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025" windowWidth="12645" windowHeight="9885" activeTab="4"/>
  </bookViews>
  <sheets>
    <sheet name="прил 1" sheetId="3" r:id="rId1"/>
    <sheet name="прил 7" sheetId="4" r:id="rId2"/>
    <sheet name="прил 11" sheetId="1" r:id="rId3"/>
    <sheet name="прил 13" sheetId="9" r:id="rId4"/>
    <sheet name="прил 15" sheetId="8" r:id="rId5"/>
  </sheets>
  <definedNames>
    <definedName name="_xlnm._FilterDatabase" localSheetId="2" hidden="1">'прил 11'!$A$13:$H$585</definedName>
    <definedName name="_xlnm._FilterDatabase" localSheetId="3" hidden="1">'прил 13'!$A$15:$I$554</definedName>
    <definedName name="_xlnm.Print_Area" localSheetId="2">'прил 11'!$A$1:$F$585</definedName>
    <definedName name="_xlnm.Print_Area" localSheetId="3">'прил 13'!$A$1:$E$554</definedName>
    <definedName name="_xlnm.Print_Area" localSheetId="4">'прил 15'!$A$1:$C$76</definedName>
    <definedName name="_xlnm.Print_Area" localSheetId="1">'прил 7'!$A$1:$C$60</definedName>
  </definedNames>
  <calcPr calcId="145621"/>
</workbook>
</file>

<file path=xl/calcChain.xml><?xml version="1.0" encoding="utf-8"?>
<calcChain xmlns="http://schemas.openxmlformats.org/spreadsheetml/2006/main">
  <c r="C44" i="8" l="1"/>
  <c r="E71" i="9"/>
  <c r="E89" i="9"/>
  <c r="E88" i="9"/>
  <c r="E87" i="9" s="1"/>
  <c r="E69" i="9"/>
  <c r="E511" i="9"/>
  <c r="F67" i="1" l="1"/>
  <c r="F85" i="1"/>
  <c r="F84" i="1" s="1"/>
  <c r="F83" i="1" s="1"/>
  <c r="F65" i="1"/>
  <c r="F581" i="1"/>
  <c r="C31" i="8" l="1"/>
  <c r="F325" i="1"/>
  <c r="F324" i="1"/>
  <c r="F323" i="1" s="1"/>
  <c r="F270" i="1"/>
  <c r="F278" i="1"/>
  <c r="F277" i="1" s="1"/>
  <c r="F237" i="1"/>
  <c r="F236" i="1" s="1"/>
  <c r="F116" i="1"/>
  <c r="F119" i="1"/>
  <c r="F114" i="1"/>
  <c r="F113" i="1" s="1"/>
  <c r="F64" i="1"/>
  <c r="F63" i="1" s="1"/>
  <c r="F62" i="1" s="1"/>
  <c r="F61" i="1" s="1"/>
  <c r="E285" i="9" l="1"/>
  <c r="E284" i="9" s="1"/>
  <c r="E553" i="9"/>
  <c r="E485" i="9"/>
  <c r="E461" i="9"/>
  <c r="E460" i="9" s="1"/>
  <c r="E459" i="9" s="1"/>
  <c r="E437" i="9"/>
  <c r="E319" i="9"/>
  <c r="E269" i="9"/>
  <c r="E244" i="9"/>
  <c r="E243" i="9" s="1"/>
  <c r="E219" i="9"/>
  <c r="E196" i="9"/>
  <c r="E123" i="9"/>
  <c r="E118" i="9"/>
  <c r="E117" i="9" s="1"/>
  <c r="E108" i="9"/>
  <c r="E84" i="9"/>
  <c r="E68" i="9"/>
  <c r="E67" i="9" s="1"/>
  <c r="E66" i="9" s="1"/>
  <c r="E65" i="9" s="1"/>
  <c r="E61" i="9" l="1"/>
  <c r="E54" i="9"/>
  <c r="E380" i="9" l="1"/>
  <c r="E379" i="9" s="1"/>
  <c r="E378" i="9" s="1"/>
  <c r="F507" i="1"/>
  <c r="F506" i="1" s="1"/>
  <c r="F505" i="1" s="1"/>
  <c r="F504" i="1" s="1"/>
  <c r="C49" i="4" l="1"/>
  <c r="C24" i="8" l="1"/>
  <c r="C41" i="8"/>
  <c r="C27" i="8"/>
  <c r="E541" i="9"/>
  <c r="E403" i="9"/>
  <c r="E402" i="9" s="1"/>
  <c r="E401" i="9" s="1"/>
  <c r="E400" i="9" s="1"/>
  <c r="F528" i="1"/>
  <c r="F527" i="1" s="1"/>
  <c r="F526" i="1" s="1"/>
  <c r="E121" i="9" l="1"/>
  <c r="E120" i="9" s="1"/>
  <c r="F117" i="1"/>
  <c r="C14" i="8" l="1"/>
  <c r="E467" i="9"/>
  <c r="E466" i="9" s="1"/>
  <c r="E422" i="9"/>
  <c r="E373" i="9"/>
  <c r="E372" i="9" s="1"/>
  <c r="E354" i="9"/>
  <c r="E353" i="9" s="1"/>
  <c r="E347" i="9"/>
  <c r="E346" i="9" s="1"/>
  <c r="E345" i="9" s="1"/>
  <c r="E337" i="9"/>
  <c r="E336" i="9" s="1"/>
  <c r="E291" i="9"/>
  <c r="E290" i="9" s="1"/>
  <c r="E279" i="9"/>
  <c r="E278" i="9" s="1"/>
  <c r="E198" i="9"/>
  <c r="E197" i="9" s="1"/>
  <c r="E165" i="9"/>
  <c r="E164" i="9" s="1"/>
  <c r="E163" i="9" s="1"/>
  <c r="E162" i="9" s="1"/>
  <c r="E158" i="9"/>
  <c r="E133" i="9"/>
  <c r="E132" i="9" s="1"/>
  <c r="F539" i="1"/>
  <c r="F499" i="1"/>
  <c r="F498" i="1" s="1"/>
  <c r="F480" i="1"/>
  <c r="F479" i="1"/>
  <c r="F473" i="1"/>
  <c r="F472" i="1" s="1"/>
  <c r="F471" i="1" s="1"/>
  <c r="F463" i="1"/>
  <c r="F462" i="1" s="1"/>
  <c r="F328" i="1"/>
  <c r="F327" i="1"/>
  <c r="F284" i="1"/>
  <c r="F283" i="1" s="1"/>
  <c r="F272" i="1"/>
  <c r="F271" i="1" s="1"/>
  <c r="F191" i="1"/>
  <c r="F190" i="1" s="1"/>
  <c r="F158" i="1"/>
  <c r="F157" i="1" s="1"/>
  <c r="F156" i="1" s="1"/>
  <c r="F155" i="1" s="1"/>
  <c r="F154" i="1" s="1"/>
  <c r="F153" i="1" s="1"/>
  <c r="F151" i="1"/>
  <c r="F126" i="1"/>
  <c r="F125" i="1" s="1"/>
  <c r="C43" i="4"/>
  <c r="C48" i="4"/>
  <c r="C42" i="4" s="1"/>
  <c r="C41" i="4" s="1"/>
  <c r="C58" i="4"/>
  <c r="C50" i="4"/>
  <c r="C47" i="4"/>
  <c r="C45" i="4"/>
  <c r="E161" i="9" l="1"/>
  <c r="E160" i="9" s="1"/>
  <c r="C74" i="8" l="1"/>
  <c r="C72" i="8"/>
  <c r="E282" i="9"/>
  <c r="E281" i="9" s="1"/>
  <c r="E277" i="9" s="1"/>
  <c r="E274" i="9"/>
  <c r="E273" i="9" s="1"/>
  <c r="E272" i="9" s="1"/>
  <c r="F267" i="1"/>
  <c r="F266" i="1" s="1"/>
  <c r="F265" i="1" s="1"/>
  <c r="F264" i="1" s="1"/>
  <c r="E276" i="9" l="1"/>
  <c r="E271" i="9"/>
  <c r="C71" i="8"/>
  <c r="E270" i="9" l="1"/>
  <c r="C69" i="8" l="1"/>
  <c r="C19" i="8"/>
  <c r="E248" i="9" l="1"/>
  <c r="E247" i="9" s="1"/>
  <c r="E246" i="9" s="1"/>
  <c r="E546" i="9"/>
  <c r="E537" i="9"/>
  <c r="E535" i="9"/>
  <c r="E522" i="9"/>
  <c r="E505" i="9"/>
  <c r="E496" i="9"/>
  <c r="E479" i="9"/>
  <c r="E478" i="9" s="1"/>
  <c r="E477" i="9" s="1"/>
  <c r="E476" i="9" s="1"/>
  <c r="E475" i="9" s="1"/>
  <c r="E474" i="9" s="1"/>
  <c r="E473" i="9"/>
  <c r="E472" i="9"/>
  <c r="E451" i="9"/>
  <c r="E448" i="9"/>
  <c r="E446" i="9"/>
  <c r="E444" i="9"/>
  <c r="E441" i="9"/>
  <c r="E439" i="9"/>
  <c r="E431" i="9"/>
  <c r="E419" i="9"/>
  <c r="E412" i="9"/>
  <c r="E411" i="9" s="1"/>
  <c r="E410" i="9" s="1"/>
  <c r="E409" i="9" s="1"/>
  <c r="E399" i="9"/>
  <c r="E396" i="9"/>
  <c r="E377" i="9"/>
  <c r="E384" i="9"/>
  <c r="E383" i="9" s="1"/>
  <c r="E382" i="9" s="1"/>
  <c r="E371" i="9"/>
  <c r="E368" i="9"/>
  <c r="E344" i="9"/>
  <c r="E343" i="9" s="1"/>
  <c r="E342" i="9" s="1"/>
  <c r="E335" i="9"/>
  <c r="E332" i="9"/>
  <c r="E331" i="9" s="1"/>
  <c r="E330" i="9" s="1"/>
  <c r="E329" i="9"/>
  <c r="E326" i="9"/>
  <c r="E311" i="9"/>
  <c r="E306" i="9"/>
  <c r="E295" i="9"/>
  <c r="E263" i="9"/>
  <c r="E262" i="9" s="1"/>
  <c r="E261" i="9" s="1"/>
  <c r="E266" i="9"/>
  <c r="E265" i="9" s="1"/>
  <c r="E264" i="9" s="1"/>
  <c r="E268" i="9"/>
  <c r="E267" i="9" s="1"/>
  <c r="E258" i="9"/>
  <c r="E242" i="9"/>
  <c r="E241" i="9" s="1"/>
  <c r="E240" i="9" s="1"/>
  <c r="E239" i="9"/>
  <c r="E238" i="9" s="1"/>
  <c r="E237" i="9" s="1"/>
  <c r="E236" i="9"/>
  <c r="E233" i="9"/>
  <c r="E230" i="9"/>
  <c r="E223" i="9"/>
  <c r="E222" i="9" s="1"/>
  <c r="E221" i="9" s="1"/>
  <c r="E220" i="9" s="1"/>
  <c r="E212" i="9"/>
  <c r="E202" i="9"/>
  <c r="E176" i="9"/>
  <c r="E175" i="9" s="1"/>
  <c r="E174" i="9" s="1"/>
  <c r="E173" i="9" s="1"/>
  <c r="E154" i="9"/>
  <c r="E144" i="9"/>
  <c r="E139" i="9"/>
  <c r="E260" i="9" l="1"/>
  <c r="E130" i="9"/>
  <c r="E127" i="9"/>
  <c r="E100" i="9"/>
  <c r="E99" i="9" s="1"/>
  <c r="E98" i="9" s="1"/>
  <c r="E75" i="9"/>
  <c r="E110" i="9"/>
  <c r="E103" i="9"/>
  <c r="E95" i="9"/>
  <c r="E86" i="9"/>
  <c r="E82" i="9"/>
  <c r="E78" i="9"/>
  <c r="E58" i="9"/>
  <c r="E43" i="9"/>
  <c r="E36" i="9"/>
  <c r="E33" i="9"/>
  <c r="E31" i="9"/>
  <c r="E259" i="9" l="1"/>
  <c r="F510" i="1" l="1"/>
  <c r="F509" i="1" s="1"/>
  <c r="F508" i="1" s="1"/>
  <c r="F502" i="1"/>
  <c r="F501" i="1" s="1"/>
  <c r="F469" i="1"/>
  <c r="F468" i="1" s="1"/>
  <c r="F457" i="1"/>
  <c r="F456" i="1" s="1"/>
  <c r="F342" i="1"/>
  <c r="F341" i="1" s="1"/>
  <c r="F340" i="1" s="1"/>
  <c r="F339" i="1" s="1"/>
  <c r="F338" i="1" s="1"/>
  <c r="F314" i="1"/>
  <c r="F313" i="1" s="1"/>
  <c r="F312" i="1" s="1"/>
  <c r="F275" i="1"/>
  <c r="F274" i="1" s="1"/>
  <c r="F261" i="1"/>
  <c r="F260" i="1" s="1"/>
  <c r="F258" i="1"/>
  <c r="F257" i="1" s="1"/>
  <c r="F255" i="1"/>
  <c r="F254" i="1" s="1"/>
  <c r="F234" i="1"/>
  <c r="F233" i="1" s="1"/>
  <c r="F231" i="1"/>
  <c r="F230" i="1" s="1"/>
  <c r="F216" i="1"/>
  <c r="F215" i="1" s="1"/>
  <c r="F214" i="1" s="1"/>
  <c r="F213" i="1" s="1"/>
  <c r="F169" i="1"/>
  <c r="F168" i="1" s="1"/>
  <c r="F167" i="1" s="1"/>
  <c r="F166" i="1" s="1"/>
  <c r="F269" i="1" l="1"/>
  <c r="F263" i="1" s="1"/>
  <c r="F253" i="1"/>
  <c r="F252" i="1" s="1"/>
  <c r="C39" i="4" l="1"/>
  <c r="C22" i="4"/>
  <c r="E363" i="9" l="1"/>
  <c r="E362" i="9" s="1"/>
  <c r="F489" i="1"/>
  <c r="F488" i="1" s="1"/>
  <c r="C67" i="8" l="1"/>
  <c r="E545" i="9" l="1"/>
  <c r="E544" i="9" s="1"/>
  <c r="E543" i="9" s="1"/>
  <c r="F396" i="1"/>
  <c r="F395" i="1" s="1"/>
  <c r="F394" i="1" s="1"/>
  <c r="F393" i="1" s="1"/>
  <c r="E542" i="9" l="1"/>
  <c r="E254" i="9" l="1"/>
  <c r="E253" i="9" s="1"/>
  <c r="F247" i="1"/>
  <c r="F246" i="1" s="1"/>
  <c r="E521" i="9" l="1"/>
  <c r="F372" i="1"/>
  <c r="E334" i="9" l="1"/>
  <c r="E333" i="9" s="1"/>
  <c r="F460" i="1"/>
  <c r="F459" i="1" s="1"/>
  <c r="E523" i="9" l="1"/>
  <c r="E520" i="9" s="1"/>
  <c r="F374" i="1" l="1"/>
  <c r="F371" i="1" s="1"/>
  <c r="C48" i="8" l="1"/>
  <c r="F241" i="1"/>
  <c r="F240" i="1" s="1"/>
  <c r="F239" i="1" s="1"/>
  <c r="C60" i="8" l="1"/>
  <c r="E518" i="9" l="1"/>
  <c r="E517" i="9" s="1"/>
  <c r="E153" i="9"/>
  <c r="E151" i="9"/>
  <c r="E150" i="9" l="1"/>
  <c r="F369" i="1"/>
  <c r="F368" i="1" s="1"/>
  <c r="F146" i="1"/>
  <c r="F144" i="1"/>
  <c r="F143" i="1" l="1"/>
  <c r="C42" i="8" l="1"/>
  <c r="C65" i="8" l="1"/>
  <c r="C62" i="8"/>
  <c r="C56" i="8"/>
  <c r="C58" i="8"/>
  <c r="C54" i="8"/>
  <c r="C52" i="8"/>
  <c r="C36" i="8"/>
  <c r="E148" i="9" l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536" i="9"/>
  <c r="E534" i="9"/>
  <c r="E540" i="9"/>
  <c r="E539" i="9" s="1"/>
  <c r="E538" i="9" s="1"/>
  <c r="E527" i="9"/>
  <c r="E526" i="9" s="1"/>
  <c r="E513" i="9"/>
  <c r="E510" i="9" s="1"/>
  <c r="E490" i="9"/>
  <c r="E489" i="9" s="1"/>
  <c r="E488" i="9" s="1"/>
  <c r="E504" i="9"/>
  <c r="E503" i="9" s="1"/>
  <c r="E502" i="9" s="1"/>
  <c r="E500" i="9"/>
  <c r="E499" i="9" s="1"/>
  <c r="E498" i="9" s="1"/>
  <c r="E495" i="9"/>
  <c r="E494" i="9" s="1"/>
  <c r="E471" i="9"/>
  <c r="E470" i="9" s="1"/>
  <c r="E469" i="9" s="1"/>
  <c r="E464" i="9"/>
  <c r="E463" i="9" s="1"/>
  <c r="E457" i="9"/>
  <c r="E456" i="9" s="1"/>
  <c r="E450" i="9"/>
  <c r="E449" i="9" s="1"/>
  <c r="E447" i="9"/>
  <c r="E445" i="9"/>
  <c r="E443" i="9"/>
  <c r="E440" i="9"/>
  <c r="E438" i="9"/>
  <c r="E436" i="9"/>
  <c r="E407" i="9"/>
  <c r="E406" i="9" s="1"/>
  <c r="E405" i="9" s="1"/>
  <c r="E404" i="9" s="1"/>
  <c r="E430" i="9"/>
  <c r="E429" i="9" s="1"/>
  <c r="E428" i="9" s="1"/>
  <c r="E426" i="9"/>
  <c r="E424" i="9"/>
  <c r="E418" i="9"/>
  <c r="E417" i="9" s="1"/>
  <c r="E416" i="9" s="1"/>
  <c r="E398" i="9"/>
  <c r="E397" i="9" s="1"/>
  <c r="E395" i="9"/>
  <c r="E394" i="9" s="1"/>
  <c r="E391" i="9"/>
  <c r="E390" i="9" s="1"/>
  <c r="E389" i="9" s="1"/>
  <c r="E376" i="9"/>
  <c r="E375" i="9" s="1"/>
  <c r="E370" i="9"/>
  <c r="E369" i="9" s="1"/>
  <c r="E367" i="9"/>
  <c r="E366" i="9" s="1"/>
  <c r="E360" i="9"/>
  <c r="E359" i="9" s="1"/>
  <c r="E357" i="9"/>
  <c r="E356" i="9" s="1"/>
  <c r="E340" i="9"/>
  <c r="E321" i="9"/>
  <c r="E320" i="9" s="1"/>
  <c r="E318" i="9"/>
  <c r="E328" i="9"/>
  <c r="E327" i="9" s="1"/>
  <c r="E310" i="9"/>
  <c r="E309" i="9" s="1"/>
  <c r="E308" i="9" s="1"/>
  <c r="E305" i="9"/>
  <c r="E304" i="9" s="1"/>
  <c r="E303" i="9" s="1"/>
  <c r="E257" i="9"/>
  <c r="E256" i="9" s="1"/>
  <c r="E252" i="9" s="1"/>
  <c r="E235" i="9"/>
  <c r="E234" i="9" s="1"/>
  <c r="E232" i="9"/>
  <c r="E231" i="9" s="1"/>
  <c r="E229" i="9"/>
  <c r="E228" i="9" s="1"/>
  <c r="E218" i="9"/>
  <c r="E217" i="9" s="1"/>
  <c r="E216" i="9" s="1"/>
  <c r="E211" i="9"/>
  <c r="E210" i="9" s="1"/>
  <c r="E209" i="9" s="1"/>
  <c r="E207" i="9"/>
  <c r="E206" i="9" s="1"/>
  <c r="E205" i="9" s="1"/>
  <c r="E189" i="9"/>
  <c r="E188" i="9" s="1"/>
  <c r="E187" i="9" s="1"/>
  <c r="E186" i="9" s="1"/>
  <c r="E185" i="9" s="1"/>
  <c r="E227" i="9" l="1"/>
  <c r="E455" i="9"/>
  <c r="E454" i="9" s="1"/>
  <c r="E352" i="9"/>
  <c r="E365" i="9"/>
  <c r="E421" i="9"/>
  <c r="E420" i="9" s="1"/>
  <c r="E226" i="9"/>
  <c r="E52" i="9"/>
  <c r="E251" i="9"/>
  <c r="E250" i="9" s="1"/>
  <c r="E516" i="9"/>
  <c r="E515" i="9" s="1"/>
  <c r="E39" i="9"/>
  <c r="E38" i="9" s="1"/>
  <c r="E215" i="9"/>
  <c r="E214" i="9" s="1"/>
  <c r="E497" i="9"/>
  <c r="E307" i="9"/>
  <c r="E493" i="9"/>
  <c r="E492" i="9" s="1"/>
  <c r="E487" i="9"/>
  <c r="E27" i="9"/>
  <c r="E23" i="9" s="1"/>
  <c r="E22" i="9" s="1"/>
  <c r="E533" i="9"/>
  <c r="E532" i="9" s="1"/>
  <c r="E442" i="9"/>
  <c r="E509" i="9"/>
  <c r="E435" i="9"/>
  <c r="E393" i="9"/>
  <c r="E204" i="9"/>
  <c r="E109" i="9"/>
  <c r="E107" i="9"/>
  <c r="E102" i="9"/>
  <c r="E101" i="9" s="1"/>
  <c r="E94" i="9"/>
  <c r="E93" i="9" s="1"/>
  <c r="E92" i="9" s="1"/>
  <c r="E85" i="9"/>
  <c r="E83" i="9"/>
  <c r="E81" i="9"/>
  <c r="E74" i="9"/>
  <c r="E73" i="9" s="1"/>
  <c r="E351" i="9" l="1"/>
  <c r="E350" i="9" s="1"/>
  <c r="E349" i="9" s="1"/>
  <c r="E388" i="9"/>
  <c r="E387" i="9" s="1"/>
  <c r="E386" i="9" s="1"/>
  <c r="E51" i="9"/>
  <c r="E50" i="9" s="1"/>
  <c r="E37" i="9"/>
  <c r="E106" i="9"/>
  <c r="E105" i="9" s="1"/>
  <c r="E104" i="9" s="1"/>
  <c r="E91" i="9"/>
  <c r="E508" i="9"/>
  <c r="E507" i="9" s="1"/>
  <c r="E506" i="9" s="1"/>
  <c r="E415" i="9"/>
  <c r="E414" i="9" s="1"/>
  <c r="E413" i="9" s="1"/>
  <c r="E531" i="9"/>
  <c r="E530" i="9" s="1"/>
  <c r="E453" i="9"/>
  <c r="E452" i="9" s="1"/>
  <c r="E486" i="9"/>
  <c r="E434" i="9"/>
  <c r="E203" i="9"/>
  <c r="E97" i="9"/>
  <c r="E80" i="9"/>
  <c r="E79" i="9" s="1"/>
  <c r="E96" i="9" l="1"/>
  <c r="E433" i="9"/>
  <c r="E432" i="9" s="1"/>
  <c r="C33" i="4" l="1"/>
  <c r="F451" i="1" l="1"/>
  <c r="F450" i="1" s="1"/>
  <c r="F105" i="1"/>
  <c r="F583" i="1" l="1"/>
  <c r="F580" i="1" s="1"/>
  <c r="F574" i="1"/>
  <c r="F573" i="1" s="1"/>
  <c r="F567" i="1"/>
  <c r="F566" i="1" s="1"/>
  <c r="F564" i="1"/>
  <c r="F562" i="1"/>
  <c r="F560" i="1"/>
  <c r="F557" i="1"/>
  <c r="F555" i="1"/>
  <c r="F553" i="1"/>
  <c r="F547" i="1"/>
  <c r="F546" i="1" s="1"/>
  <c r="F545" i="1" s="1"/>
  <c r="F543" i="1"/>
  <c r="F541" i="1"/>
  <c r="F535" i="1"/>
  <c r="F534" i="1" s="1"/>
  <c r="F533" i="1" s="1"/>
  <c r="F524" i="1"/>
  <c r="F523" i="1" s="1"/>
  <c r="F521" i="1"/>
  <c r="F520" i="1" s="1"/>
  <c r="F517" i="1"/>
  <c r="F516" i="1" s="1"/>
  <c r="F515" i="1" s="1"/>
  <c r="F496" i="1"/>
  <c r="F495" i="1" s="1"/>
  <c r="F493" i="1"/>
  <c r="F492" i="1" s="1"/>
  <c r="F486" i="1"/>
  <c r="F485" i="1" s="1"/>
  <c r="F483" i="1"/>
  <c r="F482" i="1" s="1"/>
  <c r="F454" i="1"/>
  <c r="F453" i="1" s="1"/>
  <c r="F466" i="1"/>
  <c r="F465" i="1" s="1"/>
  <c r="F449" i="1" s="1"/>
  <c r="F447" i="1"/>
  <c r="F446" i="1" s="1"/>
  <c r="F444" i="1"/>
  <c r="F443" i="1" s="1"/>
  <c r="F435" i="1"/>
  <c r="F434" i="1" s="1"/>
  <c r="F433" i="1" s="1"/>
  <c r="F431" i="1"/>
  <c r="F430" i="1" s="1"/>
  <c r="F429" i="1" s="1"/>
  <c r="F428" i="1" s="1"/>
  <c r="F425" i="1"/>
  <c r="F424" i="1" s="1"/>
  <c r="F423" i="1" s="1"/>
  <c r="F422" i="1" s="1"/>
  <c r="F420" i="1"/>
  <c r="F419" i="1" s="1"/>
  <c r="F417" i="1"/>
  <c r="F415" i="1"/>
  <c r="F413" i="1"/>
  <c r="F410" i="1"/>
  <c r="F409" i="1" s="1"/>
  <c r="F403" i="1"/>
  <c r="F402" i="1" s="1"/>
  <c r="F401" i="1" s="1"/>
  <c r="F387" i="1"/>
  <c r="F385" i="1"/>
  <c r="F391" i="1"/>
  <c r="F390" i="1" s="1"/>
  <c r="F389" i="1" s="1"/>
  <c r="F378" i="1"/>
  <c r="F377" i="1" s="1"/>
  <c r="F363" i="1"/>
  <c r="F362" i="1" s="1"/>
  <c r="F361" i="1" s="1"/>
  <c r="F359" i="1"/>
  <c r="F358" i="1" s="1"/>
  <c r="F357" i="1" s="1"/>
  <c r="F356" i="1" s="1"/>
  <c r="F354" i="1"/>
  <c r="F353" i="1" s="1"/>
  <c r="F352" i="1" s="1"/>
  <c r="F351" i="1" s="1"/>
  <c r="F348" i="1"/>
  <c r="F347" i="1" s="1"/>
  <c r="F346" i="1" s="1"/>
  <c r="F345" i="1" s="1"/>
  <c r="F335" i="1"/>
  <c r="F334" i="1" s="1"/>
  <c r="F333" i="1" s="1"/>
  <c r="F321" i="1"/>
  <c r="F320" i="1" s="1"/>
  <c r="F331" i="1"/>
  <c r="F330" i="1" s="1"/>
  <c r="F310" i="1"/>
  <c r="F309" i="1" s="1"/>
  <c r="F303" i="1"/>
  <c r="F302" i="1" s="1"/>
  <c r="F298" i="1"/>
  <c r="F297" i="1" s="1"/>
  <c r="F296" i="1" s="1"/>
  <c r="F294" i="1"/>
  <c r="F293" i="1" s="1"/>
  <c r="F292" i="1" s="1"/>
  <c r="F287" i="1"/>
  <c r="F286" i="1" s="1"/>
  <c r="F282" i="1" s="1"/>
  <c r="F250" i="1"/>
  <c r="F249" i="1" s="1"/>
  <c r="F245" i="1" s="1"/>
  <c r="F228" i="1"/>
  <c r="F227" i="1" s="1"/>
  <c r="F225" i="1"/>
  <c r="F224" i="1" s="1"/>
  <c r="F222" i="1"/>
  <c r="F221" i="1" s="1"/>
  <c r="F211" i="1"/>
  <c r="F210" i="1" s="1"/>
  <c r="F204" i="1"/>
  <c r="F203" i="1" s="1"/>
  <c r="F202" i="1" s="1"/>
  <c r="F200" i="1"/>
  <c r="F199" i="1" s="1"/>
  <c r="F198" i="1" s="1"/>
  <c r="F194" i="1"/>
  <c r="F193" i="1" s="1"/>
  <c r="F188" i="1"/>
  <c r="F187" i="1" s="1"/>
  <c r="F182" i="1"/>
  <c r="F181" i="1" s="1"/>
  <c r="F176" i="1"/>
  <c r="F175" i="1" s="1"/>
  <c r="F173" i="1" s="1"/>
  <c r="F172" i="1" s="1"/>
  <c r="F164" i="1"/>
  <c r="F163" i="1" s="1"/>
  <c r="F162" i="1" s="1"/>
  <c r="F161" i="1" s="1"/>
  <c r="F141" i="1"/>
  <c r="F139" i="1"/>
  <c r="F136" i="1"/>
  <c r="F134" i="1"/>
  <c r="F131" i="1"/>
  <c r="F129" i="1"/>
  <c r="F149" i="1"/>
  <c r="F148" i="1" s="1"/>
  <c r="F122" i="1"/>
  <c r="F121" i="1" s="1"/>
  <c r="F107" i="1" s="1"/>
  <c r="F111" i="1"/>
  <c r="F109" i="1"/>
  <c r="F103" i="1"/>
  <c r="F102" i="1" s="1"/>
  <c r="F101" i="1" s="1"/>
  <c r="F100" i="1" s="1"/>
  <c r="F98" i="1"/>
  <c r="F97" i="1" s="1"/>
  <c r="F95" i="1"/>
  <c r="F94" i="1" s="1"/>
  <c r="F90" i="1"/>
  <c r="F89" i="1" s="1"/>
  <c r="F88" i="1" s="1"/>
  <c r="F87" i="1" s="1"/>
  <c r="F81" i="1"/>
  <c r="F79" i="1"/>
  <c r="F77" i="1"/>
  <c r="F73" i="1"/>
  <c r="F72" i="1" s="1"/>
  <c r="F70" i="1"/>
  <c r="F69" i="1" s="1"/>
  <c r="F59" i="1"/>
  <c r="F58" i="1" s="1"/>
  <c r="F57" i="1" s="1"/>
  <c r="F56" i="1" s="1"/>
  <c r="F54" i="1"/>
  <c r="F53" i="1" s="1"/>
  <c r="F51" i="1" s="1"/>
  <c r="F50" i="1" s="1"/>
  <c r="F48" i="1"/>
  <c r="F41" i="1"/>
  <c r="F40" i="1" s="1"/>
  <c r="F34" i="1"/>
  <c r="F33" i="1" s="1"/>
  <c r="F32" i="1" s="1"/>
  <c r="F31" i="1" s="1"/>
  <c r="F29" i="1"/>
  <c r="F28" i="1" s="1"/>
  <c r="F27" i="1" s="1"/>
  <c r="F26" i="1" s="1"/>
  <c r="F23" i="1"/>
  <c r="F21" i="1"/>
  <c r="F19" i="1"/>
  <c r="F220" i="1" l="1"/>
  <c r="F219" i="1" s="1"/>
  <c r="F319" i="1"/>
  <c r="F491" i="1"/>
  <c r="F478" i="1"/>
  <c r="F442" i="1"/>
  <c r="F441" i="1" s="1"/>
  <c r="F538" i="1"/>
  <c r="F186" i="1"/>
  <c r="F185" i="1" s="1"/>
  <c r="F160" i="1"/>
  <c r="F244" i="1"/>
  <c r="F243" i="1" s="1"/>
  <c r="F559" i="1"/>
  <c r="F367" i="1"/>
  <c r="F366" i="1" s="1"/>
  <c r="F365" i="1" s="1"/>
  <c r="F25" i="1"/>
  <c r="F209" i="1"/>
  <c r="F208" i="1" s="1"/>
  <c r="F207" i="1" s="1"/>
  <c r="F39" i="1"/>
  <c r="F38" i="1" s="1"/>
  <c r="F308" i="1"/>
  <c r="F307" i="1" s="1"/>
  <c r="F350" i="1"/>
  <c r="F93" i="1"/>
  <c r="F92" i="1" s="1"/>
  <c r="F197" i="1"/>
  <c r="F68" i="1"/>
  <c r="F291" i="1"/>
  <c r="F572" i="1"/>
  <c r="F571" i="1" s="1"/>
  <c r="F570" i="1" s="1"/>
  <c r="F519" i="1"/>
  <c r="F514" i="1" s="1"/>
  <c r="F400" i="1"/>
  <c r="F399" i="1" s="1"/>
  <c r="F398" i="1" s="1"/>
  <c r="F179" i="1"/>
  <c r="F178" i="1" s="1"/>
  <c r="F180" i="1"/>
  <c r="F108" i="1"/>
  <c r="F128" i="1"/>
  <c r="F552" i="1"/>
  <c r="F76" i="1"/>
  <c r="F75" i="1" s="1"/>
  <c r="F384" i="1"/>
  <c r="F383" i="1" s="1"/>
  <c r="F133" i="1"/>
  <c r="F412" i="1"/>
  <c r="F408" i="1" s="1"/>
  <c r="F407" i="1" s="1"/>
  <c r="F18" i="1"/>
  <c r="F427" i="1"/>
  <c r="F281" i="1"/>
  <c r="F280" i="1" s="1"/>
  <c r="F301" i="1"/>
  <c r="F300" i="1" s="1"/>
  <c r="F138" i="1"/>
  <c r="F124" i="1" s="1"/>
  <c r="F46" i="1"/>
  <c r="F45" i="1" s="1"/>
  <c r="F44" i="1" s="1"/>
  <c r="F43" i="1" s="1"/>
  <c r="F52" i="1"/>
  <c r="F174" i="1"/>
  <c r="F318" i="1" l="1"/>
  <c r="F317" i="1" s="1"/>
  <c r="F316" i="1" s="1"/>
  <c r="F477" i="1"/>
  <c r="F476" i="1" s="1"/>
  <c r="F440" i="1"/>
  <c r="F382" i="1"/>
  <c r="F344" i="1"/>
  <c r="F17" i="1"/>
  <c r="F306" i="1"/>
  <c r="F305" i="1" s="1"/>
  <c r="F196" i="1"/>
  <c r="F184" i="1"/>
  <c r="F290" i="1"/>
  <c r="F289" i="1" s="1"/>
  <c r="F579" i="1"/>
  <c r="F578" i="1" s="1"/>
  <c r="F577" i="1" s="1"/>
  <c r="F576" i="1" s="1"/>
  <c r="F569" i="1" s="1"/>
  <c r="F551" i="1"/>
  <c r="F550" i="1" s="1"/>
  <c r="F549" i="1" s="1"/>
  <c r="F537" i="1"/>
  <c r="F513" i="1"/>
  <c r="F512" i="1" s="1"/>
  <c r="F406" i="1"/>
  <c r="F405" i="1" s="1"/>
  <c r="F439" i="1" l="1"/>
  <c r="F381" i="1"/>
  <c r="F380" i="1" s="1"/>
  <c r="F171" i="1"/>
  <c r="F475" i="1"/>
  <c r="F16" i="1"/>
  <c r="F15" i="1" s="1"/>
  <c r="F14" i="1" s="1"/>
  <c r="F218" i="1"/>
  <c r="F206" i="1" s="1"/>
  <c r="F66" i="1"/>
  <c r="F37" i="1" s="1"/>
  <c r="F532" i="1"/>
  <c r="F531" i="1" s="1"/>
  <c r="F530" i="1" s="1"/>
  <c r="C27" i="4"/>
  <c r="F36" i="1" l="1"/>
  <c r="F438" i="1"/>
  <c r="F437" i="1" l="1"/>
  <c r="F585" i="1" s="1"/>
  <c r="E294" i="9" l="1"/>
  <c r="E293" i="9" s="1"/>
  <c r="E289" i="9" s="1"/>
  <c r="E115" i="9"/>
  <c r="C39" i="8" l="1"/>
  <c r="E156" i="9" l="1"/>
  <c r="E155" i="9" s="1"/>
  <c r="E288" i="9" l="1"/>
  <c r="E287" i="9" s="1"/>
  <c r="E325" i="9" l="1"/>
  <c r="E324" i="9" s="1"/>
  <c r="E201" i="9"/>
  <c r="E200" i="9" s="1"/>
  <c r="C25" i="4" l="1"/>
  <c r="E339" i="9" l="1"/>
  <c r="E129" i="9"/>
  <c r="E128" i="9" s="1"/>
  <c r="E323" i="9" l="1"/>
  <c r="E46" i="9"/>
  <c r="E45" i="9" s="1"/>
  <c r="E44" i="9" l="1"/>
  <c r="E126" i="9"/>
  <c r="E125" i="9" s="1"/>
  <c r="E301" i="9" l="1"/>
  <c r="E300" i="9" s="1"/>
  <c r="E299" i="9" s="1"/>
  <c r="E298" i="9" l="1"/>
  <c r="C35" i="4"/>
  <c r="E297" i="9" l="1"/>
  <c r="E296" i="9" s="1"/>
  <c r="E552" i="9"/>
  <c r="E551" i="9" s="1"/>
  <c r="E484" i="9"/>
  <c r="E483" i="9" s="1"/>
  <c r="E482" i="9" s="1"/>
  <c r="E481" i="9" s="1"/>
  <c r="E317" i="9"/>
  <c r="E316" i="9" s="1"/>
  <c r="E195" i="9"/>
  <c r="E194" i="9" s="1"/>
  <c r="E193" i="9" s="1"/>
  <c r="E183" i="9"/>
  <c r="E182" i="9" s="1"/>
  <c r="E181" i="9" s="1"/>
  <c r="E180" i="9" s="1"/>
  <c r="E171" i="9"/>
  <c r="E170" i="9" s="1"/>
  <c r="E169" i="9" s="1"/>
  <c r="E168" i="9" s="1"/>
  <c r="E167" i="9" s="1"/>
  <c r="E146" i="9"/>
  <c r="E143" i="9"/>
  <c r="E141" i="9"/>
  <c r="E138" i="9"/>
  <c r="E136" i="9"/>
  <c r="E113" i="9"/>
  <c r="E112" i="9" s="1"/>
  <c r="E77" i="9"/>
  <c r="E76" i="9" s="1"/>
  <c r="E72" i="9" s="1"/>
  <c r="E19" i="9"/>
  <c r="E18" i="9" s="1"/>
  <c r="C31" i="4"/>
  <c r="C18" i="4"/>
  <c r="C16" i="4"/>
  <c r="C14" i="4"/>
  <c r="C13" i="4" s="1"/>
  <c r="C15" i="3"/>
  <c r="C18" i="3" s="1"/>
  <c r="C60" i="4" l="1"/>
  <c r="E315" i="9"/>
  <c r="E314" i="9" s="1"/>
  <c r="E313" i="9" s="1"/>
  <c r="E17" i="9"/>
  <c r="C13" i="8"/>
  <c r="C76" i="8" s="1"/>
  <c r="E179" i="9"/>
  <c r="E550" i="9"/>
  <c r="E145" i="9"/>
  <c r="E140" i="9"/>
  <c r="E135" i="9"/>
  <c r="E131" i="9" l="1"/>
  <c r="E111" i="9" s="1"/>
  <c r="E225" i="9"/>
  <c r="E549" i="9"/>
  <c r="E192" i="9"/>
  <c r="E191" i="9" s="1"/>
  <c r="E178" i="9" s="1"/>
  <c r="E480" i="9"/>
  <c r="E529" i="9"/>
  <c r="E70" i="9" l="1"/>
  <c r="E16" i="9" s="1"/>
  <c r="E548" i="9"/>
  <c r="E547" i="9" s="1"/>
  <c r="E312" i="9"/>
  <c r="E213" i="9"/>
  <c r="E554" i="9" l="1"/>
</calcChain>
</file>

<file path=xl/sharedStrings.xml><?xml version="1.0" encoding="utf-8"?>
<sst xmlns="http://schemas.openxmlformats.org/spreadsheetml/2006/main" count="5315" uniqueCount="667">
  <si>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</si>
  <si>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</si>
  <si>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</si>
  <si>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</si>
  <si>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</si>
  <si>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</si>
  <si>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</si>
  <si>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</si>
  <si>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</si>
  <si>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</si>
  <si>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</si>
  <si>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</si>
  <si>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</si>
  <si>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</si>
  <si>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</si>
  <si>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</si>
  <si>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</si>
  <si>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</si>
  <si>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</si>
  <si>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</si>
  <si>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</si>
  <si>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</si>
  <si>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</si>
  <si>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</si>
  <si>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</si>
  <si>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</si>
  <si>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</si>
  <si>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</si>
  <si>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</si>
  <si>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</si>
  <si>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</si>
  <si>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</si>
  <si>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</si>
  <si>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</si>
  <si>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</si>
  <si>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</si>
  <si>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</si>
  <si>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</si>
  <si>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</si>
  <si>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</si>
  <si>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</si>
  <si>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</si>
  <si>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</si>
  <si>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</si>
  <si>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</si>
  <si>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</si>
  <si>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</si>
  <si>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</si>
  <si>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</si>
  <si>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</si>
  <si>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</si>
  <si>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</si>
  <si>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</si>
  <si>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</si>
  <si>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</si>
  <si>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</si>
  <si>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</si>
  <si>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</si>
  <si>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</si>
  <si>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</si>
  <si>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</si>
  <si>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</si>
  <si>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</si>
  <si>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</si>
  <si>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</si>
  <si>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</si>
  <si>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</si>
  <si>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</si>
  <si>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</si>
  <si>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</si>
  <si>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</si>
  <si>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</si>
  <si>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</si>
  <si>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</si>
  <si>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</si>
  <si>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</si>
  <si>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</si>
  <si>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</si>
  <si>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</si>
  <si>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</si>
  <si>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</si>
  <si>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</si>
  <si>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</si>
  <si>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</si>
  <si>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</si>
  <si>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</si>
  <si>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</si>
  <si>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</si>
  <si>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</si>
  <si>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</si>
  <si>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</si>
  <si>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</si>
  <si>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</si>
  <si>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</si>
  <si>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</si>
  <si>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</si>
  <si>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</si>
  <si>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</si>
  <si>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</si>
  <si>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</si>
  <si>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</si>
  <si>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</si>
  <si>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</si>
  <si>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</si>
  <si>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</si>
  <si>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</si>
  <si>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</si>
  <si>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</si>
  <si>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</si>
  <si>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</si>
  <si>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</si>
  <si>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</si>
  <si>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</si>
  <si>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</si>
  <si>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</si>
  <si>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</si>
  <si>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</si>
  <si>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</si>
  <si>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</si>
  <si>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</si>
  <si>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</si>
  <si>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</si>
  <si>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</si>
  <si>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</si>
  <si>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</si>
  <si>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</si>
  <si>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</si>
  <si>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</si>
  <si>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</si>
  <si>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</si>
  <si>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</si>
  <si>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</si>
  <si>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</si>
  <si>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</si>
  <si>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</si>
  <si>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</si>
  <si>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</si>
  <si>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</si>
  <si>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</si>
  <si>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</si>
  <si>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</si>
  <si>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</si>
  <si>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</si>
  <si>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</si>
  <si>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</si>
  <si>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</si>
  <si>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</si>
  <si>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</si>
  <si>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</si>
  <si>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</si>
  <si>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</si>
  <si>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</si>
  <si>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</si>
  <si>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</si>
  <si>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</si>
  <si>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</si>
  <si>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</si>
  <si>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</si>
  <si>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</si>
  <si>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</si>
  <si>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</si>
  <si>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</si>
  <si>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</si>
  <si>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</si>
  <si>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</si>
  <si>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</si>
  <si>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</si>
  <si>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</si>
  <si>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</si>
  <si>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</si>
  <si>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</si>
  <si>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</si>
  <si>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</si>
  <si>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</si>
  <si>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</si>
  <si>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</si>
  <si>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</si>
  <si>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</si>
  <si>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</si>
  <si>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</si>
  <si>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</si>
  <si>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</si>
  <si>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</si>
  <si>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</si>
  <si>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</si>
  <si>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</si>
  <si>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</si>
  <si>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</si>
  <si>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</si>
  <si>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</si>
  <si>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</si>
  <si>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</si>
  <si>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</si>
  <si>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</si>
  <si>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</si>
  <si>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</si>
  <si>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</si>
  <si>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</si>
  <si>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</si>
  <si>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</si>
  <si>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</si>
  <si>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</si>
  <si>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</si>
  <si>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</si>
  <si>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</si>
  <si>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</si>
  <si>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</si>
  <si>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</si>
  <si>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</si>
  <si>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</si>
  <si>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</si>
  <si>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</si>
  <si>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</si>
  <si>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</si>
  <si>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</si>
  <si>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</si>
  <si>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</si>
  <si>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</si>
  <si>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</si>
  <si>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</si>
  <si>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</si>
  <si>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</si>
  <si>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</si>
  <si>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</si>
  <si>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</si>
  <si>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</si>
  <si>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</si>
  <si>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</si>
  <si>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</si>
  <si>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</si>
  <si>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</si>
  <si>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</si>
  <si>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</si>
  <si>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</si>
  <si>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</si>
  <si>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</si>
  <si>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</si>
  <si>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</si>
  <si>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</si>
  <si>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</si>
  <si>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</si>
  <si>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</si>
  <si>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</si>
  <si>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</si>
  <si>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</si>
  <si>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</si>
  <si>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</si>
  <si>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</si>
  <si>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</si>
  <si>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</si>
  <si>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</si>
  <si>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</si>
  <si>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</si>
  <si>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</si>
  <si>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</si>
  <si>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</si>
  <si>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</si>
  <si>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</si>
  <si>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</si>
  <si>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</si>
  <si>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</si>
  <si>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</si>
  <si>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</si>
  <si>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</si>
  <si>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</si>
  <si>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</si>
  <si>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</si>
  <si>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</si>
  <si>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</si>
  <si>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</si>
  <si>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</si>
  <si>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</si>
  <si>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</si>
  <si>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</si>
  <si>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</si>
  <si>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</si>
  <si>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</si>
  <si>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</si>
  <si>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</si>
  <si>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</si>
  <si>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</si>
  <si>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</si>
  <si>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</si>
  <si>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</si>
  <si>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</si>
  <si>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</si>
  <si>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</si>
  <si>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</si>
  <si>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</si>
  <si>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</si>
  <si>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</si>
  <si>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</si>
  <si>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</si>
  <si>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</si>
  <si>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</si>
  <si>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</si>
  <si>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</si>
  <si>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</si>
  <si>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</si>
  <si>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</si>
  <si>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</si>
  <si>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</si>
  <si>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</si>
  <si>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</si>
  <si>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</si>
  <si>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</si>
  <si>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</si>
  <si>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</si>
  <si>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</si>
  <si>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</si>
  <si>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</si>
  <si>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</si>
  <si>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</si>
  <si>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</si>
  <si>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</si>
  <si>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</si>
  <si>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</si>
  <si>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</si>
  <si>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</si>
  <si>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</si>
  <si>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</si>
  <si>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</si>
  <si>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</si>
  <si>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</si>
  <si>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</si>
  <si>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</si>
  <si>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</si>
  <si>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</si>
  <si>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</si>
  <si>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</si>
  <si>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</si>
  <si>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</si>
  <si>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</si>
  <si>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</si>
  <si>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</si>
  <si>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</si>
  <si>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</si>
  <si>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</si>
  <si>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</si>
  <si>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</si>
  <si>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</si>
  <si>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</si>
  <si>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</si>
  <si>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</si>
  <si>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</si>
  <si>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</si>
  <si>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</si>
  <si>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</si>
  <si>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</si>
  <si>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</si>
  <si>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</si>
  <si>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</si>
  <si>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</si>
  <si>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</si>
  <si>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</si>
  <si>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</si>
  <si>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</si>
  <si>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</si>
  <si>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</si>
  <si>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</si>
  <si>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</si>
  <si>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</si>
  <si>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</si>
  <si>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</si>
  <si>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</si>
  <si>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</si>
  <si>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</si>
  <si>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</si>
  <si>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</si>
  <si>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</si>
  <si>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</si>
  <si>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</si>
  <si>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</si>
  <si>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</si>
  <si>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</si>
  <si>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</si>
  <si>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</si>
  <si>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</si>
  <si>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</si>
  <si>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</si>
  <si>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</si>
  <si>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</si>
  <si>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</si>
  <si>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</si>
  <si>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</si>
  <si>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</si>
  <si>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</si>
  <si>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</si>
  <si>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</si>
  <si>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</si>
  <si>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</si>
  <si>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</si>
  <si>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</si>
  <si>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</si>
  <si>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</si>
  <si>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</si>
  <si>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</si>
  <si>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</si>
  <si>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</si>
  <si>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</si>
  <si>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</si>
  <si>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</si>
  <si>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</si>
  <si>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</si>
  <si>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</si>
  <si>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</si>
  <si>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</si>
  <si>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</si>
  <si>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</si>
  <si>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</si>
  <si>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</si>
  <si>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</si>
  <si>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</si>
  <si>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</si>
  <si>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</si>
  <si>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</si>
  <si>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</si>
  <si>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</si>
  <si>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</si>
  <si>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</si>
  <si>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</si>
  <si>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</si>
  <si>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</si>
  <si>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</si>
  <si>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</si>
  <si>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</si>
  <si>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</si>
  <si>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</si>
  <si>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</si>
  <si>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</si>
  <si>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</si>
  <si>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</si>
  <si>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</si>
  <si>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</si>
  <si>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</si>
  <si>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</si>
  <si>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</si>
  <si>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</si>
  <si>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</si>
  <si>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</si>
  <si>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</si>
  <si>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</si>
  <si>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</si>
  <si>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</si>
  <si>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</si>
  <si>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</si>
  <si>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</si>
  <si>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</si>
  <si>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</si>
  <si>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</si>
  <si>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</si>
  <si>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</si>
  <si>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</si>
  <si>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</si>
  <si>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</si>
  <si>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</si>
  <si>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</si>
  <si>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</si>
  <si>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</si>
  <si>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</si>
  <si>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</si>
  <si>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</si>
  <si>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</si>
  <si>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</si>
  <si>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</si>
  <si>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</si>
  <si>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</si>
  <si>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</si>
  <si>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</si>
  <si>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</si>
  <si>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</si>
  <si>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</si>
  <si>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</si>
  <si>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</si>
  <si>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</si>
  <si>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</si>
  <si>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</si>
  <si>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</si>
  <si>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</si>
  <si>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</si>
  <si>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</si>
  <si>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</si>
  <si>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</si>
  <si>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</si>
  <si>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</si>
  <si>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</si>
  <si>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</si>
  <si>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</si>
  <si>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</si>
  <si>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</si>
  <si>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</si>
  <si>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</si>
  <si>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</si>
  <si>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</si>
  <si>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9909920200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</si>
  <si>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</si>
  <si>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</si>
  <si>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</si>
  <si>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</si>
  <si>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</si>
  <si>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</si>
  <si>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</si>
  <si>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</si>
  <si>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</si>
  <si>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</si>
  <si>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</si>
  <si>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</si>
  <si>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</si>
  <si>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</si>
  <si>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</si>
  <si>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</si>
  <si>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</si>
  <si>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</si>
  <si>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</si>
  <si>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</si>
  <si>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</si>
  <si>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</si>
  <si>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</si>
  <si>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</si>
  <si>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</si>
  <si>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</si>
  <si>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</si>
  <si>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</si>
  <si>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</si>
  <si>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</si>
  <si>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</si>
  <si>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</si>
  <si>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</si>
  <si>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</si>
  <si>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</si>
  <si>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</si>
  <si>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Ханкайского муниципального округа</t>
  </si>
  <si>
    <t xml:space="preserve"> 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</si>
  <si>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</si>
  <si>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</si>
  <si>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прочих остатков денежных средств бюджетов  городских округов</t>
  </si>
  <si>
    <t>внутреннего финансирования дефицита  бюджета Ханкайского муниципального округа на 2021 год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</si>
  <si>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</si>
  <si>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</si>
  <si>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</si>
  <si>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</si>
  <si>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</si>
  <si>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</si>
  <si>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</si>
  <si>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</si>
  <si>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</si>
  <si>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</si>
  <si>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</si>
  <si>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</si>
  <si>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</si>
  <si>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</si>
  <si>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</si>
  <si>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</si>
  <si>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</si>
  <si>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</si>
  <si>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</si>
  <si>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</si>
  <si>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</si>
  <si>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</si>
  <si>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</si>
  <si>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</si>
  <si>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</si>
  <si>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</si>
  <si>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</si>
  <si>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</si>
  <si>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</si>
  <si>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</si>
  <si>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</si>
  <si>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</si>
  <si>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</si>
  <si>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</si>
  <si>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</si>
  <si>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</si>
  <si>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</si>
  <si>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011P252320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</si>
  <si>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</si>
  <si>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</si>
  <si>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</si>
  <si>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</si>
  <si>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</si>
  <si>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</si>
  <si>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</si>
  <si>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</si>
  <si>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</si>
  <si>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</si>
  <si>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</si>
  <si>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</si>
  <si>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</si>
  <si>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</si>
  <si>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</si>
  <si>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</si>
  <si>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</si>
  <si>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</si>
  <si>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</si>
  <si>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</si>
  <si>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</si>
  <si>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</si>
  <si>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</si>
  <si>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</si>
  <si>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</si>
  <si>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</si>
  <si>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</si>
  <si>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</si>
  <si>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</si>
  <si>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</si>
  <si>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</si>
  <si>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</si>
  <si>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</si>
  <si>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</si>
  <si>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</si>
  <si>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</si>
  <si>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</si>
  <si>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</si>
  <si>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</si>
  <si>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</si>
  <si>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</si>
  <si>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</si>
  <si>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</si>
  <si>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</si>
  <si>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</si>
  <si>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</si>
  <si>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</si>
  <si>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</si>
  <si>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</si>
  <si>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</si>
  <si>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</si>
  <si>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</si>
  <si>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</si>
  <si>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</si>
  <si>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</si>
  <si>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</si>
  <si>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</si>
  <si>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</si>
  <si>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</si>
  <si>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</si>
  <si>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</si>
  <si>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председ</t>
  </si>
  <si>
    <t xml:space="preserve">глава </t>
  </si>
  <si>
    <t>к проекту решения Думы</t>
  </si>
  <si>
    <t>Приложение 3</t>
  </si>
  <si>
    <t>Приложение 4</t>
  </si>
  <si>
    <t>Приложение 5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</si>
  <si>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</si>
  <si>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</si>
  <si>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</si>
  <si>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</si>
  <si>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</si>
  <si>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</si>
  <si>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Расходы, направленные на возмещение материального ущерба и судебных издержек</t>
  </si>
  <si>
    <t>9909930110</t>
  </si>
  <si>
    <t xml:space="preserve">Уплата налогов, сборов и иных платежей
</t>
  </si>
  <si>
    <t>0114</t>
  </si>
  <si>
    <t>0115</t>
  </si>
  <si>
    <t>Расходы на реализацию проектов инициативного бюджетирования по направлению "Твой проект"</t>
  </si>
  <si>
    <t>07972S2360</t>
  </si>
  <si>
    <t>Основное мероприятие: "Обеспечение деятельности учреждений культуры"</t>
  </si>
  <si>
    <t>0292400000</t>
  </si>
  <si>
    <t>0292470080</t>
  </si>
  <si>
    <t>Благоустройство территорий, детских и спортивных площадок на территории Ханкайского муниципального округа</t>
  </si>
  <si>
    <t>1925944100</t>
  </si>
  <si>
    <t>952</t>
  </si>
  <si>
    <t>Основное мероприятие: "Прочие расходы"</t>
  </si>
  <si>
    <t>0696500000</t>
  </si>
  <si>
    <t>Расходы на приобретение имущества для нужд Администрации округа</t>
  </si>
  <si>
    <t>0696570000</t>
  </si>
  <si>
    <t>0696570300</t>
  </si>
  <si>
    <t xml:space="preserve">бюджетных ассигнований из бюджета Ханкайского муниципального округа на 2021 год в ведомственной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</si>
</sst>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topLeftCell="A7" zoomScale="106" zoomScaleNormal="100" zoomScaleSheetLayoutView="106" workbookViewId="0">
      <selection activeCell="C2" sqref="C2"/>
    </sheetView>
  </sheetViews>
  <sheetFormatPr defaultRowHeight="18.75" x14ac:dyDescent="0.3"/>
  <cols>
    <col min="1" max="1" width="29.140625" style="14" customWidth="1"/>
    <col min="2" max="2" width="45.140625" style="14" customWidth="1"/>
    <col min="3" max="3" width="19.85546875" style="14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3" t="s">
        <v>236</v>
      </c>
    </row>
    <row r="2" spans="1:3" x14ac:dyDescent="0.3">
      <c r="C2" s="73" t="s">
        <v>638</v>
      </c>
    </row>
    <row r="3" spans="1:3" x14ac:dyDescent="0.3">
      <c r="C3" s="73" t="s">
        <v>531</v>
      </c>
    </row>
    <row r="4" spans="1:3" x14ac:dyDescent="0.3">
      <c r="C4" s="73"/>
    </row>
    <row r="5" spans="1:3" x14ac:dyDescent="0.3">
      <c r="C5" s="73" t="s">
        <v>236</v>
      </c>
    </row>
    <row r="6" spans="1:3" x14ac:dyDescent="0.3">
      <c r="C6" s="73" t="s">
        <v>629</v>
      </c>
    </row>
    <row r="7" spans="1:3" x14ac:dyDescent="0.3">
      <c r="C7" s="73" t="s">
        <v>628</v>
      </c>
    </row>
    <row r="8" spans="1:3" x14ac:dyDescent="0.3">
      <c r="C8" s="73" t="s">
        <v>630</v>
      </c>
    </row>
    <row r="9" spans="1:3" s="8" customFormat="1" x14ac:dyDescent="0.25">
      <c r="A9" s="143" t="s">
        <v>156</v>
      </c>
      <c r="B9" s="143"/>
      <c r="C9" s="143"/>
    </row>
    <row r="10" spans="1:3" ht="37.5" customHeight="1" x14ac:dyDescent="0.25">
      <c r="A10" s="142" t="s">
        <v>536</v>
      </c>
      <c r="B10" s="142"/>
      <c r="C10" s="142"/>
    </row>
    <row r="11" spans="1:3" x14ac:dyDescent="0.25">
      <c r="A11" s="15"/>
      <c r="B11" s="15"/>
      <c r="C11" s="15"/>
    </row>
    <row r="12" spans="1:3" x14ac:dyDescent="0.3">
      <c r="A12" s="73" t="s">
        <v>157</v>
      </c>
      <c r="B12" s="120"/>
      <c r="C12" s="16"/>
    </row>
    <row r="13" spans="1:3" x14ac:dyDescent="0.3">
      <c r="A13" s="73"/>
      <c r="C13" s="73" t="s">
        <v>412</v>
      </c>
    </row>
    <row r="14" spans="1:3" ht="56.25" x14ac:dyDescent="0.25">
      <c r="A14" s="124" t="s">
        <v>158</v>
      </c>
      <c r="B14" s="124" t="s">
        <v>159</v>
      </c>
      <c r="C14" s="124" t="s">
        <v>239</v>
      </c>
    </row>
    <row r="15" spans="1:3" ht="37.5" x14ac:dyDescent="0.3">
      <c r="A15" s="17" t="s">
        <v>160</v>
      </c>
      <c r="B15" s="18" t="s">
        <v>161</v>
      </c>
      <c r="C15" s="93">
        <f>C16+C17</f>
        <v>33638568.040000081</v>
      </c>
    </row>
    <row r="16" spans="1:3" ht="56.25" x14ac:dyDescent="0.3">
      <c r="A16" s="17" t="s">
        <v>532</v>
      </c>
      <c r="B16" s="18" t="s">
        <v>533</v>
      </c>
      <c r="C16" s="93">
        <v>-960994323.28999996</v>
      </c>
    </row>
    <row r="17" spans="1:3" ht="56.25" x14ac:dyDescent="0.3">
      <c r="A17" s="17" t="s">
        <v>534</v>
      </c>
      <c r="B17" s="18" t="s">
        <v>535</v>
      </c>
      <c r="C17" s="93">
        <v>994632891.33000004</v>
      </c>
    </row>
    <row r="18" spans="1:3" x14ac:dyDescent="0.3">
      <c r="A18" s="17"/>
      <c r="B18" s="19" t="s">
        <v>162</v>
      </c>
      <c r="C18" s="114">
        <f>C15</f>
        <v>33638568.040000081</v>
      </c>
    </row>
    <row r="19" spans="1:3" x14ac:dyDescent="0.3">
      <c r="A19" s="20"/>
      <c r="B19" s="20"/>
      <c r="C19" s="20"/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0"/>
      <c r="B103" s="20"/>
      <c r="C103" s="20"/>
    </row>
    <row r="104" spans="1:3" x14ac:dyDescent="0.3">
      <c r="A104" s="20"/>
      <c r="B104" s="20"/>
      <c r="C104" s="20"/>
    </row>
    <row r="105" spans="1:3" x14ac:dyDescent="0.3">
      <c r="A105" s="20"/>
      <c r="B105" s="20"/>
      <c r="C105" s="20"/>
    </row>
    <row r="106" spans="1:3" x14ac:dyDescent="0.3">
      <c r="A106" s="20"/>
      <c r="B106" s="20"/>
      <c r="C106" s="20"/>
    </row>
    <row r="107" spans="1:3" x14ac:dyDescent="0.3">
      <c r="A107" s="20"/>
      <c r="B107" s="20"/>
      <c r="C107" s="20"/>
    </row>
    <row r="108" spans="1:3" x14ac:dyDescent="0.3">
      <c r="A108" s="20"/>
      <c r="B108" s="20"/>
      <c r="C108" s="20"/>
    </row>
    <row r="109" spans="1:3" x14ac:dyDescent="0.3">
      <c r="A109" s="20"/>
      <c r="B109" s="20"/>
      <c r="C109" s="20"/>
    </row>
    <row r="110" spans="1:3" x14ac:dyDescent="0.3">
      <c r="A110" s="20"/>
      <c r="B110" s="20"/>
      <c r="C110" s="20"/>
    </row>
    <row r="111" spans="1:3" x14ac:dyDescent="0.3">
      <c r="A111" s="20"/>
      <c r="B111" s="20"/>
      <c r="C111" s="20"/>
    </row>
    <row r="112" spans="1:3" x14ac:dyDescent="0.3">
      <c r="A112" s="20"/>
      <c r="B112" s="20"/>
      <c r="C112" s="20"/>
    </row>
    <row r="113" spans="1:3" x14ac:dyDescent="0.3">
      <c r="A113" s="20"/>
      <c r="B113" s="20"/>
      <c r="C113" s="20"/>
    </row>
    <row r="114" spans="1:3" x14ac:dyDescent="0.3">
      <c r="A114" s="20"/>
      <c r="B114" s="20"/>
      <c r="C114" s="20"/>
    </row>
    <row r="115" spans="1:3" x14ac:dyDescent="0.3">
      <c r="A115" s="20"/>
      <c r="B115" s="20"/>
      <c r="C115" s="20"/>
    </row>
    <row r="116" spans="1:3" x14ac:dyDescent="0.3">
      <c r="A116" s="20"/>
      <c r="B116" s="20"/>
      <c r="C116" s="20"/>
    </row>
    <row r="117" spans="1:3" x14ac:dyDescent="0.3">
      <c r="A117" s="20"/>
      <c r="B117" s="20"/>
      <c r="C117" s="20"/>
    </row>
    <row r="118" spans="1:3" x14ac:dyDescent="0.3">
      <c r="A118" s="20"/>
      <c r="B118" s="20"/>
      <c r="C118" s="20"/>
    </row>
    <row r="119" spans="1:3" x14ac:dyDescent="0.3">
      <c r="A119" s="20"/>
      <c r="B119" s="20"/>
      <c r="C119" s="20"/>
    </row>
    <row r="120" spans="1:3" x14ac:dyDescent="0.3">
      <c r="A120" s="20"/>
      <c r="B120" s="20"/>
      <c r="C120" s="20"/>
    </row>
    <row r="121" spans="1:3" x14ac:dyDescent="0.3">
      <c r="A121" s="20"/>
      <c r="B121" s="20"/>
      <c r="C121" s="20"/>
    </row>
    <row r="122" spans="1:3" x14ac:dyDescent="0.3">
      <c r="A122" s="20"/>
      <c r="B122" s="20"/>
      <c r="C122" s="20"/>
    </row>
    <row r="123" spans="1:3" x14ac:dyDescent="0.3">
      <c r="A123" s="20"/>
      <c r="B123" s="20"/>
      <c r="C123" s="20"/>
    </row>
    <row r="124" spans="1:3" x14ac:dyDescent="0.3">
      <c r="A124" s="20"/>
      <c r="B124" s="20"/>
      <c r="C124" s="20"/>
    </row>
    <row r="125" spans="1:3" x14ac:dyDescent="0.3">
      <c r="A125" s="20"/>
      <c r="B125" s="20"/>
      <c r="C125" s="20"/>
    </row>
    <row r="126" spans="1:3" x14ac:dyDescent="0.3">
      <c r="A126" s="20"/>
      <c r="B126" s="20"/>
      <c r="C126" s="20"/>
    </row>
    <row r="127" spans="1:3" x14ac:dyDescent="0.3">
      <c r="A127" s="20"/>
      <c r="B127" s="20"/>
      <c r="C127" s="20"/>
    </row>
    <row r="128" spans="1:3" x14ac:dyDescent="0.3">
      <c r="A128" s="20"/>
      <c r="B128" s="20"/>
      <c r="C128" s="20"/>
    </row>
    <row r="129" spans="1:3" x14ac:dyDescent="0.3">
      <c r="A129" s="20"/>
      <c r="B129" s="20"/>
      <c r="C129" s="20"/>
    </row>
    <row r="130" spans="1:3" x14ac:dyDescent="0.3">
      <c r="A130" s="20"/>
      <c r="B130" s="20"/>
      <c r="C130" s="20"/>
    </row>
    <row r="131" spans="1:3" x14ac:dyDescent="0.3">
      <c r="A131" s="20"/>
      <c r="B131" s="20"/>
      <c r="C131" s="20"/>
    </row>
    <row r="132" spans="1:3" x14ac:dyDescent="0.3">
      <c r="A132" s="20"/>
      <c r="B132" s="20"/>
      <c r="C132" s="20"/>
    </row>
    <row r="133" spans="1:3" x14ac:dyDescent="0.3">
      <c r="A133" s="20"/>
      <c r="B133" s="20"/>
      <c r="C133" s="20"/>
    </row>
    <row r="134" spans="1:3" x14ac:dyDescent="0.3">
      <c r="A134" s="20"/>
      <c r="B134" s="20"/>
      <c r="C134" s="20"/>
    </row>
    <row r="135" spans="1:3" x14ac:dyDescent="0.3">
      <c r="A135" s="20"/>
      <c r="B135" s="20"/>
      <c r="C135" s="20"/>
    </row>
    <row r="136" spans="1:3" x14ac:dyDescent="0.3">
      <c r="A136" s="20"/>
      <c r="B136" s="20"/>
      <c r="C136" s="20"/>
    </row>
    <row r="137" spans="1:3" x14ac:dyDescent="0.3">
      <c r="A137" s="20"/>
      <c r="B137" s="20"/>
      <c r="C137" s="20"/>
    </row>
    <row r="138" spans="1:3" x14ac:dyDescent="0.3">
      <c r="A138" s="20"/>
      <c r="B138" s="20"/>
      <c r="C138" s="20"/>
    </row>
    <row r="139" spans="1:3" x14ac:dyDescent="0.3">
      <c r="A139" s="20"/>
      <c r="B139" s="20"/>
      <c r="C139" s="20"/>
    </row>
    <row r="140" spans="1:3" x14ac:dyDescent="0.3">
      <c r="A140" s="20"/>
      <c r="B140" s="20"/>
      <c r="C140" s="20"/>
    </row>
    <row r="141" spans="1:3" x14ac:dyDescent="0.3">
      <c r="A141" s="20"/>
      <c r="B141" s="20"/>
      <c r="C141" s="20"/>
    </row>
    <row r="142" spans="1:3" x14ac:dyDescent="0.3">
      <c r="A142" s="20"/>
      <c r="B142" s="20"/>
      <c r="C142" s="20"/>
    </row>
    <row r="143" spans="1:3" x14ac:dyDescent="0.3">
      <c r="A143" s="20"/>
      <c r="B143" s="20"/>
      <c r="C143" s="20"/>
    </row>
    <row r="144" spans="1:3" x14ac:dyDescent="0.3">
      <c r="A144" s="20"/>
      <c r="B144" s="20"/>
      <c r="C144" s="20"/>
    </row>
    <row r="145" spans="1:3" x14ac:dyDescent="0.3">
      <c r="A145" s="20"/>
      <c r="B145" s="20"/>
      <c r="C145" s="20"/>
    </row>
    <row r="146" spans="1:3" x14ac:dyDescent="0.3">
      <c r="A146" s="20"/>
      <c r="B146" s="20"/>
      <c r="C146" s="20"/>
    </row>
    <row r="147" spans="1:3" x14ac:dyDescent="0.3">
      <c r="A147" s="20"/>
      <c r="B147" s="20"/>
      <c r="C147" s="20"/>
    </row>
    <row r="148" spans="1:3" x14ac:dyDescent="0.3">
      <c r="A148" s="20"/>
      <c r="B148" s="20"/>
      <c r="C148" s="20"/>
    </row>
    <row r="149" spans="1:3" x14ac:dyDescent="0.3">
      <c r="A149" s="20"/>
      <c r="B149" s="20"/>
      <c r="C149" s="20"/>
    </row>
    <row r="150" spans="1:3" x14ac:dyDescent="0.3">
      <c r="A150" s="20"/>
      <c r="B150" s="20"/>
      <c r="C150" s="20"/>
    </row>
    <row r="151" spans="1:3" x14ac:dyDescent="0.3">
      <c r="A151" s="20"/>
      <c r="B151" s="20"/>
      <c r="C151" s="20"/>
    </row>
    <row r="152" spans="1:3" x14ac:dyDescent="0.3">
      <c r="A152" s="20"/>
      <c r="B152" s="20"/>
      <c r="C152" s="20"/>
    </row>
    <row r="153" spans="1:3" x14ac:dyDescent="0.3">
      <c r="A153" s="20"/>
      <c r="B153" s="20"/>
      <c r="C153" s="20"/>
    </row>
    <row r="154" spans="1:3" x14ac:dyDescent="0.3">
      <c r="A154" s="20"/>
      <c r="B154" s="20"/>
      <c r="C154" s="20"/>
    </row>
    <row r="155" spans="1:3" x14ac:dyDescent="0.3">
      <c r="A155" s="20"/>
      <c r="B155" s="20"/>
      <c r="C155" s="20"/>
    </row>
    <row r="156" spans="1:3" x14ac:dyDescent="0.3">
      <c r="A156" s="20"/>
      <c r="B156" s="20"/>
      <c r="C156" s="20"/>
    </row>
    <row r="157" spans="1:3" x14ac:dyDescent="0.3">
      <c r="A157" s="20"/>
      <c r="B157" s="20"/>
      <c r="C157" s="20"/>
    </row>
    <row r="158" spans="1:3" x14ac:dyDescent="0.3">
      <c r="A158" s="20"/>
      <c r="B158" s="20"/>
      <c r="C158" s="20"/>
    </row>
    <row r="159" spans="1:3" x14ac:dyDescent="0.3">
      <c r="A159" s="20"/>
      <c r="B159" s="20"/>
      <c r="C159" s="20"/>
    </row>
    <row r="160" spans="1:3" x14ac:dyDescent="0.3">
      <c r="A160" s="20"/>
      <c r="B160" s="20"/>
      <c r="C160" s="20"/>
    </row>
    <row r="161" spans="1:3" x14ac:dyDescent="0.3">
      <c r="A161" s="20"/>
      <c r="B161" s="20"/>
      <c r="C161" s="20"/>
    </row>
    <row r="162" spans="1:3" x14ac:dyDescent="0.3">
      <c r="A162" s="20"/>
      <c r="B162" s="20"/>
      <c r="C162" s="20"/>
    </row>
    <row r="163" spans="1:3" x14ac:dyDescent="0.3">
      <c r="A163" s="20"/>
      <c r="B163" s="20"/>
      <c r="C163" s="20"/>
    </row>
    <row r="164" spans="1:3" x14ac:dyDescent="0.3">
      <c r="A164" s="20"/>
      <c r="B164" s="20"/>
      <c r="C164" s="20"/>
    </row>
    <row r="165" spans="1:3" x14ac:dyDescent="0.3">
      <c r="A165" s="20"/>
      <c r="B165" s="20"/>
      <c r="C165" s="20"/>
    </row>
    <row r="166" spans="1:3" x14ac:dyDescent="0.3">
      <c r="A166" s="20"/>
      <c r="B166" s="20"/>
      <c r="C166" s="20"/>
    </row>
    <row r="167" spans="1:3" x14ac:dyDescent="0.3">
      <c r="A167" s="20"/>
      <c r="B167" s="20"/>
      <c r="C167" s="20"/>
    </row>
    <row r="168" spans="1:3" x14ac:dyDescent="0.3">
      <c r="A168" s="20"/>
      <c r="B168" s="20"/>
      <c r="C168" s="20"/>
    </row>
    <row r="169" spans="1:3" x14ac:dyDescent="0.3">
      <c r="A169" s="20"/>
      <c r="B169" s="20"/>
      <c r="C169" s="20"/>
    </row>
    <row r="170" spans="1:3" x14ac:dyDescent="0.3">
      <c r="A170" s="20"/>
      <c r="B170" s="20"/>
      <c r="C170" s="20"/>
    </row>
    <row r="171" spans="1:3" x14ac:dyDescent="0.3">
      <c r="A171" s="20"/>
      <c r="B171" s="20"/>
      <c r="C171" s="20"/>
    </row>
    <row r="172" spans="1:3" x14ac:dyDescent="0.3">
      <c r="A172" s="20"/>
      <c r="B172" s="20"/>
      <c r="C172" s="20"/>
    </row>
    <row r="173" spans="1:3" x14ac:dyDescent="0.3">
      <c r="A173" s="20"/>
      <c r="B173" s="20"/>
      <c r="C173" s="20"/>
    </row>
    <row r="174" spans="1:3" x14ac:dyDescent="0.3">
      <c r="A174" s="20"/>
      <c r="B174" s="20"/>
      <c r="C174" s="20"/>
    </row>
    <row r="175" spans="1:3" x14ac:dyDescent="0.3">
      <c r="A175" s="20"/>
      <c r="B175" s="20"/>
      <c r="C175" s="20"/>
    </row>
    <row r="176" spans="1:3" x14ac:dyDescent="0.3">
      <c r="A176" s="20"/>
      <c r="B176" s="20"/>
      <c r="C176" s="20"/>
    </row>
    <row r="177" spans="1:3" x14ac:dyDescent="0.3">
      <c r="A177" s="20"/>
      <c r="B177" s="20"/>
      <c r="C177" s="20"/>
    </row>
    <row r="178" spans="1:3" x14ac:dyDescent="0.3">
      <c r="A178" s="20"/>
      <c r="B178" s="20"/>
      <c r="C178" s="20"/>
    </row>
    <row r="179" spans="1:3" x14ac:dyDescent="0.3">
      <c r="A179" s="20"/>
      <c r="B179" s="20"/>
      <c r="C179" s="20"/>
    </row>
    <row r="180" spans="1:3" x14ac:dyDescent="0.3">
      <c r="A180" s="20"/>
      <c r="B180" s="20"/>
      <c r="C180" s="20"/>
    </row>
    <row r="181" spans="1:3" x14ac:dyDescent="0.3">
      <c r="A181" s="20"/>
      <c r="B181" s="20"/>
      <c r="C181" s="20"/>
    </row>
    <row r="182" spans="1:3" x14ac:dyDescent="0.3">
      <c r="A182" s="20"/>
      <c r="B182" s="20"/>
      <c r="C182" s="20"/>
    </row>
    <row r="183" spans="1:3" x14ac:dyDescent="0.3">
      <c r="A183" s="20"/>
      <c r="B183" s="20"/>
      <c r="C183" s="20"/>
    </row>
    <row r="184" spans="1:3" x14ac:dyDescent="0.3">
      <c r="A184" s="20"/>
      <c r="B184" s="20"/>
      <c r="C184" s="20"/>
    </row>
    <row r="185" spans="1:3" x14ac:dyDescent="0.3">
      <c r="A185" s="20"/>
      <c r="B185" s="20"/>
      <c r="C185" s="20"/>
    </row>
    <row r="186" spans="1:3" x14ac:dyDescent="0.3">
      <c r="A186" s="20"/>
      <c r="B186" s="20"/>
      <c r="C186" s="20"/>
    </row>
    <row r="187" spans="1:3" x14ac:dyDescent="0.3">
      <c r="A187" s="20"/>
      <c r="B187" s="20"/>
      <c r="C187" s="20"/>
    </row>
    <row r="188" spans="1:3" x14ac:dyDescent="0.3">
      <c r="A188" s="20"/>
      <c r="B188" s="20"/>
      <c r="C188" s="20"/>
    </row>
    <row r="189" spans="1:3" x14ac:dyDescent="0.3">
      <c r="A189" s="20"/>
      <c r="B189" s="20"/>
      <c r="C189" s="20"/>
    </row>
    <row r="190" spans="1:3" x14ac:dyDescent="0.3">
      <c r="A190" s="20"/>
      <c r="B190" s="20"/>
      <c r="C190" s="20"/>
    </row>
    <row r="191" spans="1:3" x14ac:dyDescent="0.3">
      <c r="A191" s="20"/>
      <c r="B191" s="20"/>
      <c r="C191" s="20"/>
    </row>
    <row r="192" spans="1:3" x14ac:dyDescent="0.3">
      <c r="A192" s="20"/>
      <c r="B192" s="20"/>
      <c r="C192" s="20"/>
    </row>
    <row r="193" spans="1:3" x14ac:dyDescent="0.3">
      <c r="A193" s="20"/>
      <c r="B193" s="20"/>
      <c r="C193" s="20"/>
    </row>
    <row r="194" spans="1:3" x14ac:dyDescent="0.3">
      <c r="A194" s="20"/>
      <c r="B194" s="20"/>
      <c r="C194" s="20"/>
    </row>
    <row r="195" spans="1:3" x14ac:dyDescent="0.3">
      <c r="A195" s="20"/>
      <c r="B195" s="20"/>
      <c r="C195" s="20"/>
    </row>
    <row r="196" spans="1:3" x14ac:dyDescent="0.3">
      <c r="A196" s="20"/>
      <c r="B196" s="20"/>
      <c r="C196" s="20"/>
    </row>
    <row r="197" spans="1:3" x14ac:dyDescent="0.3">
      <c r="A197" s="20"/>
      <c r="B197" s="20"/>
      <c r="C197" s="20"/>
    </row>
    <row r="198" spans="1:3" x14ac:dyDescent="0.3">
      <c r="A198" s="20"/>
      <c r="B198" s="20"/>
      <c r="C198" s="20"/>
    </row>
    <row r="199" spans="1:3" x14ac:dyDescent="0.3">
      <c r="A199" s="20"/>
      <c r="B199" s="20"/>
      <c r="C199" s="20"/>
    </row>
    <row r="200" spans="1:3" x14ac:dyDescent="0.3">
      <c r="A200" s="20"/>
      <c r="B200" s="20"/>
      <c r="C200" s="20"/>
    </row>
    <row r="201" spans="1:3" x14ac:dyDescent="0.3">
      <c r="A201" s="20"/>
      <c r="B201" s="20"/>
      <c r="C201" s="20"/>
    </row>
    <row r="202" spans="1:3" x14ac:dyDescent="0.3">
      <c r="A202" s="20"/>
      <c r="B202" s="20"/>
      <c r="C202" s="20"/>
    </row>
    <row r="203" spans="1:3" x14ac:dyDescent="0.3">
      <c r="A203" s="20"/>
      <c r="B203" s="20"/>
      <c r="C203" s="20"/>
    </row>
    <row r="204" spans="1:3" x14ac:dyDescent="0.3">
      <c r="A204" s="20"/>
      <c r="B204" s="20"/>
      <c r="C204" s="20"/>
    </row>
    <row r="205" spans="1:3" x14ac:dyDescent="0.3">
      <c r="A205" s="20"/>
      <c r="B205" s="20"/>
      <c r="C205" s="20"/>
    </row>
    <row r="206" spans="1:3" x14ac:dyDescent="0.3">
      <c r="A206" s="20"/>
      <c r="B206" s="20"/>
      <c r="C206" s="20"/>
    </row>
    <row r="207" spans="1:3" x14ac:dyDescent="0.3">
      <c r="A207" s="20"/>
      <c r="B207" s="20"/>
      <c r="C207" s="20"/>
    </row>
    <row r="208" spans="1:3" x14ac:dyDescent="0.3">
      <c r="A208" s="20"/>
      <c r="B208" s="20"/>
      <c r="C208" s="20"/>
    </row>
    <row r="209" spans="1:3" x14ac:dyDescent="0.3">
      <c r="A209" s="20"/>
      <c r="B209" s="20"/>
      <c r="C209" s="20"/>
    </row>
    <row r="210" spans="1:3" x14ac:dyDescent="0.3">
      <c r="A210" s="20"/>
      <c r="B210" s="20"/>
      <c r="C210" s="20"/>
    </row>
    <row r="211" spans="1:3" x14ac:dyDescent="0.3">
      <c r="A211" s="20"/>
      <c r="B211" s="20"/>
      <c r="C211" s="20"/>
    </row>
    <row r="212" spans="1:3" x14ac:dyDescent="0.3">
      <c r="A212" s="20"/>
      <c r="B212" s="20"/>
      <c r="C212" s="20"/>
    </row>
    <row r="213" spans="1:3" x14ac:dyDescent="0.3">
      <c r="A213" s="20"/>
      <c r="B213" s="20"/>
      <c r="C213" s="20"/>
    </row>
    <row r="214" spans="1:3" x14ac:dyDescent="0.3">
      <c r="A214" s="20"/>
      <c r="B214" s="20"/>
      <c r="C214" s="20"/>
    </row>
    <row r="215" spans="1:3" x14ac:dyDescent="0.3">
      <c r="A215" s="20"/>
      <c r="B215" s="20"/>
      <c r="C215" s="20"/>
    </row>
    <row r="216" spans="1:3" x14ac:dyDescent="0.3">
      <c r="A216" s="20"/>
      <c r="B216" s="20"/>
      <c r="C216" s="20"/>
    </row>
    <row r="217" spans="1:3" x14ac:dyDescent="0.3">
      <c r="A217" s="20"/>
      <c r="B217" s="20"/>
      <c r="C217" s="20"/>
    </row>
    <row r="218" spans="1:3" x14ac:dyDescent="0.3">
      <c r="A218" s="20"/>
      <c r="B218" s="20"/>
      <c r="C218" s="20"/>
    </row>
    <row r="219" spans="1:3" x14ac:dyDescent="0.3">
      <c r="A219" s="20"/>
      <c r="B219" s="20"/>
      <c r="C219" s="20"/>
    </row>
    <row r="220" spans="1:3" x14ac:dyDescent="0.3">
      <c r="A220" s="20"/>
      <c r="B220" s="20"/>
      <c r="C220" s="20"/>
    </row>
    <row r="221" spans="1:3" x14ac:dyDescent="0.3">
      <c r="A221" s="20"/>
      <c r="B221" s="20"/>
      <c r="C221" s="20"/>
    </row>
    <row r="222" spans="1:3" x14ac:dyDescent="0.3">
      <c r="A222" s="20"/>
      <c r="B222" s="20"/>
      <c r="C222" s="20"/>
    </row>
    <row r="223" spans="1:3" x14ac:dyDescent="0.3">
      <c r="A223" s="20"/>
      <c r="B223" s="20"/>
      <c r="C223" s="20"/>
    </row>
    <row r="224" spans="1:3" x14ac:dyDescent="0.3">
      <c r="A224" s="20"/>
      <c r="B224" s="20"/>
      <c r="C224" s="20"/>
    </row>
    <row r="225" spans="1:3" x14ac:dyDescent="0.3">
      <c r="A225" s="20"/>
      <c r="B225" s="20"/>
      <c r="C225" s="20"/>
    </row>
    <row r="226" spans="1:3" x14ac:dyDescent="0.3">
      <c r="A226" s="20"/>
      <c r="B226" s="20"/>
      <c r="C226" s="20"/>
    </row>
    <row r="227" spans="1:3" x14ac:dyDescent="0.3">
      <c r="A227" s="20"/>
      <c r="B227" s="20"/>
      <c r="C227" s="20"/>
    </row>
    <row r="228" spans="1:3" x14ac:dyDescent="0.3">
      <c r="A228" s="20"/>
      <c r="B228" s="20"/>
      <c r="C228" s="20"/>
    </row>
    <row r="229" spans="1:3" x14ac:dyDescent="0.3">
      <c r="A229" s="20"/>
      <c r="B229" s="20"/>
      <c r="C229" s="20"/>
    </row>
    <row r="230" spans="1:3" x14ac:dyDescent="0.3">
      <c r="A230" s="20"/>
      <c r="B230" s="20"/>
      <c r="C230" s="20"/>
    </row>
    <row r="231" spans="1:3" x14ac:dyDescent="0.3">
      <c r="A231" s="20"/>
      <c r="B231" s="20"/>
      <c r="C231" s="20"/>
    </row>
    <row r="232" spans="1:3" x14ac:dyDescent="0.3">
      <c r="A232" s="20"/>
      <c r="B232" s="20"/>
      <c r="C232" s="20"/>
    </row>
    <row r="233" spans="1:3" x14ac:dyDescent="0.3">
      <c r="A233" s="20"/>
      <c r="B233" s="20"/>
      <c r="C233" s="20"/>
    </row>
    <row r="234" spans="1:3" x14ac:dyDescent="0.3">
      <c r="A234" s="20"/>
      <c r="B234" s="20"/>
      <c r="C234" s="20"/>
    </row>
    <row r="235" spans="1:3" x14ac:dyDescent="0.3">
      <c r="A235" s="20"/>
      <c r="B235" s="20"/>
      <c r="C235" s="20"/>
    </row>
    <row r="236" spans="1:3" x14ac:dyDescent="0.3">
      <c r="A236" s="20"/>
      <c r="B236" s="20"/>
      <c r="C236" s="20"/>
    </row>
    <row r="237" spans="1:3" x14ac:dyDescent="0.3">
      <c r="A237" s="20"/>
      <c r="B237" s="20"/>
      <c r="C237" s="20"/>
    </row>
    <row r="238" spans="1:3" x14ac:dyDescent="0.3">
      <c r="A238" s="20"/>
      <c r="B238" s="20"/>
      <c r="C238" s="20"/>
    </row>
    <row r="239" spans="1:3" x14ac:dyDescent="0.3">
      <c r="A239" s="20"/>
      <c r="B239" s="20"/>
      <c r="C239" s="20"/>
    </row>
    <row r="240" spans="1:3" x14ac:dyDescent="0.3">
      <c r="A240" s="20"/>
      <c r="B240" s="20"/>
      <c r="C240" s="20"/>
    </row>
    <row r="241" spans="1:3" x14ac:dyDescent="0.3">
      <c r="A241" s="20"/>
      <c r="B241" s="20"/>
      <c r="C241" s="20"/>
    </row>
    <row r="242" spans="1:3" x14ac:dyDescent="0.3">
      <c r="A242" s="20"/>
      <c r="B242" s="20"/>
      <c r="C242" s="20"/>
    </row>
    <row r="243" spans="1:3" x14ac:dyDescent="0.3">
      <c r="A243" s="20"/>
      <c r="B243" s="20"/>
      <c r="C243" s="20"/>
    </row>
    <row r="244" spans="1:3" x14ac:dyDescent="0.3">
      <c r="A244" s="20"/>
      <c r="B244" s="20"/>
      <c r="C244" s="20"/>
    </row>
    <row r="245" spans="1:3" x14ac:dyDescent="0.3">
      <c r="A245" s="20"/>
      <c r="B245" s="20"/>
      <c r="C245" s="20"/>
    </row>
    <row r="246" spans="1:3" x14ac:dyDescent="0.3">
      <c r="A246" s="20"/>
      <c r="B246" s="20"/>
      <c r="C246" s="20"/>
    </row>
    <row r="247" spans="1:3" x14ac:dyDescent="0.3">
      <c r="A247" s="20"/>
      <c r="B247" s="20"/>
      <c r="C247" s="20"/>
    </row>
    <row r="248" spans="1:3" x14ac:dyDescent="0.3">
      <c r="A248" s="20"/>
      <c r="B248" s="20"/>
      <c r="C248" s="20"/>
    </row>
    <row r="249" spans="1:3" x14ac:dyDescent="0.3">
      <c r="A249" s="20"/>
      <c r="B249" s="20"/>
      <c r="C249" s="20"/>
    </row>
    <row r="250" spans="1:3" x14ac:dyDescent="0.3">
      <c r="A250" s="20"/>
      <c r="B250" s="20"/>
      <c r="C250" s="20"/>
    </row>
    <row r="251" spans="1:3" x14ac:dyDescent="0.3">
      <c r="A251" s="20"/>
      <c r="B251" s="20"/>
      <c r="C251" s="20"/>
    </row>
    <row r="252" spans="1:3" x14ac:dyDescent="0.3">
      <c r="A252" s="20"/>
      <c r="B252" s="20"/>
      <c r="C252" s="20"/>
    </row>
    <row r="253" spans="1:3" x14ac:dyDescent="0.3">
      <c r="A253" s="20"/>
      <c r="B253" s="20"/>
      <c r="C253" s="20"/>
    </row>
    <row r="254" spans="1:3" x14ac:dyDescent="0.3">
      <c r="A254" s="20"/>
      <c r="B254" s="20"/>
      <c r="C254" s="20"/>
    </row>
    <row r="255" spans="1:3" x14ac:dyDescent="0.3">
      <c r="A255" s="20"/>
      <c r="B255" s="20"/>
      <c r="C255" s="20"/>
    </row>
    <row r="256" spans="1:3" x14ac:dyDescent="0.3">
      <c r="A256" s="20"/>
      <c r="B256" s="20"/>
      <c r="C256" s="20"/>
    </row>
    <row r="257" spans="1:3" x14ac:dyDescent="0.3">
      <c r="A257" s="20"/>
      <c r="B257" s="20"/>
      <c r="C257" s="20"/>
    </row>
    <row r="258" spans="1:3" x14ac:dyDescent="0.3">
      <c r="A258" s="20"/>
      <c r="B258" s="20"/>
      <c r="C258" s="20"/>
    </row>
    <row r="259" spans="1:3" x14ac:dyDescent="0.3">
      <c r="A259" s="20"/>
      <c r="B259" s="20"/>
      <c r="C259" s="20"/>
    </row>
    <row r="260" spans="1:3" x14ac:dyDescent="0.3">
      <c r="A260" s="20"/>
      <c r="B260" s="20"/>
      <c r="C260" s="20"/>
    </row>
    <row r="261" spans="1:3" x14ac:dyDescent="0.3">
      <c r="A261" s="20"/>
      <c r="B261" s="20"/>
      <c r="C261" s="20"/>
    </row>
    <row r="262" spans="1:3" x14ac:dyDescent="0.3">
      <c r="A262" s="20"/>
      <c r="B262" s="20"/>
      <c r="C262" s="20"/>
    </row>
    <row r="263" spans="1:3" x14ac:dyDescent="0.3">
      <c r="A263" s="20"/>
      <c r="B263" s="20"/>
      <c r="C263" s="20"/>
    </row>
    <row r="264" spans="1:3" x14ac:dyDescent="0.3">
      <c r="A264" s="20"/>
      <c r="B264" s="20"/>
      <c r="C264" s="20"/>
    </row>
    <row r="265" spans="1:3" x14ac:dyDescent="0.3">
      <c r="A265" s="20"/>
      <c r="B265" s="20"/>
      <c r="C265" s="20"/>
    </row>
    <row r="266" spans="1:3" x14ac:dyDescent="0.3">
      <c r="A266" s="20"/>
      <c r="B266" s="20"/>
      <c r="C266" s="20"/>
    </row>
    <row r="267" spans="1:3" x14ac:dyDescent="0.3">
      <c r="A267" s="20"/>
      <c r="B267" s="20"/>
      <c r="C267" s="20"/>
    </row>
    <row r="268" spans="1:3" x14ac:dyDescent="0.3">
      <c r="A268" s="20"/>
      <c r="B268" s="20"/>
      <c r="C268" s="20"/>
    </row>
    <row r="269" spans="1:3" x14ac:dyDescent="0.3">
      <c r="A269" s="20"/>
      <c r="B269" s="20"/>
      <c r="C269" s="20"/>
    </row>
    <row r="270" spans="1:3" x14ac:dyDescent="0.3">
      <c r="A270" s="20"/>
      <c r="B270" s="20"/>
      <c r="C270" s="20"/>
    </row>
    <row r="271" spans="1:3" x14ac:dyDescent="0.3">
      <c r="A271" s="20"/>
      <c r="B271" s="20"/>
      <c r="C271" s="20"/>
    </row>
    <row r="272" spans="1:3" x14ac:dyDescent="0.3">
      <c r="A272" s="20"/>
      <c r="B272" s="20"/>
      <c r="C272" s="20"/>
    </row>
    <row r="273" spans="1:3" x14ac:dyDescent="0.3">
      <c r="A273" s="20"/>
      <c r="B273" s="20"/>
      <c r="C273" s="20"/>
    </row>
    <row r="274" spans="1:3" x14ac:dyDescent="0.3">
      <c r="A274" s="20"/>
      <c r="B274" s="20"/>
      <c r="C274" s="20"/>
    </row>
    <row r="275" spans="1:3" x14ac:dyDescent="0.3">
      <c r="A275" s="20"/>
      <c r="B275" s="20"/>
      <c r="C275" s="20"/>
    </row>
    <row r="276" spans="1:3" x14ac:dyDescent="0.3">
      <c r="A276" s="20"/>
      <c r="B276" s="20"/>
      <c r="C276" s="20"/>
    </row>
    <row r="277" spans="1:3" x14ac:dyDescent="0.3">
      <c r="A277" s="20"/>
      <c r="B277" s="20"/>
      <c r="C277" s="20"/>
    </row>
    <row r="278" spans="1:3" x14ac:dyDescent="0.3">
      <c r="A278" s="20"/>
      <c r="B278" s="20"/>
      <c r="C278" s="20"/>
    </row>
    <row r="279" spans="1:3" x14ac:dyDescent="0.3">
      <c r="A279" s="20"/>
      <c r="B279" s="20"/>
      <c r="C279" s="20"/>
    </row>
    <row r="280" spans="1:3" x14ac:dyDescent="0.3">
      <c r="A280" s="20"/>
      <c r="B280" s="20"/>
      <c r="C280" s="20"/>
    </row>
    <row r="281" spans="1:3" x14ac:dyDescent="0.3">
      <c r="A281" s="20"/>
      <c r="B281" s="20"/>
      <c r="C281" s="20"/>
    </row>
    <row r="282" spans="1:3" x14ac:dyDescent="0.3">
      <c r="A282" s="20"/>
      <c r="B282" s="20"/>
      <c r="C282" s="20"/>
    </row>
    <row r="283" spans="1:3" x14ac:dyDescent="0.3">
      <c r="A283" s="20"/>
      <c r="B283" s="20"/>
      <c r="C283" s="20"/>
    </row>
    <row r="284" spans="1:3" x14ac:dyDescent="0.3">
      <c r="A284" s="20"/>
      <c r="B284" s="20"/>
      <c r="C284" s="20"/>
    </row>
    <row r="285" spans="1:3" x14ac:dyDescent="0.3">
      <c r="A285" s="20"/>
      <c r="B285" s="20"/>
      <c r="C285" s="20"/>
    </row>
    <row r="286" spans="1:3" x14ac:dyDescent="0.3">
      <c r="A286" s="20"/>
      <c r="B286" s="20"/>
      <c r="C286" s="20"/>
    </row>
    <row r="287" spans="1:3" x14ac:dyDescent="0.3">
      <c r="A287" s="20"/>
      <c r="B287" s="20"/>
      <c r="C287" s="20"/>
    </row>
    <row r="288" spans="1:3" x14ac:dyDescent="0.3">
      <c r="A288" s="20"/>
      <c r="B288" s="20"/>
      <c r="C288" s="20"/>
    </row>
    <row r="289" spans="1:3" x14ac:dyDescent="0.3">
      <c r="A289" s="20"/>
      <c r="B289" s="20"/>
      <c r="C289" s="20"/>
    </row>
    <row r="290" spans="1:3" x14ac:dyDescent="0.3">
      <c r="A290" s="20"/>
      <c r="B290" s="20"/>
      <c r="C290" s="20"/>
    </row>
    <row r="291" spans="1:3" x14ac:dyDescent="0.3">
      <c r="A291" s="20"/>
      <c r="B291" s="20"/>
      <c r="C291" s="20"/>
    </row>
    <row r="292" spans="1:3" x14ac:dyDescent="0.3">
      <c r="A292" s="20"/>
      <c r="B292" s="20"/>
      <c r="C292" s="20"/>
    </row>
    <row r="293" spans="1:3" x14ac:dyDescent="0.3">
      <c r="A293" s="20"/>
      <c r="B293" s="20"/>
      <c r="C293" s="20"/>
    </row>
    <row r="294" spans="1:3" x14ac:dyDescent="0.3">
      <c r="A294" s="20"/>
      <c r="B294" s="20"/>
      <c r="C294" s="20"/>
    </row>
    <row r="295" spans="1:3" x14ac:dyDescent="0.3">
      <c r="A295" s="20"/>
      <c r="B295" s="20"/>
      <c r="C295" s="20"/>
    </row>
    <row r="296" spans="1:3" x14ac:dyDescent="0.3">
      <c r="A296" s="20"/>
      <c r="B296" s="20"/>
      <c r="C296" s="20"/>
    </row>
    <row r="297" spans="1:3" x14ac:dyDescent="0.3">
      <c r="A297" s="20"/>
      <c r="B297" s="20"/>
      <c r="C297" s="20"/>
    </row>
    <row r="298" spans="1:3" x14ac:dyDescent="0.3">
      <c r="A298" s="20"/>
      <c r="B298" s="20"/>
      <c r="C298" s="20"/>
    </row>
    <row r="299" spans="1:3" x14ac:dyDescent="0.3">
      <c r="A299" s="20"/>
      <c r="B299" s="20"/>
      <c r="C299" s="20"/>
    </row>
    <row r="300" spans="1:3" x14ac:dyDescent="0.3">
      <c r="A300" s="20"/>
      <c r="B300" s="20"/>
      <c r="C300" s="20"/>
    </row>
    <row r="301" spans="1:3" x14ac:dyDescent="0.3">
      <c r="A301" s="20"/>
      <c r="B301" s="20"/>
      <c r="C301" s="20"/>
    </row>
    <row r="302" spans="1:3" x14ac:dyDescent="0.3">
      <c r="A302" s="20"/>
      <c r="B302" s="20"/>
      <c r="C302" s="20"/>
    </row>
    <row r="303" spans="1:3" x14ac:dyDescent="0.3">
      <c r="A303" s="20"/>
      <c r="B303" s="20"/>
      <c r="C303" s="20"/>
    </row>
    <row r="304" spans="1:3" x14ac:dyDescent="0.3">
      <c r="A304" s="20"/>
      <c r="B304" s="20"/>
      <c r="C304" s="20"/>
    </row>
    <row r="305" spans="1:3" x14ac:dyDescent="0.3">
      <c r="A305" s="20"/>
      <c r="B305" s="20"/>
      <c r="C305" s="20"/>
    </row>
    <row r="306" spans="1:3" x14ac:dyDescent="0.3">
      <c r="A306" s="20"/>
      <c r="B306" s="20"/>
      <c r="C306" s="20"/>
    </row>
    <row r="307" spans="1:3" x14ac:dyDescent="0.3">
      <c r="A307" s="20"/>
      <c r="B307" s="20"/>
      <c r="C307" s="20"/>
    </row>
    <row r="308" spans="1:3" x14ac:dyDescent="0.3">
      <c r="A308" s="20"/>
      <c r="B308" s="20"/>
      <c r="C308" s="20"/>
    </row>
    <row r="309" spans="1:3" x14ac:dyDescent="0.3">
      <c r="A309" s="20"/>
      <c r="B309" s="20"/>
      <c r="C309" s="20"/>
    </row>
    <row r="310" spans="1:3" x14ac:dyDescent="0.3">
      <c r="A310" s="20"/>
      <c r="B310" s="20"/>
      <c r="C310" s="20"/>
    </row>
    <row r="311" spans="1:3" x14ac:dyDescent="0.3">
      <c r="A311" s="20"/>
      <c r="B311" s="20"/>
      <c r="C311" s="20"/>
    </row>
    <row r="312" spans="1:3" x14ac:dyDescent="0.3">
      <c r="A312" s="20"/>
      <c r="B312" s="20"/>
      <c r="C312" s="20"/>
    </row>
    <row r="313" spans="1:3" x14ac:dyDescent="0.3">
      <c r="A313" s="20"/>
      <c r="B313" s="20"/>
      <c r="C313" s="20"/>
    </row>
    <row r="314" spans="1:3" x14ac:dyDescent="0.3">
      <c r="A314" s="20"/>
      <c r="B314" s="20"/>
      <c r="C314" s="20"/>
    </row>
    <row r="315" spans="1:3" x14ac:dyDescent="0.3">
      <c r="A315" s="20"/>
      <c r="B315" s="20"/>
      <c r="C315" s="20"/>
    </row>
    <row r="316" spans="1:3" x14ac:dyDescent="0.3">
      <c r="A316" s="20"/>
      <c r="B316" s="20"/>
      <c r="C316" s="20"/>
    </row>
    <row r="317" spans="1:3" x14ac:dyDescent="0.3">
      <c r="A317" s="20"/>
      <c r="B317" s="20"/>
      <c r="C317" s="20"/>
    </row>
    <row r="318" spans="1:3" x14ac:dyDescent="0.3">
      <c r="A318" s="20"/>
      <c r="B318" s="20"/>
      <c r="C318" s="20"/>
    </row>
    <row r="319" spans="1:3" x14ac:dyDescent="0.3">
      <c r="A319" s="20"/>
      <c r="B319" s="20"/>
      <c r="C319" s="20"/>
    </row>
    <row r="320" spans="1:3" x14ac:dyDescent="0.3">
      <c r="A320" s="20"/>
      <c r="B320" s="20"/>
      <c r="C320" s="20"/>
    </row>
    <row r="321" spans="1:3" x14ac:dyDescent="0.3">
      <c r="A321" s="20"/>
      <c r="B321" s="20"/>
      <c r="C321" s="20"/>
    </row>
    <row r="322" spans="1:3" x14ac:dyDescent="0.3">
      <c r="A322" s="20"/>
      <c r="B322" s="20"/>
      <c r="C322" s="20"/>
    </row>
    <row r="323" spans="1:3" x14ac:dyDescent="0.3">
      <c r="A323" s="20"/>
      <c r="B323" s="20"/>
      <c r="C323" s="20"/>
    </row>
    <row r="324" spans="1:3" x14ac:dyDescent="0.3">
      <c r="A324" s="20"/>
      <c r="B324" s="20"/>
      <c r="C324" s="20"/>
    </row>
    <row r="325" spans="1:3" x14ac:dyDescent="0.3">
      <c r="A325" s="20"/>
      <c r="B325" s="20"/>
      <c r="C325" s="20"/>
    </row>
    <row r="326" spans="1:3" x14ac:dyDescent="0.3">
      <c r="A326" s="20"/>
      <c r="B326" s="20"/>
      <c r="C326" s="20"/>
    </row>
    <row r="327" spans="1:3" x14ac:dyDescent="0.3">
      <c r="A327" s="20"/>
      <c r="B327" s="20"/>
      <c r="C327" s="20"/>
    </row>
    <row r="328" spans="1:3" x14ac:dyDescent="0.3">
      <c r="A328" s="20"/>
      <c r="B328" s="20"/>
      <c r="C328" s="20"/>
    </row>
    <row r="329" spans="1:3" x14ac:dyDescent="0.3">
      <c r="A329" s="20"/>
      <c r="B329" s="20"/>
      <c r="C329" s="20"/>
    </row>
    <row r="330" spans="1:3" x14ac:dyDescent="0.3">
      <c r="A330" s="20"/>
      <c r="B330" s="20"/>
      <c r="C330" s="20"/>
    </row>
    <row r="331" spans="1:3" x14ac:dyDescent="0.3">
      <c r="A331" s="20"/>
      <c r="B331" s="20"/>
      <c r="C331" s="20"/>
    </row>
    <row r="332" spans="1:3" x14ac:dyDescent="0.3">
      <c r="A332" s="20"/>
      <c r="B332" s="20"/>
      <c r="C332" s="20"/>
    </row>
    <row r="333" spans="1:3" x14ac:dyDescent="0.3">
      <c r="A333" s="20"/>
      <c r="B333" s="20"/>
      <c r="C333" s="20"/>
    </row>
    <row r="334" spans="1:3" x14ac:dyDescent="0.3">
      <c r="A334" s="20"/>
      <c r="B334" s="20"/>
      <c r="C334" s="20"/>
    </row>
    <row r="335" spans="1:3" x14ac:dyDescent="0.3">
      <c r="A335" s="20"/>
      <c r="B335" s="20"/>
      <c r="C335" s="20"/>
    </row>
    <row r="336" spans="1:3" x14ac:dyDescent="0.3">
      <c r="A336" s="20"/>
      <c r="B336" s="20"/>
      <c r="C336" s="20"/>
    </row>
    <row r="337" spans="1:3" x14ac:dyDescent="0.3">
      <c r="A337" s="20"/>
      <c r="B337" s="20"/>
      <c r="C337" s="20"/>
    </row>
    <row r="338" spans="1:3" x14ac:dyDescent="0.3">
      <c r="A338" s="20"/>
      <c r="B338" s="20"/>
      <c r="C338" s="20"/>
    </row>
    <row r="339" spans="1:3" x14ac:dyDescent="0.3">
      <c r="A339" s="20"/>
      <c r="B339" s="20"/>
      <c r="C339" s="20"/>
    </row>
    <row r="340" spans="1:3" x14ac:dyDescent="0.3">
      <c r="A340" s="20"/>
      <c r="B340" s="20"/>
      <c r="C340" s="20"/>
    </row>
    <row r="341" spans="1:3" x14ac:dyDescent="0.3">
      <c r="A341" s="20"/>
      <c r="B341" s="20"/>
      <c r="C341" s="20"/>
    </row>
    <row r="342" spans="1:3" x14ac:dyDescent="0.3">
      <c r="A342" s="20"/>
      <c r="B342" s="20"/>
      <c r="C342" s="20"/>
    </row>
    <row r="343" spans="1:3" x14ac:dyDescent="0.3">
      <c r="A343" s="20"/>
      <c r="B343" s="20"/>
      <c r="C343" s="20"/>
    </row>
    <row r="344" spans="1:3" x14ac:dyDescent="0.3">
      <c r="A344" s="20"/>
      <c r="B344" s="20"/>
      <c r="C344" s="20"/>
    </row>
    <row r="345" spans="1:3" x14ac:dyDescent="0.3">
      <c r="A345" s="20"/>
      <c r="B345" s="20"/>
      <c r="C345" s="20"/>
    </row>
    <row r="346" spans="1:3" x14ac:dyDescent="0.3">
      <c r="A346" s="20"/>
      <c r="B346" s="20"/>
      <c r="C346" s="20"/>
    </row>
    <row r="347" spans="1:3" x14ac:dyDescent="0.3">
      <c r="A347" s="20"/>
      <c r="B347" s="20"/>
      <c r="C347" s="20"/>
    </row>
    <row r="348" spans="1:3" x14ac:dyDescent="0.3">
      <c r="A348" s="20"/>
      <c r="B348" s="20"/>
      <c r="C348" s="20"/>
    </row>
    <row r="349" spans="1:3" x14ac:dyDescent="0.3">
      <c r="A349" s="20"/>
      <c r="B349" s="20"/>
      <c r="C349" s="20"/>
    </row>
    <row r="350" spans="1:3" x14ac:dyDescent="0.3">
      <c r="A350" s="20"/>
      <c r="B350" s="20"/>
      <c r="C350" s="20"/>
    </row>
    <row r="351" spans="1:3" x14ac:dyDescent="0.3">
      <c r="A351" s="20"/>
      <c r="B351" s="20"/>
      <c r="C351" s="20"/>
    </row>
    <row r="352" spans="1:3" x14ac:dyDescent="0.3">
      <c r="A352" s="20"/>
      <c r="B352" s="20"/>
      <c r="C352" s="20"/>
    </row>
    <row r="353" spans="1:3" x14ac:dyDescent="0.3">
      <c r="A353" s="20"/>
      <c r="B353" s="20"/>
      <c r="C353" s="20"/>
    </row>
    <row r="354" spans="1:3" x14ac:dyDescent="0.3">
      <c r="A354" s="20"/>
      <c r="B354" s="20"/>
      <c r="C354" s="20"/>
    </row>
    <row r="355" spans="1:3" x14ac:dyDescent="0.3">
      <c r="A355" s="20"/>
      <c r="B355" s="20"/>
      <c r="C355" s="20"/>
    </row>
    <row r="356" spans="1:3" x14ac:dyDescent="0.3">
      <c r="A356" s="20"/>
      <c r="B356" s="20"/>
      <c r="C356" s="20"/>
    </row>
    <row r="357" spans="1:3" x14ac:dyDescent="0.3">
      <c r="A357" s="20"/>
      <c r="B357" s="20"/>
      <c r="C357" s="20"/>
    </row>
    <row r="358" spans="1:3" x14ac:dyDescent="0.3">
      <c r="A358" s="20"/>
      <c r="B358" s="20"/>
      <c r="C358" s="20"/>
    </row>
    <row r="359" spans="1:3" x14ac:dyDescent="0.3">
      <c r="A359" s="20"/>
      <c r="B359" s="20"/>
      <c r="C359" s="20"/>
    </row>
    <row r="360" spans="1:3" x14ac:dyDescent="0.3">
      <c r="A360" s="20"/>
      <c r="B360" s="20"/>
      <c r="C360" s="20"/>
    </row>
    <row r="361" spans="1:3" x14ac:dyDescent="0.3">
      <c r="A361" s="20"/>
      <c r="B361" s="20"/>
      <c r="C361" s="20"/>
    </row>
    <row r="362" spans="1:3" x14ac:dyDescent="0.3">
      <c r="A362" s="20"/>
      <c r="B362" s="20"/>
      <c r="C362" s="20"/>
    </row>
    <row r="363" spans="1:3" x14ac:dyDescent="0.3">
      <c r="A363" s="20"/>
      <c r="B363" s="20"/>
      <c r="C363" s="20"/>
    </row>
    <row r="364" spans="1:3" x14ac:dyDescent="0.3">
      <c r="A364" s="20"/>
      <c r="B364" s="20"/>
      <c r="C364" s="20"/>
    </row>
    <row r="365" spans="1:3" x14ac:dyDescent="0.3">
      <c r="A365" s="20"/>
      <c r="B365" s="20"/>
      <c r="C365" s="20"/>
    </row>
    <row r="366" spans="1:3" x14ac:dyDescent="0.3">
      <c r="A366" s="20"/>
      <c r="B366" s="20"/>
      <c r="C366" s="20"/>
    </row>
    <row r="367" spans="1:3" x14ac:dyDescent="0.3">
      <c r="A367" s="20"/>
      <c r="B367" s="20"/>
      <c r="C367" s="20"/>
    </row>
    <row r="368" spans="1:3" x14ac:dyDescent="0.3">
      <c r="A368" s="20"/>
      <c r="B368" s="20"/>
      <c r="C368" s="20"/>
    </row>
    <row r="369" spans="1:3" x14ac:dyDescent="0.3">
      <c r="A369" s="20"/>
      <c r="B369" s="20"/>
      <c r="C369" s="20"/>
    </row>
    <row r="370" spans="1:3" x14ac:dyDescent="0.3">
      <c r="A370" s="20"/>
      <c r="B370" s="20"/>
      <c r="C370" s="20"/>
    </row>
    <row r="371" spans="1:3" x14ac:dyDescent="0.3">
      <c r="A371" s="20"/>
      <c r="B371" s="20"/>
      <c r="C371" s="20"/>
    </row>
    <row r="372" spans="1:3" x14ac:dyDescent="0.3">
      <c r="A372" s="20"/>
      <c r="B372" s="20"/>
      <c r="C372" s="20"/>
    </row>
    <row r="373" spans="1:3" x14ac:dyDescent="0.3">
      <c r="A373" s="20"/>
      <c r="B373" s="20"/>
      <c r="C373" s="20"/>
    </row>
    <row r="374" spans="1:3" x14ac:dyDescent="0.3">
      <c r="A374" s="20"/>
      <c r="B374" s="20"/>
      <c r="C374" s="20"/>
    </row>
    <row r="375" spans="1:3" x14ac:dyDescent="0.3">
      <c r="A375" s="20"/>
      <c r="B375" s="20"/>
      <c r="C375" s="20"/>
    </row>
    <row r="376" spans="1:3" x14ac:dyDescent="0.3">
      <c r="A376" s="20"/>
      <c r="B376" s="20"/>
      <c r="C376" s="20"/>
    </row>
    <row r="377" spans="1:3" x14ac:dyDescent="0.3">
      <c r="A377" s="20"/>
      <c r="B377" s="20"/>
      <c r="C377" s="20"/>
    </row>
    <row r="378" spans="1:3" x14ac:dyDescent="0.3">
      <c r="A378" s="20"/>
      <c r="B378" s="20"/>
      <c r="C378" s="20"/>
    </row>
    <row r="379" spans="1:3" x14ac:dyDescent="0.3">
      <c r="A379" s="20"/>
      <c r="B379" s="20"/>
      <c r="C379" s="20"/>
    </row>
    <row r="380" spans="1:3" x14ac:dyDescent="0.3">
      <c r="A380" s="20"/>
      <c r="B380" s="20"/>
      <c r="C380" s="20"/>
    </row>
    <row r="381" spans="1:3" x14ac:dyDescent="0.3">
      <c r="A381" s="20"/>
      <c r="B381" s="20"/>
      <c r="C381" s="20"/>
    </row>
    <row r="382" spans="1:3" x14ac:dyDescent="0.3">
      <c r="A382" s="20"/>
      <c r="B382" s="20"/>
      <c r="C382" s="20"/>
    </row>
    <row r="383" spans="1:3" x14ac:dyDescent="0.3">
      <c r="A383" s="20"/>
      <c r="B383" s="20"/>
      <c r="C383" s="20"/>
    </row>
    <row r="384" spans="1:3" x14ac:dyDescent="0.3">
      <c r="A384" s="20"/>
      <c r="B384" s="20"/>
      <c r="C384" s="20"/>
    </row>
    <row r="385" spans="1:3" x14ac:dyDescent="0.3">
      <c r="A385" s="20"/>
      <c r="B385" s="20"/>
      <c r="C385" s="20"/>
    </row>
    <row r="386" spans="1:3" x14ac:dyDescent="0.3">
      <c r="A386" s="20"/>
      <c r="B386" s="20"/>
      <c r="C386" s="20"/>
    </row>
    <row r="387" spans="1:3" x14ac:dyDescent="0.3">
      <c r="A387" s="20"/>
      <c r="B387" s="20"/>
      <c r="C387" s="20"/>
    </row>
    <row r="388" spans="1:3" x14ac:dyDescent="0.3">
      <c r="A388" s="20"/>
      <c r="B388" s="20"/>
      <c r="C388" s="20"/>
    </row>
    <row r="389" spans="1:3" x14ac:dyDescent="0.3">
      <c r="A389" s="20"/>
      <c r="B389" s="20"/>
      <c r="C389" s="20"/>
    </row>
    <row r="390" spans="1:3" x14ac:dyDescent="0.3">
      <c r="A390" s="20"/>
      <c r="B390" s="20"/>
      <c r="C390" s="20"/>
    </row>
    <row r="391" spans="1:3" x14ac:dyDescent="0.3">
      <c r="A391" s="20"/>
      <c r="B391" s="20"/>
      <c r="C391" s="20"/>
    </row>
    <row r="392" spans="1:3" x14ac:dyDescent="0.3">
      <c r="A392" s="20"/>
      <c r="B392" s="20"/>
      <c r="C392" s="20"/>
    </row>
    <row r="393" spans="1:3" x14ac:dyDescent="0.3">
      <c r="A393" s="20"/>
      <c r="B393" s="20"/>
      <c r="C393" s="20"/>
    </row>
    <row r="394" spans="1:3" x14ac:dyDescent="0.3">
      <c r="A394" s="20"/>
      <c r="B394" s="20"/>
      <c r="C394" s="20"/>
    </row>
    <row r="395" spans="1:3" x14ac:dyDescent="0.3">
      <c r="A395" s="20"/>
      <c r="B395" s="20"/>
      <c r="C395" s="20"/>
    </row>
    <row r="396" spans="1:3" x14ac:dyDescent="0.3">
      <c r="A396" s="20"/>
      <c r="B396" s="20"/>
      <c r="C396" s="20"/>
    </row>
    <row r="397" spans="1:3" x14ac:dyDescent="0.3">
      <c r="A397" s="20"/>
      <c r="B397" s="20"/>
      <c r="C397" s="20"/>
    </row>
    <row r="398" spans="1:3" x14ac:dyDescent="0.3">
      <c r="A398" s="20"/>
      <c r="B398" s="20"/>
      <c r="C398" s="20"/>
    </row>
    <row r="399" spans="1:3" x14ac:dyDescent="0.3">
      <c r="A399" s="20"/>
      <c r="B399" s="20"/>
      <c r="C399" s="20"/>
    </row>
    <row r="400" spans="1:3" x14ac:dyDescent="0.3">
      <c r="A400" s="20"/>
      <c r="B400" s="20"/>
      <c r="C400" s="20"/>
    </row>
    <row r="401" spans="1:3" x14ac:dyDescent="0.3">
      <c r="A401" s="20"/>
      <c r="B401" s="20"/>
      <c r="C401" s="20"/>
    </row>
    <row r="402" spans="1:3" x14ac:dyDescent="0.3">
      <c r="A402" s="20"/>
      <c r="B402" s="20"/>
      <c r="C402" s="20"/>
    </row>
    <row r="403" spans="1:3" x14ac:dyDescent="0.3">
      <c r="A403" s="20"/>
      <c r="B403" s="20"/>
      <c r="C403" s="20"/>
    </row>
    <row r="404" spans="1:3" x14ac:dyDescent="0.3">
      <c r="A404" s="20"/>
      <c r="B404" s="20"/>
      <c r="C404" s="20"/>
    </row>
    <row r="405" spans="1:3" x14ac:dyDescent="0.3">
      <c r="A405" s="20"/>
      <c r="B405" s="20"/>
      <c r="C405" s="20"/>
    </row>
    <row r="406" spans="1:3" x14ac:dyDescent="0.3">
      <c r="A406" s="20"/>
      <c r="B406" s="20"/>
      <c r="C406" s="20"/>
    </row>
    <row r="407" spans="1:3" x14ac:dyDescent="0.3">
      <c r="A407" s="20"/>
      <c r="B407" s="20"/>
      <c r="C407" s="20"/>
    </row>
    <row r="408" spans="1:3" x14ac:dyDescent="0.3">
      <c r="A408" s="20"/>
      <c r="B408" s="20"/>
      <c r="C408" s="20"/>
    </row>
    <row r="409" spans="1:3" x14ac:dyDescent="0.3">
      <c r="A409" s="20"/>
      <c r="B409" s="20"/>
      <c r="C409" s="20"/>
    </row>
    <row r="410" spans="1:3" x14ac:dyDescent="0.3">
      <c r="A410" s="20"/>
      <c r="B410" s="20"/>
      <c r="C410" s="20"/>
    </row>
    <row r="411" spans="1:3" x14ac:dyDescent="0.3">
      <c r="A411" s="20"/>
      <c r="B411" s="20"/>
      <c r="C411" s="20"/>
    </row>
    <row r="412" spans="1:3" x14ac:dyDescent="0.3">
      <c r="A412" s="20"/>
      <c r="B412" s="20"/>
      <c r="C412" s="20"/>
    </row>
    <row r="413" spans="1:3" x14ac:dyDescent="0.3">
      <c r="A413" s="20"/>
      <c r="B413" s="20"/>
      <c r="C413" s="20"/>
    </row>
    <row r="414" spans="1:3" x14ac:dyDescent="0.3">
      <c r="A414" s="20"/>
      <c r="B414" s="20"/>
      <c r="C414" s="20"/>
    </row>
    <row r="415" spans="1:3" x14ac:dyDescent="0.3">
      <c r="A415" s="20"/>
      <c r="B415" s="20"/>
      <c r="C415" s="20"/>
    </row>
    <row r="416" spans="1:3" x14ac:dyDescent="0.3">
      <c r="A416" s="20"/>
      <c r="B416" s="20"/>
      <c r="C416" s="20"/>
    </row>
    <row r="417" spans="1:3" x14ac:dyDescent="0.3">
      <c r="A417" s="20"/>
      <c r="B417" s="20"/>
      <c r="C417" s="20"/>
    </row>
    <row r="418" spans="1:3" x14ac:dyDescent="0.3">
      <c r="A418" s="20"/>
      <c r="B418" s="20"/>
      <c r="C418" s="20"/>
    </row>
    <row r="419" spans="1:3" x14ac:dyDescent="0.3">
      <c r="A419" s="20"/>
      <c r="B419" s="20"/>
      <c r="C419" s="20"/>
    </row>
    <row r="420" spans="1:3" x14ac:dyDescent="0.3">
      <c r="A420" s="20"/>
      <c r="B420" s="20"/>
      <c r="C420" s="20"/>
    </row>
    <row r="421" spans="1:3" x14ac:dyDescent="0.3">
      <c r="A421" s="20"/>
      <c r="B421" s="20"/>
      <c r="C421" s="20"/>
    </row>
    <row r="422" spans="1:3" x14ac:dyDescent="0.3">
      <c r="A422" s="20"/>
      <c r="B422" s="20"/>
      <c r="C422" s="20"/>
    </row>
    <row r="423" spans="1:3" x14ac:dyDescent="0.3">
      <c r="A423" s="20"/>
      <c r="B423" s="20"/>
      <c r="C423" s="20"/>
    </row>
    <row r="424" spans="1:3" x14ac:dyDescent="0.3">
      <c r="A424" s="20"/>
      <c r="B424" s="20"/>
      <c r="C424" s="20"/>
    </row>
    <row r="425" spans="1:3" x14ac:dyDescent="0.3">
      <c r="A425" s="20"/>
      <c r="B425" s="20"/>
      <c r="C425" s="20"/>
    </row>
    <row r="426" spans="1:3" x14ac:dyDescent="0.3">
      <c r="A426" s="20"/>
      <c r="B426" s="20"/>
      <c r="C426" s="20"/>
    </row>
    <row r="427" spans="1:3" x14ac:dyDescent="0.3">
      <c r="A427" s="20"/>
      <c r="B427" s="20"/>
      <c r="C427" s="20"/>
    </row>
    <row r="428" spans="1:3" x14ac:dyDescent="0.3">
      <c r="A428" s="20"/>
      <c r="B428" s="20"/>
      <c r="C428" s="20"/>
    </row>
    <row r="429" spans="1:3" x14ac:dyDescent="0.3">
      <c r="A429" s="20"/>
      <c r="B429" s="20"/>
      <c r="C429" s="20"/>
    </row>
    <row r="430" spans="1:3" x14ac:dyDescent="0.3">
      <c r="A430" s="20"/>
      <c r="B430" s="20"/>
      <c r="C430" s="20"/>
    </row>
    <row r="431" spans="1:3" x14ac:dyDescent="0.3">
      <c r="A431" s="20"/>
      <c r="B431" s="20"/>
      <c r="C431" s="20"/>
    </row>
    <row r="432" spans="1:3" x14ac:dyDescent="0.3">
      <c r="A432" s="20"/>
      <c r="B432" s="20"/>
      <c r="C432" s="20"/>
    </row>
    <row r="433" spans="1:3" x14ac:dyDescent="0.3">
      <c r="A433" s="20"/>
      <c r="B433" s="20"/>
      <c r="C433" s="20"/>
    </row>
    <row r="434" spans="1:3" x14ac:dyDescent="0.3">
      <c r="A434" s="20"/>
      <c r="B434" s="20"/>
      <c r="C434" s="20"/>
    </row>
    <row r="435" spans="1:3" x14ac:dyDescent="0.3">
      <c r="A435" s="20"/>
      <c r="B435" s="20"/>
      <c r="C435" s="20"/>
    </row>
    <row r="436" spans="1:3" x14ac:dyDescent="0.3">
      <c r="A436" s="20"/>
      <c r="B436" s="20"/>
      <c r="C436" s="20"/>
    </row>
    <row r="437" spans="1:3" x14ac:dyDescent="0.3">
      <c r="A437" s="20"/>
      <c r="B437" s="20"/>
      <c r="C437" s="20"/>
    </row>
    <row r="438" spans="1:3" x14ac:dyDescent="0.3">
      <c r="A438" s="20"/>
      <c r="B438" s="20"/>
      <c r="C438" s="20"/>
    </row>
    <row r="439" spans="1:3" x14ac:dyDescent="0.3">
      <c r="A439" s="20"/>
      <c r="B439" s="20"/>
      <c r="C439" s="20"/>
    </row>
    <row r="440" spans="1:3" x14ac:dyDescent="0.3">
      <c r="A440" s="20"/>
      <c r="B440" s="20"/>
      <c r="C440" s="20"/>
    </row>
    <row r="441" spans="1:3" x14ac:dyDescent="0.3">
      <c r="A441" s="20"/>
      <c r="B441" s="20"/>
      <c r="C441" s="20"/>
    </row>
    <row r="442" spans="1:3" x14ac:dyDescent="0.3">
      <c r="A442" s="20"/>
      <c r="B442" s="20"/>
      <c r="C442" s="20"/>
    </row>
    <row r="443" spans="1:3" x14ac:dyDescent="0.3">
      <c r="A443" s="20"/>
      <c r="B443" s="20"/>
      <c r="C443" s="20"/>
    </row>
    <row r="444" spans="1:3" x14ac:dyDescent="0.3">
      <c r="A444" s="20"/>
      <c r="B444" s="20"/>
      <c r="C444" s="20"/>
    </row>
    <row r="445" spans="1:3" x14ac:dyDescent="0.3">
      <c r="A445" s="20"/>
      <c r="B445" s="20"/>
      <c r="C445" s="20"/>
    </row>
    <row r="446" spans="1:3" x14ac:dyDescent="0.3">
      <c r="A446" s="20"/>
      <c r="B446" s="20"/>
      <c r="C446" s="20"/>
    </row>
    <row r="447" spans="1:3" x14ac:dyDescent="0.3">
      <c r="A447" s="20"/>
      <c r="B447" s="20"/>
      <c r="C447" s="20"/>
    </row>
    <row r="448" spans="1:3" x14ac:dyDescent="0.3">
      <c r="A448" s="20"/>
      <c r="B448" s="20"/>
      <c r="C448" s="20"/>
    </row>
    <row r="449" spans="1:3" x14ac:dyDescent="0.3">
      <c r="A449" s="20"/>
      <c r="B449" s="20"/>
      <c r="C449" s="20"/>
    </row>
    <row r="450" spans="1:3" x14ac:dyDescent="0.3">
      <c r="A450" s="20"/>
      <c r="B450" s="20"/>
      <c r="C450" s="20"/>
    </row>
    <row r="451" spans="1:3" x14ac:dyDescent="0.3">
      <c r="A451" s="20"/>
      <c r="B451" s="20"/>
      <c r="C451" s="20"/>
    </row>
    <row r="452" spans="1:3" x14ac:dyDescent="0.3">
      <c r="A452" s="20"/>
      <c r="B452" s="20"/>
      <c r="C452" s="20"/>
    </row>
    <row r="453" spans="1:3" x14ac:dyDescent="0.3">
      <c r="A453" s="20"/>
      <c r="B453" s="20"/>
      <c r="C453" s="20"/>
    </row>
    <row r="454" spans="1:3" x14ac:dyDescent="0.3">
      <c r="A454" s="20"/>
      <c r="B454" s="20"/>
      <c r="C454" s="20"/>
    </row>
    <row r="455" spans="1:3" x14ac:dyDescent="0.3">
      <c r="A455" s="20"/>
      <c r="B455" s="20"/>
      <c r="C455" s="20"/>
    </row>
    <row r="456" spans="1:3" x14ac:dyDescent="0.3">
      <c r="A456" s="20"/>
      <c r="B456" s="20"/>
      <c r="C456" s="20"/>
    </row>
    <row r="457" spans="1:3" x14ac:dyDescent="0.3">
      <c r="A457" s="20"/>
      <c r="B457" s="20"/>
      <c r="C457" s="20"/>
    </row>
    <row r="458" spans="1:3" x14ac:dyDescent="0.3">
      <c r="A458" s="20"/>
      <c r="B458" s="20"/>
      <c r="C458" s="20"/>
    </row>
    <row r="459" spans="1:3" x14ac:dyDescent="0.3">
      <c r="A459" s="20"/>
      <c r="B459" s="20"/>
      <c r="C459" s="20"/>
    </row>
    <row r="460" spans="1:3" x14ac:dyDescent="0.3">
      <c r="A460" s="20"/>
      <c r="B460" s="20"/>
      <c r="C460" s="20"/>
    </row>
    <row r="461" spans="1:3" x14ac:dyDescent="0.3">
      <c r="A461" s="20"/>
      <c r="B461" s="20"/>
      <c r="C461" s="20"/>
    </row>
    <row r="462" spans="1:3" x14ac:dyDescent="0.3">
      <c r="A462" s="20"/>
      <c r="B462" s="20"/>
      <c r="C462" s="20"/>
    </row>
    <row r="463" spans="1:3" x14ac:dyDescent="0.3">
      <c r="A463" s="20"/>
      <c r="B463" s="20"/>
      <c r="C463" s="20"/>
    </row>
    <row r="464" spans="1:3" x14ac:dyDescent="0.3">
      <c r="A464" s="20"/>
      <c r="B464" s="20"/>
      <c r="C464" s="20"/>
    </row>
    <row r="465" spans="1:3" x14ac:dyDescent="0.3">
      <c r="A465" s="20"/>
      <c r="B465" s="20"/>
      <c r="C465" s="20"/>
    </row>
    <row r="466" spans="1:3" x14ac:dyDescent="0.3">
      <c r="A466" s="20"/>
      <c r="B466" s="20"/>
      <c r="C466" s="20"/>
    </row>
    <row r="467" spans="1:3" x14ac:dyDescent="0.3">
      <c r="A467" s="20"/>
      <c r="B467" s="20"/>
      <c r="C467" s="20"/>
    </row>
    <row r="468" spans="1:3" x14ac:dyDescent="0.3">
      <c r="A468" s="20"/>
      <c r="B468" s="20"/>
      <c r="C468" s="20"/>
    </row>
    <row r="469" spans="1:3" x14ac:dyDescent="0.3">
      <c r="A469" s="20"/>
      <c r="B469" s="20"/>
      <c r="C469" s="20"/>
    </row>
    <row r="470" spans="1:3" x14ac:dyDescent="0.3">
      <c r="A470" s="20"/>
      <c r="B470" s="20"/>
      <c r="C470" s="20"/>
    </row>
    <row r="471" spans="1:3" x14ac:dyDescent="0.3">
      <c r="A471" s="20"/>
      <c r="B471" s="20"/>
      <c r="C471" s="20"/>
    </row>
    <row r="472" spans="1:3" x14ac:dyDescent="0.3">
      <c r="A472" s="20"/>
      <c r="B472" s="20"/>
      <c r="C472" s="20"/>
    </row>
    <row r="473" spans="1:3" x14ac:dyDescent="0.3">
      <c r="A473" s="20"/>
      <c r="B473" s="20"/>
      <c r="C473" s="20"/>
    </row>
    <row r="474" spans="1:3" x14ac:dyDescent="0.3">
      <c r="A474" s="20"/>
      <c r="B474" s="20"/>
      <c r="C474" s="20"/>
    </row>
    <row r="475" spans="1:3" x14ac:dyDescent="0.3">
      <c r="A475" s="20"/>
      <c r="B475" s="20"/>
      <c r="C475" s="20"/>
    </row>
    <row r="476" spans="1:3" x14ac:dyDescent="0.3">
      <c r="A476" s="20"/>
      <c r="B476" s="20"/>
      <c r="C476" s="20"/>
    </row>
    <row r="477" spans="1:3" x14ac:dyDescent="0.3">
      <c r="A477" s="20"/>
      <c r="B477" s="20"/>
      <c r="C477" s="20"/>
    </row>
    <row r="478" spans="1:3" x14ac:dyDescent="0.3">
      <c r="A478" s="20"/>
      <c r="B478" s="20"/>
      <c r="C478" s="20"/>
    </row>
    <row r="479" spans="1:3" x14ac:dyDescent="0.3">
      <c r="A479" s="20"/>
      <c r="B479" s="20"/>
      <c r="C479" s="20"/>
    </row>
    <row r="480" spans="1:3" x14ac:dyDescent="0.3">
      <c r="A480" s="20"/>
      <c r="B480" s="20"/>
      <c r="C480" s="20"/>
    </row>
    <row r="481" spans="1:3" x14ac:dyDescent="0.3">
      <c r="A481" s="20"/>
      <c r="B481" s="20"/>
      <c r="C481" s="20"/>
    </row>
    <row r="482" spans="1:3" x14ac:dyDescent="0.3">
      <c r="A482" s="20"/>
      <c r="B482" s="20"/>
      <c r="C482" s="20"/>
    </row>
    <row r="483" spans="1:3" x14ac:dyDescent="0.3">
      <c r="A483" s="20"/>
      <c r="B483" s="20"/>
      <c r="C483" s="20"/>
    </row>
    <row r="484" spans="1:3" x14ac:dyDescent="0.3">
      <c r="A484" s="20"/>
      <c r="B484" s="20"/>
      <c r="C484" s="20"/>
    </row>
    <row r="485" spans="1:3" x14ac:dyDescent="0.3">
      <c r="A485" s="20"/>
      <c r="B485" s="20"/>
      <c r="C485" s="20"/>
    </row>
    <row r="486" spans="1:3" x14ac:dyDescent="0.3">
      <c r="A486" s="20"/>
      <c r="B486" s="20"/>
      <c r="C486" s="20"/>
    </row>
    <row r="487" spans="1:3" x14ac:dyDescent="0.3">
      <c r="A487" s="20"/>
      <c r="B487" s="20"/>
      <c r="C487" s="20"/>
    </row>
    <row r="488" spans="1:3" x14ac:dyDescent="0.3">
      <c r="A488" s="20"/>
      <c r="B488" s="20"/>
      <c r="C488" s="20"/>
    </row>
    <row r="489" spans="1:3" x14ac:dyDescent="0.3">
      <c r="A489" s="20"/>
      <c r="B489" s="20"/>
      <c r="C489" s="20"/>
    </row>
    <row r="490" spans="1:3" x14ac:dyDescent="0.3">
      <c r="A490" s="20"/>
      <c r="B490" s="20"/>
      <c r="C490" s="20"/>
    </row>
    <row r="491" spans="1:3" x14ac:dyDescent="0.3">
      <c r="A491" s="20"/>
      <c r="B491" s="20"/>
      <c r="C491" s="20"/>
    </row>
    <row r="492" spans="1:3" x14ac:dyDescent="0.3">
      <c r="A492" s="20"/>
      <c r="B492" s="20"/>
      <c r="C492" s="20"/>
    </row>
    <row r="493" spans="1:3" x14ac:dyDescent="0.3">
      <c r="A493" s="20"/>
      <c r="B493" s="20"/>
      <c r="C493" s="20"/>
    </row>
    <row r="494" spans="1:3" x14ac:dyDescent="0.3">
      <c r="A494" s="20"/>
      <c r="B494" s="20"/>
      <c r="C494" s="20"/>
    </row>
    <row r="495" spans="1:3" x14ac:dyDescent="0.3">
      <c r="A495" s="20"/>
      <c r="B495" s="20"/>
      <c r="C495" s="20"/>
    </row>
    <row r="496" spans="1:3" x14ac:dyDescent="0.3">
      <c r="A496" s="20"/>
      <c r="B496" s="20"/>
      <c r="C496" s="20"/>
    </row>
    <row r="497" spans="1:3" x14ac:dyDescent="0.3">
      <c r="A497" s="20"/>
      <c r="B497" s="20"/>
      <c r="C497" s="20"/>
    </row>
    <row r="498" spans="1:3" x14ac:dyDescent="0.3">
      <c r="A498" s="20"/>
      <c r="B498" s="20"/>
      <c r="C498" s="20"/>
    </row>
    <row r="499" spans="1:3" x14ac:dyDescent="0.3">
      <c r="A499" s="20"/>
      <c r="B499" s="20"/>
      <c r="C499" s="20"/>
    </row>
    <row r="500" spans="1:3" x14ac:dyDescent="0.3">
      <c r="A500" s="20"/>
      <c r="B500" s="20"/>
      <c r="C500" s="20"/>
    </row>
    <row r="501" spans="1:3" x14ac:dyDescent="0.3">
      <c r="A501" s="20"/>
      <c r="B501" s="20"/>
      <c r="C501" s="20"/>
    </row>
    <row r="502" spans="1:3" x14ac:dyDescent="0.3">
      <c r="A502" s="20"/>
      <c r="B502" s="20"/>
      <c r="C502" s="20"/>
    </row>
    <row r="503" spans="1:3" x14ac:dyDescent="0.3">
      <c r="A503" s="20"/>
      <c r="B503" s="20"/>
      <c r="C503" s="20"/>
    </row>
    <row r="504" spans="1:3" x14ac:dyDescent="0.3">
      <c r="A504" s="20"/>
      <c r="B504" s="20"/>
      <c r="C504" s="20"/>
    </row>
    <row r="505" spans="1:3" x14ac:dyDescent="0.3">
      <c r="A505" s="20"/>
      <c r="B505" s="20"/>
      <c r="C505" s="20"/>
    </row>
    <row r="506" spans="1:3" x14ac:dyDescent="0.3">
      <c r="A506" s="20"/>
      <c r="B506" s="20"/>
      <c r="C506" s="20"/>
    </row>
    <row r="507" spans="1:3" x14ac:dyDescent="0.3">
      <c r="A507" s="20"/>
      <c r="B507" s="20"/>
      <c r="C507" s="20"/>
    </row>
    <row r="508" spans="1:3" x14ac:dyDescent="0.3">
      <c r="A508" s="20"/>
      <c r="B508" s="20"/>
      <c r="C508" s="20"/>
    </row>
    <row r="509" spans="1:3" x14ac:dyDescent="0.3">
      <c r="A509" s="20"/>
      <c r="B509" s="20"/>
      <c r="C509" s="20"/>
    </row>
    <row r="510" spans="1:3" x14ac:dyDescent="0.3">
      <c r="A510" s="20"/>
      <c r="B510" s="20"/>
      <c r="C510" s="20"/>
    </row>
    <row r="511" spans="1:3" x14ac:dyDescent="0.3">
      <c r="A511" s="20"/>
      <c r="B511" s="20"/>
      <c r="C511" s="20"/>
    </row>
    <row r="512" spans="1:3" x14ac:dyDescent="0.3">
      <c r="A512" s="20"/>
      <c r="B512" s="20"/>
      <c r="C512" s="20"/>
    </row>
    <row r="513" spans="1:3" x14ac:dyDescent="0.3">
      <c r="A513" s="20"/>
      <c r="B513" s="20"/>
      <c r="C513" s="20"/>
    </row>
    <row r="514" spans="1:3" x14ac:dyDescent="0.3">
      <c r="A514" s="20"/>
      <c r="B514" s="20"/>
      <c r="C514" s="20"/>
    </row>
    <row r="515" spans="1:3" x14ac:dyDescent="0.3">
      <c r="A515" s="20"/>
      <c r="B515" s="20"/>
      <c r="C515" s="20"/>
    </row>
    <row r="516" spans="1:3" x14ac:dyDescent="0.3">
      <c r="A516" s="20"/>
      <c r="B516" s="20"/>
      <c r="C516" s="20"/>
    </row>
    <row r="517" spans="1:3" x14ac:dyDescent="0.3">
      <c r="A517" s="20"/>
      <c r="B517" s="20"/>
      <c r="C517" s="20"/>
    </row>
    <row r="518" spans="1:3" x14ac:dyDescent="0.3">
      <c r="A518" s="20"/>
      <c r="B518" s="20"/>
      <c r="C518" s="20"/>
    </row>
    <row r="519" spans="1:3" x14ac:dyDescent="0.3">
      <c r="A519" s="20"/>
      <c r="B519" s="20"/>
      <c r="C519" s="20"/>
    </row>
    <row r="520" spans="1:3" x14ac:dyDescent="0.3">
      <c r="A520" s="20"/>
      <c r="B520" s="20"/>
      <c r="C520" s="20"/>
    </row>
    <row r="521" spans="1:3" x14ac:dyDescent="0.3">
      <c r="A521" s="20"/>
      <c r="B521" s="20"/>
      <c r="C521" s="20"/>
    </row>
    <row r="522" spans="1:3" x14ac:dyDescent="0.3">
      <c r="A522" s="20"/>
      <c r="B522" s="20"/>
      <c r="C522" s="20"/>
    </row>
    <row r="523" spans="1:3" x14ac:dyDescent="0.3">
      <c r="A523" s="20"/>
      <c r="B523" s="20"/>
      <c r="C523" s="20"/>
    </row>
    <row r="524" spans="1:3" x14ac:dyDescent="0.3">
      <c r="A524" s="20"/>
      <c r="B524" s="20"/>
      <c r="C524" s="20"/>
    </row>
    <row r="525" spans="1:3" x14ac:dyDescent="0.3">
      <c r="A525" s="20"/>
      <c r="B525" s="20"/>
      <c r="C525" s="20"/>
    </row>
    <row r="526" spans="1:3" x14ac:dyDescent="0.3">
      <c r="A526" s="20"/>
      <c r="B526" s="20"/>
      <c r="C526" s="20"/>
    </row>
    <row r="527" spans="1:3" x14ac:dyDescent="0.3">
      <c r="A527" s="20"/>
      <c r="B527" s="20"/>
      <c r="C527" s="20"/>
    </row>
    <row r="528" spans="1:3" x14ac:dyDescent="0.3">
      <c r="A528" s="20"/>
      <c r="B528" s="20"/>
      <c r="C528" s="20"/>
    </row>
    <row r="529" spans="1:3" x14ac:dyDescent="0.3">
      <c r="A529" s="20"/>
      <c r="B529" s="20"/>
      <c r="C529" s="20"/>
    </row>
    <row r="530" spans="1:3" x14ac:dyDescent="0.3">
      <c r="A530" s="20"/>
      <c r="B530" s="20"/>
      <c r="C530" s="20"/>
    </row>
    <row r="531" spans="1:3" x14ac:dyDescent="0.3">
      <c r="A531" s="20"/>
      <c r="B531" s="20"/>
      <c r="C531" s="20"/>
    </row>
    <row r="532" spans="1:3" x14ac:dyDescent="0.3">
      <c r="A532" s="20"/>
      <c r="B532" s="20"/>
      <c r="C532" s="20"/>
    </row>
    <row r="533" spans="1:3" x14ac:dyDescent="0.3">
      <c r="A533" s="20"/>
      <c r="B533" s="20"/>
      <c r="C533" s="20"/>
    </row>
    <row r="534" spans="1:3" x14ac:dyDescent="0.3">
      <c r="A534" s="20"/>
      <c r="B534" s="20"/>
      <c r="C534" s="20"/>
    </row>
    <row r="535" spans="1:3" x14ac:dyDescent="0.3">
      <c r="A535" s="20"/>
      <c r="B535" s="20"/>
      <c r="C535" s="20"/>
    </row>
    <row r="536" spans="1:3" x14ac:dyDescent="0.3">
      <c r="A536" s="20"/>
      <c r="B536" s="20"/>
      <c r="C536" s="20"/>
    </row>
    <row r="537" spans="1:3" x14ac:dyDescent="0.3">
      <c r="A537" s="20"/>
      <c r="B537" s="20"/>
      <c r="C537" s="20"/>
    </row>
    <row r="538" spans="1:3" x14ac:dyDescent="0.3">
      <c r="A538" s="20"/>
      <c r="B538" s="20"/>
      <c r="C538" s="20"/>
    </row>
    <row r="539" spans="1:3" x14ac:dyDescent="0.3">
      <c r="A539" s="20"/>
      <c r="B539" s="20"/>
      <c r="C539" s="20"/>
    </row>
    <row r="540" spans="1:3" x14ac:dyDescent="0.3">
      <c r="A540" s="20"/>
      <c r="B540" s="20"/>
      <c r="C540" s="20"/>
    </row>
    <row r="541" spans="1:3" x14ac:dyDescent="0.3">
      <c r="A541" s="20"/>
      <c r="B541" s="20"/>
      <c r="C541" s="20"/>
    </row>
    <row r="542" spans="1:3" x14ac:dyDescent="0.3">
      <c r="A542" s="20"/>
      <c r="B542" s="20"/>
      <c r="C542" s="20"/>
    </row>
    <row r="543" spans="1:3" x14ac:dyDescent="0.3">
      <c r="A543" s="20"/>
      <c r="B543" s="20"/>
      <c r="C543" s="20"/>
    </row>
    <row r="544" spans="1:3" x14ac:dyDescent="0.3">
      <c r="A544" s="20"/>
      <c r="B544" s="20"/>
      <c r="C544" s="20"/>
    </row>
    <row r="545" spans="1:3" x14ac:dyDescent="0.3">
      <c r="A545" s="20"/>
      <c r="B545" s="20"/>
      <c r="C545" s="20"/>
    </row>
    <row r="546" spans="1:3" x14ac:dyDescent="0.3">
      <c r="A546" s="20"/>
      <c r="B546" s="20"/>
      <c r="C546" s="20"/>
    </row>
    <row r="547" spans="1:3" x14ac:dyDescent="0.3">
      <c r="A547" s="20"/>
      <c r="B547" s="20"/>
      <c r="C547" s="20"/>
    </row>
    <row r="548" spans="1:3" x14ac:dyDescent="0.3">
      <c r="A548" s="20"/>
      <c r="B548" s="20"/>
      <c r="C548" s="20"/>
    </row>
    <row r="549" spans="1:3" x14ac:dyDescent="0.3">
      <c r="A549" s="20"/>
      <c r="B549" s="20"/>
      <c r="C549" s="20"/>
    </row>
    <row r="550" spans="1:3" x14ac:dyDescent="0.3">
      <c r="A550" s="20"/>
      <c r="B550" s="20"/>
      <c r="C550" s="20"/>
    </row>
    <row r="551" spans="1:3" x14ac:dyDescent="0.3">
      <c r="A551" s="20"/>
      <c r="B551" s="20"/>
      <c r="C551" s="20"/>
    </row>
    <row r="552" spans="1:3" x14ac:dyDescent="0.3">
      <c r="A552" s="20"/>
      <c r="B552" s="20"/>
      <c r="C552" s="20"/>
    </row>
    <row r="553" spans="1:3" x14ac:dyDescent="0.3">
      <c r="A553" s="20"/>
      <c r="B553" s="20"/>
      <c r="C553" s="20"/>
    </row>
    <row r="554" spans="1:3" x14ac:dyDescent="0.3">
      <c r="A554" s="20"/>
      <c r="B554" s="20"/>
      <c r="C554" s="20"/>
    </row>
    <row r="555" spans="1:3" x14ac:dyDescent="0.3">
      <c r="A555" s="20"/>
      <c r="B555" s="20"/>
      <c r="C555" s="20"/>
    </row>
    <row r="556" spans="1:3" x14ac:dyDescent="0.3">
      <c r="A556" s="20"/>
      <c r="B556" s="20"/>
      <c r="C556" s="20"/>
    </row>
    <row r="557" spans="1:3" x14ac:dyDescent="0.3">
      <c r="A557" s="20"/>
      <c r="B557" s="20"/>
      <c r="C557" s="20"/>
    </row>
    <row r="558" spans="1:3" x14ac:dyDescent="0.3">
      <c r="A558" s="20"/>
      <c r="B558" s="20"/>
      <c r="C558" s="20"/>
    </row>
    <row r="559" spans="1:3" x14ac:dyDescent="0.3">
      <c r="A559" s="20"/>
      <c r="B559" s="20"/>
      <c r="C559" s="20"/>
    </row>
    <row r="560" spans="1:3" x14ac:dyDescent="0.3">
      <c r="A560" s="20"/>
      <c r="B560" s="20"/>
      <c r="C560" s="20"/>
    </row>
    <row r="561" spans="1:3" x14ac:dyDescent="0.3">
      <c r="A561" s="20"/>
      <c r="B561" s="20"/>
      <c r="C561" s="20"/>
    </row>
    <row r="562" spans="1:3" x14ac:dyDescent="0.3">
      <c r="A562" s="20"/>
      <c r="B562" s="20"/>
      <c r="C562" s="20"/>
    </row>
    <row r="563" spans="1:3" x14ac:dyDescent="0.3">
      <c r="A563" s="20"/>
      <c r="B563" s="20"/>
      <c r="C563" s="20"/>
    </row>
    <row r="564" spans="1:3" x14ac:dyDescent="0.3">
      <c r="A564" s="20"/>
      <c r="B564" s="20"/>
      <c r="C564" s="20"/>
    </row>
    <row r="565" spans="1:3" x14ac:dyDescent="0.3">
      <c r="A565" s="20"/>
      <c r="B565" s="20"/>
      <c r="C565" s="20"/>
    </row>
    <row r="566" spans="1:3" x14ac:dyDescent="0.3">
      <c r="A566" s="20"/>
      <c r="B566" s="20"/>
      <c r="C566" s="20"/>
    </row>
    <row r="567" spans="1:3" x14ac:dyDescent="0.3">
      <c r="A567" s="20"/>
      <c r="B567" s="20"/>
      <c r="C567" s="20"/>
    </row>
    <row r="568" spans="1:3" x14ac:dyDescent="0.3">
      <c r="A568" s="20"/>
      <c r="B568" s="20"/>
      <c r="C568" s="20"/>
    </row>
    <row r="569" spans="1:3" x14ac:dyDescent="0.3">
      <c r="A569" s="20"/>
      <c r="B569" s="20"/>
      <c r="C569" s="20"/>
    </row>
    <row r="570" spans="1:3" x14ac:dyDescent="0.3">
      <c r="A570" s="20"/>
      <c r="B570" s="20"/>
      <c r="C570" s="20"/>
    </row>
    <row r="571" spans="1:3" x14ac:dyDescent="0.3">
      <c r="A571" s="20"/>
      <c r="B571" s="20"/>
      <c r="C571" s="20"/>
    </row>
    <row r="572" spans="1:3" x14ac:dyDescent="0.3">
      <c r="A572" s="20"/>
      <c r="B572" s="20"/>
      <c r="C572" s="20"/>
    </row>
    <row r="573" spans="1:3" x14ac:dyDescent="0.3">
      <c r="A573" s="20"/>
      <c r="B573" s="20"/>
      <c r="C573" s="20"/>
    </row>
    <row r="574" spans="1:3" x14ac:dyDescent="0.3">
      <c r="A574" s="20"/>
      <c r="B574" s="20"/>
      <c r="C574" s="20"/>
    </row>
    <row r="575" spans="1:3" x14ac:dyDescent="0.3">
      <c r="A575" s="20"/>
      <c r="B575" s="20"/>
      <c r="C575" s="20"/>
    </row>
    <row r="576" spans="1:3" x14ac:dyDescent="0.3">
      <c r="A576" s="20"/>
      <c r="B576" s="20"/>
      <c r="C576" s="20"/>
    </row>
    <row r="577" spans="1:3" x14ac:dyDescent="0.3">
      <c r="A577" s="20"/>
      <c r="B577" s="20"/>
      <c r="C577" s="20"/>
    </row>
    <row r="578" spans="1:3" x14ac:dyDescent="0.3">
      <c r="A578" s="20"/>
      <c r="B578" s="20"/>
      <c r="C578" s="20"/>
    </row>
    <row r="579" spans="1:3" x14ac:dyDescent="0.3">
      <c r="A579" s="20"/>
      <c r="B579" s="20"/>
      <c r="C579" s="20"/>
    </row>
    <row r="580" spans="1:3" x14ac:dyDescent="0.3">
      <c r="A580" s="20"/>
      <c r="B580" s="20"/>
      <c r="C580" s="20"/>
    </row>
    <row r="581" spans="1:3" x14ac:dyDescent="0.3">
      <c r="A581" s="20"/>
      <c r="B581" s="20"/>
      <c r="C581" s="20"/>
    </row>
    <row r="582" spans="1:3" x14ac:dyDescent="0.3">
      <c r="A582" s="20"/>
      <c r="B582" s="20"/>
      <c r="C582" s="20"/>
    </row>
    <row r="583" spans="1:3" x14ac:dyDescent="0.3">
      <c r="A583" s="20"/>
      <c r="B583" s="20"/>
      <c r="C583" s="20"/>
    </row>
    <row r="584" spans="1:3" x14ac:dyDescent="0.3">
      <c r="A584" s="20"/>
      <c r="B584" s="20"/>
      <c r="C584" s="20"/>
    </row>
    <row r="585" spans="1:3" x14ac:dyDescent="0.3">
      <c r="A585" s="20"/>
      <c r="B585" s="20"/>
      <c r="C585" s="20"/>
    </row>
    <row r="586" spans="1:3" x14ac:dyDescent="0.3">
      <c r="A586" s="20"/>
      <c r="B586" s="20"/>
      <c r="C586" s="20"/>
    </row>
    <row r="587" spans="1:3" x14ac:dyDescent="0.3">
      <c r="A587" s="20"/>
      <c r="B587" s="20"/>
      <c r="C587" s="20"/>
    </row>
    <row r="588" spans="1:3" x14ac:dyDescent="0.3">
      <c r="A588" s="20"/>
      <c r="B588" s="20"/>
      <c r="C588" s="20"/>
    </row>
    <row r="589" spans="1:3" x14ac:dyDescent="0.3">
      <c r="A589" s="20"/>
      <c r="B589" s="20"/>
      <c r="C589" s="20"/>
    </row>
    <row r="590" spans="1:3" x14ac:dyDescent="0.3">
      <c r="A590" s="20"/>
      <c r="B590" s="20"/>
      <c r="C590" s="20"/>
    </row>
    <row r="591" spans="1:3" x14ac:dyDescent="0.3">
      <c r="A591" s="20"/>
      <c r="B591" s="20"/>
      <c r="C591" s="20"/>
    </row>
    <row r="592" spans="1:3" x14ac:dyDescent="0.3">
      <c r="A592" s="20"/>
      <c r="B592" s="20"/>
      <c r="C592" s="20"/>
    </row>
    <row r="593" spans="1:3" x14ac:dyDescent="0.3">
      <c r="A593" s="20"/>
      <c r="B593" s="20"/>
      <c r="C593" s="20"/>
    </row>
    <row r="594" spans="1:3" x14ac:dyDescent="0.3">
      <c r="A594" s="20"/>
      <c r="B594" s="20"/>
      <c r="C594" s="20"/>
    </row>
    <row r="595" spans="1:3" x14ac:dyDescent="0.3">
      <c r="A595" s="20"/>
      <c r="B595" s="20"/>
      <c r="C595" s="20"/>
    </row>
    <row r="596" spans="1:3" x14ac:dyDescent="0.3">
      <c r="A596" s="20"/>
      <c r="B596" s="20"/>
      <c r="C596" s="20"/>
    </row>
    <row r="597" spans="1:3" x14ac:dyDescent="0.3">
      <c r="A597" s="20"/>
      <c r="B597" s="20"/>
      <c r="C597" s="20"/>
    </row>
    <row r="598" spans="1:3" x14ac:dyDescent="0.3">
      <c r="A598" s="20"/>
      <c r="B598" s="20"/>
      <c r="C598" s="20"/>
    </row>
    <row r="599" spans="1:3" x14ac:dyDescent="0.3">
      <c r="A599" s="20"/>
      <c r="B599" s="20"/>
      <c r="C599" s="20"/>
    </row>
    <row r="600" spans="1:3" x14ac:dyDescent="0.3">
      <c r="A600" s="20"/>
      <c r="B600" s="20"/>
      <c r="C600" s="20"/>
    </row>
    <row r="601" spans="1:3" x14ac:dyDescent="0.3">
      <c r="A601" s="20"/>
      <c r="B601" s="20"/>
      <c r="C601" s="20"/>
    </row>
    <row r="602" spans="1:3" x14ac:dyDescent="0.3">
      <c r="A602" s="20"/>
      <c r="B602" s="20"/>
      <c r="C602" s="20"/>
    </row>
    <row r="603" spans="1:3" x14ac:dyDescent="0.3">
      <c r="A603" s="20"/>
      <c r="B603" s="20"/>
      <c r="C603" s="20"/>
    </row>
    <row r="604" spans="1:3" x14ac:dyDescent="0.3">
      <c r="A604" s="20"/>
      <c r="B604" s="20"/>
      <c r="C604" s="20"/>
    </row>
    <row r="605" spans="1:3" x14ac:dyDescent="0.3">
      <c r="A605" s="20"/>
      <c r="B605" s="20"/>
      <c r="C605" s="20"/>
    </row>
    <row r="606" spans="1:3" x14ac:dyDescent="0.3">
      <c r="A606" s="20"/>
      <c r="B606" s="20"/>
      <c r="C606" s="20"/>
    </row>
    <row r="607" spans="1:3" x14ac:dyDescent="0.3">
      <c r="A607" s="20"/>
      <c r="B607" s="20"/>
      <c r="C607" s="20"/>
    </row>
    <row r="608" spans="1:3" x14ac:dyDescent="0.3">
      <c r="A608" s="20"/>
      <c r="B608" s="20"/>
      <c r="C608" s="20"/>
    </row>
    <row r="609" spans="1:3" x14ac:dyDescent="0.3">
      <c r="A609" s="20"/>
      <c r="B609" s="20"/>
      <c r="C609" s="20"/>
    </row>
    <row r="610" spans="1:3" x14ac:dyDescent="0.3">
      <c r="A610" s="20"/>
      <c r="B610" s="20"/>
      <c r="C610" s="20"/>
    </row>
    <row r="611" spans="1:3" x14ac:dyDescent="0.3">
      <c r="A611" s="20"/>
      <c r="B611" s="20"/>
      <c r="C611" s="20"/>
    </row>
    <row r="612" spans="1:3" x14ac:dyDescent="0.3">
      <c r="A612" s="20"/>
      <c r="B612" s="20"/>
      <c r="C612" s="20"/>
    </row>
    <row r="613" spans="1:3" x14ac:dyDescent="0.3">
      <c r="A613" s="20"/>
      <c r="B613" s="20"/>
      <c r="C613" s="20"/>
    </row>
    <row r="614" spans="1:3" x14ac:dyDescent="0.3">
      <c r="A614" s="20"/>
      <c r="B614" s="20"/>
      <c r="C614" s="20"/>
    </row>
    <row r="615" spans="1:3" x14ac:dyDescent="0.3">
      <c r="A615" s="20"/>
      <c r="B615" s="20"/>
      <c r="C615" s="20"/>
    </row>
    <row r="616" spans="1:3" x14ac:dyDescent="0.3">
      <c r="A616" s="20"/>
      <c r="B616" s="20"/>
      <c r="C616" s="20"/>
    </row>
    <row r="617" spans="1:3" x14ac:dyDescent="0.3">
      <c r="A617" s="20"/>
      <c r="B617" s="20"/>
      <c r="C617" s="20"/>
    </row>
    <row r="618" spans="1:3" x14ac:dyDescent="0.3">
      <c r="A618" s="20"/>
      <c r="B618" s="20"/>
      <c r="C618" s="20"/>
    </row>
    <row r="619" spans="1:3" x14ac:dyDescent="0.3">
      <c r="A619" s="20"/>
      <c r="B619" s="20"/>
      <c r="C619" s="20"/>
    </row>
    <row r="620" spans="1:3" x14ac:dyDescent="0.3">
      <c r="A620" s="20"/>
      <c r="B620" s="20"/>
      <c r="C620" s="20"/>
    </row>
    <row r="621" spans="1:3" x14ac:dyDescent="0.3">
      <c r="A621" s="20"/>
      <c r="B621" s="20"/>
      <c r="C621" s="20"/>
    </row>
    <row r="622" spans="1:3" x14ac:dyDescent="0.3">
      <c r="A622" s="20"/>
      <c r="B622" s="20"/>
      <c r="C622" s="20"/>
    </row>
    <row r="623" spans="1:3" x14ac:dyDescent="0.3">
      <c r="A623" s="20"/>
      <c r="B623" s="20"/>
      <c r="C623" s="20"/>
    </row>
    <row r="624" spans="1:3" x14ac:dyDescent="0.3">
      <c r="A624" s="20"/>
      <c r="B624" s="20"/>
      <c r="C624" s="20"/>
    </row>
    <row r="625" spans="1:3" x14ac:dyDescent="0.3">
      <c r="A625" s="20"/>
      <c r="B625" s="20"/>
      <c r="C625" s="20"/>
    </row>
    <row r="626" spans="1:3" x14ac:dyDescent="0.3">
      <c r="A626" s="20"/>
      <c r="B626" s="20"/>
      <c r="C626" s="20"/>
    </row>
    <row r="627" spans="1:3" x14ac:dyDescent="0.3">
      <c r="A627" s="20"/>
      <c r="B627" s="20"/>
      <c r="C627" s="20"/>
    </row>
    <row r="628" spans="1:3" x14ac:dyDescent="0.3">
      <c r="A628" s="20"/>
      <c r="B628" s="20"/>
      <c r="C628" s="20"/>
    </row>
    <row r="629" spans="1:3" x14ac:dyDescent="0.3">
      <c r="A629" s="20"/>
      <c r="B629" s="20"/>
      <c r="C629" s="20"/>
    </row>
    <row r="630" spans="1:3" x14ac:dyDescent="0.3">
      <c r="A630" s="20"/>
      <c r="B630" s="20"/>
      <c r="C630" s="20"/>
    </row>
    <row r="631" spans="1:3" x14ac:dyDescent="0.3">
      <c r="A631" s="20"/>
      <c r="B631" s="20"/>
      <c r="C631" s="20"/>
    </row>
    <row r="632" spans="1:3" x14ac:dyDescent="0.3">
      <c r="A632" s="20"/>
      <c r="B632" s="20"/>
      <c r="C632" s="20"/>
    </row>
    <row r="633" spans="1:3" x14ac:dyDescent="0.3">
      <c r="A633" s="20"/>
      <c r="B633" s="20"/>
      <c r="C633" s="20"/>
    </row>
    <row r="634" spans="1:3" x14ac:dyDescent="0.3">
      <c r="A634" s="20"/>
      <c r="B634" s="20"/>
      <c r="C634" s="20"/>
    </row>
    <row r="635" spans="1:3" x14ac:dyDescent="0.3">
      <c r="A635" s="20"/>
      <c r="B635" s="20"/>
      <c r="C635" s="20"/>
    </row>
    <row r="636" spans="1:3" x14ac:dyDescent="0.3">
      <c r="A636" s="20"/>
      <c r="B636" s="20"/>
      <c r="C636" s="20"/>
    </row>
    <row r="637" spans="1:3" x14ac:dyDescent="0.3">
      <c r="A637" s="20"/>
      <c r="B637" s="20"/>
      <c r="C637" s="20"/>
    </row>
    <row r="638" spans="1:3" x14ac:dyDescent="0.3">
      <c r="A638" s="20"/>
      <c r="B638" s="20"/>
      <c r="C638" s="20"/>
    </row>
    <row r="639" spans="1:3" x14ac:dyDescent="0.3">
      <c r="A639" s="20"/>
      <c r="B639" s="20"/>
      <c r="C639" s="20"/>
    </row>
    <row r="640" spans="1:3" x14ac:dyDescent="0.3">
      <c r="A640" s="20"/>
      <c r="B640" s="20"/>
      <c r="C640" s="20"/>
    </row>
    <row r="641" spans="1:3" x14ac:dyDescent="0.3">
      <c r="A641" s="20"/>
      <c r="B641" s="20"/>
      <c r="C641" s="20"/>
    </row>
    <row r="642" spans="1:3" x14ac:dyDescent="0.3">
      <c r="A642" s="20"/>
      <c r="B642" s="20"/>
      <c r="C642" s="20"/>
    </row>
    <row r="643" spans="1:3" x14ac:dyDescent="0.3">
      <c r="A643" s="20"/>
      <c r="B643" s="20"/>
      <c r="C643" s="20"/>
    </row>
    <row r="644" spans="1:3" x14ac:dyDescent="0.3">
      <c r="A644" s="20"/>
      <c r="B644" s="20"/>
      <c r="C644" s="20"/>
    </row>
    <row r="645" spans="1:3" x14ac:dyDescent="0.3">
      <c r="A645" s="20"/>
      <c r="B645" s="20"/>
      <c r="C645" s="20"/>
    </row>
    <row r="646" spans="1:3" x14ac:dyDescent="0.3">
      <c r="A646" s="20"/>
      <c r="B646" s="20"/>
      <c r="C646" s="20"/>
    </row>
    <row r="647" spans="1:3" x14ac:dyDescent="0.3">
      <c r="A647" s="20"/>
      <c r="B647" s="20"/>
      <c r="C647" s="20"/>
    </row>
    <row r="648" spans="1:3" x14ac:dyDescent="0.3">
      <c r="A648" s="20"/>
      <c r="B648" s="20"/>
      <c r="C648" s="20"/>
    </row>
    <row r="649" spans="1:3" x14ac:dyDescent="0.3">
      <c r="A649" s="20"/>
      <c r="B649" s="20"/>
      <c r="C649" s="20"/>
    </row>
    <row r="650" spans="1:3" x14ac:dyDescent="0.3">
      <c r="A650" s="20"/>
      <c r="B650" s="20"/>
      <c r="C650" s="20"/>
    </row>
    <row r="651" spans="1:3" x14ac:dyDescent="0.3">
      <c r="A651" s="20"/>
      <c r="B651" s="20"/>
      <c r="C651" s="20"/>
    </row>
    <row r="652" spans="1:3" x14ac:dyDescent="0.3">
      <c r="A652" s="20"/>
      <c r="B652" s="20"/>
      <c r="C652" s="20"/>
    </row>
    <row r="653" spans="1:3" x14ac:dyDescent="0.3">
      <c r="A653" s="20"/>
      <c r="B653" s="20"/>
      <c r="C653" s="20"/>
    </row>
    <row r="654" spans="1:3" x14ac:dyDescent="0.3">
      <c r="A654" s="20"/>
      <c r="B654" s="20"/>
      <c r="C654" s="20"/>
    </row>
    <row r="655" spans="1:3" x14ac:dyDescent="0.3">
      <c r="A655" s="20"/>
      <c r="B655" s="20"/>
      <c r="C655" s="20"/>
    </row>
    <row r="656" spans="1:3" x14ac:dyDescent="0.3">
      <c r="A656" s="20"/>
      <c r="B656" s="20"/>
      <c r="C656" s="20"/>
    </row>
    <row r="657" spans="1:3" x14ac:dyDescent="0.3">
      <c r="A657" s="20"/>
      <c r="B657" s="20"/>
      <c r="C657" s="20"/>
    </row>
    <row r="658" spans="1:3" x14ac:dyDescent="0.3">
      <c r="A658" s="20"/>
      <c r="B658" s="20"/>
      <c r="C658" s="20"/>
    </row>
    <row r="659" spans="1:3" x14ac:dyDescent="0.3">
      <c r="A659" s="20"/>
      <c r="B659" s="20"/>
      <c r="C659" s="20"/>
    </row>
    <row r="660" spans="1:3" x14ac:dyDescent="0.3">
      <c r="A660" s="20"/>
      <c r="B660" s="20"/>
      <c r="C660" s="20"/>
    </row>
    <row r="661" spans="1:3" x14ac:dyDescent="0.3">
      <c r="A661" s="20"/>
      <c r="B661" s="20"/>
      <c r="C661" s="20"/>
    </row>
    <row r="662" spans="1:3" x14ac:dyDescent="0.3">
      <c r="A662" s="20"/>
      <c r="B662" s="20"/>
      <c r="C662" s="20"/>
    </row>
    <row r="663" spans="1:3" x14ac:dyDescent="0.3">
      <c r="A663" s="20"/>
      <c r="B663" s="20"/>
      <c r="C663" s="20"/>
    </row>
    <row r="664" spans="1:3" x14ac:dyDescent="0.3">
      <c r="A664" s="20"/>
      <c r="B664" s="20"/>
      <c r="C664" s="20"/>
    </row>
    <row r="665" spans="1:3" x14ac:dyDescent="0.3">
      <c r="A665" s="20"/>
      <c r="B665" s="20"/>
      <c r="C665" s="20"/>
    </row>
    <row r="666" spans="1:3" x14ac:dyDescent="0.3">
      <c r="A666" s="20"/>
      <c r="B666" s="20"/>
      <c r="C666" s="20"/>
    </row>
    <row r="667" spans="1:3" x14ac:dyDescent="0.3">
      <c r="A667" s="20"/>
      <c r="B667" s="20"/>
      <c r="C667" s="20"/>
    </row>
    <row r="668" spans="1:3" x14ac:dyDescent="0.3">
      <c r="A668" s="20"/>
      <c r="B668" s="20"/>
      <c r="C668" s="20"/>
    </row>
    <row r="669" spans="1:3" x14ac:dyDescent="0.3">
      <c r="A669" s="20"/>
      <c r="B669" s="20"/>
      <c r="C669" s="20"/>
    </row>
    <row r="670" spans="1:3" x14ac:dyDescent="0.3">
      <c r="A670" s="20"/>
      <c r="B670" s="20"/>
      <c r="C670" s="20"/>
    </row>
    <row r="671" spans="1:3" x14ac:dyDescent="0.3">
      <c r="A671" s="20"/>
      <c r="B671" s="20"/>
      <c r="C671" s="20"/>
    </row>
    <row r="672" spans="1:3" x14ac:dyDescent="0.3">
      <c r="A672" s="20"/>
      <c r="B672" s="20"/>
      <c r="C672" s="20"/>
    </row>
    <row r="673" spans="1:3" x14ac:dyDescent="0.3">
      <c r="A673" s="20"/>
      <c r="B673" s="20"/>
      <c r="C673" s="20"/>
    </row>
    <row r="674" spans="1:3" x14ac:dyDescent="0.3">
      <c r="A674" s="20"/>
      <c r="B674" s="20"/>
      <c r="C674" s="20"/>
    </row>
    <row r="675" spans="1:3" x14ac:dyDescent="0.3">
      <c r="A675" s="20"/>
      <c r="B675" s="20"/>
      <c r="C675" s="20"/>
    </row>
    <row r="676" spans="1:3" x14ac:dyDescent="0.3">
      <c r="A676" s="20"/>
      <c r="B676" s="20"/>
      <c r="C676" s="20"/>
    </row>
    <row r="677" spans="1:3" x14ac:dyDescent="0.3">
      <c r="A677" s="20"/>
      <c r="B677" s="20"/>
      <c r="C677" s="20"/>
    </row>
    <row r="678" spans="1:3" x14ac:dyDescent="0.3">
      <c r="A678" s="20"/>
      <c r="B678" s="20"/>
      <c r="C678" s="20"/>
    </row>
    <row r="679" spans="1:3" x14ac:dyDescent="0.3">
      <c r="A679" s="20"/>
      <c r="B679" s="20"/>
      <c r="C679" s="20"/>
    </row>
    <row r="680" spans="1:3" x14ac:dyDescent="0.3">
      <c r="A680" s="20"/>
      <c r="B680" s="20"/>
      <c r="C680" s="20"/>
    </row>
    <row r="681" spans="1:3" x14ac:dyDescent="0.3">
      <c r="A681" s="20"/>
      <c r="B681" s="20"/>
      <c r="C681" s="20"/>
    </row>
    <row r="682" spans="1:3" x14ac:dyDescent="0.3">
      <c r="A682" s="20"/>
      <c r="B682" s="20"/>
      <c r="C682" s="20"/>
    </row>
    <row r="683" spans="1:3" x14ac:dyDescent="0.3">
      <c r="A683" s="20"/>
      <c r="B683" s="20"/>
      <c r="C683" s="20"/>
    </row>
    <row r="684" spans="1:3" x14ac:dyDescent="0.3">
      <c r="A684" s="20"/>
      <c r="B684" s="20"/>
      <c r="C684" s="20"/>
    </row>
    <row r="685" spans="1:3" x14ac:dyDescent="0.3">
      <c r="A685" s="20"/>
      <c r="B685" s="20"/>
      <c r="C685" s="20"/>
    </row>
    <row r="686" spans="1:3" x14ac:dyDescent="0.3">
      <c r="A686" s="20"/>
      <c r="B686" s="20"/>
      <c r="C686" s="20"/>
    </row>
    <row r="687" spans="1:3" x14ac:dyDescent="0.3">
      <c r="A687" s="20"/>
      <c r="B687" s="20"/>
      <c r="C687" s="20"/>
    </row>
    <row r="688" spans="1:3" x14ac:dyDescent="0.3">
      <c r="A688" s="20"/>
      <c r="B688" s="20"/>
      <c r="C688" s="20"/>
    </row>
    <row r="689" spans="1:3" x14ac:dyDescent="0.3">
      <c r="A689" s="20"/>
      <c r="B689" s="20"/>
      <c r="C689" s="20"/>
    </row>
    <row r="690" spans="1:3" x14ac:dyDescent="0.3">
      <c r="A690" s="20"/>
      <c r="B690" s="20"/>
      <c r="C690" s="20"/>
    </row>
    <row r="691" spans="1:3" x14ac:dyDescent="0.3">
      <c r="A691" s="20"/>
      <c r="B691" s="20"/>
      <c r="C691" s="20"/>
    </row>
    <row r="692" spans="1:3" x14ac:dyDescent="0.3">
      <c r="A692" s="20"/>
      <c r="B692" s="20"/>
      <c r="C692" s="20"/>
    </row>
    <row r="693" spans="1:3" x14ac:dyDescent="0.3">
      <c r="A693" s="20"/>
      <c r="B693" s="20"/>
      <c r="C693" s="20"/>
    </row>
    <row r="694" spans="1:3" x14ac:dyDescent="0.3">
      <c r="A694" s="20"/>
      <c r="B694" s="20"/>
      <c r="C694" s="20"/>
    </row>
    <row r="695" spans="1:3" x14ac:dyDescent="0.3">
      <c r="A695" s="20"/>
      <c r="B695" s="20"/>
      <c r="C695" s="20"/>
    </row>
    <row r="696" spans="1:3" x14ac:dyDescent="0.3">
      <c r="A696" s="20"/>
      <c r="B696" s="20"/>
      <c r="C696" s="20"/>
    </row>
    <row r="697" spans="1:3" x14ac:dyDescent="0.3">
      <c r="A697" s="20"/>
      <c r="B697" s="20"/>
      <c r="C697" s="20"/>
    </row>
    <row r="698" spans="1:3" x14ac:dyDescent="0.3">
      <c r="A698" s="20"/>
      <c r="B698" s="20"/>
      <c r="C698" s="20"/>
    </row>
    <row r="699" spans="1:3" x14ac:dyDescent="0.3">
      <c r="A699" s="20"/>
      <c r="B699" s="20"/>
      <c r="C699" s="20"/>
    </row>
    <row r="700" spans="1:3" x14ac:dyDescent="0.3">
      <c r="A700" s="20"/>
      <c r="B700" s="20"/>
      <c r="C700" s="20"/>
    </row>
    <row r="701" spans="1:3" x14ac:dyDescent="0.3">
      <c r="A701" s="20"/>
      <c r="B701" s="20"/>
      <c r="C701" s="20"/>
    </row>
    <row r="702" spans="1:3" x14ac:dyDescent="0.3">
      <c r="A702" s="20"/>
      <c r="B702" s="20"/>
      <c r="C702" s="20"/>
    </row>
    <row r="703" spans="1:3" x14ac:dyDescent="0.3">
      <c r="A703" s="20"/>
      <c r="B703" s="20"/>
      <c r="C703" s="20"/>
    </row>
    <row r="704" spans="1:3" x14ac:dyDescent="0.3">
      <c r="A704" s="20"/>
      <c r="B704" s="20"/>
      <c r="C704" s="20"/>
    </row>
    <row r="705" spans="1:3" x14ac:dyDescent="0.3">
      <c r="A705" s="20"/>
      <c r="B705" s="20"/>
      <c r="C705" s="20"/>
    </row>
    <row r="706" spans="1:3" x14ac:dyDescent="0.3">
      <c r="A706" s="20"/>
      <c r="B706" s="20"/>
      <c r="C706" s="20"/>
    </row>
    <row r="707" spans="1:3" x14ac:dyDescent="0.3">
      <c r="A707" s="20"/>
      <c r="B707" s="20"/>
      <c r="C707" s="20"/>
    </row>
    <row r="708" spans="1:3" x14ac:dyDescent="0.3">
      <c r="A708" s="20"/>
      <c r="B708" s="20"/>
      <c r="C708" s="20"/>
    </row>
    <row r="709" spans="1:3" x14ac:dyDescent="0.3">
      <c r="A709" s="20"/>
      <c r="B709" s="20"/>
      <c r="C709" s="20"/>
    </row>
    <row r="710" spans="1:3" x14ac:dyDescent="0.3">
      <c r="A710" s="20"/>
      <c r="B710" s="20"/>
      <c r="C710" s="20"/>
    </row>
    <row r="711" spans="1:3" x14ac:dyDescent="0.3">
      <c r="A711" s="20"/>
      <c r="B711" s="20"/>
      <c r="C711" s="20"/>
    </row>
    <row r="712" spans="1:3" x14ac:dyDescent="0.3">
      <c r="A712" s="20"/>
      <c r="B712" s="20"/>
      <c r="C712" s="20"/>
    </row>
    <row r="713" spans="1:3" x14ac:dyDescent="0.3">
      <c r="A713" s="20"/>
      <c r="B713" s="20"/>
      <c r="C713" s="20"/>
    </row>
    <row r="714" spans="1:3" x14ac:dyDescent="0.3">
      <c r="A714" s="20"/>
      <c r="B714" s="20"/>
      <c r="C714" s="20"/>
    </row>
    <row r="715" spans="1:3" x14ac:dyDescent="0.3">
      <c r="A715" s="20"/>
      <c r="B715" s="20"/>
      <c r="C715" s="20"/>
    </row>
    <row r="716" spans="1:3" x14ac:dyDescent="0.3">
      <c r="A716" s="20"/>
      <c r="B716" s="20"/>
      <c r="C716" s="20"/>
    </row>
    <row r="717" spans="1:3" x14ac:dyDescent="0.3">
      <c r="A717" s="20"/>
      <c r="B717" s="20"/>
      <c r="C717" s="20"/>
    </row>
    <row r="718" spans="1:3" x14ac:dyDescent="0.3">
      <c r="A718" s="20"/>
      <c r="B718" s="20"/>
      <c r="C718" s="20"/>
    </row>
    <row r="719" spans="1:3" x14ac:dyDescent="0.3">
      <c r="A719" s="20"/>
      <c r="B719" s="20"/>
      <c r="C719" s="20"/>
    </row>
    <row r="720" spans="1:3" x14ac:dyDescent="0.3">
      <c r="A720" s="20"/>
      <c r="B720" s="20"/>
      <c r="C720" s="20"/>
    </row>
    <row r="721" spans="1:3" x14ac:dyDescent="0.3">
      <c r="A721" s="20"/>
      <c r="B721" s="20"/>
      <c r="C721" s="20"/>
    </row>
    <row r="722" spans="1:3" x14ac:dyDescent="0.3">
      <c r="A722" s="20"/>
      <c r="B722" s="20"/>
      <c r="C722" s="20"/>
    </row>
    <row r="723" spans="1:3" x14ac:dyDescent="0.3">
      <c r="A723" s="20"/>
      <c r="B723" s="20"/>
      <c r="C723" s="20"/>
    </row>
    <row r="724" spans="1:3" x14ac:dyDescent="0.3">
      <c r="A724" s="20"/>
      <c r="B724" s="20"/>
      <c r="C724" s="20"/>
    </row>
    <row r="725" spans="1:3" x14ac:dyDescent="0.3">
      <c r="A725" s="20"/>
      <c r="B725" s="20"/>
      <c r="C725" s="20"/>
    </row>
    <row r="726" spans="1:3" x14ac:dyDescent="0.3">
      <c r="A726" s="20"/>
      <c r="B726" s="20"/>
      <c r="C726" s="20"/>
    </row>
    <row r="727" spans="1:3" x14ac:dyDescent="0.3">
      <c r="A727" s="20"/>
      <c r="B727" s="20"/>
      <c r="C727" s="20"/>
    </row>
    <row r="728" spans="1:3" x14ac:dyDescent="0.3">
      <c r="A728" s="20"/>
      <c r="B728" s="20"/>
      <c r="C728" s="20"/>
    </row>
    <row r="729" spans="1:3" x14ac:dyDescent="0.3">
      <c r="A729" s="20"/>
      <c r="B729" s="20"/>
      <c r="C729" s="20"/>
    </row>
    <row r="730" spans="1:3" x14ac:dyDescent="0.3">
      <c r="A730" s="20"/>
      <c r="B730" s="20"/>
      <c r="C730" s="20"/>
    </row>
    <row r="731" spans="1:3" x14ac:dyDescent="0.3">
      <c r="A731" s="20"/>
      <c r="B731" s="20"/>
      <c r="C731" s="20"/>
    </row>
    <row r="732" spans="1:3" x14ac:dyDescent="0.3">
      <c r="A732" s="20"/>
      <c r="B732" s="20"/>
      <c r="C732" s="20"/>
    </row>
    <row r="733" spans="1:3" x14ac:dyDescent="0.3">
      <c r="A733" s="20"/>
      <c r="B733" s="20"/>
      <c r="C733" s="20"/>
    </row>
    <row r="734" spans="1:3" x14ac:dyDescent="0.3">
      <c r="A734" s="20"/>
      <c r="B734" s="20"/>
      <c r="C734" s="20"/>
    </row>
    <row r="735" spans="1:3" x14ac:dyDescent="0.3">
      <c r="A735" s="20"/>
      <c r="B735" s="20"/>
      <c r="C735" s="20"/>
    </row>
    <row r="736" spans="1:3" x14ac:dyDescent="0.3">
      <c r="A736" s="20"/>
      <c r="B736" s="20"/>
      <c r="C736" s="20"/>
    </row>
    <row r="737" spans="1:3" x14ac:dyDescent="0.3">
      <c r="A737" s="20"/>
      <c r="B737" s="20"/>
      <c r="C737" s="20"/>
    </row>
    <row r="738" spans="1:3" x14ac:dyDescent="0.3">
      <c r="A738" s="20"/>
      <c r="B738" s="20"/>
      <c r="C738" s="20"/>
    </row>
    <row r="739" spans="1:3" x14ac:dyDescent="0.3">
      <c r="A739" s="20"/>
      <c r="B739" s="20"/>
      <c r="C739" s="20"/>
    </row>
    <row r="740" spans="1:3" x14ac:dyDescent="0.3">
      <c r="A740" s="20"/>
      <c r="B740" s="20"/>
      <c r="C740" s="20"/>
    </row>
    <row r="741" spans="1:3" x14ac:dyDescent="0.3">
      <c r="A741" s="20"/>
      <c r="B741" s="20"/>
      <c r="C741" s="20"/>
    </row>
    <row r="742" spans="1:3" x14ac:dyDescent="0.3">
      <c r="A742" s="20"/>
      <c r="B742" s="20"/>
      <c r="C742" s="20"/>
    </row>
    <row r="743" spans="1:3" x14ac:dyDescent="0.3">
      <c r="A743" s="20"/>
      <c r="B743" s="20"/>
      <c r="C743" s="20"/>
    </row>
    <row r="744" spans="1:3" x14ac:dyDescent="0.3">
      <c r="A744" s="20"/>
      <c r="B744" s="20"/>
      <c r="C744" s="20"/>
    </row>
    <row r="745" spans="1:3" x14ac:dyDescent="0.3">
      <c r="A745" s="20"/>
      <c r="B745" s="20"/>
      <c r="C745" s="20"/>
    </row>
    <row r="746" spans="1:3" x14ac:dyDescent="0.3">
      <c r="A746" s="20"/>
      <c r="B746" s="20"/>
      <c r="C746" s="20"/>
    </row>
    <row r="747" spans="1:3" x14ac:dyDescent="0.3">
      <c r="A747" s="20"/>
      <c r="B747" s="20"/>
      <c r="C747" s="20"/>
    </row>
    <row r="748" spans="1:3" x14ac:dyDescent="0.3">
      <c r="A748" s="20"/>
      <c r="B748" s="20"/>
      <c r="C748" s="20"/>
    </row>
    <row r="749" spans="1:3" x14ac:dyDescent="0.3">
      <c r="A749" s="20"/>
      <c r="B749" s="20"/>
      <c r="C749" s="20"/>
    </row>
    <row r="750" spans="1:3" x14ac:dyDescent="0.3">
      <c r="A750" s="20"/>
      <c r="B750" s="20"/>
      <c r="C750" s="20"/>
    </row>
    <row r="751" spans="1:3" x14ac:dyDescent="0.3">
      <c r="A751" s="20"/>
      <c r="B751" s="20"/>
      <c r="C751" s="20"/>
    </row>
    <row r="752" spans="1:3" x14ac:dyDescent="0.3">
      <c r="A752" s="20"/>
      <c r="B752" s="20"/>
      <c r="C752" s="20"/>
    </row>
    <row r="753" spans="1:3" x14ac:dyDescent="0.3">
      <c r="A753" s="20"/>
      <c r="B753" s="20"/>
      <c r="C753" s="20"/>
    </row>
    <row r="754" spans="1:3" x14ac:dyDescent="0.3">
      <c r="A754" s="20"/>
      <c r="B754" s="20"/>
      <c r="C754" s="20"/>
    </row>
    <row r="755" spans="1:3" x14ac:dyDescent="0.3">
      <c r="A755" s="20"/>
      <c r="B755" s="20"/>
      <c r="C755" s="20"/>
    </row>
    <row r="756" spans="1:3" x14ac:dyDescent="0.3">
      <c r="A756" s="20"/>
      <c r="B756" s="20"/>
      <c r="C756" s="20"/>
    </row>
    <row r="757" spans="1:3" x14ac:dyDescent="0.3">
      <c r="A757" s="20"/>
      <c r="B757" s="20"/>
      <c r="C757" s="20"/>
    </row>
    <row r="758" spans="1:3" x14ac:dyDescent="0.3">
      <c r="A758" s="20"/>
      <c r="B758" s="20"/>
      <c r="C758" s="20"/>
    </row>
    <row r="759" spans="1:3" x14ac:dyDescent="0.3">
      <c r="A759" s="20"/>
      <c r="B759" s="20"/>
      <c r="C759" s="20"/>
    </row>
    <row r="760" spans="1:3" x14ac:dyDescent="0.3">
      <c r="A760" s="20"/>
      <c r="B760" s="20"/>
      <c r="C760" s="20"/>
    </row>
    <row r="761" spans="1:3" x14ac:dyDescent="0.3">
      <c r="A761" s="20"/>
      <c r="B761" s="20"/>
      <c r="C761" s="20"/>
    </row>
    <row r="762" spans="1:3" x14ac:dyDescent="0.3">
      <c r="A762" s="20"/>
      <c r="B762" s="20"/>
      <c r="C762" s="20"/>
    </row>
    <row r="763" spans="1:3" x14ac:dyDescent="0.3">
      <c r="A763" s="20"/>
      <c r="B763" s="20"/>
      <c r="C763" s="20"/>
    </row>
    <row r="764" spans="1:3" x14ac:dyDescent="0.3">
      <c r="A764" s="20"/>
      <c r="B764" s="20"/>
      <c r="C764" s="20"/>
    </row>
    <row r="765" spans="1:3" x14ac:dyDescent="0.3">
      <c r="A765" s="20"/>
      <c r="B765" s="20"/>
      <c r="C765" s="20"/>
    </row>
    <row r="766" spans="1:3" x14ac:dyDescent="0.3">
      <c r="A766" s="20"/>
      <c r="B766" s="20"/>
      <c r="C766" s="20"/>
    </row>
    <row r="767" spans="1:3" x14ac:dyDescent="0.3">
      <c r="A767" s="20"/>
      <c r="B767" s="20"/>
      <c r="C767" s="20"/>
    </row>
    <row r="768" spans="1:3" x14ac:dyDescent="0.3">
      <c r="A768" s="20"/>
      <c r="B768" s="20"/>
      <c r="C768" s="20"/>
    </row>
    <row r="769" spans="1:3" x14ac:dyDescent="0.3">
      <c r="A769" s="20"/>
      <c r="B769" s="20"/>
      <c r="C769" s="20"/>
    </row>
    <row r="770" spans="1:3" x14ac:dyDescent="0.3">
      <c r="A770" s="20"/>
      <c r="B770" s="20"/>
      <c r="C770" s="20"/>
    </row>
    <row r="771" spans="1:3" x14ac:dyDescent="0.3">
      <c r="A771" s="20"/>
      <c r="B771" s="20"/>
      <c r="C771" s="20"/>
    </row>
    <row r="772" spans="1:3" x14ac:dyDescent="0.3">
      <c r="A772" s="20"/>
      <c r="B772" s="20"/>
      <c r="C772" s="20"/>
    </row>
    <row r="773" spans="1:3" x14ac:dyDescent="0.3">
      <c r="A773" s="20"/>
      <c r="B773" s="20"/>
      <c r="C773" s="20"/>
    </row>
    <row r="774" spans="1:3" x14ac:dyDescent="0.3">
      <c r="A774" s="20"/>
      <c r="B774" s="20"/>
      <c r="C774" s="20"/>
    </row>
    <row r="775" spans="1:3" x14ac:dyDescent="0.3">
      <c r="A775" s="20"/>
      <c r="B775" s="20"/>
      <c r="C775" s="20"/>
    </row>
    <row r="776" spans="1:3" x14ac:dyDescent="0.3">
      <c r="A776" s="20"/>
      <c r="B776" s="20"/>
      <c r="C776" s="20"/>
    </row>
    <row r="777" spans="1:3" x14ac:dyDescent="0.3">
      <c r="A777" s="20"/>
      <c r="B777" s="20"/>
      <c r="C777" s="20"/>
    </row>
    <row r="778" spans="1:3" x14ac:dyDescent="0.3">
      <c r="A778" s="20"/>
      <c r="B778" s="20"/>
      <c r="C778" s="20"/>
    </row>
    <row r="779" spans="1:3" x14ac:dyDescent="0.3">
      <c r="A779" s="20"/>
      <c r="B779" s="20"/>
      <c r="C779" s="20"/>
    </row>
    <row r="780" spans="1:3" x14ac:dyDescent="0.3">
      <c r="A780" s="20"/>
      <c r="B780" s="20"/>
      <c r="C780" s="20"/>
    </row>
    <row r="781" spans="1:3" x14ac:dyDescent="0.3">
      <c r="A781" s="20"/>
      <c r="B781" s="20"/>
      <c r="C781" s="20"/>
    </row>
    <row r="782" spans="1:3" x14ac:dyDescent="0.3">
      <c r="A782" s="20"/>
      <c r="B782" s="20"/>
      <c r="C782" s="20"/>
    </row>
    <row r="783" spans="1:3" x14ac:dyDescent="0.3">
      <c r="A783" s="20"/>
      <c r="B783" s="20"/>
      <c r="C783" s="20"/>
    </row>
    <row r="784" spans="1:3" x14ac:dyDescent="0.3">
      <c r="A784" s="20"/>
      <c r="B784" s="20"/>
      <c r="C784" s="20"/>
    </row>
    <row r="785" spans="1:3" x14ac:dyDescent="0.3">
      <c r="A785" s="20"/>
      <c r="B785" s="20"/>
      <c r="C785" s="20"/>
    </row>
    <row r="786" spans="1:3" x14ac:dyDescent="0.3">
      <c r="A786" s="20"/>
      <c r="B786" s="20"/>
      <c r="C786" s="20"/>
    </row>
    <row r="787" spans="1:3" x14ac:dyDescent="0.3">
      <c r="A787" s="20"/>
      <c r="B787" s="20"/>
      <c r="C787" s="20"/>
    </row>
    <row r="788" spans="1:3" x14ac:dyDescent="0.3">
      <c r="A788" s="20"/>
      <c r="B788" s="20"/>
      <c r="C788" s="20"/>
    </row>
    <row r="789" spans="1:3" x14ac:dyDescent="0.3">
      <c r="A789" s="20"/>
      <c r="B789" s="20"/>
      <c r="C789" s="20"/>
    </row>
    <row r="790" spans="1:3" x14ac:dyDescent="0.3">
      <c r="A790" s="20"/>
      <c r="B790" s="20"/>
      <c r="C790" s="20"/>
    </row>
    <row r="791" spans="1:3" x14ac:dyDescent="0.3">
      <c r="A791" s="20"/>
      <c r="B791" s="20"/>
      <c r="C791" s="20"/>
    </row>
    <row r="792" spans="1:3" x14ac:dyDescent="0.3">
      <c r="A792" s="20"/>
      <c r="B792" s="20"/>
      <c r="C792" s="20"/>
    </row>
    <row r="793" spans="1:3" x14ac:dyDescent="0.3">
      <c r="A793" s="20"/>
      <c r="B793" s="20"/>
      <c r="C793" s="20"/>
    </row>
    <row r="794" spans="1:3" x14ac:dyDescent="0.3">
      <c r="A794" s="20"/>
      <c r="B794" s="20"/>
      <c r="C794" s="20"/>
    </row>
    <row r="795" spans="1:3" x14ac:dyDescent="0.3">
      <c r="A795" s="20"/>
      <c r="B795" s="20"/>
      <c r="C795" s="20"/>
    </row>
    <row r="796" spans="1:3" x14ac:dyDescent="0.3">
      <c r="A796" s="20"/>
      <c r="B796" s="20"/>
      <c r="C796" s="20"/>
    </row>
    <row r="797" spans="1:3" x14ac:dyDescent="0.3">
      <c r="A797" s="20"/>
      <c r="B797" s="20"/>
      <c r="C797" s="20"/>
    </row>
    <row r="798" spans="1:3" x14ac:dyDescent="0.3">
      <c r="A798" s="20"/>
      <c r="B798" s="20"/>
      <c r="C798" s="20"/>
    </row>
    <row r="799" spans="1:3" x14ac:dyDescent="0.3">
      <c r="A799" s="20"/>
      <c r="B799" s="20"/>
      <c r="C799" s="20"/>
    </row>
    <row r="800" spans="1:3" x14ac:dyDescent="0.3">
      <c r="A800" s="20"/>
      <c r="B800" s="20"/>
      <c r="C800" s="20"/>
    </row>
    <row r="801" spans="1:3" x14ac:dyDescent="0.3">
      <c r="A801" s="20"/>
      <c r="B801" s="20"/>
      <c r="C801" s="20"/>
    </row>
    <row r="802" spans="1:3" x14ac:dyDescent="0.3">
      <c r="A802" s="20"/>
      <c r="B802" s="20"/>
      <c r="C802" s="20"/>
    </row>
    <row r="803" spans="1:3" x14ac:dyDescent="0.3">
      <c r="A803" s="20"/>
      <c r="B803" s="20"/>
      <c r="C803" s="20"/>
    </row>
    <row r="804" spans="1:3" x14ac:dyDescent="0.3">
      <c r="A804" s="20"/>
      <c r="B804" s="20"/>
      <c r="C804" s="20"/>
    </row>
    <row r="805" spans="1:3" x14ac:dyDescent="0.3">
      <c r="A805" s="20"/>
      <c r="B805" s="20"/>
      <c r="C805" s="20"/>
    </row>
    <row r="806" spans="1:3" x14ac:dyDescent="0.3">
      <c r="A806" s="20"/>
      <c r="B806" s="20"/>
      <c r="C806" s="20"/>
    </row>
    <row r="807" spans="1:3" x14ac:dyDescent="0.3">
      <c r="A807" s="20"/>
      <c r="B807" s="20"/>
      <c r="C807" s="20"/>
    </row>
    <row r="808" spans="1:3" x14ac:dyDescent="0.3">
      <c r="A808" s="20"/>
      <c r="B808" s="20"/>
      <c r="C808" s="20"/>
    </row>
    <row r="809" spans="1:3" x14ac:dyDescent="0.3">
      <c r="A809" s="20"/>
      <c r="B809" s="20"/>
      <c r="C809" s="20"/>
    </row>
    <row r="810" spans="1:3" x14ac:dyDescent="0.3">
      <c r="A810" s="20"/>
      <c r="B810" s="20"/>
      <c r="C810" s="20"/>
    </row>
    <row r="811" spans="1:3" x14ac:dyDescent="0.3">
      <c r="A811" s="20"/>
      <c r="B811" s="20"/>
      <c r="C811" s="20"/>
    </row>
    <row r="812" spans="1:3" x14ac:dyDescent="0.3">
      <c r="A812" s="20"/>
      <c r="B812" s="20"/>
      <c r="C812" s="20"/>
    </row>
    <row r="813" spans="1:3" x14ac:dyDescent="0.3">
      <c r="A813" s="20"/>
      <c r="B813" s="20"/>
      <c r="C813" s="20"/>
    </row>
    <row r="814" spans="1:3" x14ac:dyDescent="0.3">
      <c r="A814" s="20"/>
      <c r="B814" s="20"/>
      <c r="C814" s="20"/>
    </row>
    <row r="815" spans="1:3" x14ac:dyDescent="0.3">
      <c r="A815" s="20"/>
      <c r="B815" s="20"/>
      <c r="C815" s="20"/>
    </row>
    <row r="816" spans="1:3" x14ac:dyDescent="0.3">
      <c r="A816" s="20"/>
      <c r="B816" s="20"/>
      <c r="C816" s="20"/>
    </row>
    <row r="817" spans="1:3" x14ac:dyDescent="0.3">
      <c r="A817" s="20"/>
      <c r="B817" s="20"/>
      <c r="C817" s="20"/>
    </row>
    <row r="818" spans="1:3" x14ac:dyDescent="0.3">
      <c r="A818" s="20"/>
      <c r="B818" s="20"/>
      <c r="C818" s="20"/>
    </row>
    <row r="819" spans="1:3" x14ac:dyDescent="0.3">
      <c r="A819" s="20"/>
      <c r="B819" s="20"/>
      <c r="C819" s="20"/>
    </row>
    <row r="820" spans="1:3" x14ac:dyDescent="0.3">
      <c r="A820" s="20"/>
      <c r="B820" s="20"/>
      <c r="C820" s="20"/>
    </row>
    <row r="821" spans="1:3" x14ac:dyDescent="0.3">
      <c r="A821" s="20"/>
      <c r="B821" s="20"/>
      <c r="C821" s="20"/>
    </row>
    <row r="822" spans="1:3" x14ac:dyDescent="0.3">
      <c r="A822" s="20"/>
      <c r="B822" s="20"/>
      <c r="C822" s="20"/>
    </row>
    <row r="823" spans="1:3" x14ac:dyDescent="0.3">
      <c r="A823" s="20"/>
      <c r="B823" s="20"/>
      <c r="C823" s="20"/>
    </row>
    <row r="824" spans="1:3" x14ac:dyDescent="0.3">
      <c r="A824" s="20"/>
      <c r="B824" s="20"/>
      <c r="C824" s="20"/>
    </row>
    <row r="825" spans="1:3" x14ac:dyDescent="0.3">
      <c r="A825" s="20"/>
      <c r="B825" s="20"/>
      <c r="C825" s="20"/>
    </row>
    <row r="826" spans="1:3" x14ac:dyDescent="0.3">
      <c r="A826" s="20"/>
      <c r="B826" s="20"/>
      <c r="C826" s="20"/>
    </row>
    <row r="827" spans="1:3" x14ac:dyDescent="0.3">
      <c r="A827" s="20"/>
      <c r="B827" s="20"/>
      <c r="C827" s="20"/>
    </row>
    <row r="828" spans="1:3" x14ac:dyDescent="0.3">
      <c r="A828" s="20"/>
      <c r="B828" s="20"/>
      <c r="C828" s="20"/>
    </row>
    <row r="829" spans="1:3" x14ac:dyDescent="0.3">
      <c r="A829" s="20"/>
      <c r="B829" s="20"/>
      <c r="C829" s="20"/>
    </row>
    <row r="830" spans="1:3" x14ac:dyDescent="0.3">
      <c r="A830" s="20"/>
      <c r="B830" s="20"/>
      <c r="C830" s="20"/>
    </row>
    <row r="831" spans="1:3" x14ac:dyDescent="0.3">
      <c r="A831" s="20"/>
      <c r="B831" s="20"/>
      <c r="C831" s="20"/>
    </row>
    <row r="832" spans="1:3" x14ac:dyDescent="0.3">
      <c r="A832" s="20"/>
      <c r="B832" s="20"/>
      <c r="C832" s="20"/>
    </row>
    <row r="833" spans="1:3" x14ac:dyDescent="0.3">
      <c r="A833" s="20"/>
      <c r="B833" s="20"/>
      <c r="C833" s="20"/>
    </row>
    <row r="834" spans="1:3" x14ac:dyDescent="0.3">
      <c r="A834" s="20"/>
      <c r="B834" s="20"/>
      <c r="C834" s="20"/>
    </row>
    <row r="835" spans="1:3" x14ac:dyDescent="0.3">
      <c r="A835" s="20"/>
      <c r="B835" s="20"/>
      <c r="C835" s="20"/>
    </row>
    <row r="836" spans="1:3" x14ac:dyDescent="0.3">
      <c r="A836" s="20"/>
      <c r="B836" s="20"/>
      <c r="C836" s="20"/>
    </row>
    <row r="837" spans="1:3" x14ac:dyDescent="0.3">
      <c r="A837" s="20"/>
      <c r="B837" s="20"/>
      <c r="C837" s="20"/>
    </row>
    <row r="838" spans="1:3" x14ac:dyDescent="0.3">
      <c r="A838" s="20"/>
      <c r="B838" s="20"/>
      <c r="C838" s="20"/>
    </row>
    <row r="839" spans="1:3" x14ac:dyDescent="0.3">
      <c r="A839" s="20"/>
      <c r="B839" s="20"/>
      <c r="C839" s="20"/>
    </row>
    <row r="840" spans="1:3" x14ac:dyDescent="0.3">
      <c r="A840" s="20"/>
      <c r="B840" s="20"/>
      <c r="C840" s="20"/>
    </row>
    <row r="841" spans="1:3" x14ac:dyDescent="0.3">
      <c r="A841" s="20"/>
      <c r="B841" s="20"/>
      <c r="C841" s="20"/>
    </row>
    <row r="842" spans="1:3" x14ac:dyDescent="0.3">
      <c r="A842" s="20"/>
      <c r="B842" s="20"/>
      <c r="C842" s="20"/>
    </row>
    <row r="843" spans="1:3" x14ac:dyDescent="0.3">
      <c r="A843" s="20"/>
      <c r="B843" s="20"/>
      <c r="C843" s="20"/>
    </row>
    <row r="844" spans="1:3" x14ac:dyDescent="0.3">
      <c r="A844" s="20"/>
      <c r="B844" s="20"/>
      <c r="C844" s="20"/>
    </row>
    <row r="845" spans="1:3" x14ac:dyDescent="0.3">
      <c r="A845" s="20"/>
      <c r="B845" s="20"/>
      <c r="C845" s="20"/>
    </row>
    <row r="846" spans="1:3" x14ac:dyDescent="0.3">
      <c r="A846" s="20"/>
      <c r="B846" s="20"/>
      <c r="C846" s="20"/>
    </row>
    <row r="847" spans="1:3" x14ac:dyDescent="0.3">
      <c r="A847" s="20"/>
      <c r="B847" s="20"/>
      <c r="C847" s="20"/>
    </row>
    <row r="848" spans="1:3" x14ac:dyDescent="0.3">
      <c r="A848" s="20"/>
      <c r="B848" s="20"/>
      <c r="C848" s="20"/>
    </row>
    <row r="849" spans="1:3" x14ac:dyDescent="0.3">
      <c r="A849" s="20"/>
      <c r="B849" s="20"/>
      <c r="C849" s="20"/>
    </row>
    <row r="850" spans="1:3" x14ac:dyDescent="0.3">
      <c r="A850" s="20"/>
      <c r="B850" s="20"/>
      <c r="C850" s="20"/>
    </row>
    <row r="851" spans="1:3" x14ac:dyDescent="0.3">
      <c r="A851" s="20"/>
      <c r="B851" s="20"/>
      <c r="C851" s="20"/>
    </row>
    <row r="852" spans="1:3" x14ac:dyDescent="0.3">
      <c r="A852" s="20"/>
      <c r="B852" s="20"/>
      <c r="C852" s="20"/>
    </row>
    <row r="853" spans="1:3" x14ac:dyDescent="0.3">
      <c r="A853" s="20"/>
      <c r="B853" s="20"/>
      <c r="C853" s="20"/>
    </row>
    <row r="854" spans="1:3" x14ac:dyDescent="0.3">
      <c r="A854" s="20"/>
      <c r="B854" s="20"/>
      <c r="C854" s="20"/>
    </row>
    <row r="855" spans="1:3" x14ac:dyDescent="0.3">
      <c r="A855" s="20"/>
      <c r="B855" s="20"/>
      <c r="C855" s="20"/>
    </row>
    <row r="856" spans="1:3" x14ac:dyDescent="0.3">
      <c r="A856" s="20"/>
      <c r="B856" s="20"/>
      <c r="C856" s="20"/>
    </row>
    <row r="857" spans="1:3" x14ac:dyDescent="0.3">
      <c r="A857" s="20"/>
      <c r="B857" s="20"/>
      <c r="C857" s="20"/>
    </row>
    <row r="858" spans="1:3" x14ac:dyDescent="0.3">
      <c r="A858" s="20"/>
      <c r="B858" s="20"/>
      <c r="C858" s="20"/>
    </row>
    <row r="859" spans="1:3" x14ac:dyDescent="0.3">
      <c r="A859" s="20"/>
      <c r="B859" s="20"/>
      <c r="C859" s="20"/>
    </row>
    <row r="860" spans="1:3" x14ac:dyDescent="0.3">
      <c r="A860" s="20"/>
      <c r="B860" s="20"/>
      <c r="C860" s="20"/>
    </row>
    <row r="861" spans="1:3" x14ac:dyDescent="0.3">
      <c r="A861" s="20"/>
      <c r="B861" s="20"/>
      <c r="C861" s="20"/>
    </row>
    <row r="862" spans="1:3" x14ac:dyDescent="0.3">
      <c r="A862" s="20"/>
      <c r="B862" s="20"/>
      <c r="C862" s="20"/>
    </row>
    <row r="863" spans="1:3" x14ac:dyDescent="0.3">
      <c r="A863" s="20"/>
      <c r="B863" s="20"/>
      <c r="C863" s="20"/>
    </row>
    <row r="864" spans="1:3" x14ac:dyDescent="0.3">
      <c r="A864" s="20"/>
      <c r="B864" s="20"/>
      <c r="C864" s="20"/>
    </row>
    <row r="865" spans="1:3" x14ac:dyDescent="0.3">
      <c r="A865" s="20"/>
      <c r="B865" s="20"/>
      <c r="C865" s="20"/>
    </row>
    <row r="866" spans="1:3" x14ac:dyDescent="0.3">
      <c r="A866" s="20"/>
      <c r="B866" s="20"/>
      <c r="C866" s="20"/>
    </row>
    <row r="867" spans="1:3" x14ac:dyDescent="0.3">
      <c r="A867" s="20"/>
      <c r="B867" s="20"/>
      <c r="C867" s="20"/>
    </row>
    <row r="868" spans="1:3" x14ac:dyDescent="0.3">
      <c r="A868" s="20"/>
      <c r="B868" s="20"/>
      <c r="C868" s="20"/>
    </row>
    <row r="869" spans="1:3" x14ac:dyDescent="0.3">
      <c r="A869" s="20"/>
      <c r="B869" s="20"/>
      <c r="C869" s="20"/>
    </row>
    <row r="870" spans="1:3" x14ac:dyDescent="0.3">
      <c r="A870" s="20"/>
      <c r="B870" s="20"/>
      <c r="C870" s="20"/>
    </row>
    <row r="871" spans="1:3" x14ac:dyDescent="0.3">
      <c r="A871" s="20"/>
      <c r="B871" s="20"/>
      <c r="C871" s="20"/>
    </row>
    <row r="872" spans="1:3" x14ac:dyDescent="0.3">
      <c r="A872" s="20"/>
      <c r="B872" s="20"/>
      <c r="C872" s="20"/>
    </row>
    <row r="873" spans="1:3" x14ac:dyDescent="0.3">
      <c r="A873" s="20"/>
      <c r="B873" s="20"/>
      <c r="C873" s="20"/>
    </row>
    <row r="874" spans="1:3" x14ac:dyDescent="0.3">
      <c r="A874" s="20"/>
      <c r="B874" s="20"/>
      <c r="C874" s="20"/>
    </row>
    <row r="875" spans="1:3" x14ac:dyDescent="0.3">
      <c r="A875" s="20"/>
      <c r="B875" s="20"/>
      <c r="C875" s="20"/>
    </row>
    <row r="876" spans="1:3" x14ac:dyDescent="0.3">
      <c r="A876" s="20"/>
      <c r="B876" s="20"/>
      <c r="C876" s="20"/>
    </row>
    <row r="877" spans="1:3" x14ac:dyDescent="0.3">
      <c r="A877" s="20"/>
      <c r="B877" s="20"/>
      <c r="C877" s="20"/>
    </row>
    <row r="878" spans="1:3" x14ac:dyDescent="0.3">
      <c r="A878" s="20"/>
      <c r="B878" s="20"/>
      <c r="C878" s="20"/>
    </row>
    <row r="879" spans="1:3" x14ac:dyDescent="0.3">
      <c r="A879" s="20"/>
      <c r="B879" s="20"/>
      <c r="C879" s="20"/>
    </row>
    <row r="880" spans="1:3" x14ac:dyDescent="0.3">
      <c r="A880" s="20"/>
      <c r="B880" s="20"/>
      <c r="C880" s="20"/>
    </row>
    <row r="881" spans="1:3" x14ac:dyDescent="0.3">
      <c r="A881" s="20"/>
      <c r="B881" s="20"/>
      <c r="C881" s="20"/>
    </row>
    <row r="882" spans="1:3" x14ac:dyDescent="0.3">
      <c r="A882" s="20"/>
      <c r="B882" s="20"/>
      <c r="C882" s="20"/>
    </row>
    <row r="883" spans="1:3" x14ac:dyDescent="0.3">
      <c r="A883" s="20"/>
      <c r="B883" s="20"/>
      <c r="C883" s="20"/>
    </row>
    <row r="884" spans="1:3" x14ac:dyDescent="0.3">
      <c r="A884" s="20"/>
      <c r="B884" s="20"/>
      <c r="C884" s="20"/>
    </row>
    <row r="885" spans="1:3" x14ac:dyDescent="0.3">
      <c r="A885" s="20"/>
      <c r="B885" s="20"/>
      <c r="C885" s="20"/>
    </row>
    <row r="886" spans="1:3" x14ac:dyDescent="0.3">
      <c r="A886" s="20"/>
      <c r="B886" s="20"/>
      <c r="C886" s="20"/>
    </row>
    <row r="887" spans="1:3" x14ac:dyDescent="0.3">
      <c r="A887" s="20"/>
      <c r="B887" s="20"/>
      <c r="C887" s="20"/>
    </row>
    <row r="888" spans="1:3" x14ac:dyDescent="0.3">
      <c r="A888" s="20"/>
      <c r="B888" s="20"/>
      <c r="C888" s="20"/>
    </row>
    <row r="889" spans="1:3" x14ac:dyDescent="0.3">
      <c r="A889" s="20"/>
      <c r="B889" s="20"/>
      <c r="C889" s="20"/>
    </row>
    <row r="890" spans="1:3" x14ac:dyDescent="0.3">
      <c r="A890" s="20"/>
      <c r="B890" s="20"/>
      <c r="C890" s="20"/>
    </row>
    <row r="891" spans="1:3" x14ac:dyDescent="0.3">
      <c r="A891" s="20"/>
      <c r="B891" s="20"/>
      <c r="C891" s="20"/>
    </row>
    <row r="892" spans="1:3" x14ac:dyDescent="0.3">
      <c r="A892" s="20"/>
      <c r="B892" s="20"/>
      <c r="C892" s="20"/>
    </row>
    <row r="893" spans="1:3" x14ac:dyDescent="0.3">
      <c r="A893" s="20"/>
      <c r="B893" s="20"/>
      <c r="C893" s="20"/>
    </row>
    <row r="894" spans="1:3" x14ac:dyDescent="0.3">
      <c r="A894" s="20"/>
      <c r="B894" s="20"/>
      <c r="C894" s="20"/>
    </row>
    <row r="895" spans="1:3" x14ac:dyDescent="0.3">
      <c r="A895" s="20"/>
      <c r="B895" s="20"/>
      <c r="C895" s="20"/>
    </row>
    <row r="896" spans="1:3" x14ac:dyDescent="0.3">
      <c r="A896" s="20"/>
      <c r="B896" s="20"/>
      <c r="C896" s="20"/>
    </row>
    <row r="897" spans="1:3" x14ac:dyDescent="0.3">
      <c r="A897" s="20"/>
      <c r="B897" s="20"/>
      <c r="C897" s="20"/>
    </row>
    <row r="898" spans="1:3" x14ac:dyDescent="0.3">
      <c r="A898" s="20"/>
      <c r="B898" s="20"/>
      <c r="C898" s="20"/>
    </row>
    <row r="899" spans="1:3" x14ac:dyDescent="0.3">
      <c r="A899" s="20"/>
      <c r="B899" s="20"/>
      <c r="C899" s="20"/>
    </row>
    <row r="900" spans="1:3" x14ac:dyDescent="0.3">
      <c r="A900" s="20"/>
      <c r="B900" s="20"/>
      <c r="C900" s="20"/>
    </row>
    <row r="901" spans="1:3" x14ac:dyDescent="0.3">
      <c r="A901" s="20"/>
      <c r="B901" s="20"/>
      <c r="C901" s="20"/>
    </row>
    <row r="902" spans="1:3" x14ac:dyDescent="0.3">
      <c r="A902" s="20"/>
      <c r="B902" s="20"/>
      <c r="C902" s="20"/>
    </row>
    <row r="903" spans="1:3" x14ac:dyDescent="0.3">
      <c r="A903" s="20"/>
      <c r="B903" s="20"/>
      <c r="C903" s="20"/>
    </row>
    <row r="904" spans="1:3" x14ac:dyDescent="0.3">
      <c r="A904" s="20"/>
      <c r="B904" s="20"/>
      <c r="C904" s="20"/>
    </row>
    <row r="905" spans="1:3" x14ac:dyDescent="0.3">
      <c r="A905" s="20"/>
      <c r="B905" s="20"/>
      <c r="C905" s="20"/>
    </row>
    <row r="906" spans="1:3" x14ac:dyDescent="0.3">
      <c r="A906" s="20"/>
      <c r="B906" s="20"/>
      <c r="C906" s="20"/>
    </row>
    <row r="907" spans="1:3" x14ac:dyDescent="0.3">
      <c r="A907" s="20"/>
      <c r="B907" s="20"/>
      <c r="C907" s="20"/>
    </row>
    <row r="908" spans="1:3" x14ac:dyDescent="0.3">
      <c r="A908" s="20"/>
      <c r="B908" s="20"/>
      <c r="C908" s="20"/>
    </row>
    <row r="909" spans="1:3" x14ac:dyDescent="0.3">
      <c r="A909" s="20"/>
      <c r="B909" s="20"/>
      <c r="C909" s="20"/>
    </row>
    <row r="910" spans="1:3" x14ac:dyDescent="0.3">
      <c r="A910" s="20"/>
      <c r="B910" s="20"/>
      <c r="C910" s="20"/>
    </row>
    <row r="911" spans="1:3" x14ac:dyDescent="0.3">
      <c r="A911" s="20"/>
      <c r="B911" s="20"/>
      <c r="C911" s="20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topLeftCell="A49" zoomScale="93" zoomScaleNormal="100" zoomScaleSheetLayoutView="93" workbookViewId="0">
      <selection activeCell="C25" sqref="C25"/>
    </sheetView>
  </sheetViews>
  <sheetFormatPr defaultRowHeight="18.75" x14ac:dyDescent="0.3"/>
  <cols>
    <col min="1" max="1" width="28" style="21" customWidth="1"/>
    <col min="2" max="2" width="89.28515625" style="22" customWidth="1"/>
    <col min="3" max="3" width="21.5703125" style="66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3" t="s">
        <v>274</v>
      </c>
    </row>
    <row r="2" spans="1:3" x14ac:dyDescent="0.3">
      <c r="C2" s="73" t="s">
        <v>638</v>
      </c>
    </row>
    <row r="3" spans="1:3" x14ac:dyDescent="0.3">
      <c r="C3" s="73" t="s">
        <v>531</v>
      </c>
    </row>
    <row r="5" spans="1:3" x14ac:dyDescent="0.3">
      <c r="C5" s="73" t="s">
        <v>254</v>
      </c>
    </row>
    <row r="6" spans="1:3" x14ac:dyDescent="0.3">
      <c r="C6" s="73" t="s">
        <v>629</v>
      </c>
    </row>
    <row r="7" spans="1:3" x14ac:dyDescent="0.3">
      <c r="C7" s="73" t="s">
        <v>628</v>
      </c>
    </row>
    <row r="8" spans="1:3" x14ac:dyDescent="0.3">
      <c r="C8" s="73" t="s">
        <v>630</v>
      </c>
    </row>
    <row r="9" spans="1:3" x14ac:dyDescent="0.3">
      <c r="A9" s="145" t="s">
        <v>241</v>
      </c>
      <c r="B9" s="145"/>
      <c r="C9" s="145"/>
    </row>
    <row r="10" spans="1:3" x14ac:dyDescent="0.3">
      <c r="A10" s="144" t="s">
        <v>538</v>
      </c>
      <c r="B10" s="144"/>
      <c r="C10" s="144"/>
    </row>
    <row r="11" spans="1:3" x14ac:dyDescent="0.3">
      <c r="C11" s="63" t="s">
        <v>412</v>
      </c>
    </row>
    <row r="12" spans="1:3" ht="57.75" customHeight="1" x14ac:dyDescent="0.3">
      <c r="A12" s="23" t="s">
        <v>158</v>
      </c>
      <c r="B12" s="24" t="s">
        <v>163</v>
      </c>
      <c r="C12" s="64" t="s">
        <v>239</v>
      </c>
    </row>
    <row r="13" spans="1:3" x14ac:dyDescent="0.3">
      <c r="A13" s="25" t="s">
        <v>164</v>
      </c>
      <c r="B13" s="26" t="s">
        <v>165</v>
      </c>
      <c r="C13" s="92">
        <f>C14+C18+C22+C25+C27+C31+C33+C35+C38+C16+C39</f>
        <v>334017400</v>
      </c>
    </row>
    <row r="14" spans="1:3" x14ac:dyDescent="0.3">
      <c r="A14" s="25" t="s">
        <v>166</v>
      </c>
      <c r="B14" s="27" t="s">
        <v>167</v>
      </c>
      <c r="C14" s="93">
        <f>SUM(C15:C15)</f>
        <v>273115400</v>
      </c>
    </row>
    <row r="15" spans="1:3" x14ac:dyDescent="0.3">
      <c r="A15" s="25" t="s">
        <v>168</v>
      </c>
      <c r="B15" s="27" t="s">
        <v>169</v>
      </c>
      <c r="C15" s="93">
        <v>273115400</v>
      </c>
    </row>
    <row r="16" spans="1:3" ht="37.5" x14ac:dyDescent="0.3">
      <c r="A16" s="25" t="s">
        <v>170</v>
      </c>
      <c r="B16" s="27" t="s">
        <v>171</v>
      </c>
      <c r="C16" s="93">
        <f>C17</f>
        <v>10961000</v>
      </c>
    </row>
    <row r="17" spans="1:3" ht="37.5" x14ac:dyDescent="0.3">
      <c r="A17" s="25" t="s">
        <v>172</v>
      </c>
      <c r="B17" s="27" t="s">
        <v>173</v>
      </c>
      <c r="C17" s="93">
        <v>10961000</v>
      </c>
    </row>
    <row r="18" spans="1:3" x14ac:dyDescent="0.3">
      <c r="A18" s="25" t="s">
        <v>174</v>
      </c>
      <c r="B18" s="27" t="s">
        <v>175</v>
      </c>
      <c r="C18" s="93">
        <f>SUM(C19:C21)</f>
        <v>1236000</v>
      </c>
    </row>
    <row r="19" spans="1:3" ht="37.5" x14ac:dyDescent="0.3">
      <c r="A19" s="25" t="s">
        <v>469</v>
      </c>
      <c r="B19" s="27" t="s">
        <v>470</v>
      </c>
      <c r="C19" s="93">
        <v>481000</v>
      </c>
    </row>
    <row r="20" spans="1:3" x14ac:dyDescent="0.3">
      <c r="A20" s="25" t="s">
        <v>176</v>
      </c>
      <c r="B20" s="27" t="s">
        <v>177</v>
      </c>
      <c r="C20" s="93">
        <v>395000</v>
      </c>
    </row>
    <row r="21" spans="1:3" ht="37.5" x14ac:dyDescent="0.3">
      <c r="A21" s="25" t="s">
        <v>471</v>
      </c>
      <c r="B21" s="27" t="s">
        <v>586</v>
      </c>
      <c r="C21" s="93">
        <v>360000</v>
      </c>
    </row>
    <row r="22" spans="1:3" x14ac:dyDescent="0.3">
      <c r="A22" s="25" t="s">
        <v>472</v>
      </c>
      <c r="B22" s="27" t="s">
        <v>473</v>
      </c>
      <c r="C22" s="93">
        <f>C23+C24</f>
        <v>27900000</v>
      </c>
    </row>
    <row r="23" spans="1:3" ht="36.75" customHeight="1" x14ac:dyDescent="0.3">
      <c r="A23" s="25" t="s">
        <v>619</v>
      </c>
      <c r="B23" s="27" t="s">
        <v>587</v>
      </c>
      <c r="C23" s="93">
        <v>3900000</v>
      </c>
    </row>
    <row r="24" spans="1:3" ht="18.75" customHeight="1" x14ac:dyDescent="0.3">
      <c r="A24" s="25" t="s">
        <v>475</v>
      </c>
      <c r="B24" s="27" t="s">
        <v>474</v>
      </c>
      <c r="C24" s="93">
        <v>24000000</v>
      </c>
    </row>
    <row r="25" spans="1:3" x14ac:dyDescent="0.3">
      <c r="A25" s="25" t="s">
        <v>178</v>
      </c>
      <c r="B25" s="27" t="s">
        <v>179</v>
      </c>
      <c r="C25" s="93">
        <f>C26</f>
        <v>2600000</v>
      </c>
    </row>
    <row r="26" spans="1:3" ht="56.25" x14ac:dyDescent="0.3">
      <c r="A26" s="25" t="s">
        <v>476</v>
      </c>
      <c r="B26" s="27" t="s">
        <v>477</v>
      </c>
      <c r="C26" s="93">
        <v>2600000</v>
      </c>
    </row>
    <row r="27" spans="1:3" ht="36" customHeight="1" x14ac:dyDescent="0.3">
      <c r="A27" s="25" t="s">
        <v>180</v>
      </c>
      <c r="B27" s="28" t="s">
        <v>181</v>
      </c>
      <c r="C27" s="93">
        <f>SUM(C28:C30)</f>
        <v>14470000</v>
      </c>
    </row>
    <row r="28" spans="1:3" ht="73.5" customHeight="1" x14ac:dyDescent="0.3">
      <c r="A28" s="25" t="s">
        <v>583</v>
      </c>
      <c r="B28" s="27" t="s">
        <v>588</v>
      </c>
      <c r="C28" s="93">
        <v>10370000</v>
      </c>
    </row>
    <row r="29" spans="1:3" ht="37.5" customHeight="1" x14ac:dyDescent="0.3">
      <c r="A29" s="25" t="s">
        <v>584</v>
      </c>
      <c r="B29" s="27" t="s">
        <v>589</v>
      </c>
      <c r="C29" s="93">
        <v>2100000</v>
      </c>
    </row>
    <row r="30" spans="1:3" ht="74.25" customHeight="1" x14ac:dyDescent="0.3">
      <c r="A30" s="25" t="s">
        <v>585</v>
      </c>
      <c r="B30" s="27" t="s">
        <v>590</v>
      </c>
      <c r="C30" s="93">
        <v>2000000</v>
      </c>
    </row>
    <row r="31" spans="1:3" ht="24" customHeight="1" x14ac:dyDescent="0.3">
      <c r="A31" s="25" t="s">
        <v>182</v>
      </c>
      <c r="B31" s="28" t="s">
        <v>183</v>
      </c>
      <c r="C31" s="93">
        <f>SUM(C32:C32)</f>
        <v>191000</v>
      </c>
    </row>
    <row r="32" spans="1:3" x14ac:dyDescent="0.3">
      <c r="A32" s="25" t="s">
        <v>184</v>
      </c>
      <c r="B32" s="27" t="s">
        <v>185</v>
      </c>
      <c r="C32" s="93">
        <v>191000</v>
      </c>
    </row>
    <row r="33" spans="1:3" ht="37.5" x14ac:dyDescent="0.3">
      <c r="A33" s="25" t="s">
        <v>186</v>
      </c>
      <c r="B33" s="27" t="s">
        <v>187</v>
      </c>
      <c r="C33" s="93">
        <f>C34</f>
        <v>716000</v>
      </c>
    </row>
    <row r="34" spans="1:3" ht="36.75" customHeight="1" x14ac:dyDescent="0.3">
      <c r="A34" s="25" t="s">
        <v>609</v>
      </c>
      <c r="B34" s="27" t="s">
        <v>591</v>
      </c>
      <c r="C34" s="93">
        <v>716000</v>
      </c>
    </row>
    <row r="35" spans="1:3" ht="37.5" x14ac:dyDescent="0.3">
      <c r="A35" s="25" t="s">
        <v>188</v>
      </c>
      <c r="B35" s="27" t="s">
        <v>189</v>
      </c>
      <c r="C35" s="93">
        <f>C36+C37</f>
        <v>1600000</v>
      </c>
    </row>
    <row r="36" spans="1:3" ht="92.25" customHeight="1" x14ac:dyDescent="0.3">
      <c r="A36" s="25" t="s">
        <v>610</v>
      </c>
      <c r="B36" s="27" t="s">
        <v>592</v>
      </c>
      <c r="C36" s="93">
        <v>1000000</v>
      </c>
    </row>
    <row r="37" spans="1:3" ht="57" customHeight="1" x14ac:dyDescent="0.3">
      <c r="A37" s="25" t="s">
        <v>611</v>
      </c>
      <c r="B37" s="27" t="s">
        <v>593</v>
      </c>
      <c r="C37" s="93">
        <v>600000</v>
      </c>
    </row>
    <row r="38" spans="1:3" x14ac:dyDescent="0.3">
      <c r="A38" s="25" t="s">
        <v>190</v>
      </c>
      <c r="B38" s="28" t="s">
        <v>191</v>
      </c>
      <c r="C38" s="94">
        <v>1200000</v>
      </c>
    </row>
    <row r="39" spans="1:3" ht="18.75" customHeight="1" x14ac:dyDescent="0.3">
      <c r="A39" s="25" t="s">
        <v>478</v>
      </c>
      <c r="B39" s="28" t="s">
        <v>479</v>
      </c>
      <c r="C39" s="94">
        <f>C40</f>
        <v>28000</v>
      </c>
    </row>
    <row r="40" spans="1:3" ht="18.75" customHeight="1" x14ac:dyDescent="0.3">
      <c r="A40" s="25" t="s">
        <v>612</v>
      </c>
      <c r="B40" s="27" t="s">
        <v>594</v>
      </c>
      <c r="C40" s="93">
        <v>28000</v>
      </c>
    </row>
    <row r="41" spans="1:3" s="8" customFormat="1" ht="20.25" customHeight="1" collapsed="1" x14ac:dyDescent="0.3">
      <c r="A41" s="29" t="s">
        <v>192</v>
      </c>
      <c r="B41" s="29" t="s">
        <v>193</v>
      </c>
      <c r="C41" s="95">
        <f>C42</f>
        <v>626976923.28999996</v>
      </c>
    </row>
    <row r="42" spans="1:3" ht="38.25" customHeight="1" x14ac:dyDescent="0.3">
      <c r="A42" s="30" t="s">
        <v>194</v>
      </c>
      <c r="B42" s="30" t="s">
        <v>243</v>
      </c>
      <c r="C42" s="80">
        <f>C43+C48+C58</f>
        <v>626976923.28999996</v>
      </c>
    </row>
    <row r="43" spans="1:3" ht="38.25" customHeight="1" x14ac:dyDescent="0.3">
      <c r="A43" s="30" t="s">
        <v>300</v>
      </c>
      <c r="B43" s="30" t="s">
        <v>291</v>
      </c>
      <c r="C43" s="80">
        <f>C44+C45+C46+C47</f>
        <v>226694888.66</v>
      </c>
    </row>
    <row r="44" spans="1:3" ht="38.25" customHeight="1" x14ac:dyDescent="0.3">
      <c r="A44" s="30" t="s">
        <v>613</v>
      </c>
      <c r="B44" s="30" t="s">
        <v>595</v>
      </c>
      <c r="C44" s="80">
        <v>30570498.050000001</v>
      </c>
    </row>
    <row r="45" spans="1:3" ht="38.25" customHeight="1" x14ac:dyDescent="0.3">
      <c r="A45" s="30" t="s">
        <v>614</v>
      </c>
      <c r="B45" s="32" t="s">
        <v>596</v>
      </c>
      <c r="C45" s="80">
        <f>143460299.73</f>
        <v>143460299.72999999</v>
      </c>
    </row>
    <row r="46" spans="1:3" ht="38.25" customHeight="1" x14ac:dyDescent="0.3">
      <c r="A46" s="30" t="s">
        <v>615</v>
      </c>
      <c r="B46" s="32" t="s">
        <v>597</v>
      </c>
      <c r="C46" s="80">
        <v>6815762.04</v>
      </c>
    </row>
    <row r="47" spans="1:3" ht="20.25" customHeight="1" x14ac:dyDescent="0.3">
      <c r="A47" s="30" t="s">
        <v>616</v>
      </c>
      <c r="B47" s="30" t="s">
        <v>598</v>
      </c>
      <c r="C47" s="80">
        <f>45848328.84</f>
        <v>45848328.840000004</v>
      </c>
    </row>
    <row r="48" spans="1:3" ht="18.75" customHeight="1" x14ac:dyDescent="0.3">
      <c r="A48" s="31" t="s">
        <v>289</v>
      </c>
      <c r="B48" s="30" t="s">
        <v>251</v>
      </c>
      <c r="C48" s="80">
        <f>C56+C49+C51+C50+C52+C54+C55+C53+C57</f>
        <v>379690034.63</v>
      </c>
    </row>
    <row r="49" spans="1:8" ht="37.5" x14ac:dyDescent="0.3">
      <c r="A49" s="30" t="s">
        <v>617</v>
      </c>
      <c r="B49" s="30" t="s">
        <v>599</v>
      </c>
      <c r="C49" s="80">
        <f>352889962.26+6226250</f>
        <v>359116212.25999999</v>
      </c>
    </row>
    <row r="50" spans="1:8" ht="75.75" customHeight="1" x14ac:dyDescent="0.3">
      <c r="A50" s="30" t="s">
        <v>618</v>
      </c>
      <c r="B50" s="32" t="s">
        <v>600</v>
      </c>
      <c r="C50" s="80">
        <f>3404117</f>
        <v>3404117</v>
      </c>
      <c r="H50" s="7" t="s">
        <v>50</v>
      </c>
    </row>
    <row r="51" spans="1:8" ht="37.5" customHeight="1" x14ac:dyDescent="0.3">
      <c r="A51" s="30" t="s">
        <v>620</v>
      </c>
      <c r="B51" s="32" t="s">
        <v>601</v>
      </c>
      <c r="C51" s="80">
        <v>1334332</v>
      </c>
    </row>
    <row r="52" spans="1:8" ht="56.25" customHeight="1" x14ac:dyDescent="0.3">
      <c r="A52" s="30" t="s">
        <v>621</v>
      </c>
      <c r="B52" s="32" t="s">
        <v>602</v>
      </c>
      <c r="C52" s="80">
        <v>32752.48</v>
      </c>
    </row>
    <row r="53" spans="1:8" ht="56.25" customHeight="1" x14ac:dyDescent="0.3">
      <c r="A53" s="30" t="s">
        <v>622</v>
      </c>
      <c r="B53" s="32" t="s">
        <v>603</v>
      </c>
      <c r="C53" s="80">
        <v>1021243.89</v>
      </c>
    </row>
    <row r="54" spans="1:8" ht="56.25" customHeight="1" x14ac:dyDescent="0.3">
      <c r="A54" s="30" t="s">
        <v>623</v>
      </c>
      <c r="B54" s="32" t="s">
        <v>604</v>
      </c>
      <c r="C54" s="80">
        <v>11114600</v>
      </c>
    </row>
    <row r="55" spans="1:8" ht="38.25" customHeight="1" x14ac:dyDescent="0.3">
      <c r="A55" s="30" t="s">
        <v>624</v>
      </c>
      <c r="B55" s="32" t="s">
        <v>605</v>
      </c>
      <c r="C55" s="80">
        <v>307152</v>
      </c>
    </row>
    <row r="56" spans="1:8" ht="37.5" x14ac:dyDescent="0.3">
      <c r="A56" s="30" t="s">
        <v>625</v>
      </c>
      <c r="B56" s="30" t="s">
        <v>606</v>
      </c>
      <c r="C56" s="80">
        <v>1361162</v>
      </c>
    </row>
    <row r="57" spans="1:8" ht="37.5" x14ac:dyDescent="0.3">
      <c r="A57" s="30" t="s">
        <v>626</v>
      </c>
      <c r="B57" s="30" t="s">
        <v>607</v>
      </c>
      <c r="C57" s="80">
        <v>1998463</v>
      </c>
    </row>
    <row r="58" spans="1:8" x14ac:dyDescent="0.3">
      <c r="A58" s="30" t="s">
        <v>552</v>
      </c>
      <c r="B58" s="30" t="s">
        <v>553</v>
      </c>
      <c r="C58" s="80">
        <f>C59</f>
        <v>20592000</v>
      </c>
    </row>
    <row r="59" spans="1:8" ht="55.5" customHeight="1" x14ac:dyDescent="0.3">
      <c r="A59" s="30" t="s">
        <v>627</v>
      </c>
      <c r="B59" s="30" t="s">
        <v>608</v>
      </c>
      <c r="C59" s="80">
        <v>20592000</v>
      </c>
    </row>
    <row r="60" spans="1:8" x14ac:dyDescent="0.3">
      <c r="A60" s="33"/>
      <c r="B60" s="34" t="s">
        <v>124</v>
      </c>
      <c r="C60" s="96">
        <f>C13+C41</f>
        <v>960994323.28999996</v>
      </c>
    </row>
    <row r="61" spans="1:8" x14ac:dyDescent="0.3">
      <c r="A61" s="35"/>
      <c r="B61" s="36"/>
      <c r="C61" s="65"/>
    </row>
    <row r="62" spans="1:8" x14ac:dyDescent="0.3">
      <c r="A62" s="35"/>
      <c r="B62" s="36"/>
      <c r="C62" s="65"/>
    </row>
  </sheetData>
  <mergeCells count="2">
    <mergeCell ref="A10:C10"/>
    <mergeCell ref="A9:C9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3"/>
  <sheetViews>
    <sheetView view="pageBreakPreview" topLeftCell="A2" zoomScale="96" zoomScaleNormal="100" zoomScaleSheetLayoutView="96" workbookViewId="0">
      <selection activeCell="A10" sqref="A10:F10"/>
    </sheetView>
  </sheetViews>
  <sheetFormatPr defaultRowHeight="18.75" outlineLevelRow="7" x14ac:dyDescent="0.3"/>
  <cols>
    <col min="1" max="1" width="78.5703125" style="37" customWidth="1"/>
    <col min="2" max="2" width="6.28515625" style="22" customWidth="1"/>
    <col min="3" max="3" width="6.7109375" style="22" customWidth="1"/>
    <col min="4" max="4" width="15.85546875" style="22" customWidth="1"/>
    <col min="5" max="5" width="6.85546875" style="22" customWidth="1"/>
    <col min="6" max="6" width="19.140625" style="50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3" t="s">
        <v>639</v>
      </c>
    </row>
    <row r="2" spans="1:8" x14ac:dyDescent="0.3">
      <c r="F2" s="73" t="s">
        <v>638</v>
      </c>
    </row>
    <row r="3" spans="1:8" x14ac:dyDescent="0.3">
      <c r="F3" s="73" t="s">
        <v>531</v>
      </c>
    </row>
    <row r="5" spans="1:8" x14ac:dyDescent="0.3">
      <c r="F5" s="73" t="s">
        <v>253</v>
      </c>
    </row>
    <row r="6" spans="1:8" x14ac:dyDescent="0.3">
      <c r="F6" s="73" t="s">
        <v>629</v>
      </c>
    </row>
    <row r="7" spans="1:8" x14ac:dyDescent="0.3">
      <c r="F7" s="73" t="s">
        <v>628</v>
      </c>
    </row>
    <row r="8" spans="1:8" x14ac:dyDescent="0.3">
      <c r="F8" s="73" t="s">
        <v>630</v>
      </c>
    </row>
    <row r="9" spans="1:8" s="1" customFormat="1" x14ac:dyDescent="0.3">
      <c r="A9" s="146" t="s">
        <v>240</v>
      </c>
      <c r="B9" s="146"/>
      <c r="C9" s="146"/>
      <c r="D9" s="146"/>
      <c r="E9" s="146"/>
      <c r="F9" s="146"/>
      <c r="G9" s="68"/>
      <c r="H9" s="68"/>
    </row>
    <row r="10" spans="1:8" s="1" customFormat="1" x14ac:dyDescent="0.3">
      <c r="A10" s="148" t="s">
        <v>666</v>
      </c>
      <c r="B10" s="148"/>
      <c r="C10" s="148"/>
      <c r="D10" s="148"/>
      <c r="E10" s="148"/>
      <c r="F10" s="148"/>
      <c r="G10" s="68"/>
      <c r="H10" s="68"/>
    </row>
    <row r="11" spans="1:8" s="1" customFormat="1" x14ac:dyDescent="0.3">
      <c r="A11" s="148" t="s">
        <v>468</v>
      </c>
      <c r="B11" s="148"/>
      <c r="C11" s="148"/>
      <c r="D11" s="148"/>
      <c r="E11" s="148"/>
      <c r="F11" s="148"/>
      <c r="G11" s="68"/>
      <c r="H11" s="68"/>
    </row>
    <row r="12" spans="1:8" s="1" customFormat="1" x14ac:dyDescent="0.3">
      <c r="A12" s="38"/>
      <c r="B12" s="122"/>
      <c r="C12" s="122"/>
      <c r="D12" s="122"/>
      <c r="E12" s="122"/>
      <c r="F12" s="39" t="s">
        <v>412</v>
      </c>
      <c r="G12" s="68"/>
      <c r="H12" s="68"/>
    </row>
    <row r="13" spans="1:8" ht="37.5" x14ac:dyDescent="0.25">
      <c r="A13" s="40" t="s">
        <v>0</v>
      </c>
      <c r="B13" s="40" t="s">
        <v>1</v>
      </c>
      <c r="C13" s="40" t="s">
        <v>2</v>
      </c>
      <c r="D13" s="40" t="s">
        <v>3</v>
      </c>
      <c r="E13" s="40" t="s">
        <v>4</v>
      </c>
      <c r="F13" s="125" t="s">
        <v>467</v>
      </c>
    </row>
    <row r="14" spans="1:8" s="3" customFormat="1" ht="37.5" x14ac:dyDescent="0.25">
      <c r="A14" s="43" t="s">
        <v>480</v>
      </c>
      <c r="B14" s="42" t="s">
        <v>486</v>
      </c>
      <c r="C14" s="42" t="s">
        <v>5</v>
      </c>
      <c r="D14" s="42" t="s">
        <v>125</v>
      </c>
      <c r="E14" s="42" t="s">
        <v>6</v>
      </c>
      <c r="F14" s="85">
        <f>F15</f>
        <v>7340861</v>
      </c>
      <c r="G14" s="9"/>
      <c r="H14" s="9"/>
    </row>
    <row r="15" spans="1:8" outlineLevel="1" x14ac:dyDescent="0.25">
      <c r="A15" s="43" t="s">
        <v>7</v>
      </c>
      <c r="B15" s="44" t="s">
        <v>486</v>
      </c>
      <c r="C15" s="44" t="s">
        <v>8</v>
      </c>
      <c r="D15" s="44" t="s">
        <v>125</v>
      </c>
      <c r="E15" s="44" t="s">
        <v>6</v>
      </c>
      <c r="F15" s="81">
        <f t="shared" ref="F15" si="0">F16+F25</f>
        <v>7340861</v>
      </c>
    </row>
    <row r="16" spans="1:8" ht="39" customHeight="1" outlineLevel="2" x14ac:dyDescent="0.25">
      <c r="A16" s="43" t="s">
        <v>9</v>
      </c>
      <c r="B16" s="44" t="s">
        <v>486</v>
      </c>
      <c r="C16" s="44" t="s">
        <v>10</v>
      </c>
      <c r="D16" s="44" t="s">
        <v>125</v>
      </c>
      <c r="E16" s="44" t="s">
        <v>6</v>
      </c>
      <c r="F16" s="81">
        <f t="shared" ref="F16:F17" si="1">F17</f>
        <v>6850546</v>
      </c>
    </row>
    <row r="17" spans="1:8" ht="37.5" outlineLevel="4" x14ac:dyDescent="0.25">
      <c r="A17" s="43" t="s">
        <v>131</v>
      </c>
      <c r="B17" s="44" t="s">
        <v>486</v>
      </c>
      <c r="C17" s="44" t="s">
        <v>10</v>
      </c>
      <c r="D17" s="44" t="s">
        <v>126</v>
      </c>
      <c r="E17" s="44" t="s">
        <v>6</v>
      </c>
      <c r="F17" s="81">
        <f t="shared" si="1"/>
        <v>6850546</v>
      </c>
    </row>
    <row r="18" spans="1:8" ht="56.25" outlineLevel="5" x14ac:dyDescent="0.25">
      <c r="A18" s="43" t="s">
        <v>481</v>
      </c>
      <c r="B18" s="44" t="s">
        <v>486</v>
      </c>
      <c r="C18" s="44" t="s">
        <v>10</v>
      </c>
      <c r="D18" s="44" t="s">
        <v>482</v>
      </c>
      <c r="E18" s="44" t="s">
        <v>6</v>
      </c>
      <c r="F18" s="81">
        <f t="shared" ref="F18" si="2">F19+F21+F23</f>
        <v>6850546</v>
      </c>
    </row>
    <row r="19" spans="1:8" ht="76.5" customHeight="1" outlineLevel="6" x14ac:dyDescent="0.25">
      <c r="A19" s="43" t="s">
        <v>11</v>
      </c>
      <c r="B19" s="44" t="s">
        <v>486</v>
      </c>
      <c r="C19" s="44" t="s">
        <v>10</v>
      </c>
      <c r="D19" s="44" t="s">
        <v>482</v>
      </c>
      <c r="E19" s="44" t="s">
        <v>12</v>
      </c>
      <c r="F19" s="81">
        <f t="shared" ref="F19" si="3">F20</f>
        <v>6599213</v>
      </c>
    </row>
    <row r="20" spans="1:8" ht="37.5" outlineLevel="7" x14ac:dyDescent="0.25">
      <c r="A20" s="43" t="s">
        <v>13</v>
      </c>
      <c r="B20" s="44" t="s">
        <v>486</v>
      </c>
      <c r="C20" s="44" t="s">
        <v>10</v>
      </c>
      <c r="D20" s="44" t="s">
        <v>482</v>
      </c>
      <c r="E20" s="44" t="s">
        <v>14</v>
      </c>
      <c r="F20" s="82">
        <v>6599213</v>
      </c>
    </row>
    <row r="21" spans="1:8" ht="37.5" outlineLevel="6" x14ac:dyDescent="0.25">
      <c r="A21" s="43" t="s">
        <v>15</v>
      </c>
      <c r="B21" s="44" t="s">
        <v>486</v>
      </c>
      <c r="C21" s="44" t="s">
        <v>10</v>
      </c>
      <c r="D21" s="44" t="s">
        <v>482</v>
      </c>
      <c r="E21" s="44" t="s">
        <v>16</v>
      </c>
      <c r="F21" s="81">
        <f t="shared" ref="F21" si="4">F22</f>
        <v>250333</v>
      </c>
    </row>
    <row r="22" spans="1:8" ht="20.25" customHeight="1" outlineLevel="7" x14ac:dyDescent="0.25">
      <c r="A22" s="43" t="s">
        <v>17</v>
      </c>
      <c r="B22" s="44" t="s">
        <v>486</v>
      </c>
      <c r="C22" s="44" t="s">
        <v>10</v>
      </c>
      <c r="D22" s="44" t="s">
        <v>482</v>
      </c>
      <c r="E22" s="44" t="s">
        <v>18</v>
      </c>
      <c r="F22" s="79">
        <v>250333</v>
      </c>
    </row>
    <row r="23" spans="1:8" outlineLevel="6" x14ac:dyDescent="0.25">
      <c r="A23" s="43" t="s">
        <v>19</v>
      </c>
      <c r="B23" s="44" t="s">
        <v>486</v>
      </c>
      <c r="C23" s="44" t="s">
        <v>10</v>
      </c>
      <c r="D23" s="44" t="s">
        <v>482</v>
      </c>
      <c r="E23" s="44" t="s">
        <v>20</v>
      </c>
      <c r="F23" s="81">
        <f t="shared" ref="F23" si="5">F24</f>
        <v>1000</v>
      </c>
    </row>
    <row r="24" spans="1:8" outlineLevel="7" x14ac:dyDescent="0.25">
      <c r="A24" s="43" t="s">
        <v>21</v>
      </c>
      <c r="B24" s="44" t="s">
        <v>486</v>
      </c>
      <c r="C24" s="44" t="s">
        <v>10</v>
      </c>
      <c r="D24" s="44" t="s">
        <v>482</v>
      </c>
      <c r="E24" s="44" t="s">
        <v>22</v>
      </c>
      <c r="F24" s="79">
        <v>1000</v>
      </c>
    </row>
    <row r="25" spans="1:8" outlineLevel="2" x14ac:dyDescent="0.25">
      <c r="A25" s="43" t="s">
        <v>23</v>
      </c>
      <c r="B25" s="44" t="s">
        <v>486</v>
      </c>
      <c r="C25" s="44" t="s">
        <v>24</v>
      </c>
      <c r="D25" s="44" t="s">
        <v>125</v>
      </c>
      <c r="E25" s="44" t="s">
        <v>6</v>
      </c>
      <c r="F25" s="81">
        <f>F26+F31</f>
        <v>490315</v>
      </c>
    </row>
    <row r="26" spans="1:8" s="70" customFormat="1" ht="39.75" customHeight="1" outlineLevel="3" x14ac:dyDescent="0.25">
      <c r="A26" s="75" t="s">
        <v>426</v>
      </c>
      <c r="B26" s="44" t="s">
        <v>486</v>
      </c>
      <c r="C26" s="59" t="s">
        <v>24</v>
      </c>
      <c r="D26" s="59" t="s">
        <v>127</v>
      </c>
      <c r="E26" s="59" t="s">
        <v>6</v>
      </c>
      <c r="F26" s="83">
        <f t="shared" ref="F26:F29" si="6">F27</f>
        <v>31000</v>
      </c>
      <c r="G26" s="71"/>
      <c r="H26" s="71"/>
    </row>
    <row r="27" spans="1:8" ht="39" customHeight="1" outlineLevel="4" x14ac:dyDescent="0.25">
      <c r="A27" s="43" t="s">
        <v>316</v>
      </c>
      <c r="B27" s="44" t="s">
        <v>486</v>
      </c>
      <c r="C27" s="44" t="s">
        <v>24</v>
      </c>
      <c r="D27" s="44" t="s">
        <v>317</v>
      </c>
      <c r="E27" s="44" t="s">
        <v>6</v>
      </c>
      <c r="F27" s="81">
        <f t="shared" si="6"/>
        <v>31000</v>
      </c>
    </row>
    <row r="28" spans="1:8" outlineLevel="5" x14ac:dyDescent="0.25">
      <c r="A28" s="76" t="s">
        <v>323</v>
      </c>
      <c r="B28" s="44" t="s">
        <v>486</v>
      </c>
      <c r="C28" s="44" t="s">
        <v>24</v>
      </c>
      <c r="D28" s="44" t="s">
        <v>318</v>
      </c>
      <c r="E28" s="44" t="s">
        <v>6</v>
      </c>
      <c r="F28" s="81">
        <f t="shared" si="6"/>
        <v>31000</v>
      </c>
    </row>
    <row r="29" spans="1:8" ht="37.5" outlineLevel="6" x14ac:dyDescent="0.25">
      <c r="A29" s="43" t="s">
        <v>15</v>
      </c>
      <c r="B29" s="44" t="s">
        <v>486</v>
      </c>
      <c r="C29" s="44" t="s">
        <v>24</v>
      </c>
      <c r="D29" s="44" t="s">
        <v>318</v>
      </c>
      <c r="E29" s="44" t="s">
        <v>16</v>
      </c>
      <c r="F29" s="81">
        <f t="shared" si="6"/>
        <v>31000</v>
      </c>
    </row>
    <row r="30" spans="1:8" ht="19.5" customHeight="1" outlineLevel="7" x14ac:dyDescent="0.25">
      <c r="A30" s="43" t="s">
        <v>17</v>
      </c>
      <c r="B30" s="44" t="s">
        <v>486</v>
      </c>
      <c r="C30" s="44" t="s">
        <v>24</v>
      </c>
      <c r="D30" s="44" t="s">
        <v>318</v>
      </c>
      <c r="E30" s="44" t="s">
        <v>18</v>
      </c>
      <c r="F30" s="81">
        <v>31000</v>
      </c>
    </row>
    <row r="31" spans="1:8" s="70" customFormat="1" ht="36.75" customHeight="1" outlineLevel="7" x14ac:dyDescent="0.25">
      <c r="A31" s="69" t="s">
        <v>435</v>
      </c>
      <c r="B31" s="44" t="s">
        <v>486</v>
      </c>
      <c r="C31" s="44" t="s">
        <v>24</v>
      </c>
      <c r="D31" s="59" t="s">
        <v>319</v>
      </c>
      <c r="E31" s="59" t="s">
        <v>6</v>
      </c>
      <c r="F31" s="84">
        <f t="shared" ref="F31:F34" si="7">F32</f>
        <v>459315</v>
      </c>
      <c r="G31" s="71"/>
      <c r="H31" s="71"/>
    </row>
    <row r="32" spans="1:8" ht="37.5" outlineLevel="7" x14ac:dyDescent="0.25">
      <c r="A32" s="77" t="s">
        <v>320</v>
      </c>
      <c r="B32" s="44" t="s">
        <v>486</v>
      </c>
      <c r="C32" s="44" t="s">
        <v>24</v>
      </c>
      <c r="D32" s="44" t="s">
        <v>321</v>
      </c>
      <c r="E32" s="44" t="s">
        <v>6</v>
      </c>
      <c r="F32" s="79">
        <f t="shared" si="7"/>
        <v>459315</v>
      </c>
    </row>
    <row r="33" spans="1:8" ht="39.75" customHeight="1" outlineLevel="5" x14ac:dyDescent="0.25">
      <c r="A33" s="43" t="s">
        <v>25</v>
      </c>
      <c r="B33" s="44" t="s">
        <v>486</v>
      </c>
      <c r="C33" s="44" t="s">
        <v>24</v>
      </c>
      <c r="D33" s="44" t="s">
        <v>331</v>
      </c>
      <c r="E33" s="44" t="s">
        <v>6</v>
      </c>
      <c r="F33" s="81">
        <f t="shared" si="7"/>
        <v>459315</v>
      </c>
    </row>
    <row r="34" spans="1:8" ht="37.5" outlineLevel="6" x14ac:dyDescent="0.25">
      <c r="A34" s="43" t="s">
        <v>15</v>
      </c>
      <c r="B34" s="44" t="s">
        <v>486</v>
      </c>
      <c r="C34" s="44" t="s">
        <v>24</v>
      </c>
      <c r="D34" s="44" t="s">
        <v>331</v>
      </c>
      <c r="E34" s="44" t="s">
        <v>16</v>
      </c>
      <c r="F34" s="81">
        <f t="shared" si="7"/>
        <v>459315</v>
      </c>
    </row>
    <row r="35" spans="1:8" ht="21" customHeight="1" outlineLevel="7" x14ac:dyDescent="0.25">
      <c r="A35" s="43" t="s">
        <v>17</v>
      </c>
      <c r="B35" s="44" t="s">
        <v>486</v>
      </c>
      <c r="C35" s="44" t="s">
        <v>24</v>
      </c>
      <c r="D35" s="44" t="s">
        <v>331</v>
      </c>
      <c r="E35" s="44" t="s">
        <v>18</v>
      </c>
      <c r="F35" s="79">
        <v>459315</v>
      </c>
    </row>
    <row r="36" spans="1:8" s="3" customFormat="1" ht="37.5" x14ac:dyDescent="0.25">
      <c r="A36" s="43" t="s">
        <v>508</v>
      </c>
      <c r="B36" s="42" t="s">
        <v>487</v>
      </c>
      <c r="C36" s="42" t="s">
        <v>5</v>
      </c>
      <c r="D36" s="42" t="s">
        <v>125</v>
      </c>
      <c r="E36" s="42" t="s">
        <v>6</v>
      </c>
      <c r="F36" s="85">
        <f>F37+F153+F160+F206+F289+F305+F316+F344+F398+F380+F171</f>
        <v>403991639.27999997</v>
      </c>
      <c r="G36" s="133"/>
      <c r="H36" s="133"/>
    </row>
    <row r="37" spans="1:8" s="70" customFormat="1" outlineLevel="1" x14ac:dyDescent="0.25">
      <c r="A37" s="75" t="s">
        <v>7</v>
      </c>
      <c r="B37" s="59" t="s">
        <v>487</v>
      </c>
      <c r="C37" s="59" t="s">
        <v>8</v>
      </c>
      <c r="D37" s="59" t="s">
        <v>125</v>
      </c>
      <c r="E37" s="59" t="s">
        <v>6</v>
      </c>
      <c r="F37" s="83">
        <f>F38+F43+F50+F56+F66+F61</f>
        <v>101764127.98</v>
      </c>
      <c r="G37" s="71"/>
      <c r="H37" s="71"/>
    </row>
    <row r="38" spans="1:8" ht="37.5" outlineLevel="2" x14ac:dyDescent="0.25">
      <c r="A38" s="43" t="s">
        <v>27</v>
      </c>
      <c r="B38" s="44" t="s">
        <v>487</v>
      </c>
      <c r="C38" s="44" t="s">
        <v>28</v>
      </c>
      <c r="D38" s="44" t="s">
        <v>125</v>
      </c>
      <c r="E38" s="44" t="s">
        <v>6</v>
      </c>
      <c r="F38" s="81">
        <f>F39</f>
        <v>2523500</v>
      </c>
    </row>
    <row r="39" spans="1:8" ht="37.5" outlineLevel="3" x14ac:dyDescent="0.25">
      <c r="A39" s="43" t="s">
        <v>131</v>
      </c>
      <c r="B39" s="44" t="s">
        <v>487</v>
      </c>
      <c r="C39" s="44" t="s">
        <v>28</v>
      </c>
      <c r="D39" s="44" t="s">
        <v>126</v>
      </c>
      <c r="E39" s="44" t="s">
        <v>6</v>
      </c>
      <c r="F39" s="81">
        <f>F40</f>
        <v>2523500</v>
      </c>
    </row>
    <row r="40" spans="1:8" outlineLevel="5" x14ac:dyDescent="0.25">
      <c r="A40" s="43" t="s">
        <v>483</v>
      </c>
      <c r="B40" s="44" t="s">
        <v>487</v>
      </c>
      <c r="C40" s="44" t="s">
        <v>28</v>
      </c>
      <c r="D40" s="44" t="s">
        <v>484</v>
      </c>
      <c r="E40" s="44" t="s">
        <v>6</v>
      </c>
      <c r="F40" s="81">
        <f t="shared" ref="F40:F41" si="8">F41</f>
        <v>2523500</v>
      </c>
    </row>
    <row r="41" spans="1:8" ht="75" outlineLevel="6" x14ac:dyDescent="0.25">
      <c r="A41" s="43" t="s">
        <v>11</v>
      </c>
      <c r="B41" s="44" t="s">
        <v>487</v>
      </c>
      <c r="C41" s="44" t="s">
        <v>28</v>
      </c>
      <c r="D41" s="44" t="s">
        <v>484</v>
      </c>
      <c r="E41" s="44" t="s">
        <v>12</v>
      </c>
      <c r="F41" s="81">
        <f t="shared" si="8"/>
        <v>2523500</v>
      </c>
    </row>
    <row r="42" spans="1:8" ht="37.5" outlineLevel="7" x14ac:dyDescent="0.25">
      <c r="A42" s="43" t="s">
        <v>13</v>
      </c>
      <c r="B42" s="44" t="s">
        <v>487</v>
      </c>
      <c r="C42" s="44" t="s">
        <v>28</v>
      </c>
      <c r="D42" s="44" t="s">
        <v>484</v>
      </c>
      <c r="E42" s="44" t="s">
        <v>14</v>
      </c>
      <c r="F42" s="81">
        <v>2523500</v>
      </c>
    </row>
    <row r="43" spans="1:8" ht="37.5" customHeight="1" outlineLevel="2" x14ac:dyDescent="0.25">
      <c r="A43" s="43" t="s">
        <v>29</v>
      </c>
      <c r="B43" s="44" t="s">
        <v>487</v>
      </c>
      <c r="C43" s="44" t="s">
        <v>30</v>
      </c>
      <c r="D43" s="44" t="s">
        <v>125</v>
      </c>
      <c r="E43" s="44" t="s">
        <v>6</v>
      </c>
      <c r="F43" s="81">
        <f>F44</f>
        <v>24224582</v>
      </c>
    </row>
    <row r="44" spans="1:8" ht="37.5" outlineLevel="3" x14ac:dyDescent="0.25">
      <c r="A44" s="43" t="s">
        <v>131</v>
      </c>
      <c r="B44" s="44" t="s">
        <v>487</v>
      </c>
      <c r="C44" s="44" t="s">
        <v>30</v>
      </c>
      <c r="D44" s="44" t="s">
        <v>126</v>
      </c>
      <c r="E44" s="44" t="s">
        <v>6</v>
      </c>
      <c r="F44" s="81">
        <f>F45</f>
        <v>24224582</v>
      </c>
    </row>
    <row r="45" spans="1:8" ht="56.25" outlineLevel="5" x14ac:dyDescent="0.25">
      <c r="A45" s="43" t="s">
        <v>481</v>
      </c>
      <c r="B45" s="44" t="s">
        <v>487</v>
      </c>
      <c r="C45" s="44" t="s">
        <v>30</v>
      </c>
      <c r="D45" s="44" t="s">
        <v>482</v>
      </c>
      <c r="E45" s="44" t="s">
        <v>6</v>
      </c>
      <c r="F45" s="81">
        <f>F46+F48</f>
        <v>24224582</v>
      </c>
    </row>
    <row r="46" spans="1:8" ht="75" outlineLevel="6" x14ac:dyDescent="0.25">
      <c r="A46" s="43" t="s">
        <v>11</v>
      </c>
      <c r="B46" s="44" t="s">
        <v>487</v>
      </c>
      <c r="C46" s="44" t="s">
        <v>30</v>
      </c>
      <c r="D46" s="44" t="s">
        <v>482</v>
      </c>
      <c r="E46" s="44" t="s">
        <v>12</v>
      </c>
      <c r="F46" s="81">
        <f t="shared" ref="F46" si="9">F47</f>
        <v>24132582</v>
      </c>
    </row>
    <row r="47" spans="1:8" ht="37.5" outlineLevel="7" x14ac:dyDescent="0.25">
      <c r="A47" s="43" t="s">
        <v>13</v>
      </c>
      <c r="B47" s="44" t="s">
        <v>487</v>
      </c>
      <c r="C47" s="44" t="s">
        <v>30</v>
      </c>
      <c r="D47" s="44" t="s">
        <v>482</v>
      </c>
      <c r="E47" s="44" t="s">
        <v>14</v>
      </c>
      <c r="F47" s="81">
        <v>24132582</v>
      </c>
    </row>
    <row r="48" spans="1:8" ht="37.5" outlineLevel="6" x14ac:dyDescent="0.25">
      <c r="A48" s="43" t="s">
        <v>15</v>
      </c>
      <c r="B48" s="44" t="s">
        <v>487</v>
      </c>
      <c r="C48" s="44" t="s">
        <v>30</v>
      </c>
      <c r="D48" s="44" t="s">
        <v>482</v>
      </c>
      <c r="E48" s="44" t="s">
        <v>16</v>
      </c>
      <c r="F48" s="81">
        <f t="shared" ref="F48" si="10">F49</f>
        <v>92000</v>
      </c>
    </row>
    <row r="49" spans="1:6" ht="21" customHeight="1" outlineLevel="7" x14ac:dyDescent="0.25">
      <c r="A49" s="43" t="s">
        <v>17</v>
      </c>
      <c r="B49" s="44" t="s">
        <v>487</v>
      </c>
      <c r="C49" s="44" t="s">
        <v>30</v>
      </c>
      <c r="D49" s="44" t="s">
        <v>482</v>
      </c>
      <c r="E49" s="44" t="s">
        <v>18</v>
      </c>
      <c r="F49" s="81">
        <v>92000</v>
      </c>
    </row>
    <row r="50" spans="1:6" outlineLevel="7" x14ac:dyDescent="0.25">
      <c r="A50" s="43" t="s">
        <v>261</v>
      </c>
      <c r="B50" s="44" t="s">
        <v>487</v>
      </c>
      <c r="C50" s="44" t="s">
        <v>262</v>
      </c>
      <c r="D50" s="44" t="s">
        <v>125</v>
      </c>
      <c r="E50" s="44" t="s">
        <v>6</v>
      </c>
      <c r="F50" s="79">
        <f>F51</f>
        <v>32752.48</v>
      </c>
    </row>
    <row r="51" spans="1:6" ht="37.5" outlineLevel="7" x14ac:dyDescent="0.25">
      <c r="A51" s="43" t="s">
        <v>131</v>
      </c>
      <c r="B51" s="44" t="s">
        <v>487</v>
      </c>
      <c r="C51" s="44" t="s">
        <v>262</v>
      </c>
      <c r="D51" s="44" t="s">
        <v>126</v>
      </c>
      <c r="E51" s="44" t="s">
        <v>6</v>
      </c>
      <c r="F51" s="79">
        <f t="shared" ref="F51" si="11">F53</f>
        <v>32752.48</v>
      </c>
    </row>
    <row r="52" spans="1:6" outlineLevel="7" x14ac:dyDescent="0.25">
      <c r="A52" s="43" t="s">
        <v>277</v>
      </c>
      <c r="B52" s="44" t="s">
        <v>487</v>
      </c>
      <c r="C52" s="44" t="s">
        <v>262</v>
      </c>
      <c r="D52" s="44" t="s">
        <v>276</v>
      </c>
      <c r="E52" s="44" t="s">
        <v>6</v>
      </c>
      <c r="F52" s="79">
        <f t="shared" ref="F52:F54" si="12">F53</f>
        <v>32752.48</v>
      </c>
    </row>
    <row r="53" spans="1:6" ht="95.25" customHeight="1" outlineLevel="7" x14ac:dyDescent="0.25">
      <c r="A53" s="43" t="s">
        <v>415</v>
      </c>
      <c r="B53" s="44" t="s">
        <v>487</v>
      </c>
      <c r="C53" s="44" t="s">
        <v>262</v>
      </c>
      <c r="D53" s="44" t="s">
        <v>285</v>
      </c>
      <c r="E53" s="44" t="s">
        <v>6</v>
      </c>
      <c r="F53" s="79">
        <f t="shared" si="12"/>
        <v>32752.48</v>
      </c>
    </row>
    <row r="54" spans="1:6" ht="37.5" outlineLevel="7" x14ac:dyDescent="0.25">
      <c r="A54" s="43" t="s">
        <v>15</v>
      </c>
      <c r="B54" s="44" t="s">
        <v>487</v>
      </c>
      <c r="C54" s="44" t="s">
        <v>262</v>
      </c>
      <c r="D54" s="44" t="s">
        <v>285</v>
      </c>
      <c r="E54" s="44" t="s">
        <v>16</v>
      </c>
      <c r="F54" s="79">
        <f t="shared" si="12"/>
        <v>32752.48</v>
      </c>
    </row>
    <row r="55" spans="1:6" ht="19.5" customHeight="1" outlineLevel="7" x14ac:dyDescent="0.25">
      <c r="A55" s="43" t="s">
        <v>17</v>
      </c>
      <c r="B55" s="44" t="s">
        <v>487</v>
      </c>
      <c r="C55" s="44" t="s">
        <v>262</v>
      </c>
      <c r="D55" s="44" t="s">
        <v>285</v>
      </c>
      <c r="E55" s="44" t="s">
        <v>18</v>
      </c>
      <c r="F55" s="81">
        <v>32752.48</v>
      </c>
    </row>
    <row r="56" spans="1:6" ht="36.75" customHeight="1" outlineLevel="2" x14ac:dyDescent="0.25">
      <c r="A56" s="43" t="s">
        <v>9</v>
      </c>
      <c r="B56" s="44" t="s">
        <v>487</v>
      </c>
      <c r="C56" s="44" t="s">
        <v>10</v>
      </c>
      <c r="D56" s="44" t="s">
        <v>125</v>
      </c>
      <c r="E56" s="44" t="s">
        <v>6</v>
      </c>
      <c r="F56" s="81">
        <f>F57</f>
        <v>769682.14</v>
      </c>
    </row>
    <row r="57" spans="1:6" ht="37.5" outlineLevel="4" x14ac:dyDescent="0.25">
      <c r="A57" s="43" t="s">
        <v>131</v>
      </c>
      <c r="B57" s="44" t="s">
        <v>487</v>
      </c>
      <c r="C57" s="44" t="s">
        <v>10</v>
      </c>
      <c r="D57" s="44" t="s">
        <v>126</v>
      </c>
      <c r="E57" s="44" t="s">
        <v>6</v>
      </c>
      <c r="F57" s="81">
        <f t="shared" ref="F57:F59" si="13">F58</f>
        <v>769682.14</v>
      </c>
    </row>
    <row r="58" spans="1:6" ht="37.5" outlineLevel="5" x14ac:dyDescent="0.25">
      <c r="A58" s="43" t="s">
        <v>485</v>
      </c>
      <c r="B58" s="44" t="s">
        <v>487</v>
      </c>
      <c r="C58" s="44" t="s">
        <v>10</v>
      </c>
      <c r="D58" s="44" t="s">
        <v>526</v>
      </c>
      <c r="E58" s="44" t="s">
        <v>6</v>
      </c>
      <c r="F58" s="81">
        <f t="shared" si="13"/>
        <v>769682.14</v>
      </c>
    </row>
    <row r="59" spans="1:6" ht="75" outlineLevel="6" x14ac:dyDescent="0.25">
      <c r="A59" s="43" t="s">
        <v>11</v>
      </c>
      <c r="B59" s="44" t="s">
        <v>487</v>
      </c>
      <c r="C59" s="44" t="s">
        <v>10</v>
      </c>
      <c r="D59" s="44" t="s">
        <v>526</v>
      </c>
      <c r="E59" s="44" t="s">
        <v>12</v>
      </c>
      <c r="F59" s="81">
        <f t="shared" si="13"/>
        <v>769682.14</v>
      </c>
    </row>
    <row r="60" spans="1:6" ht="37.5" outlineLevel="7" x14ac:dyDescent="0.25">
      <c r="A60" s="43" t="s">
        <v>13</v>
      </c>
      <c r="B60" s="44" t="s">
        <v>487</v>
      </c>
      <c r="C60" s="44" t="s">
        <v>10</v>
      </c>
      <c r="D60" s="44" t="s">
        <v>526</v>
      </c>
      <c r="E60" s="44" t="s">
        <v>14</v>
      </c>
      <c r="F60" s="81">
        <v>769682.14</v>
      </c>
    </row>
    <row r="61" spans="1:6" outlineLevel="7" x14ac:dyDescent="0.25">
      <c r="A61" s="43" t="s">
        <v>642</v>
      </c>
      <c r="B61" s="44" t="s">
        <v>660</v>
      </c>
      <c r="C61" s="44" t="s">
        <v>643</v>
      </c>
      <c r="D61" s="44" t="s">
        <v>125</v>
      </c>
      <c r="E61" s="44" t="s">
        <v>6</v>
      </c>
      <c r="F61" s="81">
        <f>F62</f>
        <v>2996114.67</v>
      </c>
    </row>
    <row r="62" spans="1:6" ht="37.5" outlineLevel="7" x14ac:dyDescent="0.25">
      <c r="A62" s="43" t="s">
        <v>131</v>
      </c>
      <c r="B62" s="44" t="s">
        <v>660</v>
      </c>
      <c r="C62" s="44" t="s">
        <v>643</v>
      </c>
      <c r="D62" s="44" t="s">
        <v>126</v>
      </c>
      <c r="E62" s="44" t="s">
        <v>6</v>
      </c>
      <c r="F62" s="81">
        <f>F63</f>
        <v>2996114.67</v>
      </c>
    </row>
    <row r="63" spans="1:6" ht="37.5" outlineLevel="7" x14ac:dyDescent="0.25">
      <c r="A63" s="43" t="s">
        <v>644</v>
      </c>
      <c r="B63" s="44" t="s">
        <v>660</v>
      </c>
      <c r="C63" s="44" t="s">
        <v>643</v>
      </c>
      <c r="D63" s="44" t="s">
        <v>527</v>
      </c>
      <c r="E63" s="44" t="s">
        <v>6</v>
      </c>
      <c r="F63" s="81">
        <f>F64</f>
        <v>2996114.67</v>
      </c>
    </row>
    <row r="64" spans="1:6" outlineLevel="7" x14ac:dyDescent="0.25">
      <c r="A64" s="43" t="s">
        <v>19</v>
      </c>
      <c r="B64" s="44" t="s">
        <v>660</v>
      </c>
      <c r="C64" s="44" t="s">
        <v>643</v>
      </c>
      <c r="D64" s="44" t="s">
        <v>527</v>
      </c>
      <c r="E64" s="44" t="s">
        <v>20</v>
      </c>
      <c r="F64" s="81">
        <f>F65</f>
        <v>2996114.67</v>
      </c>
    </row>
    <row r="65" spans="1:8" outlineLevel="7" x14ac:dyDescent="0.25">
      <c r="A65" s="43" t="s">
        <v>646</v>
      </c>
      <c r="B65" s="44" t="s">
        <v>660</v>
      </c>
      <c r="C65" s="44" t="s">
        <v>643</v>
      </c>
      <c r="D65" s="44" t="s">
        <v>527</v>
      </c>
      <c r="E65" s="44" t="s">
        <v>647</v>
      </c>
      <c r="F65" s="81">
        <f>3646114.67-650000</f>
        <v>2996114.67</v>
      </c>
    </row>
    <row r="66" spans="1:8" outlineLevel="2" x14ac:dyDescent="0.25">
      <c r="A66" s="43" t="s">
        <v>23</v>
      </c>
      <c r="B66" s="44" t="s">
        <v>487</v>
      </c>
      <c r="C66" s="44" t="s">
        <v>24</v>
      </c>
      <c r="D66" s="44" t="s">
        <v>125</v>
      </c>
      <c r="E66" s="44" t="s">
        <v>6</v>
      </c>
      <c r="F66" s="81">
        <f>F67+F87+F100+F92+F107</f>
        <v>71217496.689999998</v>
      </c>
    </row>
    <row r="67" spans="1:8" s="70" customFormat="1" ht="37.5" customHeight="1" outlineLevel="3" x14ac:dyDescent="0.25">
      <c r="A67" s="75" t="s">
        <v>383</v>
      </c>
      <c r="B67" s="59" t="s">
        <v>487</v>
      </c>
      <c r="C67" s="59" t="s">
        <v>24</v>
      </c>
      <c r="D67" s="59" t="s">
        <v>127</v>
      </c>
      <c r="E67" s="59" t="s">
        <v>6</v>
      </c>
      <c r="F67" s="83">
        <f>F68+F75+F83</f>
        <v>21403695.09</v>
      </c>
      <c r="G67" s="71"/>
      <c r="H67" s="71"/>
    </row>
    <row r="68" spans="1:8" ht="39" customHeight="1" outlineLevel="7" x14ac:dyDescent="0.25">
      <c r="A68" s="43" t="s">
        <v>213</v>
      </c>
      <c r="B68" s="44" t="s">
        <v>487</v>
      </c>
      <c r="C68" s="44" t="s">
        <v>24</v>
      </c>
      <c r="D68" s="44" t="s">
        <v>317</v>
      </c>
      <c r="E68" s="44" t="s">
        <v>6</v>
      </c>
      <c r="F68" s="79">
        <f>F69+F72</f>
        <v>262385</v>
      </c>
    </row>
    <row r="69" spans="1:8" outlineLevel="7" x14ac:dyDescent="0.25">
      <c r="A69" s="43" t="s">
        <v>323</v>
      </c>
      <c r="B69" s="44" t="s">
        <v>487</v>
      </c>
      <c r="C69" s="44" t="s">
        <v>24</v>
      </c>
      <c r="D69" s="44" t="s">
        <v>318</v>
      </c>
      <c r="E69" s="44" t="s">
        <v>6</v>
      </c>
      <c r="F69" s="79">
        <f t="shared" ref="F69:F70" si="14">F70</f>
        <v>212385</v>
      </c>
    </row>
    <row r="70" spans="1:8" ht="37.5" outlineLevel="7" x14ac:dyDescent="0.25">
      <c r="A70" s="43" t="s">
        <v>15</v>
      </c>
      <c r="B70" s="44" t="s">
        <v>487</v>
      </c>
      <c r="C70" s="44" t="s">
        <v>24</v>
      </c>
      <c r="D70" s="44" t="s">
        <v>318</v>
      </c>
      <c r="E70" s="44" t="s">
        <v>16</v>
      </c>
      <c r="F70" s="81">
        <f t="shared" si="14"/>
        <v>212385</v>
      </c>
    </row>
    <row r="71" spans="1:8" ht="21" customHeight="1" outlineLevel="7" x14ac:dyDescent="0.25">
      <c r="A71" s="43" t="s">
        <v>17</v>
      </c>
      <c r="B71" s="44" t="s">
        <v>487</v>
      </c>
      <c r="C71" s="44" t="s">
        <v>24</v>
      </c>
      <c r="D71" s="44" t="s">
        <v>318</v>
      </c>
      <c r="E71" s="44" t="s">
        <v>18</v>
      </c>
      <c r="F71" s="81">
        <v>212385</v>
      </c>
    </row>
    <row r="72" spans="1:8" outlineLevel="7" x14ac:dyDescent="0.25">
      <c r="A72" s="43" t="s">
        <v>324</v>
      </c>
      <c r="B72" s="44" t="s">
        <v>487</v>
      </c>
      <c r="C72" s="44" t="s">
        <v>24</v>
      </c>
      <c r="D72" s="44" t="s">
        <v>325</v>
      </c>
      <c r="E72" s="44" t="s">
        <v>6</v>
      </c>
      <c r="F72" s="79">
        <f t="shared" ref="F72:F73" si="15">F73</f>
        <v>50000</v>
      </c>
    </row>
    <row r="73" spans="1:8" ht="37.5" outlineLevel="7" x14ac:dyDescent="0.25">
      <c r="A73" s="43" t="s">
        <v>15</v>
      </c>
      <c r="B73" s="44" t="s">
        <v>487</v>
      </c>
      <c r="C73" s="44" t="s">
        <v>24</v>
      </c>
      <c r="D73" s="44" t="s">
        <v>325</v>
      </c>
      <c r="E73" s="44" t="s">
        <v>16</v>
      </c>
      <c r="F73" s="81">
        <f t="shared" si="15"/>
        <v>50000</v>
      </c>
    </row>
    <row r="74" spans="1:8" ht="19.5" customHeight="1" outlineLevel="7" x14ac:dyDescent="0.25">
      <c r="A74" s="43" t="s">
        <v>17</v>
      </c>
      <c r="B74" s="44" t="s">
        <v>487</v>
      </c>
      <c r="C74" s="44" t="s">
        <v>24</v>
      </c>
      <c r="D74" s="44" t="s">
        <v>325</v>
      </c>
      <c r="E74" s="44" t="s">
        <v>18</v>
      </c>
      <c r="F74" s="81">
        <v>50000</v>
      </c>
    </row>
    <row r="75" spans="1:8" ht="19.5" customHeight="1" outlineLevel="7" x14ac:dyDescent="0.25">
      <c r="A75" s="43" t="s">
        <v>215</v>
      </c>
      <c r="B75" s="44" t="s">
        <v>487</v>
      </c>
      <c r="C75" s="44" t="s">
        <v>24</v>
      </c>
      <c r="D75" s="44" t="s">
        <v>231</v>
      </c>
      <c r="E75" s="44" t="s">
        <v>6</v>
      </c>
      <c r="F75" s="79">
        <f>F76</f>
        <v>20491310.09</v>
      </c>
    </row>
    <row r="76" spans="1:8" ht="37.5" outlineLevel="5" x14ac:dyDescent="0.25">
      <c r="A76" s="43" t="s">
        <v>32</v>
      </c>
      <c r="B76" s="44" t="s">
        <v>487</v>
      </c>
      <c r="C76" s="44" t="s">
        <v>24</v>
      </c>
      <c r="D76" s="44" t="s">
        <v>129</v>
      </c>
      <c r="E76" s="44" t="s">
        <v>6</v>
      </c>
      <c r="F76" s="81">
        <f>F77+F79+F81</f>
        <v>20491310.09</v>
      </c>
    </row>
    <row r="77" spans="1:8" ht="75" outlineLevel="6" x14ac:dyDescent="0.25">
      <c r="A77" s="43" t="s">
        <v>11</v>
      </c>
      <c r="B77" s="44" t="s">
        <v>487</v>
      </c>
      <c r="C77" s="44" t="s">
        <v>24</v>
      </c>
      <c r="D77" s="44" t="s">
        <v>129</v>
      </c>
      <c r="E77" s="44" t="s">
        <v>12</v>
      </c>
      <c r="F77" s="81">
        <f t="shared" ref="F77" si="16">F78</f>
        <v>9720370</v>
      </c>
    </row>
    <row r="78" spans="1:8" outlineLevel="7" x14ac:dyDescent="0.25">
      <c r="A78" s="43" t="s">
        <v>33</v>
      </c>
      <c r="B78" s="44" t="s">
        <v>487</v>
      </c>
      <c r="C78" s="44" t="s">
        <v>24</v>
      </c>
      <c r="D78" s="44" t="s">
        <v>129</v>
      </c>
      <c r="E78" s="44" t="s">
        <v>34</v>
      </c>
      <c r="F78" s="81">
        <v>9720370</v>
      </c>
    </row>
    <row r="79" spans="1:8" ht="37.5" outlineLevel="6" x14ac:dyDescent="0.25">
      <c r="A79" s="43" t="s">
        <v>15</v>
      </c>
      <c r="B79" s="44" t="s">
        <v>487</v>
      </c>
      <c r="C79" s="44" t="s">
        <v>24</v>
      </c>
      <c r="D79" s="44" t="s">
        <v>129</v>
      </c>
      <c r="E79" s="44" t="s">
        <v>16</v>
      </c>
      <c r="F79" s="81">
        <f t="shared" ref="F79" si="17">F80</f>
        <v>9999670.0899999999</v>
      </c>
    </row>
    <row r="80" spans="1:8" ht="21" customHeight="1" outlineLevel="7" x14ac:dyDescent="0.25">
      <c r="A80" s="43" t="s">
        <v>17</v>
      </c>
      <c r="B80" s="44" t="s">
        <v>487</v>
      </c>
      <c r="C80" s="44" t="s">
        <v>24</v>
      </c>
      <c r="D80" s="44" t="s">
        <v>129</v>
      </c>
      <c r="E80" s="44" t="s">
        <v>18</v>
      </c>
      <c r="F80" s="81">
        <v>9999670.0899999999</v>
      </c>
    </row>
    <row r="81" spans="1:8" outlineLevel="6" x14ac:dyDescent="0.25">
      <c r="A81" s="43" t="s">
        <v>19</v>
      </c>
      <c r="B81" s="44" t="s">
        <v>487</v>
      </c>
      <c r="C81" s="44" t="s">
        <v>24</v>
      </c>
      <c r="D81" s="44" t="s">
        <v>129</v>
      </c>
      <c r="E81" s="44" t="s">
        <v>20</v>
      </c>
      <c r="F81" s="81">
        <f t="shared" ref="F81" si="18">F82</f>
        <v>771270</v>
      </c>
    </row>
    <row r="82" spans="1:8" outlineLevel="7" x14ac:dyDescent="0.25">
      <c r="A82" s="43" t="s">
        <v>21</v>
      </c>
      <c r="B82" s="44" t="s">
        <v>487</v>
      </c>
      <c r="C82" s="44" t="s">
        <v>24</v>
      </c>
      <c r="D82" s="44" t="s">
        <v>129</v>
      </c>
      <c r="E82" s="44" t="s">
        <v>22</v>
      </c>
      <c r="F82" s="81">
        <v>771270</v>
      </c>
    </row>
    <row r="83" spans="1:8" outlineLevel="7" x14ac:dyDescent="0.25">
      <c r="A83" s="45" t="s">
        <v>661</v>
      </c>
      <c r="B83" s="44" t="s">
        <v>487</v>
      </c>
      <c r="C83" s="44" t="s">
        <v>24</v>
      </c>
      <c r="D83" s="44" t="s">
        <v>662</v>
      </c>
      <c r="E83" s="44" t="s">
        <v>6</v>
      </c>
      <c r="F83" s="81">
        <f>F84</f>
        <v>650000</v>
      </c>
    </row>
    <row r="84" spans="1:8" ht="37.5" outlineLevel="7" x14ac:dyDescent="0.25">
      <c r="A84" s="45" t="s">
        <v>663</v>
      </c>
      <c r="B84" s="44" t="s">
        <v>487</v>
      </c>
      <c r="C84" s="44" t="s">
        <v>24</v>
      </c>
      <c r="D84" s="44" t="s">
        <v>664</v>
      </c>
      <c r="E84" s="44" t="s">
        <v>6</v>
      </c>
      <c r="F84" s="81">
        <f>F85</f>
        <v>650000</v>
      </c>
    </row>
    <row r="85" spans="1:8" ht="37.5" outlineLevel="7" x14ac:dyDescent="0.25">
      <c r="A85" s="43" t="s">
        <v>15</v>
      </c>
      <c r="B85" s="44" t="s">
        <v>487</v>
      </c>
      <c r="C85" s="44" t="s">
        <v>24</v>
      </c>
      <c r="D85" s="44" t="s">
        <v>665</v>
      </c>
      <c r="E85" s="44" t="s">
        <v>16</v>
      </c>
      <c r="F85" s="81">
        <f>F86</f>
        <v>650000</v>
      </c>
    </row>
    <row r="86" spans="1:8" ht="37.5" outlineLevel="7" x14ac:dyDescent="0.25">
      <c r="A86" s="43" t="s">
        <v>17</v>
      </c>
      <c r="B86" s="44" t="s">
        <v>487</v>
      </c>
      <c r="C86" s="44" t="s">
        <v>24</v>
      </c>
      <c r="D86" s="44" t="s">
        <v>665</v>
      </c>
      <c r="E86" s="44" t="s">
        <v>18</v>
      </c>
      <c r="F86" s="81">
        <v>650000</v>
      </c>
    </row>
    <row r="87" spans="1:8" s="70" customFormat="1" ht="37.5" outlineLevel="7" x14ac:dyDescent="0.25">
      <c r="A87" s="75" t="s">
        <v>434</v>
      </c>
      <c r="B87" s="59" t="s">
        <v>487</v>
      </c>
      <c r="C87" s="59" t="s">
        <v>24</v>
      </c>
      <c r="D87" s="59" t="s">
        <v>130</v>
      </c>
      <c r="E87" s="59" t="s">
        <v>6</v>
      </c>
      <c r="F87" s="83">
        <f>F88</f>
        <v>50000</v>
      </c>
      <c r="G87" s="71"/>
      <c r="H87" s="71"/>
    </row>
    <row r="88" spans="1:8" outlineLevel="7" x14ac:dyDescent="0.25">
      <c r="A88" s="43" t="s">
        <v>326</v>
      </c>
      <c r="B88" s="44" t="s">
        <v>487</v>
      </c>
      <c r="C88" s="44" t="s">
        <v>24</v>
      </c>
      <c r="D88" s="44" t="s">
        <v>233</v>
      </c>
      <c r="E88" s="44" t="s">
        <v>6</v>
      </c>
      <c r="F88" s="81">
        <f>F89</f>
        <v>50000</v>
      </c>
    </row>
    <row r="89" spans="1:8" ht="37.5" outlineLevel="7" x14ac:dyDescent="0.25">
      <c r="A89" s="43" t="s">
        <v>327</v>
      </c>
      <c r="B89" s="44" t="s">
        <v>487</v>
      </c>
      <c r="C89" s="44" t="s">
        <v>24</v>
      </c>
      <c r="D89" s="44" t="s">
        <v>328</v>
      </c>
      <c r="E89" s="44" t="s">
        <v>6</v>
      </c>
      <c r="F89" s="81">
        <f>F90</f>
        <v>50000</v>
      </c>
    </row>
    <row r="90" spans="1:8" ht="37.5" outlineLevel="7" x14ac:dyDescent="0.25">
      <c r="A90" s="43" t="s">
        <v>15</v>
      </c>
      <c r="B90" s="44" t="s">
        <v>487</v>
      </c>
      <c r="C90" s="44" t="s">
        <v>24</v>
      </c>
      <c r="D90" s="44" t="s">
        <v>328</v>
      </c>
      <c r="E90" s="44" t="s">
        <v>16</v>
      </c>
      <c r="F90" s="81">
        <f>F91</f>
        <v>50000</v>
      </c>
    </row>
    <row r="91" spans="1:8" ht="21" customHeight="1" outlineLevel="7" x14ac:dyDescent="0.25">
      <c r="A91" s="43" t="s">
        <v>17</v>
      </c>
      <c r="B91" s="44" t="s">
        <v>487</v>
      </c>
      <c r="C91" s="44" t="s">
        <v>24</v>
      </c>
      <c r="D91" s="44" t="s">
        <v>328</v>
      </c>
      <c r="E91" s="44" t="s">
        <v>18</v>
      </c>
      <c r="F91" s="81">
        <v>50000</v>
      </c>
    </row>
    <row r="92" spans="1:8" s="70" customFormat="1" ht="38.25" customHeight="1" outlineLevel="7" x14ac:dyDescent="0.25">
      <c r="A92" s="75" t="s">
        <v>435</v>
      </c>
      <c r="B92" s="59" t="s">
        <v>487</v>
      </c>
      <c r="C92" s="59" t="s">
        <v>24</v>
      </c>
      <c r="D92" s="59" t="s">
        <v>319</v>
      </c>
      <c r="E92" s="59" t="s">
        <v>6</v>
      </c>
      <c r="F92" s="83">
        <f>F93</f>
        <v>1932970</v>
      </c>
      <c r="G92" s="71"/>
      <c r="H92" s="71"/>
    </row>
    <row r="93" spans="1:8" ht="21" customHeight="1" outlineLevel="7" x14ac:dyDescent="0.25">
      <c r="A93" s="46" t="s">
        <v>329</v>
      </c>
      <c r="B93" s="44" t="s">
        <v>487</v>
      </c>
      <c r="C93" s="44" t="s">
        <v>24</v>
      </c>
      <c r="D93" s="44" t="s">
        <v>321</v>
      </c>
      <c r="E93" s="44" t="s">
        <v>6</v>
      </c>
      <c r="F93" s="81">
        <f>F94+F97</f>
        <v>1932970</v>
      </c>
    </row>
    <row r="94" spans="1:8" ht="37.5" customHeight="1" outlineLevel="7" x14ac:dyDescent="0.25">
      <c r="A94" s="46" t="s">
        <v>330</v>
      </c>
      <c r="B94" s="44" t="s">
        <v>487</v>
      </c>
      <c r="C94" s="44" t="s">
        <v>24</v>
      </c>
      <c r="D94" s="44" t="s">
        <v>331</v>
      </c>
      <c r="E94" s="44" t="s">
        <v>6</v>
      </c>
      <c r="F94" s="81">
        <f>F95</f>
        <v>1890470</v>
      </c>
    </row>
    <row r="95" spans="1:8" ht="37.5" outlineLevel="7" x14ac:dyDescent="0.25">
      <c r="A95" s="43" t="s">
        <v>15</v>
      </c>
      <c r="B95" s="44" t="s">
        <v>487</v>
      </c>
      <c r="C95" s="44" t="s">
        <v>24</v>
      </c>
      <c r="D95" s="44" t="s">
        <v>331</v>
      </c>
      <c r="E95" s="44" t="s">
        <v>16</v>
      </c>
      <c r="F95" s="81">
        <f>F96</f>
        <v>1890470</v>
      </c>
    </row>
    <row r="96" spans="1:8" ht="18.75" customHeight="1" outlineLevel="7" x14ac:dyDescent="0.25">
      <c r="A96" s="43" t="s">
        <v>17</v>
      </c>
      <c r="B96" s="44" t="s">
        <v>487</v>
      </c>
      <c r="C96" s="44" t="s">
        <v>24</v>
      </c>
      <c r="D96" s="44" t="s">
        <v>331</v>
      </c>
      <c r="E96" s="44" t="s">
        <v>18</v>
      </c>
      <c r="F96" s="81">
        <v>1890470</v>
      </c>
    </row>
    <row r="97" spans="1:8" ht="37.5" outlineLevel="7" x14ac:dyDescent="0.25">
      <c r="A97" s="46" t="s">
        <v>332</v>
      </c>
      <c r="B97" s="44" t="s">
        <v>487</v>
      </c>
      <c r="C97" s="44" t="s">
        <v>24</v>
      </c>
      <c r="D97" s="44" t="s">
        <v>322</v>
      </c>
      <c r="E97" s="44" t="s">
        <v>6</v>
      </c>
      <c r="F97" s="81">
        <f>F98</f>
        <v>42500</v>
      </c>
    </row>
    <row r="98" spans="1:8" ht="37.5" outlineLevel="7" x14ac:dyDescent="0.25">
      <c r="A98" s="43" t="s">
        <v>15</v>
      </c>
      <c r="B98" s="44" t="s">
        <v>487</v>
      </c>
      <c r="C98" s="44" t="s">
        <v>24</v>
      </c>
      <c r="D98" s="44" t="s">
        <v>322</v>
      </c>
      <c r="E98" s="44" t="s">
        <v>16</v>
      </c>
      <c r="F98" s="81">
        <f>F99</f>
        <v>42500</v>
      </c>
    </row>
    <row r="99" spans="1:8" ht="19.5" customHeight="1" outlineLevel="7" x14ac:dyDescent="0.25">
      <c r="A99" s="43" t="s">
        <v>17</v>
      </c>
      <c r="B99" s="44" t="s">
        <v>487</v>
      </c>
      <c r="C99" s="44" t="s">
        <v>24</v>
      </c>
      <c r="D99" s="44" t="s">
        <v>322</v>
      </c>
      <c r="E99" s="44" t="s">
        <v>18</v>
      </c>
      <c r="F99" s="81">
        <v>42500</v>
      </c>
    </row>
    <row r="100" spans="1:8" s="70" customFormat="1" ht="56.25" outlineLevel="7" x14ac:dyDescent="0.25">
      <c r="A100" s="75" t="s">
        <v>384</v>
      </c>
      <c r="B100" s="59" t="s">
        <v>487</v>
      </c>
      <c r="C100" s="59" t="s">
        <v>24</v>
      </c>
      <c r="D100" s="59" t="s">
        <v>333</v>
      </c>
      <c r="E100" s="59" t="s">
        <v>6</v>
      </c>
      <c r="F100" s="83">
        <f>F101</f>
        <v>4539792.16</v>
      </c>
      <c r="G100" s="71"/>
      <c r="H100" s="71"/>
    </row>
    <row r="101" spans="1:8" ht="37.5" outlineLevel="7" x14ac:dyDescent="0.25">
      <c r="A101" s="43" t="s">
        <v>214</v>
      </c>
      <c r="B101" s="44" t="s">
        <v>487</v>
      </c>
      <c r="C101" s="44" t="s">
        <v>24</v>
      </c>
      <c r="D101" s="44" t="s">
        <v>334</v>
      </c>
      <c r="E101" s="44" t="s">
        <v>6</v>
      </c>
      <c r="F101" s="81">
        <f>F102</f>
        <v>4539792.16</v>
      </c>
    </row>
    <row r="102" spans="1:8" ht="56.25" outlineLevel="5" x14ac:dyDescent="0.25">
      <c r="A102" s="43" t="s">
        <v>31</v>
      </c>
      <c r="B102" s="44" t="s">
        <v>487</v>
      </c>
      <c r="C102" s="44" t="s">
        <v>24</v>
      </c>
      <c r="D102" s="44" t="s">
        <v>335</v>
      </c>
      <c r="E102" s="44" t="s">
        <v>6</v>
      </c>
      <c r="F102" s="81">
        <f t="shared" ref="F102" si="19">F103+F105</f>
        <v>4539792.16</v>
      </c>
    </row>
    <row r="103" spans="1:8" ht="37.5" outlineLevel="6" x14ac:dyDescent="0.25">
      <c r="A103" s="43" t="s">
        <v>15</v>
      </c>
      <c r="B103" s="44" t="s">
        <v>487</v>
      </c>
      <c r="C103" s="44" t="s">
        <v>24</v>
      </c>
      <c r="D103" s="44" t="s">
        <v>335</v>
      </c>
      <c r="E103" s="44" t="s">
        <v>16</v>
      </c>
      <c r="F103" s="81">
        <f t="shared" ref="F103" si="20">F104</f>
        <v>4399792.16</v>
      </c>
    </row>
    <row r="104" spans="1:8" ht="20.25" customHeight="1" outlineLevel="7" x14ac:dyDescent="0.25">
      <c r="A104" s="43" t="s">
        <v>17</v>
      </c>
      <c r="B104" s="44" t="s">
        <v>487</v>
      </c>
      <c r="C104" s="44" t="s">
        <v>24</v>
      </c>
      <c r="D104" s="44" t="s">
        <v>335</v>
      </c>
      <c r="E104" s="44" t="s">
        <v>18</v>
      </c>
      <c r="F104" s="81">
        <v>4399792.16</v>
      </c>
    </row>
    <row r="105" spans="1:8" outlineLevel="6" x14ac:dyDescent="0.25">
      <c r="A105" s="43" t="s">
        <v>19</v>
      </c>
      <c r="B105" s="44" t="s">
        <v>487</v>
      </c>
      <c r="C105" s="44" t="s">
        <v>24</v>
      </c>
      <c r="D105" s="44" t="s">
        <v>335</v>
      </c>
      <c r="E105" s="44" t="s">
        <v>20</v>
      </c>
      <c r="F105" s="81">
        <f>F106</f>
        <v>140000</v>
      </c>
    </row>
    <row r="106" spans="1:8" outlineLevel="7" x14ac:dyDescent="0.25">
      <c r="A106" s="43" t="s">
        <v>21</v>
      </c>
      <c r="B106" s="44" t="s">
        <v>487</v>
      </c>
      <c r="C106" s="44" t="s">
        <v>24</v>
      </c>
      <c r="D106" s="44" t="s">
        <v>335</v>
      </c>
      <c r="E106" s="44" t="s">
        <v>22</v>
      </c>
      <c r="F106" s="81">
        <v>140000</v>
      </c>
    </row>
    <row r="107" spans="1:8" ht="37.5" outlineLevel="3" x14ac:dyDescent="0.25">
      <c r="A107" s="43" t="s">
        <v>131</v>
      </c>
      <c r="B107" s="44" t="s">
        <v>487</v>
      </c>
      <c r="C107" s="44" t="s">
        <v>24</v>
      </c>
      <c r="D107" s="44" t="s">
        <v>126</v>
      </c>
      <c r="E107" s="44" t="s">
        <v>6</v>
      </c>
      <c r="F107" s="81">
        <f>F124+F116+F108+F121+F113</f>
        <v>43291039.440000005</v>
      </c>
    </row>
    <row r="108" spans="1:8" ht="56.25" outlineLevel="5" x14ac:dyDescent="0.25">
      <c r="A108" s="43" t="s">
        <v>481</v>
      </c>
      <c r="B108" s="44" t="s">
        <v>487</v>
      </c>
      <c r="C108" s="44" t="s">
        <v>24</v>
      </c>
      <c r="D108" s="44" t="s">
        <v>482</v>
      </c>
      <c r="E108" s="44" t="s">
        <v>6</v>
      </c>
      <c r="F108" s="81">
        <f>F109+F111</f>
        <v>34217347</v>
      </c>
    </row>
    <row r="109" spans="1:8" ht="75" outlineLevel="6" x14ac:dyDescent="0.25">
      <c r="A109" s="43" t="s">
        <v>11</v>
      </c>
      <c r="B109" s="44" t="s">
        <v>487</v>
      </c>
      <c r="C109" s="44" t="s">
        <v>24</v>
      </c>
      <c r="D109" s="44" t="s">
        <v>482</v>
      </c>
      <c r="E109" s="44" t="s">
        <v>12</v>
      </c>
      <c r="F109" s="81">
        <f t="shared" ref="F109" si="21">F110</f>
        <v>34197347</v>
      </c>
    </row>
    <row r="110" spans="1:8" ht="37.5" outlineLevel="7" x14ac:dyDescent="0.25">
      <c r="A110" s="43" t="s">
        <v>13</v>
      </c>
      <c r="B110" s="44" t="s">
        <v>487</v>
      </c>
      <c r="C110" s="44" t="s">
        <v>24</v>
      </c>
      <c r="D110" s="44" t="s">
        <v>482</v>
      </c>
      <c r="E110" s="44" t="s">
        <v>14</v>
      </c>
      <c r="F110" s="81">
        <v>34197347</v>
      </c>
    </row>
    <row r="111" spans="1:8" ht="37.5" outlineLevel="7" x14ac:dyDescent="0.25">
      <c r="A111" s="43" t="s">
        <v>15</v>
      </c>
      <c r="B111" s="44" t="s">
        <v>487</v>
      </c>
      <c r="C111" s="44" t="s">
        <v>24</v>
      </c>
      <c r="D111" s="44" t="s">
        <v>482</v>
      </c>
      <c r="E111" s="44" t="s">
        <v>16</v>
      </c>
      <c r="F111" s="79">
        <f t="shared" ref="F111" si="22">F112</f>
        <v>20000</v>
      </c>
    </row>
    <row r="112" spans="1:8" ht="18.75" customHeight="1" outlineLevel="7" x14ac:dyDescent="0.25">
      <c r="A112" s="43" t="s">
        <v>17</v>
      </c>
      <c r="B112" s="44" t="s">
        <v>487</v>
      </c>
      <c r="C112" s="44" t="s">
        <v>24</v>
      </c>
      <c r="D112" s="44" t="s">
        <v>482</v>
      </c>
      <c r="E112" s="44" t="s">
        <v>18</v>
      </c>
      <c r="F112" s="81">
        <v>20000</v>
      </c>
    </row>
    <row r="113" spans="1:6" ht="39" customHeight="1" outlineLevel="7" x14ac:dyDescent="0.25">
      <c r="A113" s="43" t="s">
        <v>648</v>
      </c>
      <c r="B113" s="44" t="s">
        <v>487</v>
      </c>
      <c r="C113" s="44" t="s">
        <v>24</v>
      </c>
      <c r="D113" s="44" t="s">
        <v>649</v>
      </c>
      <c r="E113" s="44" t="s">
        <v>6</v>
      </c>
      <c r="F113" s="81">
        <f>F114</f>
        <v>286210.34000000003</v>
      </c>
    </row>
    <row r="114" spans="1:6" ht="18.75" customHeight="1" outlineLevel="7" x14ac:dyDescent="0.25">
      <c r="A114" s="43" t="s">
        <v>19</v>
      </c>
      <c r="B114" s="44" t="s">
        <v>487</v>
      </c>
      <c r="C114" s="44" t="s">
        <v>24</v>
      </c>
      <c r="D114" s="44" t="s">
        <v>649</v>
      </c>
      <c r="E114" s="44" t="s">
        <v>20</v>
      </c>
      <c r="F114" s="81">
        <f>F115</f>
        <v>286210.34000000003</v>
      </c>
    </row>
    <row r="115" spans="1:6" ht="18.75" customHeight="1" outlineLevel="7" x14ac:dyDescent="0.25">
      <c r="A115" s="43" t="s">
        <v>650</v>
      </c>
      <c r="B115" s="44" t="s">
        <v>487</v>
      </c>
      <c r="C115" s="44" t="s">
        <v>24</v>
      </c>
      <c r="D115" s="44" t="s">
        <v>649</v>
      </c>
      <c r="E115" s="44" t="s">
        <v>22</v>
      </c>
      <c r="F115" s="81">
        <v>286210.34000000003</v>
      </c>
    </row>
    <row r="116" spans="1:6" ht="36" customHeight="1" outlineLevel="7" x14ac:dyDescent="0.25">
      <c r="A116" s="45" t="s">
        <v>579</v>
      </c>
      <c r="B116" s="44" t="s">
        <v>487</v>
      </c>
      <c r="C116" s="44" t="s">
        <v>24</v>
      </c>
      <c r="D116" s="44" t="s">
        <v>580</v>
      </c>
      <c r="E116" s="44" t="s">
        <v>6</v>
      </c>
      <c r="F116" s="81">
        <f>F117+F119</f>
        <v>1519678.9</v>
      </c>
    </row>
    <row r="117" spans="1:6" ht="18.75" customHeight="1" outlineLevel="7" x14ac:dyDescent="0.25">
      <c r="A117" s="43" t="s">
        <v>15</v>
      </c>
      <c r="B117" s="44" t="s">
        <v>487</v>
      </c>
      <c r="C117" s="44" t="s">
        <v>24</v>
      </c>
      <c r="D117" s="44" t="s">
        <v>580</v>
      </c>
      <c r="E117" s="44" t="s">
        <v>16</v>
      </c>
      <c r="F117" s="81">
        <f>F118</f>
        <v>153000</v>
      </c>
    </row>
    <row r="118" spans="1:6" ht="18.75" customHeight="1" outlineLevel="7" x14ac:dyDescent="0.25">
      <c r="A118" s="43" t="s">
        <v>17</v>
      </c>
      <c r="B118" s="44" t="s">
        <v>487</v>
      </c>
      <c r="C118" s="44" t="s">
        <v>24</v>
      </c>
      <c r="D118" s="44" t="s">
        <v>580</v>
      </c>
      <c r="E118" s="44" t="s">
        <v>18</v>
      </c>
      <c r="F118" s="81">
        <v>153000</v>
      </c>
    </row>
    <row r="119" spans="1:6" ht="18.75" customHeight="1" outlineLevel="7" x14ac:dyDescent="0.25">
      <c r="A119" s="43" t="s">
        <v>89</v>
      </c>
      <c r="B119" s="44" t="s">
        <v>487</v>
      </c>
      <c r="C119" s="44" t="s">
        <v>24</v>
      </c>
      <c r="D119" s="44" t="s">
        <v>580</v>
      </c>
      <c r="E119" s="44" t="s">
        <v>90</v>
      </c>
      <c r="F119" s="81">
        <f>F120</f>
        <v>1366678.9</v>
      </c>
    </row>
    <row r="120" spans="1:6" ht="38.25" customHeight="1" outlineLevel="7" x14ac:dyDescent="0.25">
      <c r="A120" s="43" t="s">
        <v>96</v>
      </c>
      <c r="B120" s="44" t="s">
        <v>487</v>
      </c>
      <c r="C120" s="44" t="s">
        <v>24</v>
      </c>
      <c r="D120" s="44" t="s">
        <v>580</v>
      </c>
      <c r="E120" s="44" t="s">
        <v>97</v>
      </c>
      <c r="F120" s="81">
        <v>1366678.9</v>
      </c>
    </row>
    <row r="121" spans="1:6" ht="19.5" customHeight="1" outlineLevel="7" x14ac:dyDescent="0.25">
      <c r="A121" s="43" t="s">
        <v>490</v>
      </c>
      <c r="B121" s="44" t="s">
        <v>487</v>
      </c>
      <c r="C121" s="44" t="s">
        <v>24</v>
      </c>
      <c r="D121" s="44" t="s">
        <v>489</v>
      </c>
      <c r="E121" s="44" t="s">
        <v>6</v>
      </c>
      <c r="F121" s="79">
        <f t="shared" ref="F121:F122" si="23">F122</f>
        <v>200000</v>
      </c>
    </row>
    <row r="122" spans="1:6" ht="37.5" outlineLevel="7" x14ac:dyDescent="0.25">
      <c r="A122" s="43" t="s">
        <v>15</v>
      </c>
      <c r="B122" s="44" t="s">
        <v>487</v>
      </c>
      <c r="C122" s="44" t="s">
        <v>24</v>
      </c>
      <c r="D122" s="44" t="s">
        <v>489</v>
      </c>
      <c r="E122" s="44" t="s">
        <v>16</v>
      </c>
      <c r="F122" s="79">
        <f t="shared" si="23"/>
        <v>200000</v>
      </c>
    </row>
    <row r="123" spans="1:6" ht="20.25" customHeight="1" outlineLevel="7" x14ac:dyDescent="0.25">
      <c r="A123" s="43" t="s">
        <v>17</v>
      </c>
      <c r="B123" s="44" t="s">
        <v>487</v>
      </c>
      <c r="C123" s="44" t="s">
        <v>24</v>
      </c>
      <c r="D123" s="44" t="s">
        <v>489</v>
      </c>
      <c r="E123" s="44" t="s">
        <v>18</v>
      </c>
      <c r="F123" s="81">
        <v>200000</v>
      </c>
    </row>
    <row r="124" spans="1:6" outlineLevel="3" x14ac:dyDescent="0.25">
      <c r="A124" s="43" t="s">
        <v>277</v>
      </c>
      <c r="B124" s="44" t="s">
        <v>487</v>
      </c>
      <c r="C124" s="44" t="s">
        <v>24</v>
      </c>
      <c r="D124" s="44" t="s">
        <v>276</v>
      </c>
      <c r="E124" s="44" t="s">
        <v>6</v>
      </c>
      <c r="F124" s="81">
        <f>F125+F148+F128+F133+F138+F143</f>
        <v>7067803.2000000002</v>
      </c>
    </row>
    <row r="125" spans="1:6" outlineLevel="3" x14ac:dyDescent="0.25">
      <c r="A125" s="43" t="s">
        <v>558</v>
      </c>
      <c r="B125" s="44" t="s">
        <v>487</v>
      </c>
      <c r="C125" s="44" t="s">
        <v>24</v>
      </c>
      <c r="D125" s="44" t="s">
        <v>560</v>
      </c>
      <c r="E125" s="44" t="s">
        <v>6</v>
      </c>
      <c r="F125" s="81">
        <f>F126</f>
        <v>307152</v>
      </c>
    </row>
    <row r="126" spans="1:6" ht="37.5" outlineLevel="3" x14ac:dyDescent="0.25">
      <c r="A126" s="43" t="s">
        <v>15</v>
      </c>
      <c r="B126" s="44" t="s">
        <v>487</v>
      </c>
      <c r="C126" s="44" t="s">
        <v>24</v>
      </c>
      <c r="D126" s="44" t="s">
        <v>560</v>
      </c>
      <c r="E126" s="44" t="s">
        <v>16</v>
      </c>
      <c r="F126" s="81">
        <f>F127</f>
        <v>307152</v>
      </c>
    </row>
    <row r="127" spans="1:6" ht="37.5" outlineLevel="3" x14ac:dyDescent="0.25">
      <c r="A127" s="43" t="s">
        <v>17</v>
      </c>
      <c r="B127" s="44" t="s">
        <v>487</v>
      </c>
      <c r="C127" s="44" t="s">
        <v>24</v>
      </c>
      <c r="D127" s="44" t="s">
        <v>560</v>
      </c>
      <c r="E127" s="44" t="s">
        <v>18</v>
      </c>
      <c r="F127" s="81">
        <v>307152</v>
      </c>
    </row>
    <row r="128" spans="1:6" ht="56.25" customHeight="1" outlineLevel="7" x14ac:dyDescent="0.25">
      <c r="A128" s="28" t="s">
        <v>416</v>
      </c>
      <c r="B128" s="44" t="s">
        <v>487</v>
      </c>
      <c r="C128" s="44" t="s">
        <v>24</v>
      </c>
      <c r="D128" s="44" t="s">
        <v>278</v>
      </c>
      <c r="E128" s="44" t="s">
        <v>6</v>
      </c>
      <c r="F128" s="81">
        <f t="shared" ref="F128" si="24">F129+F131</f>
        <v>1361162</v>
      </c>
    </row>
    <row r="129" spans="1:6" ht="75" outlineLevel="7" x14ac:dyDescent="0.25">
      <c r="A129" s="43" t="s">
        <v>11</v>
      </c>
      <c r="B129" s="44" t="s">
        <v>487</v>
      </c>
      <c r="C129" s="44" t="s">
        <v>24</v>
      </c>
      <c r="D129" s="44" t="s">
        <v>278</v>
      </c>
      <c r="E129" s="44" t="s">
        <v>12</v>
      </c>
      <c r="F129" s="81">
        <f t="shared" ref="F129" si="25">F130</f>
        <v>1346162</v>
      </c>
    </row>
    <row r="130" spans="1:6" ht="37.5" outlineLevel="7" x14ac:dyDescent="0.25">
      <c r="A130" s="43" t="s">
        <v>13</v>
      </c>
      <c r="B130" s="44" t="s">
        <v>487</v>
      </c>
      <c r="C130" s="44" t="s">
        <v>24</v>
      </c>
      <c r="D130" s="44" t="s">
        <v>278</v>
      </c>
      <c r="E130" s="44" t="s">
        <v>14</v>
      </c>
      <c r="F130" s="81">
        <v>1346162</v>
      </c>
    </row>
    <row r="131" spans="1:6" ht="37.5" outlineLevel="7" x14ac:dyDescent="0.25">
      <c r="A131" s="43" t="s">
        <v>15</v>
      </c>
      <c r="B131" s="44" t="s">
        <v>487</v>
      </c>
      <c r="C131" s="44" t="s">
        <v>24</v>
      </c>
      <c r="D131" s="44" t="s">
        <v>278</v>
      </c>
      <c r="E131" s="44" t="s">
        <v>16</v>
      </c>
      <c r="F131" s="81">
        <f t="shared" ref="F131" si="26">F132</f>
        <v>15000</v>
      </c>
    </row>
    <row r="132" spans="1:6" ht="20.25" customHeight="1" outlineLevel="7" x14ac:dyDescent="0.25">
      <c r="A132" s="43" t="s">
        <v>17</v>
      </c>
      <c r="B132" s="44" t="s">
        <v>487</v>
      </c>
      <c r="C132" s="44" t="s">
        <v>24</v>
      </c>
      <c r="D132" s="44" t="s">
        <v>278</v>
      </c>
      <c r="E132" s="44" t="s">
        <v>18</v>
      </c>
      <c r="F132" s="81">
        <v>15000</v>
      </c>
    </row>
    <row r="133" spans="1:6" outlineLevel="7" x14ac:dyDescent="0.25">
      <c r="A133" s="28" t="s">
        <v>559</v>
      </c>
      <c r="B133" s="44" t="s">
        <v>487</v>
      </c>
      <c r="C133" s="44" t="s">
        <v>24</v>
      </c>
      <c r="D133" s="44" t="s">
        <v>561</v>
      </c>
      <c r="E133" s="44" t="s">
        <v>6</v>
      </c>
      <c r="F133" s="81">
        <f t="shared" ref="F133" si="27">F134+F136</f>
        <v>1998463</v>
      </c>
    </row>
    <row r="134" spans="1:6" ht="75" outlineLevel="7" x14ac:dyDescent="0.25">
      <c r="A134" s="43" t="s">
        <v>11</v>
      </c>
      <c r="B134" s="44" t="s">
        <v>487</v>
      </c>
      <c r="C134" s="44" t="s">
        <v>24</v>
      </c>
      <c r="D134" s="44" t="s">
        <v>561</v>
      </c>
      <c r="E134" s="44" t="s">
        <v>12</v>
      </c>
      <c r="F134" s="81">
        <f t="shared" ref="F134" si="28">F135</f>
        <v>1983463</v>
      </c>
    </row>
    <row r="135" spans="1:6" ht="37.5" outlineLevel="7" x14ac:dyDescent="0.25">
      <c r="A135" s="43" t="s">
        <v>13</v>
      </c>
      <c r="B135" s="44" t="s">
        <v>487</v>
      </c>
      <c r="C135" s="44" t="s">
        <v>24</v>
      </c>
      <c r="D135" s="44" t="s">
        <v>561</v>
      </c>
      <c r="E135" s="44" t="s">
        <v>14</v>
      </c>
      <c r="F135" s="81">
        <v>1983463</v>
      </c>
    </row>
    <row r="136" spans="1:6" ht="37.5" outlineLevel="7" x14ac:dyDescent="0.25">
      <c r="A136" s="43" t="s">
        <v>15</v>
      </c>
      <c r="B136" s="44" t="s">
        <v>487</v>
      </c>
      <c r="C136" s="44" t="s">
        <v>24</v>
      </c>
      <c r="D136" s="44" t="s">
        <v>561</v>
      </c>
      <c r="E136" s="44" t="s">
        <v>16</v>
      </c>
      <c r="F136" s="81">
        <f t="shared" ref="F136" si="29">F137</f>
        <v>15000</v>
      </c>
    </row>
    <row r="137" spans="1:6" ht="21" customHeight="1" outlineLevel="7" x14ac:dyDescent="0.25">
      <c r="A137" s="43" t="s">
        <v>17</v>
      </c>
      <c r="B137" s="44" t="s">
        <v>487</v>
      </c>
      <c r="C137" s="44" t="s">
        <v>24</v>
      </c>
      <c r="D137" s="44" t="s">
        <v>561</v>
      </c>
      <c r="E137" s="44" t="s">
        <v>18</v>
      </c>
      <c r="F137" s="81">
        <v>15000</v>
      </c>
    </row>
    <row r="138" spans="1:6" ht="56.25" customHeight="1" outlineLevel="7" x14ac:dyDescent="0.25">
      <c r="A138" s="28" t="s">
        <v>386</v>
      </c>
      <c r="B138" s="44" t="s">
        <v>487</v>
      </c>
      <c r="C138" s="44" t="s">
        <v>24</v>
      </c>
      <c r="D138" s="44" t="s">
        <v>279</v>
      </c>
      <c r="E138" s="44" t="s">
        <v>6</v>
      </c>
      <c r="F138" s="81">
        <f t="shared" ref="F138" si="30">F139+F141</f>
        <v>794861</v>
      </c>
    </row>
    <row r="139" spans="1:6" ht="75" outlineLevel="7" x14ac:dyDescent="0.25">
      <c r="A139" s="43" t="s">
        <v>11</v>
      </c>
      <c r="B139" s="44" t="s">
        <v>487</v>
      </c>
      <c r="C139" s="44" t="s">
        <v>24</v>
      </c>
      <c r="D139" s="44" t="s">
        <v>279</v>
      </c>
      <c r="E139" s="44" t="s">
        <v>12</v>
      </c>
      <c r="F139" s="81">
        <f t="shared" ref="F139" si="31">F140</f>
        <v>749861</v>
      </c>
    </row>
    <row r="140" spans="1:6" ht="37.5" outlineLevel="7" x14ac:dyDescent="0.25">
      <c r="A140" s="43" t="s">
        <v>13</v>
      </c>
      <c r="B140" s="44" t="s">
        <v>487</v>
      </c>
      <c r="C140" s="44" t="s">
        <v>24</v>
      </c>
      <c r="D140" s="44" t="s">
        <v>279</v>
      </c>
      <c r="E140" s="44" t="s">
        <v>14</v>
      </c>
      <c r="F140" s="81">
        <v>749861</v>
      </c>
    </row>
    <row r="141" spans="1:6" ht="37.5" outlineLevel="7" x14ac:dyDescent="0.25">
      <c r="A141" s="43" t="s">
        <v>15</v>
      </c>
      <c r="B141" s="44" t="s">
        <v>487</v>
      </c>
      <c r="C141" s="44" t="s">
        <v>24</v>
      </c>
      <c r="D141" s="44" t="s">
        <v>279</v>
      </c>
      <c r="E141" s="44" t="s">
        <v>16</v>
      </c>
      <c r="F141" s="81">
        <f t="shared" ref="F141" si="32">F142</f>
        <v>45000</v>
      </c>
    </row>
    <row r="142" spans="1:6" ht="21" customHeight="1" outlineLevel="7" x14ac:dyDescent="0.25">
      <c r="A142" s="43" t="s">
        <v>17</v>
      </c>
      <c r="B142" s="44" t="s">
        <v>487</v>
      </c>
      <c r="C142" s="44" t="s">
        <v>24</v>
      </c>
      <c r="D142" s="44" t="s">
        <v>279</v>
      </c>
      <c r="E142" s="44" t="s">
        <v>18</v>
      </c>
      <c r="F142" s="81">
        <v>45000</v>
      </c>
    </row>
    <row r="143" spans="1:6" ht="38.25" customHeight="1" outlineLevel="7" x14ac:dyDescent="0.25">
      <c r="A143" s="43" t="s">
        <v>410</v>
      </c>
      <c r="B143" s="44" t="s">
        <v>487</v>
      </c>
      <c r="C143" s="44" t="s">
        <v>24</v>
      </c>
      <c r="D143" s="44" t="s">
        <v>411</v>
      </c>
      <c r="E143" s="44" t="s">
        <v>6</v>
      </c>
      <c r="F143" s="81">
        <f>F144+F146</f>
        <v>1865848</v>
      </c>
    </row>
    <row r="144" spans="1:6" ht="75" outlineLevel="7" x14ac:dyDescent="0.25">
      <c r="A144" s="43" t="s">
        <v>11</v>
      </c>
      <c r="B144" s="44" t="s">
        <v>487</v>
      </c>
      <c r="C144" s="44" t="s">
        <v>24</v>
      </c>
      <c r="D144" s="44" t="s">
        <v>411</v>
      </c>
      <c r="E144" s="44" t="s">
        <v>12</v>
      </c>
      <c r="F144" s="81">
        <f>F145</f>
        <v>1708248</v>
      </c>
    </row>
    <row r="145" spans="1:8" ht="37.5" outlineLevel="7" x14ac:dyDescent="0.25">
      <c r="A145" s="43" t="s">
        <v>13</v>
      </c>
      <c r="B145" s="44" t="s">
        <v>487</v>
      </c>
      <c r="C145" s="44" t="s">
        <v>24</v>
      </c>
      <c r="D145" s="44" t="s">
        <v>411</v>
      </c>
      <c r="E145" s="44" t="s">
        <v>14</v>
      </c>
      <c r="F145" s="81">
        <v>1708248</v>
      </c>
    </row>
    <row r="146" spans="1:8" ht="37.5" outlineLevel="7" x14ac:dyDescent="0.25">
      <c r="A146" s="43" t="s">
        <v>15</v>
      </c>
      <c r="B146" s="44" t="s">
        <v>487</v>
      </c>
      <c r="C146" s="44" t="s">
        <v>24</v>
      </c>
      <c r="D146" s="44" t="s">
        <v>411</v>
      </c>
      <c r="E146" s="44" t="s">
        <v>16</v>
      </c>
      <c r="F146" s="81">
        <f>F147</f>
        <v>157600</v>
      </c>
    </row>
    <row r="147" spans="1:8" ht="19.5" customHeight="1" outlineLevel="7" x14ac:dyDescent="0.25">
      <c r="A147" s="43" t="s">
        <v>17</v>
      </c>
      <c r="B147" s="44" t="s">
        <v>487</v>
      </c>
      <c r="C147" s="44" t="s">
        <v>24</v>
      </c>
      <c r="D147" s="44" t="s">
        <v>411</v>
      </c>
      <c r="E147" s="44" t="s">
        <v>18</v>
      </c>
      <c r="F147" s="81">
        <v>157600</v>
      </c>
    </row>
    <row r="148" spans="1:8" ht="93.75" customHeight="1" outlineLevel="3" x14ac:dyDescent="0.25">
      <c r="A148" s="28" t="s">
        <v>632</v>
      </c>
      <c r="B148" s="44" t="s">
        <v>487</v>
      </c>
      <c r="C148" s="44" t="s">
        <v>24</v>
      </c>
      <c r="D148" s="44" t="s">
        <v>297</v>
      </c>
      <c r="E148" s="44" t="s">
        <v>6</v>
      </c>
      <c r="F148" s="81">
        <f>F149+F151</f>
        <v>740317.2</v>
      </c>
    </row>
    <row r="149" spans="1:8" ht="75" outlineLevel="3" x14ac:dyDescent="0.25">
      <c r="A149" s="43" t="s">
        <v>11</v>
      </c>
      <c r="B149" s="44" t="s">
        <v>487</v>
      </c>
      <c r="C149" s="44" t="s">
        <v>24</v>
      </c>
      <c r="D149" s="44" t="s">
        <v>297</v>
      </c>
      <c r="E149" s="44" t="s">
        <v>12</v>
      </c>
      <c r="F149" s="81">
        <f t="shared" ref="F149" si="33">F150</f>
        <v>680317.2</v>
      </c>
    </row>
    <row r="150" spans="1:8" ht="37.5" outlineLevel="3" x14ac:dyDescent="0.25">
      <c r="A150" s="43" t="s">
        <v>13</v>
      </c>
      <c r="B150" s="44" t="s">
        <v>487</v>
      </c>
      <c r="C150" s="44" t="s">
        <v>24</v>
      </c>
      <c r="D150" s="44" t="s">
        <v>297</v>
      </c>
      <c r="E150" s="44" t="s">
        <v>14</v>
      </c>
      <c r="F150" s="81">
        <v>680317.2</v>
      </c>
    </row>
    <row r="151" spans="1:8" ht="37.5" outlineLevel="3" x14ac:dyDescent="0.25">
      <c r="A151" s="43" t="s">
        <v>15</v>
      </c>
      <c r="B151" s="44" t="s">
        <v>487</v>
      </c>
      <c r="C151" s="44" t="s">
        <v>24</v>
      </c>
      <c r="D151" s="44" t="s">
        <v>297</v>
      </c>
      <c r="E151" s="44" t="s">
        <v>16</v>
      </c>
      <c r="F151" s="81">
        <f>F152</f>
        <v>60000</v>
      </c>
    </row>
    <row r="152" spans="1:8" ht="37.5" outlineLevel="3" x14ac:dyDescent="0.25">
      <c r="A152" s="43" t="s">
        <v>17</v>
      </c>
      <c r="B152" s="44" t="s">
        <v>487</v>
      </c>
      <c r="C152" s="44" t="s">
        <v>24</v>
      </c>
      <c r="D152" s="44" t="s">
        <v>297</v>
      </c>
      <c r="E152" s="44" t="s">
        <v>18</v>
      </c>
      <c r="F152" s="81">
        <v>60000</v>
      </c>
    </row>
    <row r="153" spans="1:8" ht="19.5" customHeight="1" outlineLevel="3" x14ac:dyDescent="0.25">
      <c r="A153" s="75" t="s">
        <v>562</v>
      </c>
      <c r="B153" s="59" t="s">
        <v>487</v>
      </c>
      <c r="C153" s="59" t="s">
        <v>26</v>
      </c>
      <c r="D153" s="59" t="s">
        <v>125</v>
      </c>
      <c r="E153" s="59" t="s">
        <v>6</v>
      </c>
      <c r="F153" s="81">
        <f t="shared" ref="F153:F158" si="34">F154</f>
        <v>1334332</v>
      </c>
    </row>
    <row r="154" spans="1:8" ht="19.5" customHeight="1" outlineLevel="3" x14ac:dyDescent="0.25">
      <c r="A154" s="43" t="s">
        <v>563</v>
      </c>
      <c r="B154" s="44" t="s">
        <v>487</v>
      </c>
      <c r="C154" s="44" t="s">
        <v>564</v>
      </c>
      <c r="D154" s="44" t="s">
        <v>125</v>
      </c>
      <c r="E154" s="44" t="s">
        <v>6</v>
      </c>
      <c r="F154" s="81">
        <f t="shared" si="34"/>
        <v>1334332</v>
      </c>
    </row>
    <row r="155" spans="1:8" ht="37.5" outlineLevel="3" x14ac:dyDescent="0.25">
      <c r="A155" s="43" t="s">
        <v>131</v>
      </c>
      <c r="B155" s="44" t="s">
        <v>487</v>
      </c>
      <c r="C155" s="44" t="s">
        <v>564</v>
      </c>
      <c r="D155" s="44" t="s">
        <v>126</v>
      </c>
      <c r="E155" s="44" t="s">
        <v>6</v>
      </c>
      <c r="F155" s="81">
        <f t="shared" si="34"/>
        <v>1334332</v>
      </c>
    </row>
    <row r="156" spans="1:8" outlineLevel="3" x14ac:dyDescent="0.25">
      <c r="A156" s="43" t="s">
        <v>277</v>
      </c>
      <c r="B156" s="44" t="s">
        <v>487</v>
      </c>
      <c r="C156" s="44" t="s">
        <v>564</v>
      </c>
      <c r="D156" s="44" t="s">
        <v>276</v>
      </c>
      <c r="E156" s="44" t="s">
        <v>6</v>
      </c>
      <c r="F156" s="81">
        <f t="shared" si="34"/>
        <v>1334332</v>
      </c>
    </row>
    <row r="157" spans="1:8" ht="37.5" outlineLevel="3" x14ac:dyDescent="0.25">
      <c r="A157" s="76" t="s">
        <v>565</v>
      </c>
      <c r="B157" s="44" t="s">
        <v>487</v>
      </c>
      <c r="C157" s="44" t="s">
        <v>564</v>
      </c>
      <c r="D157" s="44" t="s">
        <v>566</v>
      </c>
      <c r="E157" s="44" t="s">
        <v>6</v>
      </c>
      <c r="F157" s="81">
        <f t="shared" si="34"/>
        <v>1334332</v>
      </c>
    </row>
    <row r="158" spans="1:8" ht="75" outlineLevel="3" x14ac:dyDescent="0.25">
      <c r="A158" s="43" t="s">
        <v>11</v>
      </c>
      <c r="B158" s="44" t="s">
        <v>487</v>
      </c>
      <c r="C158" s="44" t="s">
        <v>564</v>
      </c>
      <c r="D158" s="44" t="s">
        <v>566</v>
      </c>
      <c r="E158" s="44" t="s">
        <v>12</v>
      </c>
      <c r="F158" s="81">
        <f t="shared" si="34"/>
        <v>1334332</v>
      </c>
    </row>
    <row r="159" spans="1:8" outlineLevel="3" x14ac:dyDescent="0.25">
      <c r="A159" s="43" t="s">
        <v>33</v>
      </c>
      <c r="B159" s="44" t="s">
        <v>487</v>
      </c>
      <c r="C159" s="44" t="s">
        <v>564</v>
      </c>
      <c r="D159" s="44" t="s">
        <v>566</v>
      </c>
      <c r="E159" s="44" t="s">
        <v>14</v>
      </c>
      <c r="F159" s="81">
        <v>1334332</v>
      </c>
    </row>
    <row r="160" spans="1:8" s="70" customFormat="1" ht="37.5" outlineLevel="1" x14ac:dyDescent="0.25">
      <c r="A160" s="75" t="s">
        <v>40</v>
      </c>
      <c r="B160" s="59" t="s">
        <v>487</v>
      </c>
      <c r="C160" s="59" t="s">
        <v>41</v>
      </c>
      <c r="D160" s="59" t="s">
        <v>125</v>
      </c>
      <c r="E160" s="59" t="s">
        <v>6</v>
      </c>
      <c r="F160" s="83">
        <f>F161+F166</f>
        <v>440000</v>
      </c>
      <c r="G160" s="71"/>
      <c r="H160" s="71"/>
    </row>
    <row r="161" spans="1:8" ht="37.5" outlineLevel="2" x14ac:dyDescent="0.25">
      <c r="A161" s="43" t="s">
        <v>42</v>
      </c>
      <c r="B161" s="44" t="s">
        <v>487</v>
      </c>
      <c r="C161" s="44" t="s">
        <v>43</v>
      </c>
      <c r="D161" s="44" t="s">
        <v>125</v>
      </c>
      <c r="E161" s="44" t="s">
        <v>6</v>
      </c>
      <c r="F161" s="81">
        <f t="shared" ref="F161:F164" si="35">F162</f>
        <v>100000</v>
      </c>
    </row>
    <row r="162" spans="1:8" ht="37.5" outlineLevel="4" x14ac:dyDescent="0.25">
      <c r="A162" s="43" t="s">
        <v>131</v>
      </c>
      <c r="B162" s="44" t="s">
        <v>487</v>
      </c>
      <c r="C162" s="44" t="s">
        <v>43</v>
      </c>
      <c r="D162" s="44" t="s">
        <v>126</v>
      </c>
      <c r="E162" s="44" t="s">
        <v>6</v>
      </c>
      <c r="F162" s="81">
        <f t="shared" si="35"/>
        <v>100000</v>
      </c>
    </row>
    <row r="163" spans="1:8" ht="37.5" outlineLevel="5" x14ac:dyDescent="0.25">
      <c r="A163" s="43" t="s">
        <v>44</v>
      </c>
      <c r="B163" s="44" t="s">
        <v>487</v>
      </c>
      <c r="C163" s="44" t="s">
        <v>43</v>
      </c>
      <c r="D163" s="44" t="s">
        <v>132</v>
      </c>
      <c r="E163" s="44" t="s">
        <v>6</v>
      </c>
      <c r="F163" s="81">
        <f t="shared" si="35"/>
        <v>100000</v>
      </c>
    </row>
    <row r="164" spans="1:8" ht="37.5" outlineLevel="6" x14ac:dyDescent="0.25">
      <c r="A164" s="43" t="s">
        <v>15</v>
      </c>
      <c r="B164" s="44" t="s">
        <v>487</v>
      </c>
      <c r="C164" s="44" t="s">
        <v>43</v>
      </c>
      <c r="D164" s="44" t="s">
        <v>132</v>
      </c>
      <c r="E164" s="44" t="s">
        <v>16</v>
      </c>
      <c r="F164" s="81">
        <f t="shared" si="35"/>
        <v>100000</v>
      </c>
    </row>
    <row r="165" spans="1:8" ht="20.25" customHeight="1" outlineLevel="7" x14ac:dyDescent="0.25">
      <c r="A165" s="43" t="s">
        <v>17</v>
      </c>
      <c r="B165" s="44" t="s">
        <v>487</v>
      </c>
      <c r="C165" s="44" t="s">
        <v>43</v>
      </c>
      <c r="D165" s="44" t="s">
        <v>132</v>
      </c>
      <c r="E165" s="44" t="s">
        <v>18</v>
      </c>
      <c r="F165" s="81">
        <v>100000</v>
      </c>
    </row>
    <row r="166" spans="1:8" ht="20.25" customHeight="1" outlineLevel="7" x14ac:dyDescent="0.25">
      <c r="A166" s="43" t="s">
        <v>491</v>
      </c>
      <c r="B166" s="44" t="s">
        <v>487</v>
      </c>
      <c r="C166" s="44" t="s">
        <v>492</v>
      </c>
      <c r="D166" s="44" t="s">
        <v>125</v>
      </c>
      <c r="E166" s="44" t="s">
        <v>6</v>
      </c>
      <c r="F166" s="81">
        <f>F167</f>
        <v>340000</v>
      </c>
    </row>
    <row r="167" spans="1:8" ht="37.5" outlineLevel="7" x14ac:dyDescent="0.25">
      <c r="A167" s="43" t="s">
        <v>131</v>
      </c>
      <c r="B167" s="44" t="s">
        <v>487</v>
      </c>
      <c r="C167" s="44" t="s">
        <v>492</v>
      </c>
      <c r="D167" s="44" t="s">
        <v>126</v>
      </c>
      <c r="E167" s="44" t="s">
        <v>6</v>
      </c>
      <c r="F167" s="81">
        <f>F168</f>
        <v>340000</v>
      </c>
    </row>
    <row r="168" spans="1:8" ht="20.25" customHeight="1" outlineLevel="7" x14ac:dyDescent="0.25">
      <c r="A168" s="43" t="s">
        <v>493</v>
      </c>
      <c r="B168" s="44" t="s">
        <v>487</v>
      </c>
      <c r="C168" s="44" t="s">
        <v>492</v>
      </c>
      <c r="D168" s="44" t="s">
        <v>494</v>
      </c>
      <c r="E168" s="44" t="s">
        <v>6</v>
      </c>
      <c r="F168" s="81">
        <f>F169</f>
        <v>340000</v>
      </c>
    </row>
    <row r="169" spans="1:8" ht="37.5" outlineLevel="7" x14ac:dyDescent="0.25">
      <c r="A169" s="43" t="s">
        <v>15</v>
      </c>
      <c r="B169" s="44" t="s">
        <v>487</v>
      </c>
      <c r="C169" s="44" t="s">
        <v>492</v>
      </c>
      <c r="D169" s="44" t="s">
        <v>494</v>
      </c>
      <c r="E169" s="44" t="s">
        <v>16</v>
      </c>
      <c r="F169" s="81">
        <f>F170</f>
        <v>340000</v>
      </c>
    </row>
    <row r="170" spans="1:8" ht="37.5" outlineLevel="7" x14ac:dyDescent="0.25">
      <c r="A170" s="43" t="s">
        <v>17</v>
      </c>
      <c r="B170" s="44" t="s">
        <v>487</v>
      </c>
      <c r="C170" s="44" t="s">
        <v>492</v>
      </c>
      <c r="D170" s="44" t="s">
        <v>494</v>
      </c>
      <c r="E170" s="44" t="s">
        <v>18</v>
      </c>
      <c r="F170" s="81">
        <v>340000</v>
      </c>
    </row>
    <row r="171" spans="1:8" s="70" customFormat="1" outlineLevel="7" x14ac:dyDescent="0.25">
      <c r="A171" s="75" t="s">
        <v>118</v>
      </c>
      <c r="B171" s="59" t="s">
        <v>487</v>
      </c>
      <c r="C171" s="59" t="s">
        <v>45</v>
      </c>
      <c r="D171" s="59" t="s">
        <v>125</v>
      </c>
      <c r="E171" s="59" t="s">
        <v>6</v>
      </c>
      <c r="F171" s="83">
        <f>F184+F178+F196+F172</f>
        <v>37679062.060000002</v>
      </c>
      <c r="G171" s="71"/>
      <c r="H171" s="71"/>
    </row>
    <row r="172" spans="1:8" outlineLevel="7" x14ac:dyDescent="0.25">
      <c r="A172" s="43" t="s">
        <v>120</v>
      </c>
      <c r="B172" s="44" t="s">
        <v>487</v>
      </c>
      <c r="C172" s="44" t="s">
        <v>121</v>
      </c>
      <c r="D172" s="44" t="s">
        <v>125</v>
      </c>
      <c r="E172" s="44" t="s">
        <v>6</v>
      </c>
      <c r="F172" s="81">
        <f t="shared" ref="F172" si="36">F173</f>
        <v>324127.09000000003</v>
      </c>
    </row>
    <row r="173" spans="1:8" ht="37.5" outlineLevel="7" x14ac:dyDescent="0.25">
      <c r="A173" s="43" t="s">
        <v>131</v>
      </c>
      <c r="B173" s="44" t="s">
        <v>487</v>
      </c>
      <c r="C173" s="44" t="s">
        <v>121</v>
      </c>
      <c r="D173" s="44" t="s">
        <v>126</v>
      </c>
      <c r="E173" s="44" t="s">
        <v>6</v>
      </c>
      <c r="F173" s="81">
        <f t="shared" ref="F173" si="37">F175</f>
        <v>324127.09000000003</v>
      </c>
    </row>
    <row r="174" spans="1:8" outlineLevel="7" x14ac:dyDescent="0.25">
      <c r="A174" s="43" t="s">
        <v>277</v>
      </c>
      <c r="B174" s="44" t="s">
        <v>487</v>
      </c>
      <c r="C174" s="44" t="s">
        <v>121</v>
      </c>
      <c r="D174" s="44" t="s">
        <v>276</v>
      </c>
      <c r="E174" s="44" t="s">
        <v>6</v>
      </c>
      <c r="F174" s="81">
        <f t="shared" ref="F174:F176" si="38">F175</f>
        <v>324127.09000000003</v>
      </c>
    </row>
    <row r="175" spans="1:8" ht="93.75" outlineLevel="7" x14ac:dyDescent="0.25">
      <c r="A175" s="46" t="s">
        <v>387</v>
      </c>
      <c r="B175" s="44" t="s">
        <v>487</v>
      </c>
      <c r="C175" s="44" t="s">
        <v>121</v>
      </c>
      <c r="D175" s="44" t="s">
        <v>286</v>
      </c>
      <c r="E175" s="44" t="s">
        <v>6</v>
      </c>
      <c r="F175" s="81">
        <f t="shared" si="38"/>
        <v>324127.09000000003</v>
      </c>
    </row>
    <row r="176" spans="1:8" ht="37.5" outlineLevel="7" x14ac:dyDescent="0.25">
      <c r="A176" s="43" t="s">
        <v>15</v>
      </c>
      <c r="B176" s="44" t="s">
        <v>487</v>
      </c>
      <c r="C176" s="44" t="s">
        <v>121</v>
      </c>
      <c r="D176" s="44" t="s">
        <v>286</v>
      </c>
      <c r="E176" s="44" t="s">
        <v>16</v>
      </c>
      <c r="F176" s="81">
        <f t="shared" si="38"/>
        <v>324127.09000000003</v>
      </c>
    </row>
    <row r="177" spans="1:8" ht="20.25" customHeight="1" outlineLevel="7" x14ac:dyDescent="0.25">
      <c r="A177" s="43" t="s">
        <v>17</v>
      </c>
      <c r="B177" s="44" t="s">
        <v>487</v>
      </c>
      <c r="C177" s="44" t="s">
        <v>121</v>
      </c>
      <c r="D177" s="44" t="s">
        <v>286</v>
      </c>
      <c r="E177" s="44" t="s">
        <v>18</v>
      </c>
      <c r="F177" s="81">
        <v>324127.09000000003</v>
      </c>
    </row>
    <row r="178" spans="1:8" outlineLevel="7" x14ac:dyDescent="0.25">
      <c r="A178" s="43" t="s">
        <v>292</v>
      </c>
      <c r="B178" s="44" t="s">
        <v>487</v>
      </c>
      <c r="C178" s="44" t="s">
        <v>293</v>
      </c>
      <c r="D178" s="44" t="s">
        <v>125</v>
      </c>
      <c r="E178" s="44" t="s">
        <v>6</v>
      </c>
      <c r="F178" s="81">
        <f>F179</f>
        <v>3387.08</v>
      </c>
    </row>
    <row r="179" spans="1:8" ht="37.5" outlineLevel="7" x14ac:dyDescent="0.25">
      <c r="A179" s="43" t="s">
        <v>131</v>
      </c>
      <c r="B179" s="44" t="s">
        <v>487</v>
      </c>
      <c r="C179" s="44" t="s">
        <v>293</v>
      </c>
      <c r="D179" s="44" t="s">
        <v>126</v>
      </c>
      <c r="E179" s="44" t="s">
        <v>6</v>
      </c>
      <c r="F179" s="81">
        <f>F181</f>
        <v>3387.08</v>
      </c>
    </row>
    <row r="180" spans="1:8" s="70" customFormat="1" outlineLevel="7" x14ac:dyDescent="0.25">
      <c r="A180" s="43" t="s">
        <v>277</v>
      </c>
      <c r="B180" s="44" t="s">
        <v>487</v>
      </c>
      <c r="C180" s="44" t="s">
        <v>293</v>
      </c>
      <c r="D180" s="44" t="s">
        <v>276</v>
      </c>
      <c r="E180" s="44" t="s">
        <v>6</v>
      </c>
      <c r="F180" s="81">
        <f>F181</f>
        <v>3387.08</v>
      </c>
      <c r="G180" s="71"/>
      <c r="H180" s="71"/>
    </row>
    <row r="181" spans="1:8" ht="76.5" customHeight="1" outlineLevel="7" x14ac:dyDescent="0.25">
      <c r="A181" s="28" t="s">
        <v>389</v>
      </c>
      <c r="B181" s="44" t="s">
        <v>487</v>
      </c>
      <c r="C181" s="44" t="s">
        <v>293</v>
      </c>
      <c r="D181" s="44" t="s">
        <v>388</v>
      </c>
      <c r="E181" s="44" t="s">
        <v>6</v>
      </c>
      <c r="F181" s="81">
        <f t="shared" ref="F181:F182" si="39">F182</f>
        <v>3387.08</v>
      </c>
    </row>
    <row r="182" spans="1:8" ht="37.5" outlineLevel="7" x14ac:dyDescent="0.25">
      <c r="A182" s="43" t="s">
        <v>15</v>
      </c>
      <c r="B182" s="44" t="s">
        <v>487</v>
      </c>
      <c r="C182" s="44" t="s">
        <v>293</v>
      </c>
      <c r="D182" s="44" t="s">
        <v>388</v>
      </c>
      <c r="E182" s="44" t="s">
        <v>16</v>
      </c>
      <c r="F182" s="81">
        <f t="shared" si="39"/>
        <v>3387.08</v>
      </c>
    </row>
    <row r="183" spans="1:8" ht="20.25" customHeight="1" outlineLevel="7" x14ac:dyDescent="0.25">
      <c r="A183" s="43" t="s">
        <v>17</v>
      </c>
      <c r="B183" s="44" t="s">
        <v>487</v>
      </c>
      <c r="C183" s="44" t="s">
        <v>293</v>
      </c>
      <c r="D183" s="44" t="s">
        <v>388</v>
      </c>
      <c r="E183" s="44" t="s">
        <v>18</v>
      </c>
      <c r="F183" s="81">
        <v>3387.08</v>
      </c>
    </row>
    <row r="184" spans="1:8" outlineLevel="7" x14ac:dyDescent="0.25">
      <c r="A184" s="43" t="s">
        <v>48</v>
      </c>
      <c r="B184" s="44" t="s">
        <v>487</v>
      </c>
      <c r="C184" s="44" t="s">
        <v>49</v>
      </c>
      <c r="D184" s="44" t="s">
        <v>125</v>
      </c>
      <c r="E184" s="44" t="s">
        <v>6</v>
      </c>
      <c r="F184" s="81">
        <f>F185</f>
        <v>36731547.890000001</v>
      </c>
    </row>
    <row r="185" spans="1:8" s="70" customFormat="1" ht="56.25" outlineLevel="7" x14ac:dyDescent="0.25">
      <c r="A185" s="75" t="s">
        <v>336</v>
      </c>
      <c r="B185" s="59" t="s">
        <v>487</v>
      </c>
      <c r="C185" s="59" t="s">
        <v>49</v>
      </c>
      <c r="D185" s="59" t="s">
        <v>337</v>
      </c>
      <c r="E185" s="59" t="s">
        <v>6</v>
      </c>
      <c r="F185" s="83">
        <f t="shared" ref="F185" si="40">F186</f>
        <v>36731547.890000001</v>
      </c>
      <c r="G185" s="71"/>
      <c r="H185" s="71"/>
    </row>
    <row r="186" spans="1:8" ht="18.75" customHeight="1" outlineLevel="7" x14ac:dyDescent="0.25">
      <c r="A186" s="43" t="s">
        <v>338</v>
      </c>
      <c r="B186" s="44" t="s">
        <v>487</v>
      </c>
      <c r="C186" s="44" t="s">
        <v>49</v>
      </c>
      <c r="D186" s="44" t="s">
        <v>339</v>
      </c>
      <c r="E186" s="44" t="s">
        <v>6</v>
      </c>
      <c r="F186" s="81">
        <f>F187+F190+F193</f>
        <v>36731547.890000001</v>
      </c>
    </row>
    <row r="187" spans="1:8" ht="56.25" outlineLevel="7" x14ac:dyDescent="0.25">
      <c r="A187" s="78" t="s">
        <v>340</v>
      </c>
      <c r="B187" s="44" t="s">
        <v>487</v>
      </c>
      <c r="C187" s="44" t="s">
        <v>49</v>
      </c>
      <c r="D187" s="44" t="s">
        <v>341</v>
      </c>
      <c r="E187" s="44" t="s">
        <v>6</v>
      </c>
      <c r="F187" s="81">
        <f t="shared" ref="F187:F188" si="41">F188</f>
        <v>11431547.890000001</v>
      </c>
    </row>
    <row r="188" spans="1:8" ht="37.5" outlineLevel="7" x14ac:dyDescent="0.25">
      <c r="A188" s="43" t="s">
        <v>15</v>
      </c>
      <c r="B188" s="44" t="s">
        <v>487</v>
      </c>
      <c r="C188" s="44" t="s">
        <v>49</v>
      </c>
      <c r="D188" s="44" t="s">
        <v>341</v>
      </c>
      <c r="E188" s="44" t="s">
        <v>16</v>
      </c>
      <c r="F188" s="81">
        <f t="shared" si="41"/>
        <v>11431547.890000001</v>
      </c>
    </row>
    <row r="189" spans="1:8" ht="21.75" customHeight="1" outlineLevel="7" x14ac:dyDescent="0.25">
      <c r="A189" s="43" t="s">
        <v>17</v>
      </c>
      <c r="B189" s="44" t="s">
        <v>487</v>
      </c>
      <c r="C189" s="44" t="s">
        <v>49</v>
      </c>
      <c r="D189" s="44" t="s">
        <v>341</v>
      </c>
      <c r="E189" s="44" t="s">
        <v>18</v>
      </c>
      <c r="F189" s="81">
        <v>11431547.890000001</v>
      </c>
    </row>
    <row r="190" spans="1:8" ht="75" outlineLevel="7" x14ac:dyDescent="0.25">
      <c r="A190" s="43" t="s">
        <v>556</v>
      </c>
      <c r="B190" s="44" t="s">
        <v>487</v>
      </c>
      <c r="C190" s="44" t="s">
        <v>49</v>
      </c>
      <c r="D190" s="44" t="s">
        <v>567</v>
      </c>
      <c r="E190" s="44" t="s">
        <v>6</v>
      </c>
      <c r="F190" s="81">
        <f>F191</f>
        <v>25000000</v>
      </c>
    </row>
    <row r="191" spans="1:8" ht="37.5" outlineLevel="7" x14ac:dyDescent="0.25">
      <c r="A191" s="43" t="s">
        <v>15</v>
      </c>
      <c r="B191" s="44" t="s">
        <v>487</v>
      </c>
      <c r="C191" s="44" t="s">
        <v>49</v>
      </c>
      <c r="D191" s="44" t="s">
        <v>567</v>
      </c>
      <c r="E191" s="44" t="s">
        <v>16</v>
      </c>
      <c r="F191" s="81">
        <f>F192</f>
        <v>25000000</v>
      </c>
    </row>
    <row r="192" spans="1:8" ht="37.5" outlineLevel="7" x14ac:dyDescent="0.25">
      <c r="A192" s="43" t="s">
        <v>17</v>
      </c>
      <c r="B192" s="44" t="s">
        <v>487</v>
      </c>
      <c r="C192" s="44" t="s">
        <v>49</v>
      </c>
      <c r="D192" s="44" t="s">
        <v>567</v>
      </c>
      <c r="E192" s="44" t="s">
        <v>18</v>
      </c>
      <c r="F192" s="81">
        <v>25000000</v>
      </c>
    </row>
    <row r="193" spans="1:8" ht="39" customHeight="1" outlineLevel="7" x14ac:dyDescent="0.25">
      <c r="A193" s="43" t="s">
        <v>280</v>
      </c>
      <c r="B193" s="44" t="s">
        <v>487</v>
      </c>
      <c r="C193" s="44" t="s">
        <v>49</v>
      </c>
      <c r="D193" s="44" t="s">
        <v>413</v>
      </c>
      <c r="E193" s="44" t="s">
        <v>6</v>
      </c>
      <c r="F193" s="79">
        <f t="shared" ref="F193:F194" si="42">F194</f>
        <v>300000</v>
      </c>
    </row>
    <row r="194" spans="1:8" ht="37.5" outlineLevel="7" x14ac:dyDescent="0.25">
      <c r="A194" s="43" t="s">
        <v>15</v>
      </c>
      <c r="B194" s="44" t="s">
        <v>487</v>
      </c>
      <c r="C194" s="44" t="s">
        <v>49</v>
      </c>
      <c r="D194" s="44" t="s">
        <v>413</v>
      </c>
      <c r="E194" s="44" t="s">
        <v>16</v>
      </c>
      <c r="F194" s="79">
        <f t="shared" si="42"/>
        <v>300000</v>
      </c>
    </row>
    <row r="195" spans="1:8" ht="21" customHeight="1" outlineLevel="7" x14ac:dyDescent="0.25">
      <c r="A195" s="43" t="s">
        <v>17</v>
      </c>
      <c r="B195" s="44" t="s">
        <v>487</v>
      </c>
      <c r="C195" s="44" t="s">
        <v>49</v>
      </c>
      <c r="D195" s="44" t="s">
        <v>413</v>
      </c>
      <c r="E195" s="44" t="s">
        <v>18</v>
      </c>
      <c r="F195" s="81">
        <v>300000</v>
      </c>
    </row>
    <row r="196" spans="1:8" outlineLevel="2" x14ac:dyDescent="0.25">
      <c r="A196" s="43" t="s">
        <v>51</v>
      </c>
      <c r="B196" s="44" t="s">
        <v>487</v>
      </c>
      <c r="C196" s="44" t="s">
        <v>52</v>
      </c>
      <c r="D196" s="44" t="s">
        <v>125</v>
      </c>
      <c r="E196" s="44" t="s">
        <v>6</v>
      </c>
      <c r="F196" s="81">
        <f>F197</f>
        <v>620000</v>
      </c>
    </row>
    <row r="197" spans="1:8" s="70" customFormat="1" ht="56.25" outlineLevel="3" x14ac:dyDescent="0.25">
      <c r="A197" s="75" t="s">
        <v>393</v>
      </c>
      <c r="B197" s="59" t="s">
        <v>487</v>
      </c>
      <c r="C197" s="59" t="s">
        <v>52</v>
      </c>
      <c r="D197" s="59" t="s">
        <v>342</v>
      </c>
      <c r="E197" s="59" t="s">
        <v>6</v>
      </c>
      <c r="F197" s="83">
        <f>F198+F202</f>
        <v>620000</v>
      </c>
      <c r="G197" s="71"/>
      <c r="H197" s="71"/>
    </row>
    <row r="198" spans="1:8" ht="37.5" outlineLevel="3" x14ac:dyDescent="0.25">
      <c r="A198" s="43" t="s">
        <v>390</v>
      </c>
      <c r="B198" s="44" t="s">
        <v>487</v>
      </c>
      <c r="C198" s="44" t="s">
        <v>52</v>
      </c>
      <c r="D198" s="44" t="s">
        <v>343</v>
      </c>
      <c r="E198" s="44" t="s">
        <v>6</v>
      </c>
      <c r="F198" s="79">
        <f>F199</f>
        <v>300000</v>
      </c>
    </row>
    <row r="199" spans="1:8" outlineLevel="3" x14ac:dyDescent="0.25">
      <c r="A199" s="43" t="s">
        <v>344</v>
      </c>
      <c r="B199" s="44" t="s">
        <v>487</v>
      </c>
      <c r="C199" s="44" t="s">
        <v>52</v>
      </c>
      <c r="D199" s="44" t="s">
        <v>345</v>
      </c>
      <c r="E199" s="44" t="s">
        <v>6</v>
      </c>
      <c r="F199" s="79">
        <f t="shared" ref="F199:F200" si="43">F200</f>
        <v>300000</v>
      </c>
    </row>
    <row r="200" spans="1:8" ht="37.5" outlineLevel="3" x14ac:dyDescent="0.25">
      <c r="A200" s="43" t="s">
        <v>15</v>
      </c>
      <c r="B200" s="44" t="s">
        <v>487</v>
      </c>
      <c r="C200" s="44" t="s">
        <v>52</v>
      </c>
      <c r="D200" s="44" t="s">
        <v>345</v>
      </c>
      <c r="E200" s="44" t="s">
        <v>16</v>
      </c>
      <c r="F200" s="79">
        <f t="shared" si="43"/>
        <v>300000</v>
      </c>
    </row>
    <row r="201" spans="1:8" ht="18.75" customHeight="1" outlineLevel="3" x14ac:dyDescent="0.25">
      <c r="A201" s="43" t="s">
        <v>17</v>
      </c>
      <c r="B201" s="44" t="s">
        <v>487</v>
      </c>
      <c r="C201" s="44" t="s">
        <v>52</v>
      </c>
      <c r="D201" s="44" t="s">
        <v>345</v>
      </c>
      <c r="E201" s="44" t="s">
        <v>18</v>
      </c>
      <c r="F201" s="81">
        <v>300000</v>
      </c>
    </row>
    <row r="202" spans="1:8" ht="19.5" customHeight="1" outlineLevel="3" x14ac:dyDescent="0.25">
      <c r="A202" s="46" t="s">
        <v>392</v>
      </c>
      <c r="B202" s="44" t="s">
        <v>487</v>
      </c>
      <c r="C202" s="44" t="s">
        <v>52</v>
      </c>
      <c r="D202" s="44" t="s">
        <v>391</v>
      </c>
      <c r="E202" s="44" t="s">
        <v>6</v>
      </c>
      <c r="F202" s="81">
        <f>F203</f>
        <v>320000</v>
      </c>
    </row>
    <row r="203" spans="1:8" outlineLevel="5" x14ac:dyDescent="0.25">
      <c r="A203" s="43" t="s">
        <v>346</v>
      </c>
      <c r="B203" s="44" t="s">
        <v>487</v>
      </c>
      <c r="C203" s="44" t="s">
        <v>52</v>
      </c>
      <c r="D203" s="44" t="s">
        <v>419</v>
      </c>
      <c r="E203" s="44" t="s">
        <v>6</v>
      </c>
      <c r="F203" s="81">
        <f t="shared" ref="F203:F204" si="44">F204</f>
        <v>320000</v>
      </c>
    </row>
    <row r="204" spans="1:8" ht="37.5" outlineLevel="6" x14ac:dyDescent="0.25">
      <c r="A204" s="43" t="s">
        <v>15</v>
      </c>
      <c r="B204" s="44" t="s">
        <v>487</v>
      </c>
      <c r="C204" s="44" t="s">
        <v>52</v>
      </c>
      <c r="D204" s="44" t="s">
        <v>419</v>
      </c>
      <c r="E204" s="44" t="s">
        <v>16</v>
      </c>
      <c r="F204" s="81">
        <f t="shared" si="44"/>
        <v>320000</v>
      </c>
    </row>
    <row r="205" spans="1:8" ht="19.5" customHeight="1" outlineLevel="7" x14ac:dyDescent="0.25">
      <c r="A205" s="43" t="s">
        <v>17</v>
      </c>
      <c r="B205" s="44" t="s">
        <v>487</v>
      </c>
      <c r="C205" s="44" t="s">
        <v>52</v>
      </c>
      <c r="D205" s="44" t="s">
        <v>419</v>
      </c>
      <c r="E205" s="44" t="s">
        <v>18</v>
      </c>
      <c r="F205" s="81">
        <v>320000</v>
      </c>
    </row>
    <row r="206" spans="1:8" s="70" customFormat="1" outlineLevel="1" x14ac:dyDescent="0.25">
      <c r="A206" s="75" t="s">
        <v>53</v>
      </c>
      <c r="B206" s="59" t="s">
        <v>487</v>
      </c>
      <c r="C206" s="59" t="s">
        <v>54</v>
      </c>
      <c r="D206" s="59" t="s">
        <v>125</v>
      </c>
      <c r="E206" s="59" t="s">
        <v>6</v>
      </c>
      <c r="F206" s="86">
        <f>F207+F218+F243+F280</f>
        <v>170571623.96000001</v>
      </c>
      <c r="G206" s="71"/>
      <c r="H206" s="71"/>
    </row>
    <row r="207" spans="1:8" outlineLevel="1" x14ac:dyDescent="0.25">
      <c r="A207" s="43" t="s">
        <v>55</v>
      </c>
      <c r="B207" s="44" t="s">
        <v>487</v>
      </c>
      <c r="C207" s="44" t="s">
        <v>56</v>
      </c>
      <c r="D207" s="44" t="s">
        <v>125</v>
      </c>
      <c r="E207" s="44" t="s">
        <v>6</v>
      </c>
      <c r="F207" s="81">
        <f>F208+F213</f>
        <v>1260000</v>
      </c>
    </row>
    <row r="208" spans="1:8" s="70" customFormat="1" ht="56.25" outlineLevel="1" x14ac:dyDescent="0.25">
      <c r="A208" s="75" t="s">
        <v>539</v>
      </c>
      <c r="B208" s="59" t="s">
        <v>487</v>
      </c>
      <c r="C208" s="59" t="s">
        <v>56</v>
      </c>
      <c r="D208" s="59" t="s">
        <v>333</v>
      </c>
      <c r="E208" s="59" t="s">
        <v>6</v>
      </c>
      <c r="F208" s="83">
        <f>F209</f>
        <v>1260000</v>
      </c>
      <c r="G208" s="71"/>
      <c r="H208" s="71"/>
    </row>
    <row r="209" spans="1:8" ht="37.5" outlineLevel="1" x14ac:dyDescent="0.25">
      <c r="A209" s="43" t="s">
        <v>347</v>
      </c>
      <c r="B209" s="44" t="s">
        <v>487</v>
      </c>
      <c r="C209" s="44" t="s">
        <v>56</v>
      </c>
      <c r="D209" s="44" t="s">
        <v>334</v>
      </c>
      <c r="E209" s="44" t="s">
        <v>6</v>
      </c>
      <c r="F209" s="81">
        <f t="shared" ref="F209:F211" si="45">F210</f>
        <v>1260000</v>
      </c>
    </row>
    <row r="210" spans="1:8" outlineLevel="5" x14ac:dyDescent="0.25">
      <c r="A210" s="43" t="s">
        <v>348</v>
      </c>
      <c r="B210" s="44" t="s">
        <v>487</v>
      </c>
      <c r="C210" s="44" t="s">
        <v>56</v>
      </c>
      <c r="D210" s="44" t="s">
        <v>349</v>
      </c>
      <c r="E210" s="44" t="s">
        <v>6</v>
      </c>
      <c r="F210" s="81">
        <f t="shared" si="45"/>
        <v>1260000</v>
      </c>
    </row>
    <row r="211" spans="1:8" ht="37.5" outlineLevel="6" x14ac:dyDescent="0.25">
      <c r="A211" s="43" t="s">
        <v>15</v>
      </c>
      <c r="B211" s="44" t="s">
        <v>487</v>
      </c>
      <c r="C211" s="44" t="s">
        <v>56</v>
      </c>
      <c r="D211" s="44" t="s">
        <v>349</v>
      </c>
      <c r="E211" s="44" t="s">
        <v>16</v>
      </c>
      <c r="F211" s="81">
        <f t="shared" si="45"/>
        <v>1260000</v>
      </c>
    </row>
    <row r="212" spans="1:8" ht="18.75" customHeight="1" outlineLevel="7" x14ac:dyDescent="0.25">
      <c r="A212" s="43" t="s">
        <v>17</v>
      </c>
      <c r="B212" s="44" t="s">
        <v>487</v>
      </c>
      <c r="C212" s="44" t="s">
        <v>56</v>
      </c>
      <c r="D212" s="44" t="s">
        <v>349</v>
      </c>
      <c r="E212" s="44" t="s">
        <v>18</v>
      </c>
      <c r="F212" s="81">
        <v>1260000</v>
      </c>
    </row>
    <row r="213" spans="1:8" ht="19.5" hidden="1" customHeight="1" outlineLevel="7" x14ac:dyDescent="0.25">
      <c r="A213" s="43" t="s">
        <v>131</v>
      </c>
      <c r="B213" s="44" t="s">
        <v>487</v>
      </c>
      <c r="C213" s="44" t="s">
        <v>56</v>
      </c>
      <c r="D213" s="44" t="s">
        <v>126</v>
      </c>
      <c r="E213" s="44" t="s">
        <v>6</v>
      </c>
      <c r="F213" s="81">
        <f>F214</f>
        <v>0</v>
      </c>
    </row>
    <row r="214" spans="1:8" ht="19.5" hidden="1" customHeight="1" outlineLevel="7" x14ac:dyDescent="0.25">
      <c r="A214" s="43" t="s">
        <v>277</v>
      </c>
      <c r="B214" s="44" t="s">
        <v>487</v>
      </c>
      <c r="C214" s="44" t="s">
        <v>56</v>
      </c>
      <c r="D214" s="44" t="s">
        <v>276</v>
      </c>
      <c r="E214" s="44" t="s">
        <v>6</v>
      </c>
      <c r="F214" s="81">
        <f>F215</f>
        <v>0</v>
      </c>
    </row>
    <row r="215" spans="1:8" ht="19.5" hidden="1" customHeight="1" outlineLevel="7" x14ac:dyDescent="0.25">
      <c r="A215" s="28" t="s">
        <v>385</v>
      </c>
      <c r="B215" s="44" t="s">
        <v>487</v>
      </c>
      <c r="C215" s="44" t="s">
        <v>56</v>
      </c>
      <c r="D215" s="44" t="s">
        <v>495</v>
      </c>
      <c r="E215" s="44" t="s">
        <v>6</v>
      </c>
      <c r="F215" s="81">
        <f>F216</f>
        <v>0</v>
      </c>
    </row>
    <row r="216" spans="1:8" ht="37.5" hidden="1" outlineLevel="7" x14ac:dyDescent="0.25">
      <c r="A216" s="43" t="s">
        <v>15</v>
      </c>
      <c r="B216" s="44" t="s">
        <v>487</v>
      </c>
      <c r="C216" s="44" t="s">
        <v>56</v>
      </c>
      <c r="D216" s="44" t="s">
        <v>495</v>
      </c>
      <c r="E216" s="44" t="s">
        <v>16</v>
      </c>
      <c r="F216" s="81">
        <f>F217</f>
        <v>0</v>
      </c>
    </row>
    <row r="217" spans="1:8" ht="37.5" hidden="1" outlineLevel="7" x14ac:dyDescent="0.25">
      <c r="A217" s="43" t="s">
        <v>17</v>
      </c>
      <c r="B217" s="44" t="s">
        <v>487</v>
      </c>
      <c r="C217" s="44" t="s">
        <v>56</v>
      </c>
      <c r="D217" s="44" t="s">
        <v>495</v>
      </c>
      <c r="E217" s="44" t="s">
        <v>18</v>
      </c>
      <c r="F217" s="81">
        <v>0</v>
      </c>
    </row>
    <row r="218" spans="1:8" outlineLevel="1" collapsed="1" x14ac:dyDescent="0.25">
      <c r="A218" s="43" t="s">
        <v>57</v>
      </c>
      <c r="B218" s="44" t="s">
        <v>487</v>
      </c>
      <c r="C218" s="44" t="s">
        <v>58</v>
      </c>
      <c r="D218" s="44" t="s">
        <v>125</v>
      </c>
      <c r="E218" s="44" t="s">
        <v>6</v>
      </c>
      <c r="F218" s="81">
        <f t="shared" ref="F218" si="46">F219</f>
        <v>145897299.72999999</v>
      </c>
    </row>
    <row r="219" spans="1:8" s="70" customFormat="1" ht="56.25" outlineLevel="1" x14ac:dyDescent="0.25">
      <c r="A219" s="75" t="s">
        <v>350</v>
      </c>
      <c r="B219" s="59" t="s">
        <v>487</v>
      </c>
      <c r="C219" s="59" t="s">
        <v>58</v>
      </c>
      <c r="D219" s="59" t="s">
        <v>133</v>
      </c>
      <c r="E219" s="59" t="s">
        <v>6</v>
      </c>
      <c r="F219" s="83">
        <f>F220+F239</f>
        <v>145897299.72999999</v>
      </c>
      <c r="G219" s="71"/>
      <c r="H219" s="71"/>
    </row>
    <row r="220" spans="1:8" ht="56.25" outlineLevel="1" x14ac:dyDescent="0.25">
      <c r="A220" s="43" t="s">
        <v>351</v>
      </c>
      <c r="B220" s="44" t="s">
        <v>487</v>
      </c>
      <c r="C220" s="44" t="s">
        <v>58</v>
      </c>
      <c r="D220" s="44" t="s">
        <v>352</v>
      </c>
      <c r="E220" s="44" t="s">
        <v>6</v>
      </c>
      <c r="F220" s="81">
        <f>F221+F224+F230+F233+F227+F236</f>
        <v>2437000</v>
      </c>
    </row>
    <row r="221" spans="1:8" ht="75" outlineLevel="1" x14ac:dyDescent="0.25">
      <c r="A221" s="47" t="s">
        <v>59</v>
      </c>
      <c r="B221" s="44" t="s">
        <v>487</v>
      </c>
      <c r="C221" s="44" t="s">
        <v>58</v>
      </c>
      <c r="D221" s="44" t="s">
        <v>353</v>
      </c>
      <c r="E221" s="44" t="s">
        <v>6</v>
      </c>
      <c r="F221" s="81">
        <f>F222</f>
        <v>1000000</v>
      </c>
    </row>
    <row r="222" spans="1:8" ht="37.5" outlineLevel="1" x14ac:dyDescent="0.25">
      <c r="A222" s="43" t="s">
        <v>15</v>
      </c>
      <c r="B222" s="44" t="s">
        <v>487</v>
      </c>
      <c r="C222" s="44" t="s">
        <v>58</v>
      </c>
      <c r="D222" s="44" t="s">
        <v>353</v>
      </c>
      <c r="E222" s="44" t="s">
        <v>16</v>
      </c>
      <c r="F222" s="81">
        <f t="shared" ref="F222" si="47">F223</f>
        <v>1000000</v>
      </c>
    </row>
    <row r="223" spans="1:8" ht="21" customHeight="1" outlineLevel="1" x14ac:dyDescent="0.25">
      <c r="A223" s="43" t="s">
        <v>17</v>
      </c>
      <c r="B223" s="44" t="s">
        <v>487</v>
      </c>
      <c r="C223" s="44" t="s">
        <v>58</v>
      </c>
      <c r="D223" s="44" t="s">
        <v>353</v>
      </c>
      <c r="E223" s="44" t="s">
        <v>18</v>
      </c>
      <c r="F223" s="81">
        <v>1000000</v>
      </c>
    </row>
    <row r="224" spans="1:8" ht="36.75" customHeight="1" outlineLevel="1" x14ac:dyDescent="0.25">
      <c r="A224" s="43" t="s">
        <v>250</v>
      </c>
      <c r="B224" s="44" t="s">
        <v>487</v>
      </c>
      <c r="C224" s="44" t="s">
        <v>58</v>
      </c>
      <c r="D224" s="44" t="s">
        <v>354</v>
      </c>
      <c r="E224" s="44" t="s">
        <v>6</v>
      </c>
      <c r="F224" s="79">
        <f t="shared" ref="F224:F225" si="48">F225</f>
        <v>500000</v>
      </c>
    </row>
    <row r="225" spans="1:6" outlineLevel="1" x14ac:dyDescent="0.25">
      <c r="A225" s="43" t="s">
        <v>19</v>
      </c>
      <c r="B225" s="44" t="s">
        <v>487</v>
      </c>
      <c r="C225" s="44" t="s">
        <v>58</v>
      </c>
      <c r="D225" s="44" t="s">
        <v>354</v>
      </c>
      <c r="E225" s="44" t="s">
        <v>20</v>
      </c>
      <c r="F225" s="79">
        <f t="shared" si="48"/>
        <v>500000</v>
      </c>
    </row>
    <row r="226" spans="1:6" ht="56.25" outlineLevel="1" x14ac:dyDescent="0.25">
      <c r="A226" s="43" t="s">
        <v>46</v>
      </c>
      <c r="B226" s="44" t="s">
        <v>487</v>
      </c>
      <c r="C226" s="44" t="s">
        <v>58</v>
      </c>
      <c r="D226" s="44" t="s">
        <v>354</v>
      </c>
      <c r="E226" s="44" t="s">
        <v>47</v>
      </c>
      <c r="F226" s="81">
        <v>500000</v>
      </c>
    </row>
    <row r="227" spans="1:6" ht="37.5" outlineLevel="1" x14ac:dyDescent="0.25">
      <c r="A227" s="43" t="s">
        <v>263</v>
      </c>
      <c r="B227" s="44" t="s">
        <v>487</v>
      </c>
      <c r="C227" s="44" t="s">
        <v>58</v>
      </c>
      <c r="D227" s="44" t="s">
        <v>355</v>
      </c>
      <c r="E227" s="44" t="s">
        <v>6</v>
      </c>
      <c r="F227" s="79">
        <f t="shared" ref="F227:F228" si="49">F228</f>
        <v>500000</v>
      </c>
    </row>
    <row r="228" spans="1:6" outlineLevel="1" x14ac:dyDescent="0.25">
      <c r="A228" s="43" t="s">
        <v>19</v>
      </c>
      <c r="B228" s="44" t="s">
        <v>487</v>
      </c>
      <c r="C228" s="44" t="s">
        <v>58</v>
      </c>
      <c r="D228" s="44" t="s">
        <v>355</v>
      </c>
      <c r="E228" s="44" t="s">
        <v>20</v>
      </c>
      <c r="F228" s="79">
        <f t="shared" si="49"/>
        <v>500000</v>
      </c>
    </row>
    <row r="229" spans="1:6" ht="56.25" outlineLevel="1" x14ac:dyDescent="0.25">
      <c r="A229" s="43" t="s">
        <v>46</v>
      </c>
      <c r="B229" s="44" t="s">
        <v>487</v>
      </c>
      <c r="C229" s="44" t="s">
        <v>58</v>
      </c>
      <c r="D229" s="44" t="s">
        <v>355</v>
      </c>
      <c r="E229" s="44" t="s">
        <v>47</v>
      </c>
      <c r="F229" s="81">
        <v>500000</v>
      </c>
    </row>
    <row r="230" spans="1:6" ht="56.25" outlineLevel="1" x14ac:dyDescent="0.25">
      <c r="A230" s="43" t="s">
        <v>301</v>
      </c>
      <c r="B230" s="44" t="s">
        <v>487</v>
      </c>
      <c r="C230" s="44" t="s">
        <v>58</v>
      </c>
      <c r="D230" s="44" t="s">
        <v>394</v>
      </c>
      <c r="E230" s="44" t="s">
        <v>6</v>
      </c>
      <c r="F230" s="81">
        <f>F231</f>
        <v>150000</v>
      </c>
    </row>
    <row r="231" spans="1:6" ht="37.5" outlineLevel="1" x14ac:dyDescent="0.25">
      <c r="A231" s="43" t="s">
        <v>15</v>
      </c>
      <c r="B231" s="44" t="s">
        <v>487</v>
      </c>
      <c r="C231" s="44" t="s">
        <v>58</v>
      </c>
      <c r="D231" s="44" t="s">
        <v>394</v>
      </c>
      <c r="E231" s="44" t="s">
        <v>16</v>
      </c>
      <c r="F231" s="81">
        <f>F232</f>
        <v>150000</v>
      </c>
    </row>
    <row r="232" spans="1:6" ht="37.5" outlineLevel="1" x14ac:dyDescent="0.25">
      <c r="A232" s="43" t="s">
        <v>17</v>
      </c>
      <c r="B232" s="44" t="s">
        <v>487</v>
      </c>
      <c r="C232" s="44" t="s">
        <v>58</v>
      </c>
      <c r="D232" s="44" t="s">
        <v>394</v>
      </c>
      <c r="E232" s="44" t="s">
        <v>18</v>
      </c>
      <c r="F232" s="81">
        <v>150000</v>
      </c>
    </row>
    <row r="233" spans="1:6" ht="56.25" outlineLevel="1" x14ac:dyDescent="0.25">
      <c r="A233" s="43" t="s">
        <v>264</v>
      </c>
      <c r="B233" s="44" t="s">
        <v>487</v>
      </c>
      <c r="C233" s="44" t="s">
        <v>58</v>
      </c>
      <c r="D233" s="44" t="s">
        <v>395</v>
      </c>
      <c r="E233" s="44" t="s">
        <v>6</v>
      </c>
      <c r="F233" s="81">
        <f>F234</f>
        <v>225000</v>
      </c>
    </row>
    <row r="234" spans="1:6" ht="37.5" outlineLevel="1" x14ac:dyDescent="0.25">
      <c r="A234" s="43" t="s">
        <v>15</v>
      </c>
      <c r="B234" s="44" t="s">
        <v>487</v>
      </c>
      <c r="C234" s="44" t="s">
        <v>58</v>
      </c>
      <c r="D234" s="44" t="s">
        <v>395</v>
      </c>
      <c r="E234" s="44" t="s">
        <v>16</v>
      </c>
      <c r="F234" s="81">
        <f>F235</f>
        <v>225000</v>
      </c>
    </row>
    <row r="235" spans="1:6" ht="37.5" outlineLevel="1" x14ac:dyDescent="0.25">
      <c r="A235" s="43" t="s">
        <v>17</v>
      </c>
      <c r="B235" s="44" t="s">
        <v>487</v>
      </c>
      <c r="C235" s="44" t="s">
        <v>58</v>
      </c>
      <c r="D235" s="44" t="s">
        <v>395</v>
      </c>
      <c r="E235" s="44" t="s">
        <v>18</v>
      </c>
      <c r="F235" s="81">
        <v>225000</v>
      </c>
    </row>
    <row r="236" spans="1:6" ht="37.5" outlineLevel="1" x14ac:dyDescent="0.25">
      <c r="A236" s="43" t="s">
        <v>653</v>
      </c>
      <c r="B236" s="44" t="s">
        <v>487</v>
      </c>
      <c r="C236" s="44" t="s">
        <v>58</v>
      </c>
      <c r="D236" s="44" t="s">
        <v>654</v>
      </c>
      <c r="E236" s="44" t="s">
        <v>6</v>
      </c>
      <c r="F236" s="81">
        <f>F237</f>
        <v>62000</v>
      </c>
    </row>
    <row r="237" spans="1:6" ht="37.5" outlineLevel="1" x14ac:dyDescent="0.25">
      <c r="A237" s="43" t="s">
        <v>15</v>
      </c>
      <c r="B237" s="44" t="s">
        <v>487</v>
      </c>
      <c r="C237" s="44" t="s">
        <v>58</v>
      </c>
      <c r="D237" s="44" t="s">
        <v>654</v>
      </c>
      <c r="E237" s="44" t="s">
        <v>16</v>
      </c>
      <c r="F237" s="81">
        <f>F238</f>
        <v>62000</v>
      </c>
    </row>
    <row r="238" spans="1:6" ht="37.5" outlineLevel="1" x14ac:dyDescent="0.25">
      <c r="A238" s="43" t="s">
        <v>17</v>
      </c>
      <c r="B238" s="44" t="s">
        <v>487</v>
      </c>
      <c r="C238" s="44" t="s">
        <v>58</v>
      </c>
      <c r="D238" s="44" t="s">
        <v>654</v>
      </c>
      <c r="E238" s="44" t="s">
        <v>18</v>
      </c>
      <c r="F238" s="81">
        <v>62000</v>
      </c>
    </row>
    <row r="239" spans="1:6" outlineLevel="1" x14ac:dyDescent="0.25">
      <c r="A239" s="46" t="s">
        <v>447</v>
      </c>
      <c r="B239" s="44" t="s">
        <v>487</v>
      </c>
      <c r="C239" s="44" t="s">
        <v>58</v>
      </c>
      <c r="D239" s="44" t="s">
        <v>448</v>
      </c>
      <c r="E239" s="44" t="s">
        <v>6</v>
      </c>
      <c r="F239" s="81">
        <f>F240</f>
        <v>143460299.72999999</v>
      </c>
    </row>
    <row r="240" spans="1:6" ht="56.25" outlineLevel="1" x14ac:dyDescent="0.25">
      <c r="A240" s="43" t="s">
        <v>455</v>
      </c>
      <c r="B240" s="44" t="s">
        <v>487</v>
      </c>
      <c r="C240" s="44" t="s">
        <v>58</v>
      </c>
      <c r="D240" s="44" t="s">
        <v>452</v>
      </c>
      <c r="E240" s="44" t="s">
        <v>6</v>
      </c>
      <c r="F240" s="81">
        <f>F241</f>
        <v>143460299.72999999</v>
      </c>
    </row>
    <row r="241" spans="1:8" ht="37.5" outlineLevel="1" x14ac:dyDescent="0.25">
      <c r="A241" s="43" t="s">
        <v>265</v>
      </c>
      <c r="B241" s="44" t="s">
        <v>487</v>
      </c>
      <c r="C241" s="44" t="s">
        <v>58</v>
      </c>
      <c r="D241" s="44" t="s">
        <v>452</v>
      </c>
      <c r="E241" s="44" t="s">
        <v>266</v>
      </c>
      <c r="F241" s="81">
        <f>F242</f>
        <v>143460299.72999999</v>
      </c>
    </row>
    <row r="242" spans="1:8" outlineLevel="1" x14ac:dyDescent="0.25">
      <c r="A242" s="43" t="s">
        <v>267</v>
      </c>
      <c r="B242" s="44" t="s">
        <v>487</v>
      </c>
      <c r="C242" s="44" t="s">
        <v>58</v>
      </c>
      <c r="D242" s="44" t="s">
        <v>452</v>
      </c>
      <c r="E242" s="44" t="s">
        <v>268</v>
      </c>
      <c r="F242" s="81">
        <v>143460299.72999999</v>
      </c>
    </row>
    <row r="243" spans="1:8" outlineLevel="1" x14ac:dyDescent="0.25">
      <c r="A243" s="43" t="s">
        <v>60</v>
      </c>
      <c r="B243" s="44" t="s">
        <v>487</v>
      </c>
      <c r="C243" s="44" t="s">
        <v>61</v>
      </c>
      <c r="D243" s="44" t="s">
        <v>125</v>
      </c>
      <c r="E243" s="44" t="s">
        <v>6</v>
      </c>
      <c r="F243" s="81">
        <f>F244+F252+F263</f>
        <v>22920266.550000001</v>
      </c>
    </row>
    <row r="244" spans="1:8" s="70" customFormat="1" ht="56.25" outlineLevel="1" x14ac:dyDescent="0.25">
      <c r="A244" s="75" t="s">
        <v>350</v>
      </c>
      <c r="B244" s="59" t="s">
        <v>487</v>
      </c>
      <c r="C244" s="59" t="s">
        <v>61</v>
      </c>
      <c r="D244" s="59" t="s">
        <v>133</v>
      </c>
      <c r="E244" s="59" t="s">
        <v>6</v>
      </c>
      <c r="F244" s="83">
        <f>F245</f>
        <v>550000</v>
      </c>
      <c r="G244" s="71"/>
      <c r="H244" s="71"/>
    </row>
    <row r="245" spans="1:8" outlineLevel="1" x14ac:dyDescent="0.25">
      <c r="A245" s="43" t="s">
        <v>356</v>
      </c>
      <c r="B245" s="44" t="s">
        <v>487</v>
      </c>
      <c r="C245" s="44" t="s">
        <v>61</v>
      </c>
      <c r="D245" s="44" t="s">
        <v>232</v>
      </c>
      <c r="E245" s="44" t="s">
        <v>6</v>
      </c>
      <c r="F245" s="81">
        <f>F246+F249</f>
        <v>550000</v>
      </c>
    </row>
    <row r="246" spans="1:8" outlineLevel="1" x14ac:dyDescent="0.25">
      <c r="A246" s="43" t="s">
        <v>362</v>
      </c>
      <c r="B246" s="44" t="s">
        <v>487</v>
      </c>
      <c r="C246" s="44" t="s">
        <v>61</v>
      </c>
      <c r="D246" s="44" t="s">
        <v>456</v>
      </c>
      <c r="E246" s="44" t="s">
        <v>6</v>
      </c>
      <c r="F246" s="81">
        <f>F247</f>
        <v>200000</v>
      </c>
    </row>
    <row r="247" spans="1:8" ht="37.5" outlineLevel="1" x14ac:dyDescent="0.25">
      <c r="A247" s="43" t="s">
        <v>15</v>
      </c>
      <c r="B247" s="44" t="s">
        <v>487</v>
      </c>
      <c r="C247" s="44" t="s">
        <v>61</v>
      </c>
      <c r="D247" s="44" t="s">
        <v>456</v>
      </c>
      <c r="E247" s="44" t="s">
        <v>16</v>
      </c>
      <c r="F247" s="81">
        <f>F248</f>
        <v>200000</v>
      </c>
    </row>
    <row r="248" spans="1:8" ht="18.75" customHeight="1" outlineLevel="1" x14ac:dyDescent="0.25">
      <c r="A248" s="43" t="s">
        <v>17</v>
      </c>
      <c r="B248" s="44" t="s">
        <v>487</v>
      </c>
      <c r="C248" s="44" t="s">
        <v>61</v>
      </c>
      <c r="D248" s="44" t="s">
        <v>456</v>
      </c>
      <c r="E248" s="44" t="s">
        <v>18</v>
      </c>
      <c r="F248" s="81">
        <v>200000</v>
      </c>
    </row>
    <row r="249" spans="1:8" ht="37.5" outlineLevel="1" x14ac:dyDescent="0.25">
      <c r="A249" s="47" t="s">
        <v>62</v>
      </c>
      <c r="B249" s="44" t="s">
        <v>487</v>
      </c>
      <c r="C249" s="44" t="s">
        <v>61</v>
      </c>
      <c r="D249" s="44" t="s">
        <v>357</v>
      </c>
      <c r="E249" s="44" t="s">
        <v>6</v>
      </c>
      <c r="F249" s="81">
        <f t="shared" ref="F249:F250" si="50">F250</f>
        <v>350000</v>
      </c>
    </row>
    <row r="250" spans="1:8" ht="37.5" outlineLevel="1" x14ac:dyDescent="0.25">
      <c r="A250" s="43" t="s">
        <v>15</v>
      </c>
      <c r="B250" s="44" t="s">
        <v>487</v>
      </c>
      <c r="C250" s="44" t="s">
        <v>61</v>
      </c>
      <c r="D250" s="44" t="s">
        <v>357</v>
      </c>
      <c r="E250" s="44" t="s">
        <v>16</v>
      </c>
      <c r="F250" s="81">
        <f t="shared" si="50"/>
        <v>350000</v>
      </c>
    </row>
    <row r="251" spans="1:8" ht="22.5" customHeight="1" outlineLevel="1" x14ac:dyDescent="0.25">
      <c r="A251" s="43" t="s">
        <v>17</v>
      </c>
      <c r="B251" s="44" t="s">
        <v>487</v>
      </c>
      <c r="C251" s="44" t="s">
        <v>61</v>
      </c>
      <c r="D251" s="44" t="s">
        <v>357</v>
      </c>
      <c r="E251" s="44" t="s">
        <v>18</v>
      </c>
      <c r="F251" s="81">
        <v>350000</v>
      </c>
    </row>
    <row r="252" spans="1:8" s="70" customFormat="1" ht="56.25" outlineLevel="1" x14ac:dyDescent="0.25">
      <c r="A252" s="75" t="s">
        <v>496</v>
      </c>
      <c r="B252" s="59" t="s">
        <v>487</v>
      </c>
      <c r="C252" s="59" t="s">
        <v>61</v>
      </c>
      <c r="D252" s="59" t="s">
        <v>497</v>
      </c>
      <c r="E252" s="59" t="s">
        <v>6</v>
      </c>
      <c r="F252" s="83">
        <f>F253</f>
        <v>6552000</v>
      </c>
      <c r="G252" s="71"/>
      <c r="H252" s="71"/>
    </row>
    <row r="253" spans="1:8" ht="37.5" outlineLevel="1" x14ac:dyDescent="0.25">
      <c r="A253" s="43" t="s">
        <v>498</v>
      </c>
      <c r="B253" s="44" t="s">
        <v>487</v>
      </c>
      <c r="C253" s="44" t="s">
        <v>61</v>
      </c>
      <c r="D253" s="44" t="s">
        <v>499</v>
      </c>
      <c r="E253" s="44" t="s">
        <v>6</v>
      </c>
      <c r="F253" s="81">
        <f>F254+F257+F260</f>
        <v>6552000</v>
      </c>
    </row>
    <row r="254" spans="1:8" ht="56.25" customHeight="1" outlineLevel="1" x14ac:dyDescent="0.25">
      <c r="A254" s="43" t="s">
        <v>500</v>
      </c>
      <c r="B254" s="44" t="s">
        <v>487</v>
      </c>
      <c r="C254" s="44" t="s">
        <v>61</v>
      </c>
      <c r="D254" s="44" t="s">
        <v>501</v>
      </c>
      <c r="E254" s="44" t="s">
        <v>6</v>
      </c>
      <c r="F254" s="81">
        <f>F255</f>
        <v>2000000</v>
      </c>
    </row>
    <row r="255" spans="1:8" ht="37.5" outlineLevel="1" x14ac:dyDescent="0.25">
      <c r="A255" s="43" t="s">
        <v>15</v>
      </c>
      <c r="B255" s="44" t="s">
        <v>487</v>
      </c>
      <c r="C255" s="44" t="s">
        <v>61</v>
      </c>
      <c r="D255" s="44" t="s">
        <v>501</v>
      </c>
      <c r="E255" s="44" t="s">
        <v>16</v>
      </c>
      <c r="F255" s="81">
        <f>F256</f>
        <v>2000000</v>
      </c>
    </row>
    <row r="256" spans="1:8" ht="37.5" outlineLevel="1" x14ac:dyDescent="0.25">
      <c r="A256" s="43" t="s">
        <v>17</v>
      </c>
      <c r="B256" s="44" t="s">
        <v>487</v>
      </c>
      <c r="C256" s="44" t="s">
        <v>61</v>
      </c>
      <c r="D256" s="44" t="s">
        <v>501</v>
      </c>
      <c r="E256" s="44" t="s">
        <v>18</v>
      </c>
      <c r="F256" s="81">
        <v>2000000</v>
      </c>
    </row>
    <row r="257" spans="1:8" ht="38.25" customHeight="1" outlineLevel="1" x14ac:dyDescent="0.25">
      <c r="A257" s="43" t="s">
        <v>502</v>
      </c>
      <c r="B257" s="44" t="s">
        <v>487</v>
      </c>
      <c r="C257" s="44" t="s">
        <v>61</v>
      </c>
      <c r="D257" s="44" t="s">
        <v>503</v>
      </c>
      <c r="E257" s="44" t="s">
        <v>6</v>
      </c>
      <c r="F257" s="81">
        <f>F258</f>
        <v>1500000</v>
      </c>
    </row>
    <row r="258" spans="1:8" ht="37.5" outlineLevel="1" x14ac:dyDescent="0.25">
      <c r="A258" s="43" t="s">
        <v>15</v>
      </c>
      <c r="B258" s="44" t="s">
        <v>487</v>
      </c>
      <c r="C258" s="44" t="s">
        <v>61</v>
      </c>
      <c r="D258" s="44" t="s">
        <v>503</v>
      </c>
      <c r="E258" s="44" t="s">
        <v>16</v>
      </c>
      <c r="F258" s="81">
        <f>F259</f>
        <v>1500000</v>
      </c>
    </row>
    <row r="259" spans="1:8" ht="37.5" outlineLevel="1" x14ac:dyDescent="0.25">
      <c r="A259" s="43" t="s">
        <v>17</v>
      </c>
      <c r="B259" s="44" t="s">
        <v>487</v>
      </c>
      <c r="C259" s="44" t="s">
        <v>61</v>
      </c>
      <c r="D259" s="44" t="s">
        <v>503</v>
      </c>
      <c r="E259" s="44" t="s">
        <v>18</v>
      </c>
      <c r="F259" s="81">
        <v>1500000</v>
      </c>
    </row>
    <row r="260" spans="1:8" ht="37.5" outlineLevel="1" x14ac:dyDescent="0.25">
      <c r="A260" s="43" t="s">
        <v>504</v>
      </c>
      <c r="B260" s="44" t="s">
        <v>487</v>
      </c>
      <c r="C260" s="44" t="s">
        <v>61</v>
      </c>
      <c r="D260" s="44" t="s">
        <v>505</v>
      </c>
      <c r="E260" s="44" t="s">
        <v>6</v>
      </c>
      <c r="F260" s="81">
        <f>F261</f>
        <v>3052000</v>
      </c>
    </row>
    <row r="261" spans="1:8" ht="37.5" outlineLevel="1" x14ac:dyDescent="0.25">
      <c r="A261" s="43" t="s">
        <v>15</v>
      </c>
      <c r="B261" s="44" t="s">
        <v>487</v>
      </c>
      <c r="C261" s="44" t="s">
        <v>61</v>
      </c>
      <c r="D261" s="44" t="s">
        <v>505</v>
      </c>
      <c r="E261" s="44" t="s">
        <v>16</v>
      </c>
      <c r="F261" s="81">
        <f>F262</f>
        <v>3052000</v>
      </c>
    </row>
    <row r="262" spans="1:8" ht="37.5" outlineLevel="1" x14ac:dyDescent="0.25">
      <c r="A262" s="43" t="s">
        <v>17</v>
      </c>
      <c r="B262" s="44" t="s">
        <v>487</v>
      </c>
      <c r="C262" s="44" t="s">
        <v>61</v>
      </c>
      <c r="D262" s="44" t="s">
        <v>505</v>
      </c>
      <c r="E262" s="44" t="s">
        <v>18</v>
      </c>
      <c r="F262" s="81">
        <v>3052000</v>
      </c>
    </row>
    <row r="263" spans="1:8" s="70" customFormat="1" ht="56.25" outlineLevel="1" x14ac:dyDescent="0.25">
      <c r="A263" s="75" t="s">
        <v>506</v>
      </c>
      <c r="B263" s="59" t="s">
        <v>487</v>
      </c>
      <c r="C263" s="59" t="s">
        <v>61</v>
      </c>
      <c r="D263" s="59" t="s">
        <v>507</v>
      </c>
      <c r="E263" s="59" t="s">
        <v>6</v>
      </c>
      <c r="F263" s="83">
        <f>F264+F269</f>
        <v>15818266.550000001</v>
      </c>
      <c r="G263" s="71"/>
      <c r="H263" s="71"/>
    </row>
    <row r="264" spans="1:8" s="70" customFormat="1" ht="56.25" outlineLevel="1" x14ac:dyDescent="0.25">
      <c r="A264" s="75" t="s">
        <v>542</v>
      </c>
      <c r="B264" s="59" t="s">
        <v>487</v>
      </c>
      <c r="C264" s="59" t="s">
        <v>61</v>
      </c>
      <c r="D264" s="59" t="s">
        <v>543</v>
      </c>
      <c r="E264" s="59" t="s">
        <v>6</v>
      </c>
      <c r="F264" s="83">
        <f>F265</f>
        <v>7115762.04</v>
      </c>
      <c r="G264" s="71"/>
      <c r="H264" s="71"/>
    </row>
    <row r="265" spans="1:8" ht="37.5" outlineLevel="1" x14ac:dyDescent="0.25">
      <c r="A265" s="43" t="s">
        <v>541</v>
      </c>
      <c r="B265" s="44" t="s">
        <v>487</v>
      </c>
      <c r="C265" s="44" t="s">
        <v>61</v>
      </c>
      <c r="D265" s="44" t="s">
        <v>544</v>
      </c>
      <c r="E265" s="44" t="s">
        <v>6</v>
      </c>
      <c r="F265" s="81">
        <f>F266</f>
        <v>7115762.04</v>
      </c>
    </row>
    <row r="266" spans="1:8" ht="37.5" outlineLevel="1" x14ac:dyDescent="0.25">
      <c r="A266" s="43" t="s">
        <v>540</v>
      </c>
      <c r="B266" s="44" t="s">
        <v>487</v>
      </c>
      <c r="C266" s="44" t="s">
        <v>61</v>
      </c>
      <c r="D266" s="44" t="s">
        <v>545</v>
      </c>
      <c r="E266" s="44" t="s">
        <v>6</v>
      </c>
      <c r="F266" s="81">
        <f>F267</f>
        <v>7115762.04</v>
      </c>
    </row>
    <row r="267" spans="1:8" ht="37.5" outlineLevel="1" x14ac:dyDescent="0.25">
      <c r="A267" s="43" t="s">
        <v>15</v>
      </c>
      <c r="B267" s="44" t="s">
        <v>487</v>
      </c>
      <c r="C267" s="44" t="s">
        <v>61</v>
      </c>
      <c r="D267" s="44" t="s">
        <v>545</v>
      </c>
      <c r="E267" s="44" t="s">
        <v>16</v>
      </c>
      <c r="F267" s="81">
        <f>F268</f>
        <v>7115762.04</v>
      </c>
    </row>
    <row r="268" spans="1:8" ht="37.5" outlineLevel="1" x14ac:dyDescent="0.25">
      <c r="A268" s="43" t="s">
        <v>17</v>
      </c>
      <c r="B268" s="44" t="s">
        <v>487</v>
      </c>
      <c r="C268" s="44" t="s">
        <v>61</v>
      </c>
      <c r="D268" s="44" t="s">
        <v>545</v>
      </c>
      <c r="E268" s="44" t="s">
        <v>18</v>
      </c>
      <c r="F268" s="81">
        <v>7115762.04</v>
      </c>
    </row>
    <row r="269" spans="1:8" s="70" customFormat="1" ht="37.5" outlineLevel="1" x14ac:dyDescent="0.25">
      <c r="A269" s="116" t="s">
        <v>546</v>
      </c>
      <c r="B269" s="44" t="s">
        <v>487</v>
      </c>
      <c r="C269" s="44" t="s">
        <v>61</v>
      </c>
      <c r="D269" s="59" t="s">
        <v>548</v>
      </c>
      <c r="E269" s="59" t="s">
        <v>6</v>
      </c>
      <c r="F269" s="83">
        <f>F270</f>
        <v>8702504.5099999998</v>
      </c>
      <c r="G269" s="71"/>
      <c r="H269" s="71"/>
    </row>
    <row r="270" spans="1:8" s="70" customFormat="1" ht="37.5" outlineLevel="1" x14ac:dyDescent="0.25">
      <c r="A270" s="116" t="s">
        <v>547</v>
      </c>
      <c r="B270" s="44" t="s">
        <v>487</v>
      </c>
      <c r="C270" s="44" t="s">
        <v>61</v>
      </c>
      <c r="D270" s="59" t="s">
        <v>549</v>
      </c>
      <c r="E270" s="59" t="s">
        <v>6</v>
      </c>
      <c r="F270" s="83">
        <f>F271+F274+F277</f>
        <v>8702504.5099999998</v>
      </c>
      <c r="G270" s="71"/>
      <c r="H270" s="71"/>
    </row>
    <row r="271" spans="1:8" s="70" customFormat="1" ht="57" customHeight="1" outlineLevel="1" x14ac:dyDescent="0.25">
      <c r="A271" s="45" t="s">
        <v>557</v>
      </c>
      <c r="B271" s="44" t="s">
        <v>487</v>
      </c>
      <c r="C271" s="44" t="s">
        <v>61</v>
      </c>
      <c r="D271" s="59" t="s">
        <v>568</v>
      </c>
      <c r="E271" s="59" t="s">
        <v>6</v>
      </c>
      <c r="F271" s="83">
        <f>F272</f>
        <v>6501429.3700000001</v>
      </c>
      <c r="G271" s="71"/>
      <c r="H271" s="71"/>
    </row>
    <row r="272" spans="1:8" s="70" customFormat="1" ht="37.5" outlineLevel="1" x14ac:dyDescent="0.25">
      <c r="A272" s="43" t="s">
        <v>15</v>
      </c>
      <c r="B272" s="44" t="s">
        <v>487</v>
      </c>
      <c r="C272" s="44" t="s">
        <v>61</v>
      </c>
      <c r="D272" s="59" t="s">
        <v>568</v>
      </c>
      <c r="E272" s="44" t="s">
        <v>16</v>
      </c>
      <c r="F272" s="83">
        <f>F273</f>
        <v>6501429.3700000001</v>
      </c>
      <c r="G272" s="71"/>
      <c r="H272" s="71"/>
    </row>
    <row r="273" spans="1:8" s="70" customFormat="1" ht="37.5" outlineLevel="1" x14ac:dyDescent="0.25">
      <c r="A273" s="43" t="s">
        <v>17</v>
      </c>
      <c r="B273" s="44" t="s">
        <v>487</v>
      </c>
      <c r="C273" s="44" t="s">
        <v>61</v>
      </c>
      <c r="D273" s="59" t="s">
        <v>568</v>
      </c>
      <c r="E273" s="44" t="s">
        <v>18</v>
      </c>
      <c r="F273" s="83">
        <v>6501429.3700000001</v>
      </c>
      <c r="G273" s="71"/>
      <c r="H273" s="71"/>
    </row>
    <row r="274" spans="1:8" ht="40.5" customHeight="1" outlineLevel="1" x14ac:dyDescent="0.25">
      <c r="A274" s="45" t="s">
        <v>551</v>
      </c>
      <c r="B274" s="44" t="s">
        <v>487</v>
      </c>
      <c r="C274" s="44" t="s">
        <v>61</v>
      </c>
      <c r="D274" s="44" t="s">
        <v>550</v>
      </c>
      <c r="E274" s="44" t="s">
        <v>6</v>
      </c>
      <c r="F274" s="81">
        <f>F275</f>
        <v>201075.14</v>
      </c>
    </row>
    <row r="275" spans="1:8" ht="37.5" outlineLevel="1" x14ac:dyDescent="0.25">
      <c r="A275" s="43" t="s">
        <v>15</v>
      </c>
      <c r="B275" s="44" t="s">
        <v>487</v>
      </c>
      <c r="C275" s="44" t="s">
        <v>61</v>
      </c>
      <c r="D275" s="44" t="s">
        <v>550</v>
      </c>
      <c r="E275" s="44" t="s">
        <v>16</v>
      </c>
      <c r="F275" s="81">
        <f>F276</f>
        <v>201075.14</v>
      </c>
    </row>
    <row r="276" spans="1:8" ht="37.5" outlineLevel="1" x14ac:dyDescent="0.25">
      <c r="A276" s="43" t="s">
        <v>17</v>
      </c>
      <c r="B276" s="44" t="s">
        <v>487</v>
      </c>
      <c r="C276" s="44" t="s">
        <v>61</v>
      </c>
      <c r="D276" s="44" t="s">
        <v>550</v>
      </c>
      <c r="E276" s="44" t="s">
        <v>18</v>
      </c>
      <c r="F276" s="81">
        <v>201075.14</v>
      </c>
    </row>
    <row r="277" spans="1:8" ht="37.5" outlineLevel="1" x14ac:dyDescent="0.25">
      <c r="A277" s="43" t="s">
        <v>658</v>
      </c>
      <c r="B277" s="44" t="s">
        <v>487</v>
      </c>
      <c r="C277" s="44" t="s">
        <v>61</v>
      </c>
      <c r="D277" s="44" t="s">
        <v>659</v>
      </c>
      <c r="E277" s="44" t="s">
        <v>6</v>
      </c>
      <c r="F277" s="81">
        <f>F278</f>
        <v>2000000</v>
      </c>
    </row>
    <row r="278" spans="1:8" ht="37.5" outlineLevel="1" x14ac:dyDescent="0.25">
      <c r="A278" s="43" t="s">
        <v>15</v>
      </c>
      <c r="B278" s="44" t="s">
        <v>487</v>
      </c>
      <c r="C278" s="44" t="s">
        <v>61</v>
      </c>
      <c r="D278" s="44" t="s">
        <v>659</v>
      </c>
      <c r="E278" s="44" t="s">
        <v>16</v>
      </c>
      <c r="F278" s="81">
        <f>F279</f>
        <v>2000000</v>
      </c>
    </row>
    <row r="279" spans="1:8" ht="37.5" outlineLevel="1" x14ac:dyDescent="0.25">
      <c r="A279" s="43" t="s">
        <v>17</v>
      </c>
      <c r="B279" s="44" t="s">
        <v>487</v>
      </c>
      <c r="C279" s="44" t="s">
        <v>61</v>
      </c>
      <c r="D279" s="44" t="s">
        <v>659</v>
      </c>
      <c r="E279" s="44" t="s">
        <v>18</v>
      </c>
      <c r="F279" s="81">
        <v>2000000</v>
      </c>
    </row>
    <row r="280" spans="1:8" ht="20.25" customHeight="1" outlineLevel="1" x14ac:dyDescent="0.25">
      <c r="A280" s="43" t="s">
        <v>294</v>
      </c>
      <c r="B280" s="44" t="s">
        <v>487</v>
      </c>
      <c r="C280" s="44" t="s">
        <v>295</v>
      </c>
      <c r="D280" s="44" t="s">
        <v>125</v>
      </c>
      <c r="E280" s="44" t="s">
        <v>6</v>
      </c>
      <c r="F280" s="79">
        <f t="shared" ref="F280" si="51">F281</f>
        <v>494057.68</v>
      </c>
    </row>
    <row r="281" spans="1:8" s="70" customFormat="1" ht="56.25" outlineLevel="1" x14ac:dyDescent="0.25">
      <c r="A281" s="75" t="s">
        <v>427</v>
      </c>
      <c r="B281" s="59" t="s">
        <v>487</v>
      </c>
      <c r="C281" s="59" t="s">
        <v>295</v>
      </c>
      <c r="D281" s="59" t="s">
        <v>133</v>
      </c>
      <c r="E281" s="59" t="s">
        <v>6</v>
      </c>
      <c r="F281" s="84">
        <f>F282</f>
        <v>494057.68</v>
      </c>
      <c r="G281" s="71"/>
      <c r="H281" s="71"/>
    </row>
    <row r="282" spans="1:8" ht="37.5" outlineLevel="1" x14ac:dyDescent="0.25">
      <c r="A282" s="43" t="s">
        <v>358</v>
      </c>
      <c r="B282" s="44" t="s">
        <v>487</v>
      </c>
      <c r="C282" s="44" t="s">
        <v>295</v>
      </c>
      <c r="D282" s="44" t="s">
        <v>352</v>
      </c>
      <c r="E282" s="44" t="s">
        <v>6</v>
      </c>
      <c r="F282" s="79">
        <f>F283+F286</f>
        <v>494057.68</v>
      </c>
    </row>
    <row r="283" spans="1:8" ht="37.5" outlineLevel="1" x14ac:dyDescent="0.25">
      <c r="A283" s="28" t="s">
        <v>555</v>
      </c>
      <c r="B283" s="44" t="s">
        <v>487</v>
      </c>
      <c r="C283" s="44" t="s">
        <v>295</v>
      </c>
      <c r="D283" s="44" t="s">
        <v>569</v>
      </c>
      <c r="E283" s="44" t="s">
        <v>6</v>
      </c>
      <c r="F283" s="79">
        <f>F284</f>
        <v>344057.68</v>
      </c>
    </row>
    <row r="284" spans="1:8" outlineLevel="1" x14ac:dyDescent="0.25">
      <c r="A284" s="43" t="s">
        <v>19</v>
      </c>
      <c r="B284" s="44" t="s">
        <v>487</v>
      </c>
      <c r="C284" s="44" t="s">
        <v>295</v>
      </c>
      <c r="D284" s="44" t="s">
        <v>569</v>
      </c>
      <c r="E284" s="44" t="s">
        <v>20</v>
      </c>
      <c r="F284" s="79">
        <f>F285</f>
        <v>344057.68</v>
      </c>
    </row>
    <row r="285" spans="1:8" ht="56.25" outlineLevel="1" x14ac:dyDescent="0.25">
      <c r="A285" s="43" t="s">
        <v>46</v>
      </c>
      <c r="B285" s="44" t="s">
        <v>487</v>
      </c>
      <c r="C285" s="44" t="s">
        <v>295</v>
      </c>
      <c r="D285" s="44" t="s">
        <v>569</v>
      </c>
      <c r="E285" s="44" t="s">
        <v>47</v>
      </c>
      <c r="F285" s="79">
        <v>344057.68</v>
      </c>
    </row>
    <row r="286" spans="1:8" ht="37.5" customHeight="1" outlineLevel="1" x14ac:dyDescent="0.25">
      <c r="A286" s="43" t="s">
        <v>308</v>
      </c>
      <c r="B286" s="44" t="s">
        <v>487</v>
      </c>
      <c r="C286" s="44" t="s">
        <v>295</v>
      </c>
      <c r="D286" s="44" t="s">
        <v>359</v>
      </c>
      <c r="E286" s="44" t="s">
        <v>6</v>
      </c>
      <c r="F286" s="79">
        <f t="shared" ref="F286:F287" si="52">F287</f>
        <v>150000</v>
      </c>
    </row>
    <row r="287" spans="1:8" outlineLevel="1" x14ac:dyDescent="0.25">
      <c r="A287" s="43" t="s">
        <v>19</v>
      </c>
      <c r="B287" s="44" t="s">
        <v>487</v>
      </c>
      <c r="C287" s="44" t="s">
        <v>295</v>
      </c>
      <c r="D287" s="44" t="s">
        <v>359</v>
      </c>
      <c r="E287" s="44" t="s">
        <v>20</v>
      </c>
      <c r="F287" s="79">
        <f t="shared" si="52"/>
        <v>150000</v>
      </c>
    </row>
    <row r="288" spans="1:8" ht="56.25" outlineLevel="1" x14ac:dyDescent="0.25">
      <c r="A288" s="43" t="s">
        <v>46</v>
      </c>
      <c r="B288" s="44" t="s">
        <v>487</v>
      </c>
      <c r="C288" s="44" t="s">
        <v>295</v>
      </c>
      <c r="D288" s="44" t="s">
        <v>359</v>
      </c>
      <c r="E288" s="44" t="s">
        <v>47</v>
      </c>
      <c r="F288" s="81">
        <v>150000</v>
      </c>
    </row>
    <row r="289" spans="1:8" s="70" customFormat="1" ht="18.75" customHeight="1" outlineLevel="1" x14ac:dyDescent="0.25">
      <c r="A289" s="75" t="s">
        <v>63</v>
      </c>
      <c r="B289" s="59" t="s">
        <v>487</v>
      </c>
      <c r="C289" s="59" t="s">
        <v>64</v>
      </c>
      <c r="D289" s="59" t="s">
        <v>125</v>
      </c>
      <c r="E289" s="59" t="s">
        <v>6</v>
      </c>
      <c r="F289" s="83">
        <f t="shared" ref="F289" si="53">F290</f>
        <v>515000</v>
      </c>
      <c r="G289" s="71"/>
      <c r="H289" s="71"/>
    </row>
    <row r="290" spans="1:8" outlineLevel="2" x14ac:dyDescent="0.25">
      <c r="A290" s="43" t="s">
        <v>65</v>
      </c>
      <c r="B290" s="44" t="s">
        <v>487</v>
      </c>
      <c r="C290" s="44" t="s">
        <v>66</v>
      </c>
      <c r="D290" s="44" t="s">
        <v>125</v>
      </c>
      <c r="E290" s="44" t="s">
        <v>6</v>
      </c>
      <c r="F290" s="81">
        <f>F291+F300</f>
        <v>515000</v>
      </c>
    </row>
    <row r="291" spans="1:8" s="70" customFormat="1" ht="41.25" customHeight="1" outlineLevel="3" x14ac:dyDescent="0.25">
      <c r="A291" s="75" t="s">
        <v>360</v>
      </c>
      <c r="B291" s="59" t="s">
        <v>487</v>
      </c>
      <c r="C291" s="59" t="s">
        <v>66</v>
      </c>
      <c r="D291" s="59" t="s">
        <v>134</v>
      </c>
      <c r="E291" s="59" t="s">
        <v>6</v>
      </c>
      <c r="F291" s="83">
        <f>F292+F296</f>
        <v>470000</v>
      </c>
      <c r="G291" s="71"/>
      <c r="H291" s="71"/>
    </row>
    <row r="292" spans="1:8" ht="42.75" customHeight="1" outlineLevel="3" x14ac:dyDescent="0.25">
      <c r="A292" s="43" t="s">
        <v>361</v>
      </c>
      <c r="B292" s="44" t="s">
        <v>487</v>
      </c>
      <c r="C292" s="44" t="s">
        <v>66</v>
      </c>
      <c r="D292" s="44" t="s">
        <v>396</v>
      </c>
      <c r="E292" s="44" t="s">
        <v>6</v>
      </c>
      <c r="F292" s="81">
        <f>F293</f>
        <v>440000</v>
      </c>
    </row>
    <row r="293" spans="1:8" ht="23.25" customHeight="1" outlineLevel="3" x14ac:dyDescent="0.25">
      <c r="A293" s="43" t="s">
        <v>244</v>
      </c>
      <c r="B293" s="44" t="s">
        <v>487</v>
      </c>
      <c r="C293" s="44" t="s">
        <v>66</v>
      </c>
      <c r="D293" s="44" t="s">
        <v>363</v>
      </c>
      <c r="E293" s="44" t="s">
        <v>6</v>
      </c>
      <c r="F293" s="81">
        <f t="shared" ref="F293:F294" si="54">F294</f>
        <v>440000</v>
      </c>
    </row>
    <row r="294" spans="1:8" ht="23.25" customHeight="1" outlineLevel="3" x14ac:dyDescent="0.25">
      <c r="A294" s="43" t="s">
        <v>15</v>
      </c>
      <c r="B294" s="44" t="s">
        <v>487</v>
      </c>
      <c r="C294" s="44" t="s">
        <v>66</v>
      </c>
      <c r="D294" s="44" t="s">
        <v>363</v>
      </c>
      <c r="E294" s="44" t="s">
        <v>16</v>
      </c>
      <c r="F294" s="81">
        <f t="shared" si="54"/>
        <v>440000</v>
      </c>
    </row>
    <row r="295" spans="1:8" ht="22.5" customHeight="1" outlineLevel="3" x14ac:dyDescent="0.25">
      <c r="A295" s="43" t="s">
        <v>17</v>
      </c>
      <c r="B295" s="44" t="s">
        <v>487</v>
      </c>
      <c r="C295" s="44" t="s">
        <v>66</v>
      </c>
      <c r="D295" s="44" t="s">
        <v>363</v>
      </c>
      <c r="E295" s="44" t="s">
        <v>18</v>
      </c>
      <c r="F295" s="81">
        <v>440000</v>
      </c>
    </row>
    <row r="296" spans="1:8" ht="37.5" outlineLevel="7" x14ac:dyDescent="0.25">
      <c r="A296" s="43" t="s">
        <v>364</v>
      </c>
      <c r="B296" s="44" t="s">
        <v>487</v>
      </c>
      <c r="C296" s="44" t="s">
        <v>66</v>
      </c>
      <c r="D296" s="44" t="s">
        <v>246</v>
      </c>
      <c r="E296" s="44" t="s">
        <v>6</v>
      </c>
      <c r="F296" s="79">
        <f>F297</f>
        <v>30000</v>
      </c>
    </row>
    <row r="297" spans="1:8" ht="25.5" customHeight="1" outlineLevel="5" x14ac:dyDescent="0.25">
      <c r="A297" s="43" t="s">
        <v>67</v>
      </c>
      <c r="B297" s="44" t="s">
        <v>487</v>
      </c>
      <c r="C297" s="44" t="s">
        <v>66</v>
      </c>
      <c r="D297" s="44" t="s">
        <v>245</v>
      </c>
      <c r="E297" s="44" t="s">
        <v>6</v>
      </c>
      <c r="F297" s="81">
        <f t="shared" ref="F297:F298" si="55">F298</f>
        <v>30000</v>
      </c>
    </row>
    <row r="298" spans="1:8" ht="37.5" outlineLevel="6" x14ac:dyDescent="0.25">
      <c r="A298" s="43" t="s">
        <v>15</v>
      </c>
      <c r="B298" s="44" t="s">
        <v>487</v>
      </c>
      <c r="C298" s="44" t="s">
        <v>66</v>
      </c>
      <c r="D298" s="44" t="s">
        <v>245</v>
      </c>
      <c r="E298" s="44" t="s">
        <v>16</v>
      </c>
      <c r="F298" s="81">
        <f t="shared" si="55"/>
        <v>30000</v>
      </c>
    </row>
    <row r="299" spans="1:8" ht="21" customHeight="1" outlineLevel="7" x14ac:dyDescent="0.25">
      <c r="A299" s="43" t="s">
        <v>17</v>
      </c>
      <c r="B299" s="44" t="s">
        <v>487</v>
      </c>
      <c r="C299" s="44" t="s">
        <v>66</v>
      </c>
      <c r="D299" s="44" t="s">
        <v>245</v>
      </c>
      <c r="E299" s="44" t="s">
        <v>18</v>
      </c>
      <c r="F299" s="81">
        <v>30000</v>
      </c>
    </row>
    <row r="300" spans="1:8" s="70" customFormat="1" ht="75" outlineLevel="3" x14ac:dyDescent="0.25">
      <c r="A300" s="75" t="s">
        <v>436</v>
      </c>
      <c r="B300" s="59" t="s">
        <v>487</v>
      </c>
      <c r="C300" s="59" t="s">
        <v>66</v>
      </c>
      <c r="D300" s="59" t="s">
        <v>365</v>
      </c>
      <c r="E300" s="59" t="s">
        <v>6</v>
      </c>
      <c r="F300" s="83">
        <f>F301</f>
        <v>45000</v>
      </c>
      <c r="G300" s="71"/>
      <c r="H300" s="71"/>
    </row>
    <row r="301" spans="1:8" ht="37.5" outlineLevel="5" x14ac:dyDescent="0.25">
      <c r="A301" s="43" t="s">
        <v>366</v>
      </c>
      <c r="B301" s="44" t="s">
        <v>487</v>
      </c>
      <c r="C301" s="44" t="s">
        <v>66</v>
      </c>
      <c r="D301" s="44" t="s">
        <v>367</v>
      </c>
      <c r="E301" s="44" t="s">
        <v>6</v>
      </c>
      <c r="F301" s="81">
        <f>F303</f>
        <v>45000</v>
      </c>
    </row>
    <row r="302" spans="1:8" outlineLevel="5" x14ac:dyDescent="0.25">
      <c r="A302" s="43" t="s">
        <v>368</v>
      </c>
      <c r="B302" s="44" t="s">
        <v>487</v>
      </c>
      <c r="C302" s="44" t="s">
        <v>66</v>
      </c>
      <c r="D302" s="44" t="s">
        <v>369</v>
      </c>
      <c r="E302" s="44" t="s">
        <v>6</v>
      </c>
      <c r="F302" s="81">
        <f>F303</f>
        <v>45000</v>
      </c>
    </row>
    <row r="303" spans="1:8" ht="37.5" outlineLevel="6" x14ac:dyDescent="0.25">
      <c r="A303" s="43" t="s">
        <v>15</v>
      </c>
      <c r="B303" s="44" t="s">
        <v>487</v>
      </c>
      <c r="C303" s="44" t="s">
        <v>66</v>
      </c>
      <c r="D303" s="44" t="s">
        <v>369</v>
      </c>
      <c r="E303" s="44" t="s">
        <v>16</v>
      </c>
      <c r="F303" s="81">
        <f t="shared" ref="F303" si="56">F304</f>
        <v>45000</v>
      </c>
    </row>
    <row r="304" spans="1:8" ht="20.25" customHeight="1" outlineLevel="7" x14ac:dyDescent="0.25">
      <c r="A304" s="43" t="s">
        <v>17</v>
      </c>
      <c r="B304" s="44" t="s">
        <v>487</v>
      </c>
      <c r="C304" s="44" t="s">
        <v>66</v>
      </c>
      <c r="D304" s="44" t="s">
        <v>369</v>
      </c>
      <c r="E304" s="44" t="s">
        <v>18</v>
      </c>
      <c r="F304" s="81">
        <v>45000</v>
      </c>
    </row>
    <row r="305" spans="1:8" s="70" customFormat="1" outlineLevel="1" x14ac:dyDescent="0.25">
      <c r="A305" s="75" t="s">
        <v>68</v>
      </c>
      <c r="B305" s="59" t="s">
        <v>487</v>
      </c>
      <c r="C305" s="59" t="s">
        <v>69</v>
      </c>
      <c r="D305" s="59" t="s">
        <v>125</v>
      </c>
      <c r="E305" s="59" t="s">
        <v>6</v>
      </c>
      <c r="F305" s="83">
        <f t="shared" ref="F305:F310" si="57">F306</f>
        <v>16105024.539999999</v>
      </c>
      <c r="G305" s="71"/>
      <c r="H305" s="71"/>
    </row>
    <row r="306" spans="1:8" outlineLevel="2" x14ac:dyDescent="0.25">
      <c r="A306" s="43" t="s">
        <v>257</v>
      </c>
      <c r="B306" s="44" t="s">
        <v>487</v>
      </c>
      <c r="C306" s="44" t="s">
        <v>256</v>
      </c>
      <c r="D306" s="44" t="s">
        <v>125</v>
      </c>
      <c r="E306" s="44" t="s">
        <v>6</v>
      </c>
      <c r="F306" s="81">
        <f t="shared" si="57"/>
        <v>16105024.539999999</v>
      </c>
    </row>
    <row r="307" spans="1:8" s="70" customFormat="1" ht="37.5" outlineLevel="3" x14ac:dyDescent="0.25">
      <c r="A307" s="75" t="s">
        <v>372</v>
      </c>
      <c r="B307" s="59" t="s">
        <v>487</v>
      </c>
      <c r="C307" s="59" t="s">
        <v>256</v>
      </c>
      <c r="D307" s="59" t="s">
        <v>135</v>
      </c>
      <c r="E307" s="59" t="s">
        <v>6</v>
      </c>
      <c r="F307" s="83">
        <f>F308+F312</f>
        <v>16105024.539999999</v>
      </c>
      <c r="G307" s="71"/>
      <c r="H307" s="71"/>
    </row>
    <row r="308" spans="1:8" ht="37.5" outlineLevel="3" x14ac:dyDescent="0.25">
      <c r="A308" s="43" t="s">
        <v>371</v>
      </c>
      <c r="B308" s="44" t="s">
        <v>487</v>
      </c>
      <c r="C308" s="44" t="s">
        <v>256</v>
      </c>
      <c r="D308" s="44" t="s">
        <v>228</v>
      </c>
      <c r="E308" s="44" t="s">
        <v>6</v>
      </c>
      <c r="F308" s="81">
        <f>F309</f>
        <v>16000000</v>
      </c>
    </row>
    <row r="309" spans="1:8" ht="56.25" outlineLevel="5" x14ac:dyDescent="0.25">
      <c r="A309" s="43" t="s">
        <v>72</v>
      </c>
      <c r="B309" s="44" t="s">
        <v>487</v>
      </c>
      <c r="C309" s="44" t="s">
        <v>256</v>
      </c>
      <c r="D309" s="44" t="s">
        <v>136</v>
      </c>
      <c r="E309" s="44" t="s">
        <v>6</v>
      </c>
      <c r="F309" s="81">
        <f t="shared" si="57"/>
        <v>16000000</v>
      </c>
    </row>
    <row r="310" spans="1:8" ht="37.5" outlineLevel="6" x14ac:dyDescent="0.25">
      <c r="A310" s="43" t="s">
        <v>36</v>
      </c>
      <c r="B310" s="44" t="s">
        <v>487</v>
      </c>
      <c r="C310" s="44" t="s">
        <v>256</v>
      </c>
      <c r="D310" s="44" t="s">
        <v>136</v>
      </c>
      <c r="E310" s="44" t="s">
        <v>37</v>
      </c>
      <c r="F310" s="81">
        <f t="shared" si="57"/>
        <v>16000000</v>
      </c>
    </row>
    <row r="311" spans="1:8" outlineLevel="7" x14ac:dyDescent="0.25">
      <c r="A311" s="43" t="s">
        <v>73</v>
      </c>
      <c r="B311" s="44" t="s">
        <v>487</v>
      </c>
      <c r="C311" s="44" t="s">
        <v>256</v>
      </c>
      <c r="D311" s="44" t="s">
        <v>136</v>
      </c>
      <c r="E311" s="44" t="s">
        <v>74</v>
      </c>
      <c r="F311" s="81">
        <v>16000000</v>
      </c>
    </row>
    <row r="312" spans="1:8" ht="37.5" outlineLevel="7" x14ac:dyDescent="0.25">
      <c r="A312" s="43" t="s">
        <v>210</v>
      </c>
      <c r="B312" s="44" t="s">
        <v>487</v>
      </c>
      <c r="C312" s="44" t="s">
        <v>256</v>
      </c>
      <c r="D312" s="44" t="s">
        <v>229</v>
      </c>
      <c r="E312" s="44" t="s">
        <v>6</v>
      </c>
      <c r="F312" s="81">
        <f>F313</f>
        <v>105024.54</v>
      </c>
    </row>
    <row r="313" spans="1:8" ht="75" outlineLevel="7" x14ac:dyDescent="0.25">
      <c r="A313" s="43" t="s">
        <v>509</v>
      </c>
      <c r="B313" s="44" t="s">
        <v>487</v>
      </c>
      <c r="C313" s="44" t="s">
        <v>256</v>
      </c>
      <c r="D313" s="44" t="s">
        <v>510</v>
      </c>
      <c r="E313" s="44" t="s">
        <v>6</v>
      </c>
      <c r="F313" s="81">
        <f>F314</f>
        <v>105024.54</v>
      </c>
    </row>
    <row r="314" spans="1:8" ht="37.5" outlineLevel="7" x14ac:dyDescent="0.25">
      <c r="A314" s="43" t="s">
        <v>36</v>
      </c>
      <c r="B314" s="44" t="s">
        <v>487</v>
      </c>
      <c r="C314" s="44" t="s">
        <v>256</v>
      </c>
      <c r="D314" s="44" t="s">
        <v>510</v>
      </c>
      <c r="E314" s="44" t="s">
        <v>37</v>
      </c>
      <c r="F314" s="81">
        <f>F315</f>
        <v>105024.54</v>
      </c>
    </row>
    <row r="315" spans="1:8" outlineLevel="7" x14ac:dyDescent="0.25">
      <c r="A315" s="43" t="s">
        <v>73</v>
      </c>
      <c r="B315" s="44" t="s">
        <v>487</v>
      </c>
      <c r="C315" s="44" t="s">
        <v>256</v>
      </c>
      <c r="D315" s="44" t="s">
        <v>510</v>
      </c>
      <c r="E315" s="44" t="s">
        <v>74</v>
      </c>
      <c r="F315" s="81">
        <v>105024.54</v>
      </c>
    </row>
    <row r="316" spans="1:8" s="70" customFormat="1" outlineLevel="1" x14ac:dyDescent="0.25">
      <c r="A316" s="75" t="s">
        <v>78</v>
      </c>
      <c r="B316" s="59" t="s">
        <v>487</v>
      </c>
      <c r="C316" s="59" t="s">
        <v>79</v>
      </c>
      <c r="D316" s="59" t="s">
        <v>125</v>
      </c>
      <c r="E316" s="59" t="s">
        <v>6</v>
      </c>
      <c r="F316" s="83">
        <f>F317+F338</f>
        <v>31316302.890000001</v>
      </c>
      <c r="G316" s="71"/>
      <c r="H316" s="71"/>
    </row>
    <row r="317" spans="1:8" outlineLevel="2" x14ac:dyDescent="0.25">
      <c r="A317" s="43" t="s">
        <v>80</v>
      </c>
      <c r="B317" s="44" t="s">
        <v>487</v>
      </c>
      <c r="C317" s="44" t="s">
        <v>81</v>
      </c>
      <c r="D317" s="44" t="s">
        <v>125</v>
      </c>
      <c r="E317" s="44" t="s">
        <v>6</v>
      </c>
      <c r="F317" s="81">
        <f>F318</f>
        <v>31136302.890000001</v>
      </c>
    </row>
    <row r="318" spans="1:8" s="70" customFormat="1" ht="37.5" outlineLevel="3" x14ac:dyDescent="0.25">
      <c r="A318" s="75" t="s">
        <v>372</v>
      </c>
      <c r="B318" s="44" t="s">
        <v>487</v>
      </c>
      <c r="C318" s="59" t="s">
        <v>81</v>
      </c>
      <c r="D318" s="59" t="s">
        <v>135</v>
      </c>
      <c r="E318" s="59" t="s">
        <v>6</v>
      </c>
      <c r="F318" s="83">
        <f>F319+F333+F323</f>
        <v>31136302.890000001</v>
      </c>
      <c r="G318" s="71"/>
      <c r="H318" s="71"/>
    </row>
    <row r="319" spans="1:8" ht="21.75" customHeight="1" outlineLevel="3" x14ac:dyDescent="0.25">
      <c r="A319" s="43" t="s">
        <v>373</v>
      </c>
      <c r="B319" s="44" t="s">
        <v>487</v>
      </c>
      <c r="C319" s="44" t="s">
        <v>81</v>
      </c>
      <c r="D319" s="44" t="s">
        <v>227</v>
      </c>
      <c r="E319" s="44" t="s">
        <v>6</v>
      </c>
      <c r="F319" s="81">
        <f>F330+F327+F320</f>
        <v>7971442.8899999997</v>
      </c>
    </row>
    <row r="320" spans="1:8" ht="37.5" outlineLevel="7" x14ac:dyDescent="0.25">
      <c r="A320" s="48" t="s">
        <v>83</v>
      </c>
      <c r="B320" s="44" t="s">
        <v>487</v>
      </c>
      <c r="C320" s="44" t="s">
        <v>81</v>
      </c>
      <c r="D320" s="44" t="s">
        <v>140</v>
      </c>
      <c r="E320" s="44" t="s">
        <v>6</v>
      </c>
      <c r="F320" s="81">
        <f t="shared" ref="F320:F321" si="58">F321</f>
        <v>7740500</v>
      </c>
    </row>
    <row r="321" spans="1:6" ht="37.5" outlineLevel="7" x14ac:dyDescent="0.25">
      <c r="A321" s="43" t="s">
        <v>36</v>
      </c>
      <c r="B321" s="44" t="s">
        <v>487</v>
      </c>
      <c r="C321" s="44" t="s">
        <v>81</v>
      </c>
      <c r="D321" s="44" t="s">
        <v>140</v>
      </c>
      <c r="E321" s="44" t="s">
        <v>37</v>
      </c>
      <c r="F321" s="81">
        <f t="shared" si="58"/>
        <v>7740500</v>
      </c>
    </row>
    <row r="322" spans="1:6" outlineLevel="7" x14ac:dyDescent="0.25">
      <c r="A322" s="43" t="s">
        <v>73</v>
      </c>
      <c r="B322" s="44" t="s">
        <v>487</v>
      </c>
      <c r="C322" s="44" t="s">
        <v>81</v>
      </c>
      <c r="D322" s="44" t="s">
        <v>140</v>
      </c>
      <c r="E322" s="44" t="s">
        <v>74</v>
      </c>
      <c r="F322" s="81">
        <v>7740500</v>
      </c>
    </row>
    <row r="323" spans="1:6" ht="37.5" outlineLevel="7" x14ac:dyDescent="0.25">
      <c r="A323" s="140" t="s">
        <v>655</v>
      </c>
      <c r="B323" s="141" t="s">
        <v>487</v>
      </c>
      <c r="C323" s="141" t="s">
        <v>81</v>
      </c>
      <c r="D323" s="141" t="s">
        <v>656</v>
      </c>
      <c r="E323" s="141" t="s">
        <v>6</v>
      </c>
      <c r="F323" s="81">
        <f>F324</f>
        <v>22493860</v>
      </c>
    </row>
    <row r="324" spans="1:6" ht="37.5" outlineLevel="7" x14ac:dyDescent="0.25">
      <c r="A324" s="32" t="s">
        <v>83</v>
      </c>
      <c r="B324" s="141" t="s">
        <v>487</v>
      </c>
      <c r="C324" s="141" t="s">
        <v>81</v>
      </c>
      <c r="D324" s="141" t="s">
        <v>657</v>
      </c>
      <c r="E324" s="141" t="s">
        <v>6</v>
      </c>
      <c r="F324" s="81">
        <f>F325</f>
        <v>22493860</v>
      </c>
    </row>
    <row r="325" spans="1:6" ht="37.5" outlineLevel="7" x14ac:dyDescent="0.25">
      <c r="A325" s="140" t="s">
        <v>36</v>
      </c>
      <c r="B325" s="141" t="s">
        <v>487</v>
      </c>
      <c r="C325" s="141" t="s">
        <v>81</v>
      </c>
      <c r="D325" s="141" t="s">
        <v>657</v>
      </c>
      <c r="E325" s="141" t="s">
        <v>37</v>
      </c>
      <c r="F325" s="81">
        <f>F326</f>
        <v>22493860</v>
      </c>
    </row>
    <row r="326" spans="1:6" outlineLevel="7" x14ac:dyDescent="0.25">
      <c r="A326" s="140" t="s">
        <v>73</v>
      </c>
      <c r="B326" s="141" t="s">
        <v>487</v>
      </c>
      <c r="C326" s="141" t="s">
        <v>81</v>
      </c>
      <c r="D326" s="141" t="s">
        <v>657</v>
      </c>
      <c r="E326" s="141" t="s">
        <v>74</v>
      </c>
      <c r="F326" s="81">
        <v>22493860</v>
      </c>
    </row>
    <row r="327" spans="1:6" ht="75" outlineLevel="7" x14ac:dyDescent="0.25">
      <c r="A327" s="28" t="s">
        <v>397</v>
      </c>
      <c r="B327" s="44" t="s">
        <v>487</v>
      </c>
      <c r="C327" s="44" t="s">
        <v>81</v>
      </c>
      <c r="D327" s="44" t="s">
        <v>296</v>
      </c>
      <c r="E327" s="44" t="s">
        <v>6</v>
      </c>
      <c r="F327" s="81">
        <f>F328</f>
        <v>226442.89</v>
      </c>
    </row>
    <row r="328" spans="1:6" ht="37.5" outlineLevel="7" x14ac:dyDescent="0.25">
      <c r="A328" s="43" t="s">
        <v>36</v>
      </c>
      <c r="B328" s="44" t="s">
        <v>487</v>
      </c>
      <c r="C328" s="44" t="s">
        <v>81</v>
      </c>
      <c r="D328" s="44" t="s">
        <v>296</v>
      </c>
      <c r="E328" s="44" t="s">
        <v>37</v>
      </c>
      <c r="F328" s="81">
        <f>F329</f>
        <v>226442.89</v>
      </c>
    </row>
    <row r="329" spans="1:6" outlineLevel="7" x14ac:dyDescent="0.25">
      <c r="A329" s="43" t="s">
        <v>73</v>
      </c>
      <c r="B329" s="44" t="s">
        <v>487</v>
      </c>
      <c r="C329" s="44" t="s">
        <v>81</v>
      </c>
      <c r="D329" s="44" t="s">
        <v>296</v>
      </c>
      <c r="E329" s="44" t="s">
        <v>74</v>
      </c>
      <c r="F329" s="81">
        <v>226442.89</v>
      </c>
    </row>
    <row r="330" spans="1:6" ht="36.75" customHeight="1" outlineLevel="3" x14ac:dyDescent="0.25">
      <c r="A330" s="43" t="s">
        <v>309</v>
      </c>
      <c r="B330" s="44" t="s">
        <v>487</v>
      </c>
      <c r="C330" s="44" t="s">
        <v>81</v>
      </c>
      <c r="D330" s="44" t="s">
        <v>310</v>
      </c>
      <c r="E330" s="44" t="s">
        <v>6</v>
      </c>
      <c r="F330" s="81">
        <f t="shared" ref="F330:F331" si="59">F331</f>
        <v>4500</v>
      </c>
    </row>
    <row r="331" spans="1:6" ht="37.5" outlineLevel="3" x14ac:dyDescent="0.25">
      <c r="A331" s="43" t="s">
        <v>36</v>
      </c>
      <c r="B331" s="44" t="s">
        <v>487</v>
      </c>
      <c r="C331" s="44" t="s">
        <v>81</v>
      </c>
      <c r="D331" s="44" t="s">
        <v>310</v>
      </c>
      <c r="E331" s="44" t="s">
        <v>37</v>
      </c>
      <c r="F331" s="81">
        <f t="shared" si="59"/>
        <v>4500</v>
      </c>
    </row>
    <row r="332" spans="1:6" outlineLevel="3" x14ac:dyDescent="0.25">
      <c r="A332" s="43" t="s">
        <v>73</v>
      </c>
      <c r="B332" s="44" t="s">
        <v>487</v>
      </c>
      <c r="C332" s="44" t="s">
        <v>81</v>
      </c>
      <c r="D332" s="44" t="s">
        <v>310</v>
      </c>
      <c r="E332" s="44" t="s">
        <v>74</v>
      </c>
      <c r="F332" s="81">
        <v>4500</v>
      </c>
    </row>
    <row r="333" spans="1:6" ht="37.5" outlineLevel="7" x14ac:dyDescent="0.25">
      <c r="A333" s="43" t="s">
        <v>210</v>
      </c>
      <c r="B333" s="44" t="s">
        <v>487</v>
      </c>
      <c r="C333" s="44" t="s">
        <v>81</v>
      </c>
      <c r="D333" s="44" t="s">
        <v>229</v>
      </c>
      <c r="E333" s="44" t="s">
        <v>6</v>
      </c>
      <c r="F333" s="79">
        <f>F334</f>
        <v>671000</v>
      </c>
    </row>
    <row r="334" spans="1:6" outlineLevel="5" x14ac:dyDescent="0.25">
      <c r="A334" s="43" t="s">
        <v>82</v>
      </c>
      <c r="B334" s="44" t="s">
        <v>487</v>
      </c>
      <c r="C334" s="44" t="s">
        <v>81</v>
      </c>
      <c r="D334" s="44" t="s">
        <v>139</v>
      </c>
      <c r="E334" s="44" t="s">
        <v>6</v>
      </c>
      <c r="F334" s="81">
        <f t="shared" ref="F334" si="60">F335</f>
        <v>671000</v>
      </c>
    </row>
    <row r="335" spans="1:6" ht="37.5" outlineLevel="6" x14ac:dyDescent="0.25">
      <c r="A335" s="43" t="s">
        <v>36</v>
      </c>
      <c r="B335" s="44" t="s">
        <v>487</v>
      </c>
      <c r="C335" s="44" t="s">
        <v>81</v>
      </c>
      <c r="D335" s="44" t="s">
        <v>139</v>
      </c>
      <c r="E335" s="44" t="s">
        <v>37</v>
      </c>
      <c r="F335" s="81">
        <f t="shared" ref="F335" si="61">F336+F337</f>
        <v>671000</v>
      </c>
    </row>
    <row r="336" spans="1:6" outlineLevel="7" x14ac:dyDescent="0.25">
      <c r="A336" s="43" t="s">
        <v>73</v>
      </c>
      <c r="B336" s="44" t="s">
        <v>487</v>
      </c>
      <c r="C336" s="44" t="s">
        <v>81</v>
      </c>
      <c r="D336" s="44" t="s">
        <v>139</v>
      </c>
      <c r="E336" s="44" t="s">
        <v>74</v>
      </c>
      <c r="F336" s="81">
        <v>557000</v>
      </c>
    </row>
    <row r="337" spans="1:8" ht="37.5" outlineLevel="7" x14ac:dyDescent="0.25">
      <c r="A337" s="43" t="s">
        <v>374</v>
      </c>
      <c r="B337" s="44" t="s">
        <v>487</v>
      </c>
      <c r="C337" s="44" t="s">
        <v>81</v>
      </c>
      <c r="D337" s="44" t="s">
        <v>139</v>
      </c>
      <c r="E337" s="44" t="s">
        <v>252</v>
      </c>
      <c r="F337" s="81">
        <v>114000</v>
      </c>
    </row>
    <row r="338" spans="1:8" outlineLevel="7" x14ac:dyDescent="0.25">
      <c r="A338" s="43" t="s">
        <v>511</v>
      </c>
      <c r="B338" s="44" t="s">
        <v>487</v>
      </c>
      <c r="C338" s="44" t="s">
        <v>512</v>
      </c>
      <c r="D338" s="44" t="s">
        <v>125</v>
      </c>
      <c r="E338" s="44" t="s">
        <v>6</v>
      </c>
      <c r="F338" s="81">
        <f>F339</f>
        <v>180000</v>
      </c>
    </row>
    <row r="339" spans="1:8" ht="37.5" outlineLevel="7" x14ac:dyDescent="0.25">
      <c r="A339" s="43" t="s">
        <v>372</v>
      </c>
      <c r="B339" s="44" t="s">
        <v>487</v>
      </c>
      <c r="C339" s="44" t="s">
        <v>512</v>
      </c>
      <c r="D339" s="44" t="s">
        <v>135</v>
      </c>
      <c r="E339" s="44" t="s">
        <v>6</v>
      </c>
      <c r="F339" s="81">
        <f>F340</f>
        <v>180000</v>
      </c>
    </row>
    <row r="340" spans="1:8" ht="37.5" outlineLevel="7" x14ac:dyDescent="0.25">
      <c r="A340" s="43" t="s">
        <v>210</v>
      </c>
      <c r="B340" s="44" t="s">
        <v>487</v>
      </c>
      <c r="C340" s="44" t="s">
        <v>512</v>
      </c>
      <c r="D340" s="44" t="s">
        <v>229</v>
      </c>
      <c r="E340" s="44" t="s">
        <v>6</v>
      </c>
      <c r="F340" s="81">
        <f>F341</f>
        <v>180000</v>
      </c>
    </row>
    <row r="341" spans="1:8" ht="56.25" outlineLevel="7" x14ac:dyDescent="0.25">
      <c r="A341" s="43" t="s">
        <v>513</v>
      </c>
      <c r="B341" s="44" t="s">
        <v>487</v>
      </c>
      <c r="C341" s="44" t="s">
        <v>512</v>
      </c>
      <c r="D341" s="44" t="s">
        <v>514</v>
      </c>
      <c r="E341" s="44" t="s">
        <v>6</v>
      </c>
      <c r="F341" s="81">
        <f>F342</f>
        <v>180000</v>
      </c>
    </row>
    <row r="342" spans="1:8" ht="37.5" outlineLevel="7" x14ac:dyDescent="0.25">
      <c r="A342" s="43" t="s">
        <v>36</v>
      </c>
      <c r="B342" s="44" t="s">
        <v>487</v>
      </c>
      <c r="C342" s="44" t="s">
        <v>512</v>
      </c>
      <c r="D342" s="44" t="s">
        <v>514</v>
      </c>
      <c r="E342" s="44" t="s">
        <v>37</v>
      </c>
      <c r="F342" s="81">
        <f>F343</f>
        <v>180000</v>
      </c>
    </row>
    <row r="343" spans="1:8" outlineLevel="7" x14ac:dyDescent="0.25">
      <c r="A343" s="43" t="s">
        <v>73</v>
      </c>
      <c r="B343" s="44" t="s">
        <v>487</v>
      </c>
      <c r="C343" s="44" t="s">
        <v>512</v>
      </c>
      <c r="D343" s="44" t="s">
        <v>514</v>
      </c>
      <c r="E343" s="44" t="s">
        <v>74</v>
      </c>
      <c r="F343" s="81">
        <v>180000</v>
      </c>
    </row>
    <row r="344" spans="1:8" s="70" customFormat="1" outlineLevel="1" x14ac:dyDescent="0.25">
      <c r="A344" s="75" t="s">
        <v>84</v>
      </c>
      <c r="B344" s="59" t="s">
        <v>487</v>
      </c>
      <c r="C344" s="59" t="s">
        <v>85</v>
      </c>
      <c r="D344" s="59" t="s">
        <v>125</v>
      </c>
      <c r="E344" s="59" t="s">
        <v>6</v>
      </c>
      <c r="F344" s="83">
        <f>F345+F350+F365</f>
        <v>40237941.520000003</v>
      </c>
      <c r="G344" s="71"/>
      <c r="H344" s="71"/>
    </row>
    <row r="345" spans="1:8" outlineLevel="2" x14ac:dyDescent="0.25">
      <c r="A345" s="43" t="s">
        <v>86</v>
      </c>
      <c r="B345" s="44" t="s">
        <v>487</v>
      </c>
      <c r="C345" s="44" t="s">
        <v>87</v>
      </c>
      <c r="D345" s="44" t="s">
        <v>125</v>
      </c>
      <c r="E345" s="44" t="s">
        <v>6</v>
      </c>
      <c r="F345" s="81">
        <f>F346</f>
        <v>5559675.2400000002</v>
      </c>
    </row>
    <row r="346" spans="1:8" ht="37.5" outlineLevel="4" x14ac:dyDescent="0.25">
      <c r="A346" s="43" t="s">
        <v>131</v>
      </c>
      <c r="B346" s="44" t="s">
        <v>487</v>
      </c>
      <c r="C346" s="44" t="s">
        <v>87</v>
      </c>
      <c r="D346" s="44" t="s">
        <v>126</v>
      </c>
      <c r="E346" s="44" t="s">
        <v>6</v>
      </c>
      <c r="F346" s="81">
        <f t="shared" ref="F346:F348" si="62">F347</f>
        <v>5559675.2400000002</v>
      </c>
    </row>
    <row r="347" spans="1:8" outlineLevel="5" x14ac:dyDescent="0.25">
      <c r="A347" s="43" t="s">
        <v>88</v>
      </c>
      <c r="B347" s="44" t="s">
        <v>487</v>
      </c>
      <c r="C347" s="44" t="s">
        <v>87</v>
      </c>
      <c r="D347" s="44" t="s">
        <v>141</v>
      </c>
      <c r="E347" s="44" t="s">
        <v>6</v>
      </c>
      <c r="F347" s="81">
        <f t="shared" si="62"/>
        <v>5559675.2400000002</v>
      </c>
    </row>
    <row r="348" spans="1:8" outlineLevel="6" x14ac:dyDescent="0.25">
      <c r="A348" s="43" t="s">
        <v>89</v>
      </c>
      <c r="B348" s="44" t="s">
        <v>487</v>
      </c>
      <c r="C348" s="44" t="s">
        <v>87</v>
      </c>
      <c r="D348" s="44" t="s">
        <v>141</v>
      </c>
      <c r="E348" s="44" t="s">
        <v>90</v>
      </c>
      <c r="F348" s="81">
        <f t="shared" si="62"/>
        <v>5559675.2400000002</v>
      </c>
    </row>
    <row r="349" spans="1:8" outlineLevel="7" x14ac:dyDescent="0.25">
      <c r="A349" s="43" t="s">
        <v>91</v>
      </c>
      <c r="B349" s="44" t="s">
        <v>487</v>
      </c>
      <c r="C349" s="44" t="s">
        <v>87</v>
      </c>
      <c r="D349" s="44" t="s">
        <v>141</v>
      </c>
      <c r="E349" s="44" t="s">
        <v>92</v>
      </c>
      <c r="F349" s="81">
        <v>5559675.2400000002</v>
      </c>
    </row>
    <row r="350" spans="1:8" outlineLevel="7" x14ac:dyDescent="0.25">
      <c r="A350" s="43" t="s">
        <v>93</v>
      </c>
      <c r="B350" s="44" t="s">
        <v>487</v>
      </c>
      <c r="C350" s="44" t="s">
        <v>94</v>
      </c>
      <c r="D350" s="44" t="s">
        <v>125</v>
      </c>
      <c r="E350" s="44" t="s">
        <v>6</v>
      </c>
      <c r="F350" s="81">
        <f>F351+F361+F356</f>
        <v>858600</v>
      </c>
    </row>
    <row r="351" spans="1:8" s="70" customFormat="1" ht="37.5" outlineLevel="7" x14ac:dyDescent="0.25">
      <c r="A351" s="75" t="s">
        <v>375</v>
      </c>
      <c r="B351" s="59" t="s">
        <v>487</v>
      </c>
      <c r="C351" s="59" t="s">
        <v>94</v>
      </c>
      <c r="D351" s="59" t="s">
        <v>128</v>
      </c>
      <c r="E351" s="59" t="s">
        <v>6</v>
      </c>
      <c r="F351" s="83">
        <f>F352</f>
        <v>200000</v>
      </c>
      <c r="G351" s="71"/>
      <c r="H351" s="71"/>
    </row>
    <row r="352" spans="1:8" ht="37.5" outlineLevel="7" x14ac:dyDescent="0.25">
      <c r="A352" s="43" t="s">
        <v>376</v>
      </c>
      <c r="B352" s="44" t="s">
        <v>487</v>
      </c>
      <c r="C352" s="44" t="s">
        <v>94</v>
      </c>
      <c r="D352" s="44" t="s">
        <v>417</v>
      </c>
      <c r="E352" s="44" t="s">
        <v>6</v>
      </c>
      <c r="F352" s="81">
        <f>F353</f>
        <v>200000</v>
      </c>
    </row>
    <row r="353" spans="1:8" ht="37.5" outlineLevel="7" x14ac:dyDescent="0.25">
      <c r="A353" s="43" t="s">
        <v>98</v>
      </c>
      <c r="B353" s="44" t="s">
        <v>487</v>
      </c>
      <c r="C353" s="44" t="s">
        <v>94</v>
      </c>
      <c r="D353" s="44" t="s">
        <v>418</v>
      </c>
      <c r="E353" s="44" t="s">
        <v>6</v>
      </c>
      <c r="F353" s="81">
        <f t="shared" ref="F353:F354" si="63">F354</f>
        <v>200000</v>
      </c>
    </row>
    <row r="354" spans="1:8" outlineLevel="7" x14ac:dyDescent="0.25">
      <c r="A354" s="43" t="s">
        <v>89</v>
      </c>
      <c r="B354" s="44" t="s">
        <v>487</v>
      </c>
      <c r="C354" s="44" t="s">
        <v>94</v>
      </c>
      <c r="D354" s="44" t="s">
        <v>418</v>
      </c>
      <c r="E354" s="44" t="s">
        <v>90</v>
      </c>
      <c r="F354" s="81">
        <f t="shared" si="63"/>
        <v>200000</v>
      </c>
    </row>
    <row r="355" spans="1:8" ht="37.5" outlineLevel="7" x14ac:dyDescent="0.25">
      <c r="A355" s="43" t="s">
        <v>96</v>
      </c>
      <c r="B355" s="44" t="s">
        <v>487</v>
      </c>
      <c r="C355" s="44" t="s">
        <v>94</v>
      </c>
      <c r="D355" s="44" t="s">
        <v>418</v>
      </c>
      <c r="E355" s="44" t="s">
        <v>97</v>
      </c>
      <c r="F355" s="81">
        <v>200000</v>
      </c>
    </row>
    <row r="356" spans="1:8" s="70" customFormat="1" ht="38.25" customHeight="1" outlineLevel="7" x14ac:dyDescent="0.25">
      <c r="A356" s="75" t="s">
        <v>377</v>
      </c>
      <c r="B356" s="59" t="s">
        <v>487</v>
      </c>
      <c r="C356" s="59" t="s">
        <v>94</v>
      </c>
      <c r="D356" s="59" t="s">
        <v>378</v>
      </c>
      <c r="E356" s="59" t="s">
        <v>6</v>
      </c>
      <c r="F356" s="84">
        <f>F357</f>
        <v>558600</v>
      </c>
      <c r="G356" s="71"/>
      <c r="H356" s="71"/>
    </row>
    <row r="357" spans="1:8" ht="36" customHeight="1" outlineLevel="7" x14ac:dyDescent="0.25">
      <c r="A357" s="43" t="s">
        <v>398</v>
      </c>
      <c r="B357" s="44" t="s">
        <v>487</v>
      </c>
      <c r="C357" s="44" t="s">
        <v>94</v>
      </c>
      <c r="D357" s="44" t="s">
        <v>379</v>
      </c>
      <c r="E357" s="44" t="s">
        <v>6</v>
      </c>
      <c r="F357" s="79">
        <f>F358</f>
        <v>558600</v>
      </c>
    </row>
    <row r="358" spans="1:8" ht="37.5" outlineLevel="7" x14ac:dyDescent="0.25">
      <c r="A358" s="43" t="s">
        <v>95</v>
      </c>
      <c r="B358" s="44" t="s">
        <v>487</v>
      </c>
      <c r="C358" s="44" t="s">
        <v>94</v>
      </c>
      <c r="D358" s="44" t="s">
        <v>380</v>
      </c>
      <c r="E358" s="44" t="s">
        <v>6</v>
      </c>
      <c r="F358" s="81">
        <f>F359</f>
        <v>558600</v>
      </c>
    </row>
    <row r="359" spans="1:8" outlineLevel="7" x14ac:dyDescent="0.25">
      <c r="A359" s="43" t="s">
        <v>89</v>
      </c>
      <c r="B359" s="44" t="s">
        <v>487</v>
      </c>
      <c r="C359" s="44" t="s">
        <v>94</v>
      </c>
      <c r="D359" s="44" t="s">
        <v>380</v>
      </c>
      <c r="E359" s="44" t="s">
        <v>90</v>
      </c>
      <c r="F359" s="79">
        <f t="shared" ref="F359" si="64">F360</f>
        <v>558600</v>
      </c>
    </row>
    <row r="360" spans="1:8" ht="37.5" outlineLevel="7" x14ac:dyDescent="0.25">
      <c r="A360" s="43" t="s">
        <v>96</v>
      </c>
      <c r="B360" s="44" t="s">
        <v>487</v>
      </c>
      <c r="C360" s="44" t="s">
        <v>94</v>
      </c>
      <c r="D360" s="44" t="s">
        <v>380</v>
      </c>
      <c r="E360" s="44" t="s">
        <v>97</v>
      </c>
      <c r="F360" s="81">
        <v>558600</v>
      </c>
    </row>
    <row r="361" spans="1:8" ht="37.5" outlineLevel="7" x14ac:dyDescent="0.25">
      <c r="A361" s="43" t="s">
        <v>131</v>
      </c>
      <c r="B361" s="44" t="s">
        <v>487</v>
      </c>
      <c r="C361" s="44" t="s">
        <v>94</v>
      </c>
      <c r="D361" s="44" t="s">
        <v>126</v>
      </c>
      <c r="E361" s="44" t="s">
        <v>6</v>
      </c>
      <c r="F361" s="79">
        <f>F362</f>
        <v>100000</v>
      </c>
    </row>
    <row r="362" spans="1:8" ht="37.5" outlineLevel="7" x14ac:dyDescent="0.25">
      <c r="A362" s="43" t="s">
        <v>515</v>
      </c>
      <c r="B362" s="44" t="s">
        <v>487</v>
      </c>
      <c r="C362" s="44" t="s">
        <v>94</v>
      </c>
      <c r="D362" s="44" t="s">
        <v>527</v>
      </c>
      <c r="E362" s="44" t="s">
        <v>6</v>
      </c>
      <c r="F362" s="79">
        <f t="shared" ref="F362:F363" si="65">F363</f>
        <v>100000</v>
      </c>
    </row>
    <row r="363" spans="1:8" outlineLevel="7" x14ac:dyDescent="0.25">
      <c r="A363" s="43" t="s">
        <v>89</v>
      </c>
      <c r="B363" s="44" t="s">
        <v>487</v>
      </c>
      <c r="C363" s="44" t="s">
        <v>94</v>
      </c>
      <c r="D363" s="44" t="s">
        <v>527</v>
      </c>
      <c r="E363" s="44" t="s">
        <v>90</v>
      </c>
      <c r="F363" s="79">
        <f t="shared" si="65"/>
        <v>100000</v>
      </c>
    </row>
    <row r="364" spans="1:8" outlineLevel="7" x14ac:dyDescent="0.25">
      <c r="A364" s="43" t="s">
        <v>311</v>
      </c>
      <c r="B364" s="44" t="s">
        <v>487</v>
      </c>
      <c r="C364" s="44" t="s">
        <v>94</v>
      </c>
      <c r="D364" s="44" t="s">
        <v>527</v>
      </c>
      <c r="E364" s="44" t="s">
        <v>312</v>
      </c>
      <c r="F364" s="81">
        <v>100000</v>
      </c>
    </row>
    <row r="365" spans="1:8" outlineLevel="1" x14ac:dyDescent="0.25">
      <c r="A365" s="43" t="s">
        <v>122</v>
      </c>
      <c r="B365" s="44" t="s">
        <v>487</v>
      </c>
      <c r="C365" s="44" t="s">
        <v>123</v>
      </c>
      <c r="D365" s="44" t="s">
        <v>125</v>
      </c>
      <c r="E365" s="44" t="s">
        <v>6</v>
      </c>
      <c r="F365" s="79">
        <f t="shared" ref="F365:F366" si="66">F366</f>
        <v>33819666.280000001</v>
      </c>
    </row>
    <row r="366" spans="1:8" ht="37.5" outlineLevel="1" x14ac:dyDescent="0.25">
      <c r="A366" s="43" t="s">
        <v>131</v>
      </c>
      <c r="B366" s="44" t="s">
        <v>487</v>
      </c>
      <c r="C366" s="44" t="s">
        <v>123</v>
      </c>
      <c r="D366" s="44" t="s">
        <v>126</v>
      </c>
      <c r="E366" s="44" t="s">
        <v>6</v>
      </c>
      <c r="F366" s="79">
        <f t="shared" si="66"/>
        <v>33819666.280000001</v>
      </c>
    </row>
    <row r="367" spans="1:8" outlineLevel="1" x14ac:dyDescent="0.25">
      <c r="A367" s="43" t="s">
        <v>277</v>
      </c>
      <c r="B367" s="44" t="s">
        <v>487</v>
      </c>
      <c r="C367" s="44" t="s">
        <v>123</v>
      </c>
      <c r="D367" s="44" t="s">
        <v>276</v>
      </c>
      <c r="E367" s="44" t="s">
        <v>6</v>
      </c>
      <c r="F367" s="79">
        <f>F377+F368+F371</f>
        <v>33819666.280000001</v>
      </c>
    </row>
    <row r="368" spans="1:8" ht="93.75" outlineLevel="1" x14ac:dyDescent="0.25">
      <c r="A368" s="43" t="s">
        <v>439</v>
      </c>
      <c r="B368" s="44" t="s">
        <v>487</v>
      </c>
      <c r="C368" s="44" t="s">
        <v>123</v>
      </c>
      <c r="D368" s="44" t="s">
        <v>440</v>
      </c>
      <c r="E368" s="44" t="s">
        <v>6</v>
      </c>
      <c r="F368" s="81">
        <f>F369</f>
        <v>1021243.89</v>
      </c>
    </row>
    <row r="369" spans="1:8" outlineLevel="1" x14ac:dyDescent="0.25">
      <c r="A369" s="43" t="s">
        <v>89</v>
      </c>
      <c r="B369" s="44" t="s">
        <v>487</v>
      </c>
      <c r="C369" s="44" t="s">
        <v>123</v>
      </c>
      <c r="D369" s="44" t="s">
        <v>440</v>
      </c>
      <c r="E369" s="44" t="s">
        <v>90</v>
      </c>
      <c r="F369" s="81">
        <f>F370</f>
        <v>1021243.89</v>
      </c>
    </row>
    <row r="370" spans="1:8" outlineLevel="1" x14ac:dyDescent="0.25">
      <c r="A370" s="43" t="s">
        <v>91</v>
      </c>
      <c r="B370" s="44" t="s">
        <v>487</v>
      </c>
      <c r="C370" s="44" t="s">
        <v>123</v>
      </c>
      <c r="D370" s="44" t="s">
        <v>440</v>
      </c>
      <c r="E370" s="44" t="s">
        <v>92</v>
      </c>
      <c r="F370" s="81">
        <v>1021243.89</v>
      </c>
    </row>
    <row r="371" spans="1:8" ht="93.75" outlineLevel="1" x14ac:dyDescent="0.25">
      <c r="A371" s="28" t="s">
        <v>441</v>
      </c>
      <c r="B371" s="44" t="s">
        <v>487</v>
      </c>
      <c r="C371" s="44" t="s">
        <v>123</v>
      </c>
      <c r="D371" s="44" t="s">
        <v>442</v>
      </c>
      <c r="E371" s="44" t="s">
        <v>6</v>
      </c>
      <c r="F371" s="81">
        <f>F372+F374</f>
        <v>14290492.390000001</v>
      </c>
    </row>
    <row r="372" spans="1:8" ht="37.5" outlineLevel="1" x14ac:dyDescent="0.25">
      <c r="A372" s="43" t="s">
        <v>15</v>
      </c>
      <c r="B372" s="44" t="s">
        <v>487</v>
      </c>
      <c r="C372" s="44" t="s">
        <v>123</v>
      </c>
      <c r="D372" s="44" t="s">
        <v>442</v>
      </c>
      <c r="E372" s="44" t="s">
        <v>16</v>
      </c>
      <c r="F372" s="81">
        <f>F373</f>
        <v>130000</v>
      </c>
    </row>
    <row r="373" spans="1:8" ht="20.25" customHeight="1" outlineLevel="1" x14ac:dyDescent="0.25">
      <c r="A373" s="43" t="s">
        <v>17</v>
      </c>
      <c r="B373" s="44" t="s">
        <v>487</v>
      </c>
      <c r="C373" s="44" t="s">
        <v>123</v>
      </c>
      <c r="D373" s="44" t="s">
        <v>442</v>
      </c>
      <c r="E373" s="44" t="s">
        <v>18</v>
      </c>
      <c r="F373" s="81">
        <v>130000</v>
      </c>
    </row>
    <row r="374" spans="1:8" outlineLevel="1" x14ac:dyDescent="0.25">
      <c r="A374" s="43" t="s">
        <v>89</v>
      </c>
      <c r="B374" s="44" t="s">
        <v>487</v>
      </c>
      <c r="C374" s="44" t="s">
        <v>123</v>
      </c>
      <c r="D374" s="44" t="s">
        <v>442</v>
      </c>
      <c r="E374" s="44" t="s">
        <v>90</v>
      </c>
      <c r="F374" s="81">
        <f>F375+F376</f>
        <v>14160492.390000001</v>
      </c>
    </row>
    <row r="375" spans="1:8" outlineLevel="1" x14ac:dyDescent="0.25">
      <c r="A375" s="43" t="s">
        <v>91</v>
      </c>
      <c r="B375" s="44" t="s">
        <v>487</v>
      </c>
      <c r="C375" s="44" t="s">
        <v>123</v>
      </c>
      <c r="D375" s="44" t="s">
        <v>442</v>
      </c>
      <c r="E375" s="44" t="s">
        <v>92</v>
      </c>
      <c r="F375" s="81">
        <v>12360492.390000001</v>
      </c>
    </row>
    <row r="376" spans="1:8" ht="37.5" outlineLevel="1" x14ac:dyDescent="0.25">
      <c r="A376" s="43" t="s">
        <v>96</v>
      </c>
      <c r="B376" s="44" t="s">
        <v>487</v>
      </c>
      <c r="C376" s="44" t="s">
        <v>123</v>
      </c>
      <c r="D376" s="44" t="s">
        <v>442</v>
      </c>
      <c r="E376" s="44" t="s">
        <v>97</v>
      </c>
      <c r="F376" s="81">
        <v>1800000</v>
      </c>
    </row>
    <row r="377" spans="1:8" ht="95.25" customHeight="1" outlineLevel="1" x14ac:dyDescent="0.25">
      <c r="A377" s="28" t="s">
        <v>632</v>
      </c>
      <c r="B377" s="44" t="s">
        <v>487</v>
      </c>
      <c r="C377" s="44" t="s">
        <v>123</v>
      </c>
      <c r="D377" s="44" t="s">
        <v>297</v>
      </c>
      <c r="E377" s="44" t="s">
        <v>6</v>
      </c>
      <c r="F377" s="79">
        <f>F378</f>
        <v>18507930</v>
      </c>
    </row>
    <row r="378" spans="1:8" ht="37.5" outlineLevel="1" x14ac:dyDescent="0.25">
      <c r="A378" s="43" t="s">
        <v>265</v>
      </c>
      <c r="B378" s="44" t="s">
        <v>487</v>
      </c>
      <c r="C378" s="44" t="s">
        <v>123</v>
      </c>
      <c r="D378" s="44" t="s">
        <v>297</v>
      </c>
      <c r="E378" s="44" t="s">
        <v>266</v>
      </c>
      <c r="F378" s="79">
        <f>F379</f>
        <v>18507930</v>
      </c>
    </row>
    <row r="379" spans="1:8" outlineLevel="1" x14ac:dyDescent="0.25">
      <c r="A379" s="43" t="s">
        <v>267</v>
      </c>
      <c r="B379" s="44" t="s">
        <v>487</v>
      </c>
      <c r="C379" s="44" t="s">
        <v>123</v>
      </c>
      <c r="D379" s="44" t="s">
        <v>297</v>
      </c>
      <c r="E379" s="44" t="s">
        <v>268</v>
      </c>
      <c r="F379" s="81">
        <v>18507930</v>
      </c>
    </row>
    <row r="380" spans="1:8" s="70" customFormat="1" outlineLevel="1" x14ac:dyDescent="0.25">
      <c r="A380" s="75" t="s">
        <v>99</v>
      </c>
      <c r="B380" s="59" t="s">
        <v>487</v>
      </c>
      <c r="C380" s="59" t="s">
        <v>100</v>
      </c>
      <c r="D380" s="59" t="s">
        <v>125</v>
      </c>
      <c r="E380" s="59" t="s">
        <v>6</v>
      </c>
      <c r="F380" s="84">
        <f>F381</f>
        <v>1528224.33</v>
      </c>
      <c r="G380" s="71"/>
      <c r="H380" s="71"/>
    </row>
    <row r="381" spans="1:8" outlineLevel="1" x14ac:dyDescent="0.25">
      <c r="A381" s="43" t="s">
        <v>303</v>
      </c>
      <c r="B381" s="44" t="s">
        <v>487</v>
      </c>
      <c r="C381" s="44" t="s">
        <v>302</v>
      </c>
      <c r="D381" s="44" t="s">
        <v>125</v>
      </c>
      <c r="E381" s="44" t="s">
        <v>6</v>
      </c>
      <c r="F381" s="79">
        <f>F382+F393</f>
        <v>1528224.33</v>
      </c>
    </row>
    <row r="382" spans="1:8" s="70" customFormat="1" ht="37.5" customHeight="1" outlineLevel="1" x14ac:dyDescent="0.25">
      <c r="A382" s="75" t="s">
        <v>381</v>
      </c>
      <c r="B382" s="59" t="s">
        <v>487</v>
      </c>
      <c r="C382" s="59" t="s">
        <v>302</v>
      </c>
      <c r="D382" s="59" t="s">
        <v>199</v>
      </c>
      <c r="E382" s="59" t="s">
        <v>6</v>
      </c>
      <c r="F382" s="84">
        <f>F389+F383</f>
        <v>1478224.33</v>
      </c>
      <c r="G382" s="71"/>
      <c r="H382" s="71"/>
    </row>
    <row r="383" spans="1:8" ht="37.5" outlineLevel="1" x14ac:dyDescent="0.25">
      <c r="A383" s="43" t="s">
        <v>212</v>
      </c>
      <c r="B383" s="44" t="s">
        <v>487</v>
      </c>
      <c r="C383" s="44" t="s">
        <v>302</v>
      </c>
      <c r="D383" s="44" t="s">
        <v>230</v>
      </c>
      <c r="E383" s="44" t="s">
        <v>6</v>
      </c>
      <c r="F383" s="79">
        <f t="shared" ref="F383" si="67">F384</f>
        <v>661000</v>
      </c>
    </row>
    <row r="384" spans="1:8" ht="21" customHeight="1" outlineLevel="1" x14ac:dyDescent="0.25">
      <c r="A384" s="43" t="s">
        <v>101</v>
      </c>
      <c r="B384" s="44" t="s">
        <v>487</v>
      </c>
      <c r="C384" s="44" t="s">
        <v>302</v>
      </c>
      <c r="D384" s="44" t="s">
        <v>200</v>
      </c>
      <c r="E384" s="44" t="s">
        <v>6</v>
      </c>
      <c r="F384" s="79">
        <f t="shared" ref="F384" si="68">F385+F387</f>
        <v>661000</v>
      </c>
    </row>
    <row r="385" spans="1:8" ht="37.5" outlineLevel="1" x14ac:dyDescent="0.25">
      <c r="A385" s="43" t="s">
        <v>15</v>
      </c>
      <c r="B385" s="44" t="s">
        <v>487</v>
      </c>
      <c r="C385" s="44" t="s">
        <v>302</v>
      </c>
      <c r="D385" s="44" t="s">
        <v>200</v>
      </c>
      <c r="E385" s="44" t="s">
        <v>16</v>
      </c>
      <c r="F385" s="79">
        <f t="shared" ref="F385" si="69">F386</f>
        <v>631000</v>
      </c>
    </row>
    <row r="386" spans="1:8" ht="19.5" customHeight="1" outlineLevel="1" x14ac:dyDescent="0.25">
      <c r="A386" s="43" t="s">
        <v>17</v>
      </c>
      <c r="B386" s="44" t="s">
        <v>487</v>
      </c>
      <c r="C386" s="44" t="s">
        <v>302</v>
      </c>
      <c r="D386" s="44" t="s">
        <v>200</v>
      </c>
      <c r="E386" s="44" t="s">
        <v>18</v>
      </c>
      <c r="F386" s="81">
        <v>631000</v>
      </c>
    </row>
    <row r="387" spans="1:8" ht="18" customHeight="1" outlineLevel="1" x14ac:dyDescent="0.25">
      <c r="A387" s="43" t="s">
        <v>272</v>
      </c>
      <c r="B387" s="44" t="s">
        <v>487</v>
      </c>
      <c r="C387" s="44" t="s">
        <v>302</v>
      </c>
      <c r="D387" s="44" t="s">
        <v>200</v>
      </c>
      <c r="E387" s="44" t="s">
        <v>20</v>
      </c>
      <c r="F387" s="79">
        <f t="shared" ref="F387" si="70">F388</f>
        <v>30000</v>
      </c>
    </row>
    <row r="388" spans="1:8" ht="18" customHeight="1" outlineLevel="1" x14ac:dyDescent="0.25">
      <c r="A388" s="43" t="s">
        <v>273</v>
      </c>
      <c r="B388" s="44" t="s">
        <v>487</v>
      </c>
      <c r="C388" s="44" t="s">
        <v>302</v>
      </c>
      <c r="D388" s="44" t="s">
        <v>200</v>
      </c>
      <c r="E388" s="44" t="s">
        <v>22</v>
      </c>
      <c r="F388" s="81">
        <v>30000</v>
      </c>
    </row>
    <row r="389" spans="1:8" outlineLevel="1" x14ac:dyDescent="0.25">
      <c r="A389" s="43" t="s">
        <v>382</v>
      </c>
      <c r="B389" s="44" t="s">
        <v>487</v>
      </c>
      <c r="C389" s="44" t="s">
        <v>302</v>
      </c>
      <c r="D389" s="44" t="s">
        <v>305</v>
      </c>
      <c r="E389" s="44" t="s">
        <v>6</v>
      </c>
      <c r="F389" s="79">
        <f>F390</f>
        <v>817224.33</v>
      </c>
    </row>
    <row r="390" spans="1:8" ht="37.5" outlineLevel="1" x14ac:dyDescent="0.25">
      <c r="A390" s="43" t="s">
        <v>281</v>
      </c>
      <c r="B390" s="44" t="s">
        <v>487</v>
      </c>
      <c r="C390" s="44" t="s">
        <v>302</v>
      </c>
      <c r="D390" s="44" t="s">
        <v>304</v>
      </c>
      <c r="E390" s="44" t="s">
        <v>6</v>
      </c>
      <c r="F390" s="79">
        <f t="shared" ref="F390:F391" si="71">F391</f>
        <v>817224.33</v>
      </c>
    </row>
    <row r="391" spans="1:8" ht="37.5" outlineLevel="1" x14ac:dyDescent="0.25">
      <c r="A391" s="43" t="s">
        <v>265</v>
      </c>
      <c r="B391" s="44" t="s">
        <v>487</v>
      </c>
      <c r="C391" s="44" t="s">
        <v>302</v>
      </c>
      <c r="D391" s="44" t="s">
        <v>304</v>
      </c>
      <c r="E391" s="44" t="s">
        <v>266</v>
      </c>
      <c r="F391" s="79">
        <f t="shared" si="71"/>
        <v>817224.33</v>
      </c>
    </row>
    <row r="392" spans="1:8" outlineLevel="1" x14ac:dyDescent="0.25">
      <c r="A392" s="43" t="s">
        <v>267</v>
      </c>
      <c r="B392" s="44" t="s">
        <v>487</v>
      </c>
      <c r="C392" s="44" t="s">
        <v>302</v>
      </c>
      <c r="D392" s="44" t="s">
        <v>304</v>
      </c>
      <c r="E392" s="44" t="s">
        <v>268</v>
      </c>
      <c r="F392" s="81">
        <v>817224.33</v>
      </c>
    </row>
    <row r="393" spans="1:8" ht="36" customHeight="1" outlineLevel="1" x14ac:dyDescent="0.25">
      <c r="A393" s="69" t="s">
        <v>457</v>
      </c>
      <c r="B393" s="59" t="s">
        <v>487</v>
      </c>
      <c r="C393" s="59" t="s">
        <v>302</v>
      </c>
      <c r="D393" s="59" t="s">
        <v>458</v>
      </c>
      <c r="E393" s="59" t="s">
        <v>6</v>
      </c>
      <c r="F393" s="81">
        <f>F394</f>
        <v>50000</v>
      </c>
    </row>
    <row r="394" spans="1:8" ht="20.25" customHeight="1" outlineLevel="1" x14ac:dyDescent="0.25">
      <c r="A394" s="117" t="s">
        <v>459</v>
      </c>
      <c r="B394" s="44" t="s">
        <v>487</v>
      </c>
      <c r="C394" s="44" t="s">
        <v>302</v>
      </c>
      <c r="D394" s="44" t="s">
        <v>460</v>
      </c>
      <c r="E394" s="44" t="s">
        <v>6</v>
      </c>
      <c r="F394" s="81">
        <f>F395</f>
        <v>50000</v>
      </c>
    </row>
    <row r="395" spans="1:8" ht="37.5" outlineLevel="1" x14ac:dyDescent="0.25">
      <c r="A395" s="43" t="s">
        <v>461</v>
      </c>
      <c r="B395" s="44" t="s">
        <v>487</v>
      </c>
      <c r="C395" s="44" t="s">
        <v>302</v>
      </c>
      <c r="D395" s="44" t="s">
        <v>462</v>
      </c>
      <c r="E395" s="44" t="s">
        <v>6</v>
      </c>
      <c r="F395" s="81">
        <f>F396</f>
        <v>50000</v>
      </c>
    </row>
    <row r="396" spans="1:8" ht="20.25" customHeight="1" outlineLevel="1" x14ac:dyDescent="0.25">
      <c r="A396" s="43" t="s">
        <v>15</v>
      </c>
      <c r="B396" s="44" t="s">
        <v>487</v>
      </c>
      <c r="C396" s="44" t="s">
        <v>302</v>
      </c>
      <c r="D396" s="44" t="s">
        <v>462</v>
      </c>
      <c r="E396" s="44" t="s">
        <v>16</v>
      </c>
      <c r="F396" s="81">
        <f>F397</f>
        <v>50000</v>
      </c>
    </row>
    <row r="397" spans="1:8" ht="21" customHeight="1" outlineLevel="1" x14ac:dyDescent="0.25">
      <c r="A397" s="43" t="s">
        <v>17</v>
      </c>
      <c r="B397" s="44" t="s">
        <v>487</v>
      </c>
      <c r="C397" s="44" t="s">
        <v>302</v>
      </c>
      <c r="D397" s="44" t="s">
        <v>462</v>
      </c>
      <c r="E397" s="44" t="s">
        <v>18</v>
      </c>
      <c r="F397" s="81">
        <v>50000</v>
      </c>
    </row>
    <row r="398" spans="1:8" s="70" customFormat="1" outlineLevel="1" x14ac:dyDescent="0.25">
      <c r="A398" s="75" t="s">
        <v>102</v>
      </c>
      <c r="B398" s="59" t="s">
        <v>487</v>
      </c>
      <c r="C398" s="59" t="s">
        <v>103</v>
      </c>
      <c r="D398" s="59" t="s">
        <v>125</v>
      </c>
      <c r="E398" s="59" t="s">
        <v>6</v>
      </c>
      <c r="F398" s="83">
        <f>F399</f>
        <v>2500000</v>
      </c>
      <c r="G398" s="71"/>
      <c r="H398" s="71"/>
    </row>
    <row r="399" spans="1:8" outlineLevel="2" x14ac:dyDescent="0.25">
      <c r="A399" s="43" t="s">
        <v>104</v>
      </c>
      <c r="B399" s="44" t="s">
        <v>487</v>
      </c>
      <c r="C399" s="44" t="s">
        <v>105</v>
      </c>
      <c r="D399" s="44" t="s">
        <v>125</v>
      </c>
      <c r="E399" s="44" t="s">
        <v>6</v>
      </c>
      <c r="F399" s="81">
        <f t="shared" ref="F399:F403" si="72">F400</f>
        <v>2500000</v>
      </c>
    </row>
    <row r="400" spans="1:8" s="70" customFormat="1" ht="36.75" customHeight="1" outlineLevel="3" x14ac:dyDescent="0.25">
      <c r="A400" s="75" t="s">
        <v>435</v>
      </c>
      <c r="B400" s="59" t="s">
        <v>487</v>
      </c>
      <c r="C400" s="59" t="s">
        <v>105</v>
      </c>
      <c r="D400" s="59" t="s">
        <v>319</v>
      </c>
      <c r="E400" s="59" t="s">
        <v>6</v>
      </c>
      <c r="F400" s="83">
        <f>F401</f>
        <v>2500000</v>
      </c>
      <c r="G400" s="71"/>
      <c r="H400" s="71"/>
    </row>
    <row r="401" spans="1:8" ht="24.75" customHeight="1" outlineLevel="4" x14ac:dyDescent="0.25">
      <c r="A401" s="46" t="s">
        <v>329</v>
      </c>
      <c r="B401" s="44" t="s">
        <v>487</v>
      </c>
      <c r="C401" s="44" t="s">
        <v>105</v>
      </c>
      <c r="D401" s="44" t="s">
        <v>321</v>
      </c>
      <c r="E401" s="44" t="s">
        <v>6</v>
      </c>
      <c r="F401" s="81">
        <f t="shared" si="72"/>
        <v>2500000</v>
      </c>
    </row>
    <row r="402" spans="1:8" ht="37.5" outlineLevel="5" x14ac:dyDescent="0.25">
      <c r="A402" s="43" t="s">
        <v>106</v>
      </c>
      <c r="B402" s="44" t="s">
        <v>487</v>
      </c>
      <c r="C402" s="44" t="s">
        <v>105</v>
      </c>
      <c r="D402" s="44" t="s">
        <v>322</v>
      </c>
      <c r="E402" s="44" t="s">
        <v>6</v>
      </c>
      <c r="F402" s="81">
        <f t="shared" si="72"/>
        <v>2500000</v>
      </c>
    </row>
    <row r="403" spans="1:8" ht="37.5" outlineLevel="6" x14ac:dyDescent="0.25">
      <c r="A403" s="43" t="s">
        <v>36</v>
      </c>
      <c r="B403" s="44" t="s">
        <v>487</v>
      </c>
      <c r="C403" s="44" t="s">
        <v>105</v>
      </c>
      <c r="D403" s="44" t="s">
        <v>322</v>
      </c>
      <c r="E403" s="44" t="s">
        <v>37</v>
      </c>
      <c r="F403" s="81">
        <f t="shared" si="72"/>
        <v>2500000</v>
      </c>
    </row>
    <row r="404" spans="1:8" outlineLevel="7" x14ac:dyDescent="0.25">
      <c r="A404" s="43" t="s">
        <v>38</v>
      </c>
      <c r="B404" s="44" t="s">
        <v>487</v>
      </c>
      <c r="C404" s="44" t="s">
        <v>105</v>
      </c>
      <c r="D404" s="44" t="s">
        <v>322</v>
      </c>
      <c r="E404" s="44" t="s">
        <v>39</v>
      </c>
      <c r="F404" s="81">
        <v>2500000</v>
      </c>
    </row>
    <row r="405" spans="1:8" s="3" customFormat="1" ht="21.75" customHeight="1" x14ac:dyDescent="0.25">
      <c r="A405" s="41" t="s">
        <v>516</v>
      </c>
      <c r="B405" s="42" t="s">
        <v>488</v>
      </c>
      <c r="C405" s="42" t="s">
        <v>5</v>
      </c>
      <c r="D405" s="42" t="s">
        <v>125</v>
      </c>
      <c r="E405" s="42" t="s">
        <v>6</v>
      </c>
      <c r="F405" s="85">
        <f t="shared" ref="F405" si="73">F406</f>
        <v>6483444</v>
      </c>
      <c r="G405" s="9"/>
      <c r="H405" s="9"/>
    </row>
    <row r="406" spans="1:8" outlineLevel="1" x14ac:dyDescent="0.25">
      <c r="A406" s="43" t="s">
        <v>7</v>
      </c>
      <c r="B406" s="44" t="s">
        <v>488</v>
      </c>
      <c r="C406" s="44" t="s">
        <v>8</v>
      </c>
      <c r="D406" s="44" t="s">
        <v>125</v>
      </c>
      <c r="E406" s="44" t="s">
        <v>6</v>
      </c>
      <c r="F406" s="81">
        <f t="shared" ref="F406" si="74">F407+F422+F427</f>
        <v>6483444</v>
      </c>
    </row>
    <row r="407" spans="1:8" ht="37.5" customHeight="1" outlineLevel="2" x14ac:dyDescent="0.25">
      <c r="A407" s="43" t="s">
        <v>107</v>
      </c>
      <c r="B407" s="44" t="s">
        <v>488</v>
      </c>
      <c r="C407" s="44" t="s">
        <v>108</v>
      </c>
      <c r="D407" s="44" t="s">
        <v>125</v>
      </c>
      <c r="E407" s="44" t="s">
        <v>6</v>
      </c>
      <c r="F407" s="81">
        <f t="shared" ref="F407" si="75">F408</f>
        <v>5053227</v>
      </c>
    </row>
    <row r="408" spans="1:8" ht="37.5" outlineLevel="4" x14ac:dyDescent="0.25">
      <c r="A408" s="43" t="s">
        <v>131</v>
      </c>
      <c r="B408" s="44" t="s">
        <v>488</v>
      </c>
      <c r="C408" s="44" t="s">
        <v>108</v>
      </c>
      <c r="D408" s="44" t="s">
        <v>126</v>
      </c>
      <c r="E408" s="44" t="s">
        <v>6</v>
      </c>
      <c r="F408" s="81">
        <f t="shared" ref="F408" si="76">F409+F412+F419</f>
        <v>5053227</v>
      </c>
    </row>
    <row r="409" spans="1:8" outlineLevel="5" x14ac:dyDescent="0.25">
      <c r="A409" s="43" t="s">
        <v>517</v>
      </c>
      <c r="B409" s="44" t="s">
        <v>488</v>
      </c>
      <c r="C409" s="44" t="s">
        <v>108</v>
      </c>
      <c r="D409" s="44" t="s">
        <v>518</v>
      </c>
      <c r="E409" s="44" t="s">
        <v>6</v>
      </c>
      <c r="F409" s="81">
        <f t="shared" ref="F409:F410" si="77">F410</f>
        <v>2328541</v>
      </c>
    </row>
    <row r="410" spans="1:8" ht="75" outlineLevel="6" x14ac:dyDescent="0.25">
      <c r="A410" s="43" t="s">
        <v>11</v>
      </c>
      <c r="B410" s="44" t="s">
        <v>488</v>
      </c>
      <c r="C410" s="44" t="s">
        <v>108</v>
      </c>
      <c r="D410" s="44" t="s">
        <v>518</v>
      </c>
      <c r="E410" s="44" t="s">
        <v>12</v>
      </c>
      <c r="F410" s="81">
        <f t="shared" si="77"/>
        <v>2328541</v>
      </c>
    </row>
    <row r="411" spans="1:8" ht="37.5" outlineLevel="7" x14ac:dyDescent="0.25">
      <c r="A411" s="43" t="s">
        <v>13</v>
      </c>
      <c r="B411" s="44" t="s">
        <v>488</v>
      </c>
      <c r="C411" s="44" t="s">
        <v>108</v>
      </c>
      <c r="D411" s="44" t="s">
        <v>518</v>
      </c>
      <c r="E411" s="44" t="s">
        <v>14</v>
      </c>
      <c r="F411" s="79">
        <v>2328541</v>
      </c>
    </row>
    <row r="412" spans="1:8" ht="56.25" outlineLevel="5" x14ac:dyDescent="0.25">
      <c r="A412" s="43" t="s">
        <v>481</v>
      </c>
      <c r="B412" s="44" t="s">
        <v>488</v>
      </c>
      <c r="C412" s="44" t="s">
        <v>108</v>
      </c>
      <c r="D412" s="44" t="s">
        <v>482</v>
      </c>
      <c r="E412" s="44" t="s">
        <v>6</v>
      </c>
      <c r="F412" s="81">
        <f t="shared" ref="F412" si="78">F413+F415+F417</f>
        <v>2544686</v>
      </c>
    </row>
    <row r="413" spans="1:8" ht="75" outlineLevel="6" x14ac:dyDescent="0.25">
      <c r="A413" s="43" t="s">
        <v>11</v>
      </c>
      <c r="B413" s="44" t="s">
        <v>488</v>
      </c>
      <c r="C413" s="44" t="s">
        <v>108</v>
      </c>
      <c r="D413" s="44" t="s">
        <v>482</v>
      </c>
      <c r="E413" s="44" t="s">
        <v>12</v>
      </c>
      <c r="F413" s="81">
        <f t="shared" ref="F413" si="79">F414</f>
        <v>2391186</v>
      </c>
    </row>
    <row r="414" spans="1:8" ht="37.5" outlineLevel="7" x14ac:dyDescent="0.25">
      <c r="A414" s="43" t="s">
        <v>13</v>
      </c>
      <c r="B414" s="44" t="s">
        <v>488</v>
      </c>
      <c r="C414" s="44" t="s">
        <v>108</v>
      </c>
      <c r="D414" s="44" t="s">
        <v>482</v>
      </c>
      <c r="E414" s="44" t="s">
        <v>14</v>
      </c>
      <c r="F414" s="79">
        <v>2391186</v>
      </c>
    </row>
    <row r="415" spans="1:8" ht="37.5" outlineLevel="6" x14ac:dyDescent="0.25">
      <c r="A415" s="43" t="s">
        <v>15</v>
      </c>
      <c r="B415" s="44" t="s">
        <v>488</v>
      </c>
      <c r="C415" s="44" t="s">
        <v>108</v>
      </c>
      <c r="D415" s="44" t="s">
        <v>482</v>
      </c>
      <c r="E415" s="44" t="s">
        <v>16</v>
      </c>
      <c r="F415" s="81">
        <f t="shared" ref="F415" si="80">F416</f>
        <v>148000</v>
      </c>
    </row>
    <row r="416" spans="1:8" ht="20.25" customHeight="1" outlineLevel="7" x14ac:dyDescent="0.25">
      <c r="A416" s="43" t="s">
        <v>17</v>
      </c>
      <c r="B416" s="44" t="s">
        <v>488</v>
      </c>
      <c r="C416" s="44" t="s">
        <v>108</v>
      </c>
      <c r="D416" s="44" t="s">
        <v>482</v>
      </c>
      <c r="E416" s="44" t="s">
        <v>18</v>
      </c>
      <c r="F416" s="79">
        <v>148000</v>
      </c>
    </row>
    <row r="417" spans="1:8" outlineLevel="6" x14ac:dyDescent="0.25">
      <c r="A417" s="43" t="s">
        <v>19</v>
      </c>
      <c r="B417" s="44" t="s">
        <v>488</v>
      </c>
      <c r="C417" s="44" t="s">
        <v>108</v>
      </c>
      <c r="D417" s="44" t="s">
        <v>482</v>
      </c>
      <c r="E417" s="44" t="s">
        <v>20</v>
      </c>
      <c r="F417" s="81">
        <f t="shared" ref="F417" si="81">F418</f>
        <v>5500</v>
      </c>
    </row>
    <row r="418" spans="1:8" outlineLevel="7" x14ac:dyDescent="0.25">
      <c r="A418" s="43" t="s">
        <v>21</v>
      </c>
      <c r="B418" s="44" t="s">
        <v>488</v>
      </c>
      <c r="C418" s="44" t="s">
        <v>108</v>
      </c>
      <c r="D418" s="44" t="s">
        <v>482</v>
      </c>
      <c r="E418" s="44" t="s">
        <v>22</v>
      </c>
      <c r="F418" s="79">
        <v>5500</v>
      </c>
    </row>
    <row r="419" spans="1:8" outlineLevel="5" x14ac:dyDescent="0.25">
      <c r="A419" s="43" t="s">
        <v>520</v>
      </c>
      <c r="B419" s="44" t="s">
        <v>488</v>
      </c>
      <c r="C419" s="44" t="s">
        <v>108</v>
      </c>
      <c r="D419" s="44" t="s">
        <v>519</v>
      </c>
      <c r="E419" s="44" t="s">
        <v>6</v>
      </c>
      <c r="F419" s="81">
        <f t="shared" ref="F419:F420" si="82">F420</f>
        <v>180000</v>
      </c>
    </row>
    <row r="420" spans="1:8" ht="75" outlineLevel="6" x14ac:dyDescent="0.25">
      <c r="A420" s="43" t="s">
        <v>11</v>
      </c>
      <c r="B420" s="44" t="s">
        <v>488</v>
      </c>
      <c r="C420" s="44" t="s">
        <v>108</v>
      </c>
      <c r="D420" s="44" t="s">
        <v>519</v>
      </c>
      <c r="E420" s="44" t="s">
        <v>12</v>
      </c>
      <c r="F420" s="81">
        <f t="shared" si="82"/>
        <v>180000</v>
      </c>
    </row>
    <row r="421" spans="1:8" ht="37.5" outlineLevel="7" x14ac:dyDescent="0.25">
      <c r="A421" s="43" t="s">
        <v>13</v>
      </c>
      <c r="B421" s="44" t="s">
        <v>488</v>
      </c>
      <c r="C421" s="44" t="s">
        <v>108</v>
      </c>
      <c r="D421" s="44" t="s">
        <v>519</v>
      </c>
      <c r="E421" s="44" t="s">
        <v>14</v>
      </c>
      <c r="F421" s="79">
        <v>180000</v>
      </c>
    </row>
    <row r="422" spans="1:8" ht="37.5" customHeight="1" outlineLevel="2" x14ac:dyDescent="0.25">
      <c r="A422" s="43" t="s">
        <v>9</v>
      </c>
      <c r="B422" s="44" t="s">
        <v>488</v>
      </c>
      <c r="C422" s="44" t="s">
        <v>10</v>
      </c>
      <c r="D422" s="44" t="s">
        <v>125</v>
      </c>
      <c r="E422" s="44" t="s">
        <v>6</v>
      </c>
      <c r="F422" s="81">
        <f t="shared" ref="F422:F425" si="83">F423</f>
        <v>1310217</v>
      </c>
    </row>
    <row r="423" spans="1:8" ht="37.5" outlineLevel="4" x14ac:dyDescent="0.25">
      <c r="A423" s="43" t="s">
        <v>131</v>
      </c>
      <c r="B423" s="44" t="s">
        <v>488</v>
      </c>
      <c r="C423" s="44" t="s">
        <v>10</v>
      </c>
      <c r="D423" s="44" t="s">
        <v>126</v>
      </c>
      <c r="E423" s="44" t="s">
        <v>6</v>
      </c>
      <c r="F423" s="81">
        <f t="shared" si="83"/>
        <v>1310217</v>
      </c>
    </row>
    <row r="424" spans="1:8" outlineLevel="5" x14ac:dyDescent="0.25">
      <c r="A424" s="43" t="s">
        <v>119</v>
      </c>
      <c r="B424" s="44" t="s">
        <v>488</v>
      </c>
      <c r="C424" s="44" t="s">
        <v>10</v>
      </c>
      <c r="D424" s="44" t="s">
        <v>142</v>
      </c>
      <c r="E424" s="44" t="s">
        <v>6</v>
      </c>
      <c r="F424" s="81">
        <f t="shared" si="83"/>
        <v>1310217</v>
      </c>
    </row>
    <row r="425" spans="1:8" ht="75" outlineLevel="6" x14ac:dyDescent="0.25">
      <c r="A425" s="43" t="s">
        <v>11</v>
      </c>
      <c r="B425" s="44" t="s">
        <v>488</v>
      </c>
      <c r="C425" s="44" t="s">
        <v>10</v>
      </c>
      <c r="D425" s="44" t="s">
        <v>142</v>
      </c>
      <c r="E425" s="44" t="s">
        <v>12</v>
      </c>
      <c r="F425" s="81">
        <f t="shared" si="83"/>
        <v>1310217</v>
      </c>
    </row>
    <row r="426" spans="1:8" ht="37.5" outlineLevel="7" x14ac:dyDescent="0.25">
      <c r="A426" s="43" t="s">
        <v>13</v>
      </c>
      <c r="B426" s="44" t="s">
        <v>488</v>
      </c>
      <c r="C426" s="44" t="s">
        <v>10</v>
      </c>
      <c r="D426" s="44" t="s">
        <v>142</v>
      </c>
      <c r="E426" s="44" t="s">
        <v>14</v>
      </c>
      <c r="F426" s="79">
        <v>1310217</v>
      </c>
    </row>
    <row r="427" spans="1:8" outlineLevel="2" x14ac:dyDescent="0.25">
      <c r="A427" s="43" t="s">
        <v>23</v>
      </c>
      <c r="B427" s="44" t="s">
        <v>488</v>
      </c>
      <c r="C427" s="44" t="s">
        <v>24</v>
      </c>
      <c r="D427" s="44" t="s">
        <v>125</v>
      </c>
      <c r="E427" s="44" t="s">
        <v>6</v>
      </c>
      <c r="F427" s="81">
        <f t="shared" ref="F427" si="84">F428+F433</f>
        <v>120000</v>
      </c>
    </row>
    <row r="428" spans="1:8" s="70" customFormat="1" ht="37.5" outlineLevel="3" x14ac:dyDescent="0.25">
      <c r="A428" s="75" t="s">
        <v>426</v>
      </c>
      <c r="B428" s="59" t="s">
        <v>488</v>
      </c>
      <c r="C428" s="59" t="s">
        <v>24</v>
      </c>
      <c r="D428" s="59" t="s">
        <v>127</v>
      </c>
      <c r="E428" s="59" t="s">
        <v>6</v>
      </c>
      <c r="F428" s="83">
        <f t="shared" ref="F428:F431" si="85">F429</f>
        <v>20000</v>
      </c>
      <c r="G428" s="71"/>
      <c r="H428" s="71"/>
    </row>
    <row r="429" spans="1:8" ht="37.5" outlineLevel="4" x14ac:dyDescent="0.25">
      <c r="A429" s="76" t="s">
        <v>213</v>
      </c>
      <c r="B429" s="44" t="s">
        <v>488</v>
      </c>
      <c r="C429" s="44" t="s">
        <v>24</v>
      </c>
      <c r="D429" s="44" t="s">
        <v>317</v>
      </c>
      <c r="E429" s="44" t="s">
        <v>6</v>
      </c>
      <c r="F429" s="81">
        <f t="shared" si="85"/>
        <v>20000</v>
      </c>
    </row>
    <row r="430" spans="1:8" outlineLevel="5" x14ac:dyDescent="0.25">
      <c r="A430" s="76" t="s">
        <v>323</v>
      </c>
      <c r="B430" s="44" t="s">
        <v>488</v>
      </c>
      <c r="C430" s="44" t="s">
        <v>24</v>
      </c>
      <c r="D430" s="44" t="s">
        <v>318</v>
      </c>
      <c r="E430" s="44" t="s">
        <v>6</v>
      </c>
      <c r="F430" s="81">
        <f t="shared" si="85"/>
        <v>20000</v>
      </c>
    </row>
    <row r="431" spans="1:8" ht="37.5" outlineLevel="6" x14ac:dyDescent="0.25">
      <c r="A431" s="43" t="s">
        <v>15</v>
      </c>
      <c r="B431" s="44" t="s">
        <v>488</v>
      </c>
      <c r="C431" s="44" t="s">
        <v>24</v>
      </c>
      <c r="D431" s="44" t="s">
        <v>318</v>
      </c>
      <c r="E431" s="44" t="s">
        <v>16</v>
      </c>
      <c r="F431" s="81">
        <f t="shared" si="85"/>
        <v>20000</v>
      </c>
    </row>
    <row r="432" spans="1:8" ht="22.5" customHeight="1" outlineLevel="7" x14ac:dyDescent="0.25">
      <c r="A432" s="43" t="s">
        <v>17</v>
      </c>
      <c r="B432" s="44" t="s">
        <v>488</v>
      </c>
      <c r="C432" s="44" t="s">
        <v>24</v>
      </c>
      <c r="D432" s="44" t="s">
        <v>318</v>
      </c>
      <c r="E432" s="44" t="s">
        <v>18</v>
      </c>
      <c r="F432" s="79">
        <v>20000</v>
      </c>
    </row>
    <row r="433" spans="1:8" s="70" customFormat="1" ht="37.5" outlineLevel="7" x14ac:dyDescent="0.25">
      <c r="A433" s="75" t="s">
        <v>131</v>
      </c>
      <c r="B433" s="59" t="s">
        <v>488</v>
      </c>
      <c r="C433" s="59" t="s">
        <v>24</v>
      </c>
      <c r="D433" s="59" t="s">
        <v>126</v>
      </c>
      <c r="E433" s="59" t="s">
        <v>6</v>
      </c>
      <c r="F433" s="87">
        <f t="shared" ref="F433:F435" si="86">F434</f>
        <v>100000</v>
      </c>
      <c r="G433" s="71"/>
      <c r="H433" s="71"/>
    </row>
    <row r="434" spans="1:8" ht="37.5" outlineLevel="7" x14ac:dyDescent="0.25">
      <c r="A434" s="43" t="s">
        <v>521</v>
      </c>
      <c r="B434" s="44" t="s">
        <v>488</v>
      </c>
      <c r="C434" s="44" t="s">
        <v>24</v>
      </c>
      <c r="D434" s="44" t="s">
        <v>522</v>
      </c>
      <c r="E434" s="44" t="s">
        <v>6</v>
      </c>
      <c r="F434" s="88">
        <f t="shared" si="86"/>
        <v>100000</v>
      </c>
    </row>
    <row r="435" spans="1:8" ht="37.5" outlineLevel="7" x14ac:dyDescent="0.25">
      <c r="A435" s="43" t="s">
        <v>15</v>
      </c>
      <c r="B435" s="44" t="s">
        <v>488</v>
      </c>
      <c r="C435" s="44" t="s">
        <v>24</v>
      </c>
      <c r="D435" s="44" t="s">
        <v>522</v>
      </c>
      <c r="E435" s="44" t="s">
        <v>16</v>
      </c>
      <c r="F435" s="88">
        <f t="shared" si="86"/>
        <v>100000</v>
      </c>
    </row>
    <row r="436" spans="1:8" ht="21" customHeight="1" outlineLevel="7" x14ac:dyDescent="0.25">
      <c r="A436" s="43" t="s">
        <v>17</v>
      </c>
      <c r="B436" s="44" t="s">
        <v>488</v>
      </c>
      <c r="C436" s="44" t="s">
        <v>24</v>
      </c>
      <c r="D436" s="44" t="s">
        <v>522</v>
      </c>
      <c r="E436" s="44" t="s">
        <v>18</v>
      </c>
      <c r="F436" s="79">
        <v>100000</v>
      </c>
    </row>
    <row r="437" spans="1:8" s="3" customFormat="1" ht="37.5" x14ac:dyDescent="0.25">
      <c r="A437" s="41" t="s">
        <v>537</v>
      </c>
      <c r="B437" s="42" t="s">
        <v>525</v>
      </c>
      <c r="C437" s="42" t="s">
        <v>5</v>
      </c>
      <c r="D437" s="42" t="s">
        <v>125</v>
      </c>
      <c r="E437" s="42" t="s">
        <v>6</v>
      </c>
      <c r="F437" s="85">
        <f>F438+F569</f>
        <v>576816947.05000007</v>
      </c>
      <c r="G437" s="133"/>
      <c r="H437" s="133"/>
    </row>
    <row r="438" spans="1:8" s="70" customFormat="1" outlineLevel="1" x14ac:dyDescent="0.25">
      <c r="A438" s="75" t="s">
        <v>68</v>
      </c>
      <c r="B438" s="59" t="s">
        <v>525</v>
      </c>
      <c r="C438" s="59" t="s">
        <v>69</v>
      </c>
      <c r="D438" s="59" t="s">
        <v>125</v>
      </c>
      <c r="E438" s="59" t="s">
        <v>6</v>
      </c>
      <c r="F438" s="83">
        <f>F439+F475+F530+F549+F512</f>
        <v>570952830.05000007</v>
      </c>
      <c r="G438" s="71"/>
      <c r="H438" s="71"/>
    </row>
    <row r="439" spans="1:8" outlineLevel="2" x14ac:dyDescent="0.25">
      <c r="A439" s="43" t="s">
        <v>109</v>
      </c>
      <c r="B439" s="44" t="s">
        <v>525</v>
      </c>
      <c r="C439" s="44" t="s">
        <v>110</v>
      </c>
      <c r="D439" s="44" t="s">
        <v>125</v>
      </c>
      <c r="E439" s="44" t="s">
        <v>6</v>
      </c>
      <c r="F439" s="81">
        <f t="shared" ref="F439" si="87">F440</f>
        <v>150580092.75999999</v>
      </c>
    </row>
    <row r="440" spans="1:8" s="70" customFormat="1" ht="37.5" outlineLevel="3" x14ac:dyDescent="0.25">
      <c r="A440" s="75" t="s">
        <v>399</v>
      </c>
      <c r="B440" s="44" t="s">
        <v>525</v>
      </c>
      <c r="C440" s="59" t="s">
        <v>110</v>
      </c>
      <c r="D440" s="59" t="s">
        <v>137</v>
      </c>
      <c r="E440" s="59" t="s">
        <v>6</v>
      </c>
      <c r="F440" s="83">
        <f>F441</f>
        <v>150580092.75999999</v>
      </c>
      <c r="G440" s="71"/>
      <c r="H440" s="71"/>
    </row>
    <row r="441" spans="1:8" ht="37.5" outlineLevel="4" x14ac:dyDescent="0.25">
      <c r="A441" s="43" t="s">
        <v>400</v>
      </c>
      <c r="B441" s="44" t="s">
        <v>525</v>
      </c>
      <c r="C441" s="44" t="s">
        <v>110</v>
      </c>
      <c r="D441" s="44" t="s">
        <v>138</v>
      </c>
      <c r="E441" s="44" t="s">
        <v>6</v>
      </c>
      <c r="F441" s="81">
        <f>F442+F449+F471</f>
        <v>150580092.75999999</v>
      </c>
    </row>
    <row r="442" spans="1:8" ht="37.5" outlineLevel="4" x14ac:dyDescent="0.25">
      <c r="A442" s="46" t="s">
        <v>201</v>
      </c>
      <c r="B442" s="44" t="s">
        <v>525</v>
      </c>
      <c r="C442" s="44" t="s">
        <v>110</v>
      </c>
      <c r="D442" s="44" t="s">
        <v>219</v>
      </c>
      <c r="E442" s="44" t="s">
        <v>6</v>
      </c>
      <c r="F442" s="81">
        <f>F443+F446</f>
        <v>118258769</v>
      </c>
    </row>
    <row r="443" spans="1:8" ht="56.25" outlineLevel="5" x14ac:dyDescent="0.25">
      <c r="A443" s="43" t="s">
        <v>112</v>
      </c>
      <c r="B443" s="44" t="s">
        <v>525</v>
      </c>
      <c r="C443" s="44" t="s">
        <v>110</v>
      </c>
      <c r="D443" s="44" t="s">
        <v>143</v>
      </c>
      <c r="E443" s="44" t="s">
        <v>6</v>
      </c>
      <c r="F443" s="81">
        <f t="shared" ref="F443:F444" si="88">F444</f>
        <v>40648900</v>
      </c>
    </row>
    <row r="444" spans="1:8" ht="37.5" outlineLevel="6" x14ac:dyDescent="0.25">
      <c r="A444" s="43" t="s">
        <v>36</v>
      </c>
      <c r="B444" s="44" t="s">
        <v>525</v>
      </c>
      <c r="C444" s="44" t="s">
        <v>110</v>
      </c>
      <c r="D444" s="44" t="s">
        <v>143</v>
      </c>
      <c r="E444" s="44" t="s">
        <v>37</v>
      </c>
      <c r="F444" s="81">
        <f t="shared" si="88"/>
        <v>40648900</v>
      </c>
    </row>
    <row r="445" spans="1:8" outlineLevel="7" x14ac:dyDescent="0.25">
      <c r="A445" s="43" t="s">
        <v>73</v>
      </c>
      <c r="B445" s="44" t="s">
        <v>525</v>
      </c>
      <c r="C445" s="44" t="s">
        <v>110</v>
      </c>
      <c r="D445" s="44" t="s">
        <v>143</v>
      </c>
      <c r="E445" s="44" t="s">
        <v>74</v>
      </c>
      <c r="F445" s="79">
        <v>40648900</v>
      </c>
    </row>
    <row r="446" spans="1:8" ht="93.75" outlineLevel="7" x14ac:dyDescent="0.25">
      <c r="A446" s="46" t="s">
        <v>401</v>
      </c>
      <c r="B446" s="44" t="s">
        <v>525</v>
      </c>
      <c r="C446" s="44" t="s">
        <v>110</v>
      </c>
      <c r="D446" s="44" t="s">
        <v>144</v>
      </c>
      <c r="E446" s="44" t="s">
        <v>6</v>
      </c>
      <c r="F446" s="81">
        <f t="shared" ref="F446:F447" si="89">F447</f>
        <v>77609869</v>
      </c>
    </row>
    <row r="447" spans="1:8" ht="37.5" outlineLevel="7" x14ac:dyDescent="0.25">
      <c r="A447" s="43" t="s">
        <v>36</v>
      </c>
      <c r="B447" s="44" t="s">
        <v>525</v>
      </c>
      <c r="C447" s="44" t="s">
        <v>110</v>
      </c>
      <c r="D447" s="44" t="s">
        <v>144</v>
      </c>
      <c r="E447" s="44" t="s">
        <v>37</v>
      </c>
      <c r="F447" s="81">
        <f t="shared" si="89"/>
        <v>77609869</v>
      </c>
    </row>
    <row r="448" spans="1:8" outlineLevel="7" x14ac:dyDescent="0.25">
      <c r="A448" s="43" t="s">
        <v>73</v>
      </c>
      <c r="B448" s="44" t="s">
        <v>525</v>
      </c>
      <c r="C448" s="44" t="s">
        <v>110</v>
      </c>
      <c r="D448" s="44" t="s">
        <v>144</v>
      </c>
      <c r="E448" s="44" t="s">
        <v>74</v>
      </c>
      <c r="F448" s="79">
        <v>77609869</v>
      </c>
    </row>
    <row r="449" spans="1:6" ht="18.75" customHeight="1" outlineLevel="7" x14ac:dyDescent="0.25">
      <c r="A449" s="46" t="s">
        <v>202</v>
      </c>
      <c r="B449" s="44" t="s">
        <v>525</v>
      </c>
      <c r="C449" s="44" t="s">
        <v>110</v>
      </c>
      <c r="D449" s="44" t="s">
        <v>221</v>
      </c>
      <c r="E449" s="44" t="s">
        <v>6</v>
      </c>
      <c r="F449" s="79">
        <f>F465+F450+F456+F459+F462+F453+F468</f>
        <v>808699.7</v>
      </c>
    </row>
    <row r="450" spans="1:6" ht="37.5" outlineLevel="7" x14ac:dyDescent="0.25">
      <c r="A450" s="43" t="s">
        <v>282</v>
      </c>
      <c r="B450" s="44" t="s">
        <v>525</v>
      </c>
      <c r="C450" s="44" t="s">
        <v>110</v>
      </c>
      <c r="D450" s="44" t="s">
        <v>283</v>
      </c>
      <c r="E450" s="44" t="s">
        <v>6</v>
      </c>
      <c r="F450" s="79">
        <f>F451</f>
        <v>97500</v>
      </c>
    </row>
    <row r="451" spans="1:6" ht="37.5" outlineLevel="7" x14ac:dyDescent="0.25">
      <c r="A451" s="43" t="s">
        <v>36</v>
      </c>
      <c r="B451" s="44" t="s">
        <v>525</v>
      </c>
      <c r="C451" s="44" t="s">
        <v>110</v>
      </c>
      <c r="D451" s="44" t="s">
        <v>283</v>
      </c>
      <c r="E451" s="44" t="s">
        <v>37</v>
      </c>
      <c r="F451" s="79">
        <f>F452</f>
        <v>97500</v>
      </c>
    </row>
    <row r="452" spans="1:6" outlineLevel="7" x14ac:dyDescent="0.25">
      <c r="A452" s="43" t="s">
        <v>73</v>
      </c>
      <c r="B452" s="44" t="s">
        <v>525</v>
      </c>
      <c r="C452" s="44" t="s">
        <v>110</v>
      </c>
      <c r="D452" s="44" t="s">
        <v>283</v>
      </c>
      <c r="E452" s="44" t="s">
        <v>74</v>
      </c>
      <c r="F452" s="79">
        <v>97500</v>
      </c>
    </row>
    <row r="453" spans="1:6" outlineLevel="7" x14ac:dyDescent="0.25">
      <c r="A453" s="43" t="s">
        <v>269</v>
      </c>
      <c r="B453" s="44" t="s">
        <v>525</v>
      </c>
      <c r="C453" s="44" t="s">
        <v>110</v>
      </c>
      <c r="D453" s="44" t="s">
        <v>284</v>
      </c>
      <c r="E453" s="44" t="s">
        <v>6</v>
      </c>
      <c r="F453" s="88">
        <f t="shared" ref="F453:F454" si="90">F454</f>
        <v>45000</v>
      </c>
    </row>
    <row r="454" spans="1:6" ht="37.5" outlineLevel="7" x14ac:dyDescent="0.25">
      <c r="A454" s="43" t="s">
        <v>36</v>
      </c>
      <c r="B454" s="44" t="s">
        <v>525</v>
      </c>
      <c r="C454" s="44" t="s">
        <v>110</v>
      </c>
      <c r="D454" s="44" t="s">
        <v>284</v>
      </c>
      <c r="E454" s="44" t="s">
        <v>37</v>
      </c>
      <c r="F454" s="88">
        <f t="shared" si="90"/>
        <v>45000</v>
      </c>
    </row>
    <row r="455" spans="1:6" outlineLevel="7" x14ac:dyDescent="0.25">
      <c r="A455" s="43" t="s">
        <v>73</v>
      </c>
      <c r="B455" s="44" t="s">
        <v>525</v>
      </c>
      <c r="C455" s="44" t="s">
        <v>110</v>
      </c>
      <c r="D455" s="44" t="s">
        <v>284</v>
      </c>
      <c r="E455" s="44" t="s">
        <v>74</v>
      </c>
      <c r="F455" s="79">
        <v>45000</v>
      </c>
    </row>
    <row r="456" spans="1:6" outlineLevel="7" x14ac:dyDescent="0.25">
      <c r="A456" s="43" t="s">
        <v>313</v>
      </c>
      <c r="B456" s="44" t="s">
        <v>525</v>
      </c>
      <c r="C456" s="44" t="s">
        <v>110</v>
      </c>
      <c r="D456" s="44" t="s">
        <v>523</v>
      </c>
      <c r="E456" s="44" t="s">
        <v>6</v>
      </c>
      <c r="F456" s="79">
        <f>F457</f>
        <v>70000</v>
      </c>
    </row>
    <row r="457" spans="1:6" ht="37.5" outlineLevel="7" x14ac:dyDescent="0.25">
      <c r="A457" s="43" t="s">
        <v>36</v>
      </c>
      <c r="B457" s="44" t="s">
        <v>525</v>
      </c>
      <c r="C457" s="44" t="s">
        <v>110</v>
      </c>
      <c r="D457" s="44" t="s">
        <v>523</v>
      </c>
      <c r="E457" s="44" t="s">
        <v>37</v>
      </c>
      <c r="F457" s="79">
        <f>F458</f>
        <v>70000</v>
      </c>
    </row>
    <row r="458" spans="1:6" outlineLevel="7" x14ac:dyDescent="0.25">
      <c r="A458" s="43" t="s">
        <v>73</v>
      </c>
      <c r="B458" s="44" t="s">
        <v>525</v>
      </c>
      <c r="C458" s="44" t="s">
        <v>110</v>
      </c>
      <c r="D458" s="44" t="s">
        <v>523</v>
      </c>
      <c r="E458" s="44" t="s">
        <v>74</v>
      </c>
      <c r="F458" s="79">
        <v>70000</v>
      </c>
    </row>
    <row r="459" spans="1:6" ht="37.5" outlineLevel="7" x14ac:dyDescent="0.25">
      <c r="A459" s="76" t="s">
        <v>453</v>
      </c>
      <c r="B459" s="44" t="s">
        <v>525</v>
      </c>
      <c r="C459" s="44" t="s">
        <v>110</v>
      </c>
      <c r="D459" s="44" t="s">
        <v>454</v>
      </c>
      <c r="E459" s="44" t="s">
        <v>6</v>
      </c>
      <c r="F459" s="79">
        <f>F460</f>
        <v>100000</v>
      </c>
    </row>
    <row r="460" spans="1:6" ht="37.5" outlineLevel="7" x14ac:dyDescent="0.25">
      <c r="A460" s="43" t="s">
        <v>36</v>
      </c>
      <c r="B460" s="44" t="s">
        <v>525</v>
      </c>
      <c r="C460" s="44" t="s">
        <v>110</v>
      </c>
      <c r="D460" s="44" t="s">
        <v>454</v>
      </c>
      <c r="E460" s="44" t="s">
        <v>37</v>
      </c>
      <c r="F460" s="79">
        <f>F461</f>
        <v>100000</v>
      </c>
    </row>
    <row r="461" spans="1:6" outlineLevel="7" x14ac:dyDescent="0.25">
      <c r="A461" s="43" t="s">
        <v>73</v>
      </c>
      <c r="B461" s="44" t="s">
        <v>525</v>
      </c>
      <c r="C461" s="44" t="s">
        <v>110</v>
      </c>
      <c r="D461" s="44" t="s">
        <v>454</v>
      </c>
      <c r="E461" s="44" t="s">
        <v>74</v>
      </c>
      <c r="F461" s="79">
        <v>100000</v>
      </c>
    </row>
    <row r="462" spans="1:6" ht="76.5" customHeight="1" outlineLevel="7" x14ac:dyDescent="0.25">
      <c r="A462" s="28" t="s">
        <v>570</v>
      </c>
      <c r="B462" s="44" t="s">
        <v>525</v>
      </c>
      <c r="C462" s="44" t="s">
        <v>110</v>
      </c>
      <c r="D462" s="44" t="s">
        <v>571</v>
      </c>
      <c r="E462" s="44" t="s">
        <v>6</v>
      </c>
      <c r="F462" s="79">
        <f>F463</f>
        <v>398999.7</v>
      </c>
    </row>
    <row r="463" spans="1:6" ht="37.5" outlineLevel="7" x14ac:dyDescent="0.25">
      <c r="A463" s="43" t="s">
        <v>36</v>
      </c>
      <c r="B463" s="44" t="s">
        <v>525</v>
      </c>
      <c r="C463" s="44" t="s">
        <v>110</v>
      </c>
      <c r="D463" s="44" t="s">
        <v>571</v>
      </c>
      <c r="E463" s="44" t="s">
        <v>37</v>
      </c>
      <c r="F463" s="79">
        <f>F464</f>
        <v>398999.7</v>
      </c>
    </row>
    <row r="464" spans="1:6" outlineLevel="7" x14ac:dyDescent="0.25">
      <c r="A464" s="43" t="s">
        <v>73</v>
      </c>
      <c r="B464" s="44" t="s">
        <v>525</v>
      </c>
      <c r="C464" s="44" t="s">
        <v>110</v>
      </c>
      <c r="D464" s="44" t="s">
        <v>571</v>
      </c>
      <c r="E464" s="44" t="s">
        <v>74</v>
      </c>
      <c r="F464" s="79">
        <v>398999.7</v>
      </c>
    </row>
    <row r="465" spans="1:8" ht="0.75" hidden="1" customHeight="1" outlineLevel="7" x14ac:dyDescent="0.25">
      <c r="A465" s="28" t="s">
        <v>298</v>
      </c>
      <c r="B465" s="44" t="s">
        <v>525</v>
      </c>
      <c r="C465" s="44" t="s">
        <v>110</v>
      </c>
      <c r="D465" s="44" t="s">
        <v>299</v>
      </c>
      <c r="E465" s="44" t="s">
        <v>6</v>
      </c>
      <c r="F465" s="88">
        <f t="shared" ref="F465:F466" si="91">F466</f>
        <v>0</v>
      </c>
    </row>
    <row r="466" spans="1:8" ht="37.5" hidden="1" outlineLevel="7" x14ac:dyDescent="0.25">
      <c r="A466" s="43" t="s">
        <v>265</v>
      </c>
      <c r="B466" s="44" t="s">
        <v>525</v>
      </c>
      <c r="C466" s="44" t="s">
        <v>110</v>
      </c>
      <c r="D466" s="44" t="s">
        <v>299</v>
      </c>
      <c r="E466" s="44" t="s">
        <v>266</v>
      </c>
      <c r="F466" s="88">
        <f t="shared" si="91"/>
        <v>0</v>
      </c>
    </row>
    <row r="467" spans="1:8" hidden="1" outlineLevel="7" x14ac:dyDescent="0.25">
      <c r="A467" s="43" t="s">
        <v>267</v>
      </c>
      <c r="B467" s="44" t="s">
        <v>525</v>
      </c>
      <c r="C467" s="44" t="s">
        <v>110</v>
      </c>
      <c r="D467" s="44" t="s">
        <v>299</v>
      </c>
      <c r="E467" s="44" t="s">
        <v>268</v>
      </c>
      <c r="F467" s="79">
        <v>0</v>
      </c>
    </row>
    <row r="468" spans="1:8" ht="56.25" outlineLevel="7" x14ac:dyDescent="0.25">
      <c r="A468" s="43" t="s">
        <v>443</v>
      </c>
      <c r="B468" s="44" t="s">
        <v>525</v>
      </c>
      <c r="C468" s="44" t="s">
        <v>110</v>
      </c>
      <c r="D468" s="44" t="s">
        <v>444</v>
      </c>
      <c r="E468" s="44" t="s">
        <v>6</v>
      </c>
      <c r="F468" s="79">
        <f>F469</f>
        <v>97200</v>
      </c>
    </row>
    <row r="469" spans="1:8" ht="37.5" outlineLevel="7" x14ac:dyDescent="0.25">
      <c r="A469" s="43" t="s">
        <v>36</v>
      </c>
      <c r="B469" s="44" t="s">
        <v>525</v>
      </c>
      <c r="C469" s="44" t="s">
        <v>110</v>
      </c>
      <c r="D469" s="44" t="s">
        <v>444</v>
      </c>
      <c r="E469" s="44" t="s">
        <v>37</v>
      </c>
      <c r="F469" s="79">
        <f>F470</f>
        <v>97200</v>
      </c>
    </row>
    <row r="470" spans="1:8" outlineLevel="7" x14ac:dyDescent="0.25">
      <c r="A470" s="43" t="s">
        <v>73</v>
      </c>
      <c r="B470" s="44" t="s">
        <v>525</v>
      </c>
      <c r="C470" s="44" t="s">
        <v>110</v>
      </c>
      <c r="D470" s="44" t="s">
        <v>444</v>
      </c>
      <c r="E470" s="44" t="s">
        <v>74</v>
      </c>
      <c r="F470" s="79">
        <v>97200</v>
      </c>
    </row>
    <row r="471" spans="1:8" ht="56.25" outlineLevel="7" x14ac:dyDescent="0.25">
      <c r="A471" s="138" t="s">
        <v>572</v>
      </c>
      <c r="B471" s="44" t="s">
        <v>525</v>
      </c>
      <c r="C471" s="44" t="s">
        <v>110</v>
      </c>
      <c r="D471" s="44" t="s">
        <v>573</v>
      </c>
      <c r="E471" s="44" t="s">
        <v>6</v>
      </c>
      <c r="F471" s="79">
        <f>F472</f>
        <v>31512624.059999999</v>
      </c>
    </row>
    <row r="472" spans="1:8" ht="93.75" outlineLevel="7" x14ac:dyDescent="0.25">
      <c r="A472" s="76" t="s">
        <v>554</v>
      </c>
      <c r="B472" s="44" t="s">
        <v>525</v>
      </c>
      <c r="C472" s="44" t="s">
        <v>110</v>
      </c>
      <c r="D472" s="44" t="s">
        <v>574</v>
      </c>
      <c r="E472" s="44" t="s">
        <v>6</v>
      </c>
      <c r="F472" s="79">
        <f>F473</f>
        <v>31512624.059999999</v>
      </c>
    </row>
    <row r="473" spans="1:8" ht="37.5" outlineLevel="7" x14ac:dyDescent="0.25">
      <c r="A473" s="43" t="s">
        <v>265</v>
      </c>
      <c r="B473" s="44" t="s">
        <v>525</v>
      </c>
      <c r="C473" s="44" t="s">
        <v>110</v>
      </c>
      <c r="D473" s="44" t="s">
        <v>574</v>
      </c>
      <c r="E473" s="44" t="s">
        <v>266</v>
      </c>
      <c r="F473" s="79">
        <f>F474</f>
        <v>31512624.059999999</v>
      </c>
    </row>
    <row r="474" spans="1:8" outlineLevel="7" x14ac:dyDescent="0.25">
      <c r="A474" s="43" t="s">
        <v>267</v>
      </c>
      <c r="B474" s="44" t="s">
        <v>525</v>
      </c>
      <c r="C474" s="44" t="s">
        <v>110</v>
      </c>
      <c r="D474" s="44" t="s">
        <v>574</v>
      </c>
      <c r="E474" s="44" t="s">
        <v>268</v>
      </c>
      <c r="F474" s="79">
        <v>31512624.059999999</v>
      </c>
    </row>
    <row r="475" spans="1:8" outlineLevel="2" x14ac:dyDescent="0.25">
      <c r="A475" s="43" t="s">
        <v>70</v>
      </c>
      <c r="B475" s="44" t="s">
        <v>525</v>
      </c>
      <c r="C475" s="44" t="s">
        <v>71</v>
      </c>
      <c r="D475" s="44" t="s">
        <v>125</v>
      </c>
      <c r="E475" s="44" t="s">
        <v>6</v>
      </c>
      <c r="F475" s="81">
        <f>F476</f>
        <v>372758594.19</v>
      </c>
    </row>
    <row r="476" spans="1:8" s="70" customFormat="1" ht="37.5" outlineLevel="3" x14ac:dyDescent="0.25">
      <c r="A476" s="75" t="s">
        <v>399</v>
      </c>
      <c r="B476" s="59" t="s">
        <v>525</v>
      </c>
      <c r="C476" s="59" t="s">
        <v>71</v>
      </c>
      <c r="D476" s="59" t="s">
        <v>137</v>
      </c>
      <c r="E476" s="59" t="s">
        <v>6</v>
      </c>
      <c r="F476" s="83">
        <f t="shared" ref="F476" si="92">F477</f>
        <v>372758594.19</v>
      </c>
      <c r="G476" s="71"/>
      <c r="H476" s="71"/>
    </row>
    <row r="477" spans="1:8" ht="37.5" outlineLevel="4" x14ac:dyDescent="0.25">
      <c r="A477" s="43" t="s">
        <v>403</v>
      </c>
      <c r="B477" s="44" t="s">
        <v>525</v>
      </c>
      <c r="C477" s="44" t="s">
        <v>71</v>
      </c>
      <c r="D477" s="44" t="s">
        <v>145</v>
      </c>
      <c r="E477" s="44" t="s">
        <v>6</v>
      </c>
      <c r="F477" s="81">
        <f>F478+F491+F504+F508</f>
        <v>372758594.19</v>
      </c>
    </row>
    <row r="478" spans="1:8" ht="37.5" customHeight="1" outlineLevel="4" x14ac:dyDescent="0.25">
      <c r="A478" s="46" t="s">
        <v>204</v>
      </c>
      <c r="B478" s="44" t="s">
        <v>525</v>
      </c>
      <c r="C478" s="44" t="s">
        <v>71</v>
      </c>
      <c r="D478" s="44" t="s">
        <v>222</v>
      </c>
      <c r="E478" s="44" t="s">
        <v>6</v>
      </c>
      <c r="F478" s="81">
        <f>F479+F482+F485+F488</f>
        <v>354227309</v>
      </c>
    </row>
    <row r="479" spans="1:8" ht="56.25" outlineLevel="4" x14ac:dyDescent="0.25">
      <c r="A479" s="48" t="s">
        <v>575</v>
      </c>
      <c r="B479" s="44" t="s">
        <v>525</v>
      </c>
      <c r="C479" s="44" t="s">
        <v>71</v>
      </c>
      <c r="D479" s="44" t="s">
        <v>576</v>
      </c>
      <c r="E479" s="44" t="s">
        <v>6</v>
      </c>
      <c r="F479" s="81">
        <f>F480</f>
        <v>20592000</v>
      </c>
    </row>
    <row r="480" spans="1:8" ht="37.5" outlineLevel="4" x14ac:dyDescent="0.25">
      <c r="A480" s="43" t="s">
        <v>36</v>
      </c>
      <c r="B480" s="44" t="s">
        <v>525</v>
      </c>
      <c r="C480" s="44" t="s">
        <v>71</v>
      </c>
      <c r="D480" s="44" t="s">
        <v>576</v>
      </c>
      <c r="E480" s="44" t="s">
        <v>37</v>
      </c>
      <c r="F480" s="81">
        <f>F481</f>
        <v>20592000</v>
      </c>
    </row>
    <row r="481" spans="1:6" outlineLevel="4" x14ac:dyDescent="0.25">
      <c r="A481" s="43" t="s">
        <v>73</v>
      </c>
      <c r="B481" s="44" t="s">
        <v>525</v>
      </c>
      <c r="C481" s="44" t="s">
        <v>71</v>
      </c>
      <c r="D481" s="44" t="s">
        <v>576</v>
      </c>
      <c r="E481" s="44" t="s">
        <v>74</v>
      </c>
      <c r="F481" s="81">
        <v>20592000</v>
      </c>
    </row>
    <row r="482" spans="1:6" ht="56.25" outlineLevel="5" x14ac:dyDescent="0.25">
      <c r="A482" s="43" t="s">
        <v>113</v>
      </c>
      <c r="B482" s="44" t="s">
        <v>525</v>
      </c>
      <c r="C482" s="44" t="s">
        <v>71</v>
      </c>
      <c r="D482" s="44" t="s">
        <v>146</v>
      </c>
      <c r="E482" s="44" t="s">
        <v>6</v>
      </c>
      <c r="F482" s="81">
        <f t="shared" ref="F482:F483" si="93">F483</f>
        <v>87917300</v>
      </c>
    </row>
    <row r="483" spans="1:6" ht="37.5" outlineLevel="6" x14ac:dyDescent="0.25">
      <c r="A483" s="43" t="s">
        <v>36</v>
      </c>
      <c r="B483" s="44" t="s">
        <v>525</v>
      </c>
      <c r="C483" s="44" t="s">
        <v>71</v>
      </c>
      <c r="D483" s="44" t="s">
        <v>146</v>
      </c>
      <c r="E483" s="44" t="s">
        <v>37</v>
      </c>
      <c r="F483" s="81">
        <f t="shared" si="93"/>
        <v>87917300</v>
      </c>
    </row>
    <row r="484" spans="1:6" outlineLevel="7" x14ac:dyDescent="0.25">
      <c r="A484" s="43" t="s">
        <v>73</v>
      </c>
      <c r="B484" s="44" t="s">
        <v>525</v>
      </c>
      <c r="C484" s="44" t="s">
        <v>71</v>
      </c>
      <c r="D484" s="44" t="s">
        <v>146</v>
      </c>
      <c r="E484" s="44" t="s">
        <v>74</v>
      </c>
      <c r="F484" s="79">
        <v>87917300</v>
      </c>
    </row>
    <row r="485" spans="1:6" ht="75" customHeight="1" outlineLevel="5" x14ac:dyDescent="0.25">
      <c r="A485" s="46" t="s">
        <v>404</v>
      </c>
      <c r="B485" s="44" t="s">
        <v>525</v>
      </c>
      <c r="C485" s="44" t="s">
        <v>71</v>
      </c>
      <c r="D485" s="44" t="s">
        <v>147</v>
      </c>
      <c r="E485" s="44" t="s">
        <v>6</v>
      </c>
      <c r="F485" s="81">
        <f t="shared" ref="F485:F486" si="94">F486</f>
        <v>234603409</v>
      </c>
    </row>
    <row r="486" spans="1:6" ht="37.5" outlineLevel="5" x14ac:dyDescent="0.25">
      <c r="A486" s="43" t="s">
        <v>36</v>
      </c>
      <c r="B486" s="44" t="s">
        <v>525</v>
      </c>
      <c r="C486" s="44" t="s">
        <v>71</v>
      </c>
      <c r="D486" s="44" t="s">
        <v>147</v>
      </c>
      <c r="E486" s="44" t="s">
        <v>37</v>
      </c>
      <c r="F486" s="81">
        <f t="shared" si="94"/>
        <v>234603409</v>
      </c>
    </row>
    <row r="487" spans="1:6" outlineLevel="5" x14ac:dyDescent="0.25">
      <c r="A487" s="43" t="s">
        <v>73</v>
      </c>
      <c r="B487" s="44" t="s">
        <v>525</v>
      </c>
      <c r="C487" s="44" t="s">
        <v>71</v>
      </c>
      <c r="D487" s="44" t="s">
        <v>147</v>
      </c>
      <c r="E487" s="44" t="s">
        <v>74</v>
      </c>
      <c r="F487" s="79">
        <v>234603409</v>
      </c>
    </row>
    <row r="488" spans="1:6" ht="75.75" customHeight="1" outlineLevel="5" x14ac:dyDescent="0.25">
      <c r="A488" s="45" t="s">
        <v>465</v>
      </c>
      <c r="B488" s="44" t="s">
        <v>525</v>
      </c>
      <c r="C488" s="44" t="s">
        <v>71</v>
      </c>
      <c r="D488" s="44" t="s">
        <v>466</v>
      </c>
      <c r="E488" s="44" t="s">
        <v>6</v>
      </c>
      <c r="F488" s="79">
        <f>F489</f>
        <v>11114600</v>
      </c>
    </row>
    <row r="489" spans="1:6" ht="37.5" outlineLevel="5" x14ac:dyDescent="0.25">
      <c r="A489" s="43" t="s">
        <v>36</v>
      </c>
      <c r="B489" s="44" t="s">
        <v>525</v>
      </c>
      <c r="C489" s="44" t="s">
        <v>71</v>
      </c>
      <c r="D489" s="44" t="s">
        <v>466</v>
      </c>
      <c r="E489" s="44" t="s">
        <v>37</v>
      </c>
      <c r="F489" s="79">
        <f>F490</f>
        <v>11114600</v>
      </c>
    </row>
    <row r="490" spans="1:6" outlineLevel="5" x14ac:dyDescent="0.25">
      <c r="A490" s="43" t="s">
        <v>73</v>
      </c>
      <c r="B490" s="44" t="s">
        <v>525</v>
      </c>
      <c r="C490" s="44" t="s">
        <v>71</v>
      </c>
      <c r="D490" s="44" t="s">
        <v>466</v>
      </c>
      <c r="E490" s="44" t="s">
        <v>74</v>
      </c>
      <c r="F490" s="79">
        <v>11114600</v>
      </c>
    </row>
    <row r="491" spans="1:6" ht="18" customHeight="1" outlineLevel="5" x14ac:dyDescent="0.25">
      <c r="A491" s="76" t="s">
        <v>205</v>
      </c>
      <c r="B491" s="44" t="s">
        <v>525</v>
      </c>
      <c r="C491" s="44" t="s">
        <v>71</v>
      </c>
      <c r="D491" s="44" t="s">
        <v>220</v>
      </c>
      <c r="E491" s="44" t="s">
        <v>6</v>
      </c>
      <c r="F491" s="79">
        <f>F492+F495+F498+F501</f>
        <v>9137925.4199999999</v>
      </c>
    </row>
    <row r="492" spans="1:6" outlineLevel="5" x14ac:dyDescent="0.25">
      <c r="A492" s="43" t="s">
        <v>269</v>
      </c>
      <c r="B492" s="44" t="s">
        <v>525</v>
      </c>
      <c r="C492" s="44" t="s">
        <v>71</v>
      </c>
      <c r="D492" s="44" t="s">
        <v>270</v>
      </c>
      <c r="E492" s="44" t="s">
        <v>6</v>
      </c>
      <c r="F492" s="88">
        <f t="shared" ref="F492:F493" si="95">F493</f>
        <v>85700</v>
      </c>
    </row>
    <row r="493" spans="1:6" ht="37.5" outlineLevel="5" x14ac:dyDescent="0.25">
      <c r="A493" s="43" t="s">
        <v>36</v>
      </c>
      <c r="B493" s="44" t="s">
        <v>525</v>
      </c>
      <c r="C493" s="44" t="s">
        <v>71</v>
      </c>
      <c r="D493" s="44" t="s">
        <v>270</v>
      </c>
      <c r="E493" s="44" t="s">
        <v>37</v>
      </c>
      <c r="F493" s="88">
        <f t="shared" si="95"/>
        <v>85700</v>
      </c>
    </row>
    <row r="494" spans="1:6" outlineLevel="5" x14ac:dyDescent="0.25">
      <c r="A494" s="43" t="s">
        <v>73</v>
      </c>
      <c r="B494" s="44" t="s">
        <v>525</v>
      </c>
      <c r="C494" s="44" t="s">
        <v>71</v>
      </c>
      <c r="D494" s="44" t="s">
        <v>270</v>
      </c>
      <c r="E494" s="44" t="s">
        <v>74</v>
      </c>
      <c r="F494" s="79">
        <v>85700</v>
      </c>
    </row>
    <row r="495" spans="1:6" outlineLevel="5" x14ac:dyDescent="0.25">
      <c r="A495" s="74" t="s">
        <v>313</v>
      </c>
      <c r="B495" s="44" t="s">
        <v>525</v>
      </c>
      <c r="C495" s="44" t="s">
        <v>71</v>
      </c>
      <c r="D495" s="44" t="s">
        <v>314</v>
      </c>
      <c r="E495" s="44" t="s">
        <v>6</v>
      </c>
      <c r="F495" s="88">
        <f t="shared" ref="F495:F496" si="96">F496</f>
        <v>100000</v>
      </c>
    </row>
    <row r="496" spans="1:6" ht="37.5" outlineLevel="5" x14ac:dyDescent="0.25">
      <c r="A496" s="43" t="s">
        <v>36</v>
      </c>
      <c r="B496" s="44" t="s">
        <v>525</v>
      </c>
      <c r="C496" s="44" t="s">
        <v>71</v>
      </c>
      <c r="D496" s="44" t="s">
        <v>314</v>
      </c>
      <c r="E496" s="44" t="s">
        <v>37</v>
      </c>
      <c r="F496" s="88">
        <f t="shared" si="96"/>
        <v>100000</v>
      </c>
    </row>
    <row r="497" spans="1:6" outlineLevel="5" x14ac:dyDescent="0.25">
      <c r="A497" s="43" t="s">
        <v>73</v>
      </c>
      <c r="B497" s="44" t="s">
        <v>525</v>
      </c>
      <c r="C497" s="44" t="s">
        <v>71</v>
      </c>
      <c r="D497" s="44" t="s">
        <v>314</v>
      </c>
      <c r="E497" s="44" t="s">
        <v>74</v>
      </c>
      <c r="F497" s="79">
        <v>100000</v>
      </c>
    </row>
    <row r="498" spans="1:6" ht="56.25" outlineLevel="5" x14ac:dyDescent="0.25">
      <c r="A498" s="48" t="s">
        <v>577</v>
      </c>
      <c r="B498" s="44" t="s">
        <v>525</v>
      </c>
      <c r="C498" s="44" t="s">
        <v>71</v>
      </c>
      <c r="D498" s="44" t="s">
        <v>578</v>
      </c>
      <c r="E498" s="44" t="s">
        <v>6</v>
      </c>
      <c r="F498" s="79">
        <f>F499</f>
        <v>7642785.4199999999</v>
      </c>
    </row>
    <row r="499" spans="1:6" ht="37.5" outlineLevel="5" x14ac:dyDescent="0.25">
      <c r="A499" s="43" t="s">
        <v>36</v>
      </c>
      <c r="B499" s="44" t="s">
        <v>525</v>
      </c>
      <c r="C499" s="44" t="s">
        <v>71</v>
      </c>
      <c r="D499" s="44" t="s">
        <v>578</v>
      </c>
      <c r="E499" s="44" t="s">
        <v>37</v>
      </c>
      <c r="F499" s="79">
        <f>F500</f>
        <v>7642785.4199999999</v>
      </c>
    </row>
    <row r="500" spans="1:6" outlineLevel="5" x14ac:dyDescent="0.25">
      <c r="A500" s="43" t="s">
        <v>73</v>
      </c>
      <c r="B500" s="44" t="s">
        <v>525</v>
      </c>
      <c r="C500" s="44" t="s">
        <v>71</v>
      </c>
      <c r="D500" s="44" t="s">
        <v>578</v>
      </c>
      <c r="E500" s="44" t="s">
        <v>74</v>
      </c>
      <c r="F500" s="79">
        <v>7642785.4199999999</v>
      </c>
    </row>
    <row r="501" spans="1:6" ht="37.5" outlineLevel="5" x14ac:dyDescent="0.25">
      <c r="A501" s="43" t="s">
        <v>445</v>
      </c>
      <c r="B501" s="44" t="s">
        <v>525</v>
      </c>
      <c r="C501" s="44" t="s">
        <v>71</v>
      </c>
      <c r="D501" s="44" t="s">
        <v>446</v>
      </c>
      <c r="E501" s="44" t="s">
        <v>6</v>
      </c>
      <c r="F501" s="79">
        <f>F502</f>
        <v>1309440</v>
      </c>
    </row>
    <row r="502" spans="1:6" ht="37.5" outlineLevel="5" x14ac:dyDescent="0.25">
      <c r="A502" s="43" t="s">
        <v>36</v>
      </c>
      <c r="B502" s="44" t="s">
        <v>525</v>
      </c>
      <c r="C502" s="44" t="s">
        <v>71</v>
      </c>
      <c r="D502" s="44" t="s">
        <v>446</v>
      </c>
      <c r="E502" s="44" t="s">
        <v>37</v>
      </c>
      <c r="F502" s="79">
        <f>F503</f>
        <v>1309440</v>
      </c>
    </row>
    <row r="503" spans="1:6" outlineLevel="5" x14ac:dyDescent="0.25">
      <c r="A503" s="43" t="s">
        <v>73</v>
      </c>
      <c r="B503" s="44" t="s">
        <v>525</v>
      </c>
      <c r="C503" s="44" t="s">
        <v>71</v>
      </c>
      <c r="D503" s="44" t="s">
        <v>446</v>
      </c>
      <c r="E503" s="44" t="s">
        <v>74</v>
      </c>
      <c r="F503" s="79">
        <v>1309440</v>
      </c>
    </row>
    <row r="504" spans="1:6" ht="37.5" outlineLevel="5" x14ac:dyDescent="0.25">
      <c r="A504" s="76" t="s">
        <v>275</v>
      </c>
      <c r="B504" s="44" t="s">
        <v>525</v>
      </c>
      <c r="C504" s="44" t="s">
        <v>71</v>
      </c>
      <c r="D504" s="44" t="s">
        <v>223</v>
      </c>
      <c r="E504" s="44" t="s">
        <v>6</v>
      </c>
      <c r="F504" s="79">
        <f>F505</f>
        <v>6226250</v>
      </c>
    </row>
    <row r="505" spans="1:6" ht="93.75" outlineLevel="5" x14ac:dyDescent="0.25">
      <c r="A505" s="139" t="s">
        <v>634</v>
      </c>
      <c r="B505" s="44" t="s">
        <v>525</v>
      </c>
      <c r="C505" s="44" t="s">
        <v>71</v>
      </c>
      <c r="D505" s="44" t="s">
        <v>635</v>
      </c>
      <c r="E505" s="44" t="s">
        <v>6</v>
      </c>
      <c r="F505" s="79">
        <f>F506</f>
        <v>6226250</v>
      </c>
    </row>
    <row r="506" spans="1:6" ht="37.5" outlineLevel="5" x14ac:dyDescent="0.25">
      <c r="A506" s="43" t="s">
        <v>36</v>
      </c>
      <c r="B506" s="44" t="s">
        <v>525</v>
      </c>
      <c r="C506" s="44" t="s">
        <v>71</v>
      </c>
      <c r="D506" s="44" t="s">
        <v>635</v>
      </c>
      <c r="E506" s="44" t="s">
        <v>37</v>
      </c>
      <c r="F506" s="79">
        <f>F507</f>
        <v>6226250</v>
      </c>
    </row>
    <row r="507" spans="1:6" outlineLevel="5" x14ac:dyDescent="0.25">
      <c r="A507" s="43" t="s">
        <v>73</v>
      </c>
      <c r="B507" s="44" t="s">
        <v>525</v>
      </c>
      <c r="C507" s="44" t="s">
        <v>71</v>
      </c>
      <c r="D507" s="44" t="s">
        <v>635</v>
      </c>
      <c r="E507" s="44" t="s">
        <v>74</v>
      </c>
      <c r="F507" s="79">
        <f>6226250</f>
        <v>6226250</v>
      </c>
    </row>
    <row r="508" spans="1:6" outlineLevel="5" x14ac:dyDescent="0.25">
      <c r="A508" s="48" t="s">
        <v>463</v>
      </c>
      <c r="B508" s="44" t="s">
        <v>525</v>
      </c>
      <c r="C508" s="44" t="s">
        <v>71</v>
      </c>
      <c r="D508" s="44" t="s">
        <v>315</v>
      </c>
      <c r="E508" s="44" t="s">
        <v>6</v>
      </c>
      <c r="F508" s="79">
        <f>F509</f>
        <v>3167109.77</v>
      </c>
    </row>
    <row r="509" spans="1:6" ht="39.75" customHeight="1" outlineLevel="5" x14ac:dyDescent="0.25">
      <c r="A509" s="43" t="s">
        <v>464</v>
      </c>
      <c r="B509" s="44" t="s">
        <v>525</v>
      </c>
      <c r="C509" s="44" t="s">
        <v>71</v>
      </c>
      <c r="D509" s="44" t="s">
        <v>631</v>
      </c>
      <c r="E509" s="44" t="s">
        <v>6</v>
      </c>
      <c r="F509" s="79">
        <f>F510</f>
        <v>3167109.77</v>
      </c>
    </row>
    <row r="510" spans="1:6" ht="37.5" outlineLevel="5" x14ac:dyDescent="0.25">
      <c r="A510" s="43" t="s">
        <v>36</v>
      </c>
      <c r="B510" s="44" t="s">
        <v>525</v>
      </c>
      <c r="C510" s="44" t="s">
        <v>71</v>
      </c>
      <c r="D510" s="44" t="s">
        <v>631</v>
      </c>
      <c r="E510" s="44" t="s">
        <v>37</v>
      </c>
      <c r="F510" s="79">
        <f>F511</f>
        <v>3167109.77</v>
      </c>
    </row>
    <row r="511" spans="1:6" outlineLevel="5" x14ac:dyDescent="0.25">
      <c r="A511" s="43" t="s">
        <v>73</v>
      </c>
      <c r="B511" s="44" t="s">
        <v>525</v>
      </c>
      <c r="C511" s="44" t="s">
        <v>71</v>
      </c>
      <c r="D511" s="44" t="s">
        <v>631</v>
      </c>
      <c r="E511" s="44" t="s">
        <v>74</v>
      </c>
      <c r="F511" s="79">
        <v>3167109.77</v>
      </c>
    </row>
    <row r="512" spans="1:6" outlineLevel="5" x14ac:dyDescent="0.25">
      <c r="A512" s="43" t="s">
        <v>257</v>
      </c>
      <c r="B512" s="44" t="s">
        <v>525</v>
      </c>
      <c r="C512" s="44" t="s">
        <v>256</v>
      </c>
      <c r="D512" s="44" t="s">
        <v>125</v>
      </c>
      <c r="E512" s="44" t="s">
        <v>6</v>
      </c>
      <c r="F512" s="88">
        <f t="shared" ref="F512:F513" si="97">F513</f>
        <v>26315821.600000001</v>
      </c>
    </row>
    <row r="513" spans="1:8" s="70" customFormat="1" ht="37.5" outlineLevel="5" x14ac:dyDescent="0.25">
      <c r="A513" s="75" t="s">
        <v>399</v>
      </c>
      <c r="B513" s="59" t="s">
        <v>525</v>
      </c>
      <c r="C513" s="59" t="s">
        <v>256</v>
      </c>
      <c r="D513" s="59" t="s">
        <v>137</v>
      </c>
      <c r="E513" s="59" t="s">
        <v>6</v>
      </c>
      <c r="F513" s="87">
        <f t="shared" si="97"/>
        <v>26315821.600000001</v>
      </c>
      <c r="G513" s="71"/>
      <c r="H513" s="71"/>
    </row>
    <row r="514" spans="1:8" ht="38.25" customHeight="1" outlineLevel="4" x14ac:dyDescent="0.25">
      <c r="A514" s="43" t="s">
        <v>405</v>
      </c>
      <c r="B514" s="44" t="s">
        <v>525</v>
      </c>
      <c r="C514" s="44" t="s">
        <v>256</v>
      </c>
      <c r="D514" s="44" t="s">
        <v>148</v>
      </c>
      <c r="E514" s="44" t="s">
        <v>6</v>
      </c>
      <c r="F514" s="81">
        <f>F515+F519+F526</f>
        <v>26315821.600000001</v>
      </c>
    </row>
    <row r="515" spans="1:8" ht="37.5" outlineLevel="4" x14ac:dyDescent="0.25">
      <c r="A515" s="77" t="s">
        <v>206</v>
      </c>
      <c r="B515" s="44" t="s">
        <v>525</v>
      </c>
      <c r="C515" s="44" t="s">
        <v>256</v>
      </c>
      <c r="D515" s="44" t="s">
        <v>224</v>
      </c>
      <c r="E515" s="44" t="s">
        <v>6</v>
      </c>
      <c r="F515" s="81">
        <f>F516</f>
        <v>22647400</v>
      </c>
    </row>
    <row r="516" spans="1:8" ht="56.25" outlineLevel="5" x14ac:dyDescent="0.25">
      <c r="A516" s="43" t="s">
        <v>114</v>
      </c>
      <c r="B516" s="44" t="s">
        <v>525</v>
      </c>
      <c r="C516" s="44" t="s">
        <v>256</v>
      </c>
      <c r="D516" s="44" t="s">
        <v>150</v>
      </c>
      <c r="E516" s="44" t="s">
        <v>6</v>
      </c>
      <c r="F516" s="81">
        <f t="shared" ref="F516:F517" si="98">F517</f>
        <v>22647400</v>
      </c>
    </row>
    <row r="517" spans="1:8" ht="37.5" outlineLevel="6" x14ac:dyDescent="0.25">
      <c r="A517" s="43" t="s">
        <v>36</v>
      </c>
      <c r="B517" s="44" t="s">
        <v>525</v>
      </c>
      <c r="C517" s="44" t="s">
        <v>256</v>
      </c>
      <c r="D517" s="44" t="s">
        <v>150</v>
      </c>
      <c r="E517" s="44" t="s">
        <v>37</v>
      </c>
      <c r="F517" s="81">
        <f t="shared" si="98"/>
        <v>22647400</v>
      </c>
    </row>
    <row r="518" spans="1:8" outlineLevel="7" x14ac:dyDescent="0.25">
      <c r="A518" s="43" t="s">
        <v>73</v>
      </c>
      <c r="B518" s="44" t="s">
        <v>525</v>
      </c>
      <c r="C518" s="44" t="s">
        <v>256</v>
      </c>
      <c r="D518" s="44" t="s">
        <v>150</v>
      </c>
      <c r="E518" s="44" t="s">
        <v>74</v>
      </c>
      <c r="F518" s="79">
        <v>22647400</v>
      </c>
    </row>
    <row r="519" spans="1:8" ht="37.5" outlineLevel="7" x14ac:dyDescent="0.25">
      <c r="A519" s="46" t="s">
        <v>406</v>
      </c>
      <c r="B519" s="44" t="s">
        <v>525</v>
      </c>
      <c r="C519" s="44" t="s">
        <v>256</v>
      </c>
      <c r="D519" s="44" t="s">
        <v>225</v>
      </c>
      <c r="E519" s="44" t="s">
        <v>6</v>
      </c>
      <c r="F519" s="79">
        <f>F520+F523</f>
        <v>110300</v>
      </c>
    </row>
    <row r="520" spans="1:8" outlineLevel="7" x14ac:dyDescent="0.25">
      <c r="A520" s="43" t="s">
        <v>269</v>
      </c>
      <c r="B520" s="44" t="s">
        <v>525</v>
      </c>
      <c r="C520" s="44" t="s">
        <v>256</v>
      </c>
      <c r="D520" s="44" t="s">
        <v>290</v>
      </c>
      <c r="E520" s="44" t="s">
        <v>6</v>
      </c>
      <c r="F520" s="88">
        <f t="shared" ref="F520:F521" si="99">F521</f>
        <v>24800</v>
      </c>
    </row>
    <row r="521" spans="1:8" ht="37.5" outlineLevel="7" x14ac:dyDescent="0.25">
      <c r="A521" s="43" t="s">
        <v>36</v>
      </c>
      <c r="B521" s="44" t="s">
        <v>525</v>
      </c>
      <c r="C521" s="44" t="s">
        <v>256</v>
      </c>
      <c r="D521" s="44" t="s">
        <v>290</v>
      </c>
      <c r="E521" s="44" t="s">
        <v>37</v>
      </c>
      <c r="F521" s="88">
        <f t="shared" si="99"/>
        <v>24800</v>
      </c>
    </row>
    <row r="522" spans="1:8" outlineLevel="7" x14ac:dyDescent="0.25">
      <c r="A522" s="43" t="s">
        <v>73</v>
      </c>
      <c r="B522" s="44" t="s">
        <v>525</v>
      </c>
      <c r="C522" s="44" t="s">
        <v>256</v>
      </c>
      <c r="D522" s="44" t="s">
        <v>290</v>
      </c>
      <c r="E522" s="44" t="s">
        <v>74</v>
      </c>
      <c r="F522" s="79">
        <v>24800</v>
      </c>
    </row>
    <row r="523" spans="1:8" outlineLevel="5" x14ac:dyDescent="0.25">
      <c r="A523" s="43" t="s">
        <v>111</v>
      </c>
      <c r="B523" s="44" t="s">
        <v>525</v>
      </c>
      <c r="C523" s="44" t="s">
        <v>256</v>
      </c>
      <c r="D523" s="44" t="s">
        <v>149</v>
      </c>
      <c r="E523" s="44" t="s">
        <v>6</v>
      </c>
      <c r="F523" s="81">
        <f t="shared" ref="F523:F524" si="100">F524</f>
        <v>85500</v>
      </c>
    </row>
    <row r="524" spans="1:8" ht="37.5" outlineLevel="6" x14ac:dyDescent="0.25">
      <c r="A524" s="43" t="s">
        <v>36</v>
      </c>
      <c r="B524" s="44" t="s">
        <v>525</v>
      </c>
      <c r="C524" s="44" t="s">
        <v>256</v>
      </c>
      <c r="D524" s="44" t="s">
        <v>149</v>
      </c>
      <c r="E524" s="44" t="s">
        <v>37</v>
      </c>
      <c r="F524" s="81">
        <f t="shared" si="100"/>
        <v>85500</v>
      </c>
    </row>
    <row r="525" spans="1:8" outlineLevel="7" x14ac:dyDescent="0.25">
      <c r="A525" s="43" t="s">
        <v>73</v>
      </c>
      <c r="B525" s="44" t="s">
        <v>525</v>
      </c>
      <c r="C525" s="44" t="s">
        <v>256</v>
      </c>
      <c r="D525" s="44" t="s">
        <v>149</v>
      </c>
      <c r="E525" s="44" t="s">
        <v>74</v>
      </c>
      <c r="F525" s="79">
        <v>85500</v>
      </c>
    </row>
    <row r="526" spans="1:8" outlineLevel="7" x14ac:dyDescent="0.25">
      <c r="A526" s="43" t="s">
        <v>382</v>
      </c>
      <c r="B526" s="44" t="s">
        <v>525</v>
      </c>
      <c r="C526" s="44" t="s">
        <v>256</v>
      </c>
      <c r="D526" s="44" t="s">
        <v>306</v>
      </c>
      <c r="E526" s="44" t="s">
        <v>6</v>
      </c>
      <c r="F526" s="79">
        <f>F527</f>
        <v>3558121.6</v>
      </c>
    </row>
    <row r="527" spans="1:8" ht="39" customHeight="1" outlineLevel="7" x14ac:dyDescent="0.25">
      <c r="A527" s="43" t="s">
        <v>581</v>
      </c>
      <c r="B527" s="44" t="s">
        <v>525</v>
      </c>
      <c r="C527" s="44" t="s">
        <v>256</v>
      </c>
      <c r="D527" s="44" t="s">
        <v>582</v>
      </c>
      <c r="E527" s="44" t="s">
        <v>6</v>
      </c>
      <c r="F527" s="79">
        <f>F528</f>
        <v>3558121.6</v>
      </c>
    </row>
    <row r="528" spans="1:8" ht="37.5" outlineLevel="7" x14ac:dyDescent="0.25">
      <c r="A528" s="43" t="s">
        <v>36</v>
      </c>
      <c r="B528" s="44" t="s">
        <v>525</v>
      </c>
      <c r="C528" s="44" t="s">
        <v>256</v>
      </c>
      <c r="D528" s="44" t="s">
        <v>582</v>
      </c>
      <c r="E528" s="44" t="s">
        <v>37</v>
      </c>
      <c r="F528" s="79">
        <f>F529</f>
        <v>3558121.6</v>
      </c>
    </row>
    <row r="529" spans="1:8" outlineLevel="7" x14ac:dyDescent="0.25">
      <c r="A529" s="43" t="s">
        <v>73</v>
      </c>
      <c r="B529" s="44" t="s">
        <v>525</v>
      </c>
      <c r="C529" s="44" t="s">
        <v>256</v>
      </c>
      <c r="D529" s="44" t="s">
        <v>582</v>
      </c>
      <c r="E529" s="44" t="s">
        <v>74</v>
      </c>
      <c r="F529" s="79">
        <v>3558121.6</v>
      </c>
    </row>
    <row r="530" spans="1:8" outlineLevel="2" x14ac:dyDescent="0.25">
      <c r="A530" s="43" t="s">
        <v>75</v>
      </c>
      <c r="B530" s="44" t="s">
        <v>525</v>
      </c>
      <c r="C530" s="44" t="s">
        <v>76</v>
      </c>
      <c r="D530" s="44" t="s">
        <v>125</v>
      </c>
      <c r="E530" s="44" t="s">
        <v>6</v>
      </c>
      <c r="F530" s="81">
        <f t="shared" ref="F530" si="101">F531</f>
        <v>1883721.5</v>
      </c>
    </row>
    <row r="531" spans="1:8" s="70" customFormat="1" ht="37.5" outlineLevel="3" x14ac:dyDescent="0.25">
      <c r="A531" s="75" t="s">
        <v>399</v>
      </c>
      <c r="B531" s="59" t="s">
        <v>525</v>
      </c>
      <c r="C531" s="59" t="s">
        <v>76</v>
      </c>
      <c r="D531" s="59" t="s">
        <v>137</v>
      </c>
      <c r="E531" s="59" t="s">
        <v>6</v>
      </c>
      <c r="F531" s="83">
        <f>F532</f>
        <v>1883721.5</v>
      </c>
      <c r="G531" s="71"/>
      <c r="H531" s="71"/>
    </row>
    <row r="532" spans="1:8" ht="37.5" outlineLevel="3" x14ac:dyDescent="0.25">
      <c r="A532" s="43" t="s">
        <v>402</v>
      </c>
      <c r="B532" s="44" t="s">
        <v>525</v>
      </c>
      <c r="C532" s="44" t="s">
        <v>76</v>
      </c>
      <c r="D532" s="44" t="s">
        <v>145</v>
      </c>
      <c r="E532" s="44" t="s">
        <v>6</v>
      </c>
      <c r="F532" s="81">
        <f>F533+F537+F545</f>
        <v>1883721.5</v>
      </c>
    </row>
    <row r="533" spans="1:8" ht="19.5" customHeight="1" outlineLevel="3" x14ac:dyDescent="0.25">
      <c r="A533" s="76" t="s">
        <v>205</v>
      </c>
      <c r="B533" s="44" t="s">
        <v>525</v>
      </c>
      <c r="C533" s="44" t="s">
        <v>76</v>
      </c>
      <c r="D533" s="44" t="s">
        <v>220</v>
      </c>
      <c r="E533" s="44" t="s">
        <v>6</v>
      </c>
      <c r="F533" s="81">
        <f>F534</f>
        <v>70000</v>
      </c>
    </row>
    <row r="534" spans="1:8" outlineLevel="3" x14ac:dyDescent="0.25">
      <c r="A534" s="43" t="s">
        <v>431</v>
      </c>
      <c r="B534" s="44" t="s">
        <v>525</v>
      </c>
      <c r="C534" s="44" t="s">
        <v>76</v>
      </c>
      <c r="D534" s="44" t="s">
        <v>235</v>
      </c>
      <c r="E534" s="44" t="s">
        <v>6</v>
      </c>
      <c r="F534" s="81">
        <f t="shared" ref="F534:F535" si="102">F535</f>
        <v>70000</v>
      </c>
    </row>
    <row r="535" spans="1:8" ht="37.5" outlineLevel="3" x14ac:dyDescent="0.25">
      <c r="A535" s="43" t="s">
        <v>15</v>
      </c>
      <c r="B535" s="44" t="s">
        <v>525</v>
      </c>
      <c r="C535" s="44" t="s">
        <v>76</v>
      </c>
      <c r="D535" s="44" t="s">
        <v>235</v>
      </c>
      <c r="E535" s="44" t="s">
        <v>16</v>
      </c>
      <c r="F535" s="81">
        <f t="shared" si="102"/>
        <v>70000</v>
      </c>
    </row>
    <row r="536" spans="1:8" ht="21" customHeight="1" outlineLevel="3" x14ac:dyDescent="0.25">
      <c r="A536" s="43" t="s">
        <v>17</v>
      </c>
      <c r="B536" s="44" t="s">
        <v>525</v>
      </c>
      <c r="C536" s="44" t="s">
        <v>76</v>
      </c>
      <c r="D536" s="44" t="s">
        <v>235</v>
      </c>
      <c r="E536" s="44" t="s">
        <v>18</v>
      </c>
      <c r="F536" s="79">
        <v>70000</v>
      </c>
    </row>
    <row r="537" spans="1:8" ht="37.5" outlineLevel="3" x14ac:dyDescent="0.25">
      <c r="A537" s="76" t="s">
        <v>275</v>
      </c>
      <c r="B537" s="44" t="s">
        <v>525</v>
      </c>
      <c r="C537" s="44" t="s">
        <v>76</v>
      </c>
      <c r="D537" s="44" t="s">
        <v>223</v>
      </c>
      <c r="E537" s="44" t="s">
        <v>6</v>
      </c>
      <c r="F537" s="79">
        <f>F538</f>
        <v>1689721.5</v>
      </c>
    </row>
    <row r="538" spans="1:8" ht="75" outlineLevel="3" x14ac:dyDescent="0.25">
      <c r="A538" s="28" t="s">
        <v>407</v>
      </c>
      <c r="B538" s="44" t="s">
        <v>525</v>
      </c>
      <c r="C538" s="44" t="s">
        <v>76</v>
      </c>
      <c r="D538" s="44" t="s">
        <v>151</v>
      </c>
      <c r="E538" s="44" t="s">
        <v>6</v>
      </c>
      <c r="F538" s="81">
        <f>F539+F543+F541</f>
        <v>1689721.5</v>
      </c>
    </row>
    <row r="539" spans="1:8" ht="37.5" outlineLevel="3" x14ac:dyDescent="0.25">
      <c r="A539" s="43" t="s">
        <v>15</v>
      </c>
      <c r="B539" s="44" t="s">
        <v>525</v>
      </c>
      <c r="C539" s="44" t="s">
        <v>76</v>
      </c>
      <c r="D539" s="44" t="s">
        <v>151</v>
      </c>
      <c r="E539" s="44" t="s">
        <v>16</v>
      </c>
      <c r="F539" s="81">
        <f>F540</f>
        <v>2000</v>
      </c>
    </row>
    <row r="540" spans="1:8" ht="37.5" outlineLevel="3" x14ac:dyDescent="0.25">
      <c r="A540" s="43" t="s">
        <v>17</v>
      </c>
      <c r="B540" s="44" t="s">
        <v>525</v>
      </c>
      <c r="C540" s="44" t="s">
        <v>76</v>
      </c>
      <c r="D540" s="44" t="s">
        <v>151</v>
      </c>
      <c r="E540" s="44" t="s">
        <v>18</v>
      </c>
      <c r="F540" s="81">
        <v>2000</v>
      </c>
    </row>
    <row r="541" spans="1:8" outlineLevel="3" x14ac:dyDescent="0.25">
      <c r="A541" s="43" t="s">
        <v>89</v>
      </c>
      <c r="B541" s="44" t="s">
        <v>525</v>
      </c>
      <c r="C541" s="44" t="s">
        <v>76</v>
      </c>
      <c r="D541" s="44" t="s">
        <v>151</v>
      </c>
      <c r="E541" s="44" t="s">
        <v>90</v>
      </c>
      <c r="F541" s="81">
        <f t="shared" ref="F541" si="103">F542</f>
        <v>320000</v>
      </c>
    </row>
    <row r="542" spans="1:8" ht="37.5" outlineLevel="3" x14ac:dyDescent="0.25">
      <c r="A542" s="43" t="s">
        <v>96</v>
      </c>
      <c r="B542" s="44" t="s">
        <v>525</v>
      </c>
      <c r="C542" s="44" t="s">
        <v>76</v>
      </c>
      <c r="D542" s="44" t="s">
        <v>151</v>
      </c>
      <c r="E542" s="44" t="s">
        <v>97</v>
      </c>
      <c r="F542" s="79">
        <v>320000</v>
      </c>
    </row>
    <row r="543" spans="1:8" ht="37.5" outlineLevel="3" x14ac:dyDescent="0.25">
      <c r="A543" s="43" t="s">
        <v>36</v>
      </c>
      <c r="B543" s="44" t="s">
        <v>525</v>
      </c>
      <c r="C543" s="44" t="s">
        <v>76</v>
      </c>
      <c r="D543" s="44" t="s">
        <v>151</v>
      </c>
      <c r="E543" s="44" t="s">
        <v>37</v>
      </c>
      <c r="F543" s="81">
        <f t="shared" ref="F543" si="104">F544</f>
        <v>1367721.5</v>
      </c>
    </row>
    <row r="544" spans="1:8" outlineLevel="3" x14ac:dyDescent="0.25">
      <c r="A544" s="43" t="s">
        <v>73</v>
      </c>
      <c r="B544" s="44" t="s">
        <v>525</v>
      </c>
      <c r="C544" s="44" t="s">
        <v>76</v>
      </c>
      <c r="D544" s="44" t="s">
        <v>151</v>
      </c>
      <c r="E544" s="44" t="s">
        <v>74</v>
      </c>
      <c r="F544" s="79">
        <v>1367721.5</v>
      </c>
    </row>
    <row r="545" spans="1:8" outlineLevel="3" x14ac:dyDescent="0.25">
      <c r="A545" s="48" t="s">
        <v>238</v>
      </c>
      <c r="B545" s="44" t="s">
        <v>525</v>
      </c>
      <c r="C545" s="44" t="s">
        <v>76</v>
      </c>
      <c r="D545" s="44" t="s">
        <v>237</v>
      </c>
      <c r="E545" s="44" t="s">
        <v>6</v>
      </c>
      <c r="F545" s="79">
        <f>F546</f>
        <v>124000</v>
      </c>
    </row>
    <row r="546" spans="1:8" outlineLevel="7" x14ac:dyDescent="0.25">
      <c r="A546" s="43" t="s">
        <v>77</v>
      </c>
      <c r="B546" s="44" t="s">
        <v>525</v>
      </c>
      <c r="C546" s="44" t="s">
        <v>76</v>
      </c>
      <c r="D546" s="44" t="s">
        <v>152</v>
      </c>
      <c r="E546" s="44" t="s">
        <v>6</v>
      </c>
      <c r="F546" s="81">
        <f t="shared" ref="F546:F547" si="105">F547</f>
        <v>124000</v>
      </c>
    </row>
    <row r="547" spans="1:8" ht="37.5" outlineLevel="7" x14ac:dyDescent="0.25">
      <c r="A547" s="43" t="s">
        <v>15</v>
      </c>
      <c r="B547" s="44" t="s">
        <v>525</v>
      </c>
      <c r="C547" s="44" t="s">
        <v>76</v>
      </c>
      <c r="D547" s="44" t="s">
        <v>152</v>
      </c>
      <c r="E547" s="44" t="s">
        <v>16</v>
      </c>
      <c r="F547" s="81">
        <f t="shared" si="105"/>
        <v>124000</v>
      </c>
    </row>
    <row r="548" spans="1:8" ht="23.25" customHeight="1" outlineLevel="7" x14ac:dyDescent="0.25">
      <c r="A548" s="43" t="s">
        <v>17</v>
      </c>
      <c r="B548" s="44" t="s">
        <v>525</v>
      </c>
      <c r="C548" s="44" t="s">
        <v>76</v>
      </c>
      <c r="D548" s="44" t="s">
        <v>152</v>
      </c>
      <c r="E548" s="44" t="s">
        <v>18</v>
      </c>
      <c r="F548" s="79">
        <v>124000</v>
      </c>
    </row>
    <row r="549" spans="1:8" outlineLevel="2" x14ac:dyDescent="0.25">
      <c r="A549" s="43" t="s">
        <v>115</v>
      </c>
      <c r="B549" s="44" t="s">
        <v>525</v>
      </c>
      <c r="C549" s="44" t="s">
        <v>116</v>
      </c>
      <c r="D549" s="44" t="s">
        <v>125</v>
      </c>
      <c r="E549" s="44" t="s">
        <v>6</v>
      </c>
      <c r="F549" s="81">
        <f>F550</f>
        <v>19414600</v>
      </c>
    </row>
    <row r="550" spans="1:8" s="70" customFormat="1" ht="37.5" outlineLevel="3" x14ac:dyDescent="0.25">
      <c r="A550" s="75" t="s">
        <v>408</v>
      </c>
      <c r="B550" s="59" t="s">
        <v>525</v>
      </c>
      <c r="C550" s="59" t="s">
        <v>116</v>
      </c>
      <c r="D550" s="59" t="s">
        <v>137</v>
      </c>
      <c r="E550" s="59" t="s">
        <v>6</v>
      </c>
      <c r="F550" s="89">
        <f>F551</f>
        <v>19414600</v>
      </c>
      <c r="G550" s="71"/>
      <c r="H550" s="71"/>
    </row>
    <row r="551" spans="1:8" s="70" customFormat="1" ht="37.5" outlineLevel="3" x14ac:dyDescent="0.25">
      <c r="A551" s="46" t="s">
        <v>208</v>
      </c>
      <c r="B551" s="44" t="s">
        <v>525</v>
      </c>
      <c r="C551" s="44" t="s">
        <v>116</v>
      </c>
      <c r="D551" s="44" t="s">
        <v>226</v>
      </c>
      <c r="E551" s="44" t="s">
        <v>6</v>
      </c>
      <c r="F551" s="83">
        <f>F552+F559+F566</f>
        <v>19414600</v>
      </c>
      <c r="G551" s="71"/>
      <c r="H551" s="71"/>
    </row>
    <row r="552" spans="1:8" ht="56.25" outlineLevel="5" x14ac:dyDescent="0.25">
      <c r="A552" s="43" t="s">
        <v>481</v>
      </c>
      <c r="B552" s="44" t="s">
        <v>525</v>
      </c>
      <c r="C552" s="44" t="s">
        <v>116</v>
      </c>
      <c r="D552" s="44" t="s">
        <v>524</v>
      </c>
      <c r="E552" s="44" t="s">
        <v>6</v>
      </c>
      <c r="F552" s="81">
        <f t="shared" ref="F552" si="106">F553+F555+F557</f>
        <v>3629000</v>
      </c>
    </row>
    <row r="553" spans="1:8" ht="75" outlineLevel="6" x14ac:dyDescent="0.25">
      <c r="A553" s="43" t="s">
        <v>11</v>
      </c>
      <c r="B553" s="44" t="s">
        <v>525</v>
      </c>
      <c r="C553" s="44" t="s">
        <v>116</v>
      </c>
      <c r="D553" s="44" t="s">
        <v>524</v>
      </c>
      <c r="E553" s="44" t="s">
        <v>12</v>
      </c>
      <c r="F553" s="81">
        <f t="shared" ref="F553" si="107">F554</f>
        <v>3331000</v>
      </c>
    </row>
    <row r="554" spans="1:8" ht="37.5" outlineLevel="7" x14ac:dyDescent="0.25">
      <c r="A554" s="43" t="s">
        <v>13</v>
      </c>
      <c r="B554" s="44" t="s">
        <v>525</v>
      </c>
      <c r="C554" s="44" t="s">
        <v>116</v>
      </c>
      <c r="D554" s="44" t="s">
        <v>524</v>
      </c>
      <c r="E554" s="44" t="s">
        <v>14</v>
      </c>
      <c r="F554" s="79">
        <v>3331000</v>
      </c>
    </row>
    <row r="555" spans="1:8" ht="37.5" outlineLevel="6" x14ac:dyDescent="0.25">
      <c r="A555" s="43" t="s">
        <v>15</v>
      </c>
      <c r="B555" s="44" t="s">
        <v>525</v>
      </c>
      <c r="C555" s="44" t="s">
        <v>116</v>
      </c>
      <c r="D555" s="44" t="s">
        <v>524</v>
      </c>
      <c r="E555" s="44" t="s">
        <v>16</v>
      </c>
      <c r="F555" s="81">
        <f t="shared" ref="F555" si="108">F556</f>
        <v>110400</v>
      </c>
    </row>
    <row r="556" spans="1:8" ht="21" customHeight="1" outlineLevel="7" x14ac:dyDescent="0.25">
      <c r="A556" s="43" t="s">
        <v>17</v>
      </c>
      <c r="B556" s="44" t="s">
        <v>525</v>
      </c>
      <c r="C556" s="44" t="s">
        <v>116</v>
      </c>
      <c r="D556" s="44" t="s">
        <v>524</v>
      </c>
      <c r="E556" s="44" t="s">
        <v>18</v>
      </c>
      <c r="F556" s="79">
        <v>110400</v>
      </c>
    </row>
    <row r="557" spans="1:8" outlineLevel="7" x14ac:dyDescent="0.25">
      <c r="A557" s="43" t="s">
        <v>19</v>
      </c>
      <c r="B557" s="44" t="s">
        <v>525</v>
      </c>
      <c r="C557" s="44" t="s">
        <v>116</v>
      </c>
      <c r="D557" s="44" t="s">
        <v>524</v>
      </c>
      <c r="E557" s="44" t="s">
        <v>20</v>
      </c>
      <c r="F557" s="88">
        <f t="shared" ref="F557" si="109">F558</f>
        <v>187600</v>
      </c>
    </row>
    <row r="558" spans="1:8" outlineLevel="7" x14ac:dyDescent="0.25">
      <c r="A558" s="43" t="s">
        <v>21</v>
      </c>
      <c r="B558" s="44" t="s">
        <v>525</v>
      </c>
      <c r="C558" s="44" t="s">
        <v>116</v>
      </c>
      <c r="D558" s="44" t="s">
        <v>524</v>
      </c>
      <c r="E558" s="44" t="s">
        <v>22</v>
      </c>
      <c r="F558" s="79">
        <v>187600</v>
      </c>
    </row>
    <row r="559" spans="1:8" ht="37.5" outlineLevel="5" x14ac:dyDescent="0.25">
      <c r="A559" s="43" t="s">
        <v>32</v>
      </c>
      <c r="B559" s="44" t="s">
        <v>525</v>
      </c>
      <c r="C559" s="44" t="s">
        <v>116</v>
      </c>
      <c r="D559" s="44" t="s">
        <v>153</v>
      </c>
      <c r="E559" s="44" t="s">
        <v>6</v>
      </c>
      <c r="F559" s="81">
        <f>F560+F562+F564</f>
        <v>13934200</v>
      </c>
    </row>
    <row r="560" spans="1:8" ht="75" outlineLevel="6" x14ac:dyDescent="0.25">
      <c r="A560" s="43" t="s">
        <v>11</v>
      </c>
      <c r="B560" s="44" t="s">
        <v>525</v>
      </c>
      <c r="C560" s="44" t="s">
        <v>116</v>
      </c>
      <c r="D560" s="44" t="s">
        <v>153</v>
      </c>
      <c r="E560" s="44" t="s">
        <v>12</v>
      </c>
      <c r="F560" s="81">
        <f t="shared" ref="F560" si="110">F561</f>
        <v>11192000</v>
      </c>
    </row>
    <row r="561" spans="1:8" outlineLevel="7" x14ac:dyDescent="0.25">
      <c r="A561" s="43" t="s">
        <v>33</v>
      </c>
      <c r="B561" s="44" t="s">
        <v>525</v>
      </c>
      <c r="C561" s="44" t="s">
        <v>116</v>
      </c>
      <c r="D561" s="44" t="s">
        <v>153</v>
      </c>
      <c r="E561" s="44" t="s">
        <v>34</v>
      </c>
      <c r="F561" s="79">
        <v>11192000</v>
      </c>
    </row>
    <row r="562" spans="1:8" ht="37.5" outlineLevel="6" x14ac:dyDescent="0.25">
      <c r="A562" s="43" t="s">
        <v>15</v>
      </c>
      <c r="B562" s="44" t="s">
        <v>525</v>
      </c>
      <c r="C562" s="44" t="s">
        <v>116</v>
      </c>
      <c r="D562" s="44" t="s">
        <v>153</v>
      </c>
      <c r="E562" s="44" t="s">
        <v>16</v>
      </c>
      <c r="F562" s="81">
        <f t="shared" ref="F562" si="111">F563</f>
        <v>2700000</v>
      </c>
    </row>
    <row r="563" spans="1:8" ht="22.5" customHeight="1" outlineLevel="7" x14ac:dyDescent="0.25">
      <c r="A563" s="43" t="s">
        <v>17</v>
      </c>
      <c r="B563" s="44" t="s">
        <v>525</v>
      </c>
      <c r="C563" s="44" t="s">
        <v>116</v>
      </c>
      <c r="D563" s="44" t="s">
        <v>153</v>
      </c>
      <c r="E563" s="44" t="s">
        <v>18</v>
      </c>
      <c r="F563" s="79">
        <v>2700000</v>
      </c>
    </row>
    <row r="564" spans="1:8" outlineLevel="6" x14ac:dyDescent="0.25">
      <c r="A564" s="43" t="s">
        <v>19</v>
      </c>
      <c r="B564" s="44" t="s">
        <v>525</v>
      </c>
      <c r="C564" s="44" t="s">
        <v>116</v>
      </c>
      <c r="D564" s="44" t="s">
        <v>153</v>
      </c>
      <c r="E564" s="44" t="s">
        <v>20</v>
      </c>
      <c r="F564" s="81">
        <f t="shared" ref="F564" si="112">F565</f>
        <v>42200</v>
      </c>
    </row>
    <row r="565" spans="1:8" outlineLevel="7" x14ac:dyDescent="0.25">
      <c r="A565" s="43" t="s">
        <v>21</v>
      </c>
      <c r="B565" s="44" t="s">
        <v>525</v>
      </c>
      <c r="C565" s="44" t="s">
        <v>116</v>
      </c>
      <c r="D565" s="44" t="s">
        <v>153</v>
      </c>
      <c r="E565" s="44" t="s">
        <v>22</v>
      </c>
      <c r="F565" s="79">
        <v>42200</v>
      </c>
    </row>
    <row r="566" spans="1:8" ht="37.5" outlineLevel="3" x14ac:dyDescent="0.25">
      <c r="A566" s="48" t="s">
        <v>35</v>
      </c>
      <c r="B566" s="44" t="s">
        <v>525</v>
      </c>
      <c r="C566" s="44" t="s">
        <v>116</v>
      </c>
      <c r="D566" s="44" t="s">
        <v>154</v>
      </c>
      <c r="E566" s="44" t="s">
        <v>6</v>
      </c>
      <c r="F566" s="81">
        <f t="shared" ref="F566:F567" si="113">F567</f>
        <v>1851400</v>
      </c>
    </row>
    <row r="567" spans="1:8" ht="37.5" outlineLevel="3" x14ac:dyDescent="0.25">
      <c r="A567" s="43" t="s">
        <v>36</v>
      </c>
      <c r="B567" s="44" t="s">
        <v>525</v>
      </c>
      <c r="C567" s="44" t="s">
        <v>116</v>
      </c>
      <c r="D567" s="44" t="s">
        <v>154</v>
      </c>
      <c r="E567" s="44" t="s">
        <v>37</v>
      </c>
      <c r="F567" s="81">
        <f t="shared" si="113"/>
        <v>1851400</v>
      </c>
    </row>
    <row r="568" spans="1:8" outlineLevel="3" x14ac:dyDescent="0.25">
      <c r="A568" s="43" t="s">
        <v>38</v>
      </c>
      <c r="B568" s="44" t="s">
        <v>525</v>
      </c>
      <c r="C568" s="44" t="s">
        <v>116</v>
      </c>
      <c r="D568" s="44" t="s">
        <v>154</v>
      </c>
      <c r="E568" s="44" t="s">
        <v>39</v>
      </c>
      <c r="F568" s="79">
        <v>1851400</v>
      </c>
    </row>
    <row r="569" spans="1:8" s="70" customFormat="1" outlineLevel="3" x14ac:dyDescent="0.25">
      <c r="A569" s="75" t="s">
        <v>84</v>
      </c>
      <c r="B569" s="44" t="s">
        <v>525</v>
      </c>
      <c r="C569" s="59" t="s">
        <v>85</v>
      </c>
      <c r="D569" s="59" t="s">
        <v>125</v>
      </c>
      <c r="E569" s="59" t="s">
        <v>6</v>
      </c>
      <c r="F569" s="83">
        <f t="shared" ref="F569" si="114">F570+F576</f>
        <v>5864117</v>
      </c>
      <c r="G569" s="71"/>
      <c r="H569" s="71"/>
    </row>
    <row r="570" spans="1:8" outlineLevel="3" x14ac:dyDescent="0.25">
      <c r="A570" s="43" t="s">
        <v>93</v>
      </c>
      <c r="B570" s="44" t="s">
        <v>525</v>
      </c>
      <c r="C570" s="44" t="s">
        <v>94</v>
      </c>
      <c r="D570" s="44" t="s">
        <v>125</v>
      </c>
      <c r="E570" s="44" t="s">
        <v>6</v>
      </c>
      <c r="F570" s="81">
        <f t="shared" ref="F570:F574" si="115">F571</f>
        <v>2460000</v>
      </c>
    </row>
    <row r="571" spans="1:8" s="70" customFormat="1" ht="37.5" outlineLevel="3" x14ac:dyDescent="0.25">
      <c r="A571" s="75" t="s">
        <v>399</v>
      </c>
      <c r="B571" s="59" t="s">
        <v>525</v>
      </c>
      <c r="C571" s="59" t="s">
        <v>94</v>
      </c>
      <c r="D571" s="59" t="s">
        <v>137</v>
      </c>
      <c r="E571" s="59" t="s">
        <v>6</v>
      </c>
      <c r="F571" s="83">
        <f>F572</f>
        <v>2460000</v>
      </c>
      <c r="G571" s="71"/>
      <c r="H571" s="71"/>
    </row>
    <row r="572" spans="1:8" outlineLevel="3" x14ac:dyDescent="0.25">
      <c r="A572" s="46" t="s">
        <v>449</v>
      </c>
      <c r="B572" s="44" t="s">
        <v>525</v>
      </c>
      <c r="C572" s="44" t="s">
        <v>94</v>
      </c>
      <c r="D572" s="44" t="s">
        <v>450</v>
      </c>
      <c r="E572" s="44" t="s">
        <v>6</v>
      </c>
      <c r="F572" s="81">
        <f>F573</f>
        <v>2460000</v>
      </c>
    </row>
    <row r="573" spans="1:8" ht="93.75" outlineLevel="3" x14ac:dyDescent="0.25">
      <c r="A573" s="28" t="s">
        <v>409</v>
      </c>
      <c r="B573" s="44" t="s">
        <v>525</v>
      </c>
      <c r="C573" s="44" t="s">
        <v>94</v>
      </c>
      <c r="D573" s="44" t="s">
        <v>451</v>
      </c>
      <c r="E573" s="44" t="s">
        <v>6</v>
      </c>
      <c r="F573" s="81">
        <f t="shared" si="115"/>
        <v>2460000</v>
      </c>
    </row>
    <row r="574" spans="1:8" outlineLevel="3" x14ac:dyDescent="0.25">
      <c r="A574" s="43" t="s">
        <v>89</v>
      </c>
      <c r="B574" s="44" t="s">
        <v>525</v>
      </c>
      <c r="C574" s="44" t="s">
        <v>94</v>
      </c>
      <c r="D574" s="44" t="s">
        <v>451</v>
      </c>
      <c r="E574" s="44" t="s">
        <v>90</v>
      </c>
      <c r="F574" s="81">
        <f t="shared" si="115"/>
        <v>2460000</v>
      </c>
    </row>
    <row r="575" spans="1:8" ht="37.5" outlineLevel="3" x14ac:dyDescent="0.25">
      <c r="A575" s="43" t="s">
        <v>96</v>
      </c>
      <c r="B575" s="44" t="s">
        <v>525</v>
      </c>
      <c r="C575" s="44" t="s">
        <v>94</v>
      </c>
      <c r="D575" s="44" t="s">
        <v>451</v>
      </c>
      <c r="E575" s="44" t="s">
        <v>97</v>
      </c>
      <c r="F575" s="79">
        <v>2460000</v>
      </c>
    </row>
    <row r="576" spans="1:8" outlineLevel="3" x14ac:dyDescent="0.25">
      <c r="A576" s="43" t="s">
        <v>122</v>
      </c>
      <c r="B576" s="44" t="s">
        <v>525</v>
      </c>
      <c r="C576" s="44" t="s">
        <v>123</v>
      </c>
      <c r="D576" s="44" t="s">
        <v>125</v>
      </c>
      <c r="E576" s="44" t="s">
        <v>6</v>
      </c>
      <c r="F576" s="81">
        <f t="shared" ref="F576:F577" si="116">F577</f>
        <v>3404117</v>
      </c>
    </row>
    <row r="577" spans="1:8" s="70" customFormat="1" ht="37.5" outlineLevel="3" x14ac:dyDescent="0.25">
      <c r="A577" s="75" t="s">
        <v>408</v>
      </c>
      <c r="B577" s="59" t="s">
        <v>525</v>
      </c>
      <c r="C577" s="59" t="s">
        <v>123</v>
      </c>
      <c r="D577" s="59" t="s">
        <v>137</v>
      </c>
      <c r="E577" s="59" t="s">
        <v>6</v>
      </c>
      <c r="F577" s="83">
        <f t="shared" si="116"/>
        <v>3404117</v>
      </c>
      <c r="G577" s="71"/>
      <c r="H577" s="71"/>
    </row>
    <row r="578" spans="1:8" ht="37.5" outlineLevel="3" x14ac:dyDescent="0.25">
      <c r="A578" s="43" t="s">
        <v>400</v>
      </c>
      <c r="B578" s="44" t="s">
        <v>525</v>
      </c>
      <c r="C578" s="44" t="s">
        <v>123</v>
      </c>
      <c r="D578" s="44" t="s">
        <v>138</v>
      </c>
      <c r="E578" s="44" t="s">
        <v>6</v>
      </c>
      <c r="F578" s="81">
        <f>F579</f>
        <v>3404117</v>
      </c>
    </row>
    <row r="579" spans="1:8" ht="23.25" customHeight="1" outlineLevel="3" x14ac:dyDescent="0.25">
      <c r="A579" s="76" t="s">
        <v>203</v>
      </c>
      <c r="B579" s="44" t="s">
        <v>525</v>
      </c>
      <c r="C579" s="44" t="s">
        <v>123</v>
      </c>
      <c r="D579" s="44" t="s">
        <v>234</v>
      </c>
      <c r="E579" s="44" t="s">
        <v>6</v>
      </c>
      <c r="F579" s="81">
        <f>F580</f>
        <v>3404117</v>
      </c>
    </row>
    <row r="580" spans="1:8" ht="129" customHeight="1" outlineLevel="3" x14ac:dyDescent="0.25">
      <c r="A580" s="28" t="s">
        <v>633</v>
      </c>
      <c r="B580" s="44" t="s">
        <v>525</v>
      </c>
      <c r="C580" s="44" t="s">
        <v>123</v>
      </c>
      <c r="D580" s="44" t="s">
        <v>155</v>
      </c>
      <c r="E580" s="44" t="s">
        <v>6</v>
      </c>
      <c r="F580" s="81">
        <f>F583+F581</f>
        <v>3404117</v>
      </c>
    </row>
    <row r="581" spans="1:8" ht="22.5" customHeight="1" outlineLevel="3" x14ac:dyDescent="0.25">
      <c r="A581" s="43" t="s">
        <v>15</v>
      </c>
      <c r="B581" s="44" t="s">
        <v>525</v>
      </c>
      <c r="C581" s="44" t="s">
        <v>123</v>
      </c>
      <c r="D581" s="44" t="s">
        <v>155</v>
      </c>
      <c r="E581" s="44" t="s">
        <v>16</v>
      </c>
      <c r="F581" s="81">
        <f>F582</f>
        <v>24000</v>
      </c>
    </row>
    <row r="582" spans="1:8" ht="39" customHeight="1" outlineLevel="3" x14ac:dyDescent="0.25">
      <c r="A582" s="43" t="s">
        <v>17</v>
      </c>
      <c r="B582" s="44" t="s">
        <v>525</v>
      </c>
      <c r="C582" s="44" t="s">
        <v>123</v>
      </c>
      <c r="D582" s="44" t="s">
        <v>155</v>
      </c>
      <c r="E582" s="44" t="s">
        <v>18</v>
      </c>
      <c r="F582" s="81">
        <v>24000</v>
      </c>
    </row>
    <row r="583" spans="1:8" outlineLevel="3" x14ac:dyDescent="0.25">
      <c r="A583" s="43" t="s">
        <v>89</v>
      </c>
      <c r="B583" s="44" t="s">
        <v>525</v>
      </c>
      <c r="C583" s="44" t="s">
        <v>123</v>
      </c>
      <c r="D583" s="44" t="s">
        <v>155</v>
      </c>
      <c r="E583" s="44" t="s">
        <v>90</v>
      </c>
      <c r="F583" s="81">
        <f t="shared" ref="F583" si="117">F584</f>
        <v>3380117</v>
      </c>
    </row>
    <row r="584" spans="1:8" ht="37.5" outlineLevel="3" x14ac:dyDescent="0.25">
      <c r="A584" s="43" t="s">
        <v>96</v>
      </c>
      <c r="B584" s="44" t="s">
        <v>525</v>
      </c>
      <c r="C584" s="44" t="s">
        <v>123</v>
      </c>
      <c r="D584" s="44" t="s">
        <v>155</v>
      </c>
      <c r="E584" s="44" t="s">
        <v>97</v>
      </c>
      <c r="F584" s="79">
        <v>3380117</v>
      </c>
    </row>
    <row r="585" spans="1:8" s="3" customFormat="1" x14ac:dyDescent="0.3">
      <c r="A585" s="147" t="s">
        <v>117</v>
      </c>
      <c r="B585" s="147"/>
      <c r="C585" s="147"/>
      <c r="D585" s="147"/>
      <c r="E585" s="147"/>
      <c r="F585" s="90">
        <f>F14+F36+F405+F437</f>
        <v>994632891.33000004</v>
      </c>
      <c r="G585" s="9"/>
      <c r="H585" s="9"/>
    </row>
    <row r="586" spans="1:8" s="3" customFormat="1" x14ac:dyDescent="0.3">
      <c r="A586" s="126"/>
      <c r="B586" s="127"/>
      <c r="C586" s="127"/>
      <c r="D586" s="127"/>
      <c r="E586" s="127"/>
      <c r="F586" s="90"/>
      <c r="G586" s="9"/>
      <c r="H586" s="9"/>
    </row>
    <row r="587" spans="1:8" s="3" customFormat="1" x14ac:dyDescent="0.3">
      <c r="A587" s="126"/>
      <c r="B587" s="127"/>
      <c r="C587" s="127"/>
      <c r="D587" s="127"/>
      <c r="E587" s="127"/>
      <c r="F587" s="90"/>
      <c r="G587" s="9"/>
      <c r="H587" s="9"/>
    </row>
    <row r="588" spans="1:8" s="3" customFormat="1" x14ac:dyDescent="0.3">
      <c r="A588" s="126"/>
      <c r="B588" s="127"/>
      <c r="C588" s="127"/>
      <c r="D588" s="127"/>
      <c r="E588" s="127"/>
      <c r="F588" s="90"/>
      <c r="G588" s="9"/>
      <c r="H588" s="9"/>
    </row>
    <row r="589" spans="1:8" s="3" customFormat="1" x14ac:dyDescent="0.3">
      <c r="A589" s="126"/>
      <c r="B589" s="127"/>
      <c r="C589" s="127"/>
      <c r="D589" s="127"/>
      <c r="E589" s="127"/>
      <c r="F589" s="90"/>
      <c r="G589" s="9"/>
      <c r="H589" s="9"/>
    </row>
    <row r="590" spans="1:8" s="3" customFormat="1" x14ac:dyDescent="0.3">
      <c r="A590" s="126"/>
      <c r="B590" s="127"/>
      <c r="C590" s="127"/>
      <c r="D590" s="127"/>
      <c r="E590" s="127"/>
      <c r="F590" s="90"/>
      <c r="G590" s="9"/>
      <c r="H590" s="9"/>
    </row>
    <row r="591" spans="1:8" x14ac:dyDescent="0.3">
      <c r="C591" s="49"/>
      <c r="D591" s="49"/>
      <c r="E591" s="49"/>
    </row>
    <row r="592" spans="1:8" x14ac:dyDescent="0.3">
      <c r="C592" s="128"/>
      <c r="F592" s="129"/>
    </row>
    <row r="593" spans="3:6" x14ac:dyDescent="0.3">
      <c r="C593" s="128"/>
      <c r="F593" s="129"/>
    </row>
    <row r="594" spans="3:6" x14ac:dyDescent="0.3">
      <c r="C594" s="128"/>
      <c r="F594" s="129"/>
    </row>
    <row r="595" spans="3:6" x14ac:dyDescent="0.3">
      <c r="C595" s="128"/>
      <c r="F595" s="129"/>
    </row>
    <row r="596" spans="3:6" x14ac:dyDescent="0.3">
      <c r="C596" s="128"/>
      <c r="F596" s="129"/>
    </row>
    <row r="597" spans="3:6" x14ac:dyDescent="0.3">
      <c r="C597" s="128"/>
      <c r="F597" s="129"/>
    </row>
    <row r="598" spans="3:6" x14ac:dyDescent="0.3">
      <c r="C598" s="128"/>
      <c r="F598" s="129"/>
    </row>
    <row r="599" spans="3:6" x14ac:dyDescent="0.3">
      <c r="C599" s="128"/>
      <c r="F599" s="129"/>
    </row>
    <row r="600" spans="3:6" x14ac:dyDescent="0.3">
      <c r="C600" s="128"/>
      <c r="F600" s="129"/>
    </row>
    <row r="601" spans="3:6" x14ac:dyDescent="0.3">
      <c r="C601" s="128"/>
      <c r="F601" s="129"/>
    </row>
    <row r="602" spans="3:6" x14ac:dyDescent="0.3">
      <c r="C602" s="128"/>
      <c r="F602" s="129"/>
    </row>
    <row r="603" spans="3:6" x14ac:dyDescent="0.3">
      <c r="C603" s="128"/>
      <c r="F603" s="129"/>
    </row>
    <row r="604" spans="3:6" x14ac:dyDescent="0.3">
      <c r="C604" s="128"/>
    </row>
    <row r="605" spans="3:6" x14ac:dyDescent="0.3">
      <c r="D605" s="128"/>
      <c r="F605" s="129"/>
    </row>
    <row r="606" spans="3:6" x14ac:dyDescent="0.3">
      <c r="D606" s="128"/>
      <c r="F606" s="129"/>
    </row>
    <row r="607" spans="3:6" x14ac:dyDescent="0.3">
      <c r="D607" s="128"/>
      <c r="F607" s="129"/>
    </row>
    <row r="608" spans="3:6" x14ac:dyDescent="0.3">
      <c r="D608" s="128"/>
      <c r="F608" s="129"/>
    </row>
    <row r="609" spans="4:6" x14ac:dyDescent="0.3">
      <c r="D609" s="128"/>
      <c r="F609" s="129"/>
    </row>
    <row r="610" spans="4:6" x14ac:dyDescent="0.3">
      <c r="D610" s="128"/>
      <c r="F610" s="129"/>
    </row>
    <row r="611" spans="4:6" x14ac:dyDescent="0.3">
      <c r="D611" s="128"/>
      <c r="F611" s="129"/>
    </row>
    <row r="612" spans="4:6" x14ac:dyDescent="0.3">
      <c r="D612" s="128"/>
      <c r="F612" s="129"/>
    </row>
    <row r="613" spans="4:6" x14ac:dyDescent="0.3">
      <c r="D613" s="128"/>
      <c r="F613" s="129"/>
    </row>
    <row r="614" spans="4:6" x14ac:dyDescent="0.3">
      <c r="D614" s="128"/>
      <c r="F614" s="129"/>
    </row>
    <row r="615" spans="4:6" x14ac:dyDescent="0.3">
      <c r="D615" s="128"/>
      <c r="F615" s="129"/>
    </row>
    <row r="616" spans="4:6" x14ac:dyDescent="0.3">
      <c r="D616" s="128"/>
      <c r="F616" s="129"/>
    </row>
    <row r="617" spans="4:6" x14ac:dyDescent="0.3">
      <c r="D617" s="128"/>
      <c r="F617" s="129"/>
    </row>
    <row r="618" spans="4:6" x14ac:dyDescent="0.3">
      <c r="D618" s="128"/>
      <c r="F618" s="129"/>
    </row>
    <row r="619" spans="4:6" x14ac:dyDescent="0.3">
      <c r="D619" s="128"/>
      <c r="F619" s="129"/>
    </row>
    <row r="620" spans="4:6" x14ac:dyDescent="0.3">
      <c r="D620" s="128"/>
      <c r="F620" s="129"/>
    </row>
    <row r="621" spans="4:6" x14ac:dyDescent="0.3">
      <c r="D621" s="128"/>
      <c r="F621" s="129"/>
    </row>
    <row r="622" spans="4:6" x14ac:dyDescent="0.3">
      <c r="D622" s="128"/>
      <c r="F622" s="129"/>
    </row>
    <row r="623" spans="4:6" x14ac:dyDescent="0.3">
      <c r="D623" s="128"/>
      <c r="F623" s="129"/>
    </row>
    <row r="624" spans="4:6" x14ac:dyDescent="0.3">
      <c r="D624" s="128"/>
      <c r="F624" s="129"/>
    </row>
    <row r="625" spans="2:7" x14ac:dyDescent="0.3">
      <c r="D625" s="128"/>
    </row>
    <row r="626" spans="2:7" x14ac:dyDescent="0.3">
      <c r="D626" s="128"/>
      <c r="F626" s="131"/>
    </row>
    <row r="627" spans="2:7" x14ac:dyDescent="0.3">
      <c r="D627" s="128"/>
      <c r="F627" s="129"/>
    </row>
    <row r="632" spans="2:7" x14ac:dyDescent="0.3">
      <c r="B632" s="22" t="s">
        <v>637</v>
      </c>
      <c r="D632" s="129"/>
      <c r="F632" s="130"/>
      <c r="G632" s="129"/>
    </row>
    <row r="633" spans="2:7" x14ac:dyDescent="0.3">
      <c r="B633" s="22" t="s">
        <v>636</v>
      </c>
      <c r="D633" s="129"/>
      <c r="F633" s="130"/>
      <c r="G633" s="129"/>
    </row>
  </sheetData>
  <autoFilter ref="A13:H585"/>
  <mergeCells count="4">
    <mergeCell ref="A9:F9"/>
    <mergeCell ref="A585:E585"/>
    <mergeCell ref="A10:F10"/>
    <mergeCell ref="A11:F11"/>
  </mergeCells>
  <pageMargins left="0.78740157480314965" right="0.78740157480314965" top="0.35433070866141736" bottom="0.35433070866141736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1"/>
  <sheetViews>
    <sheetView view="pageBreakPreview" zoomScale="98" zoomScaleNormal="100" zoomScaleSheetLayoutView="98" workbookViewId="0">
      <selection activeCell="E90" sqref="E90"/>
    </sheetView>
  </sheetViews>
  <sheetFormatPr defaultRowHeight="18.75" outlineLevelRow="6" x14ac:dyDescent="0.3"/>
  <cols>
    <col min="1" max="1" width="80.140625" style="51" customWidth="1"/>
    <col min="2" max="2" width="8.42578125" style="51" customWidth="1"/>
    <col min="3" max="3" width="16.7109375" style="51" customWidth="1"/>
    <col min="4" max="4" width="7.140625" style="51" customWidth="1"/>
    <col min="5" max="5" width="18.42578125" style="51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3" t="s">
        <v>640</v>
      </c>
    </row>
    <row r="2" spans="1:7" x14ac:dyDescent="0.3">
      <c r="E2" s="73" t="s">
        <v>638</v>
      </c>
    </row>
    <row r="3" spans="1:7" x14ac:dyDescent="0.3">
      <c r="E3" s="73" t="s">
        <v>531</v>
      </c>
    </row>
    <row r="5" spans="1:7" x14ac:dyDescent="0.3">
      <c r="E5" s="73" t="s">
        <v>255</v>
      </c>
    </row>
    <row r="6" spans="1:7" x14ac:dyDescent="0.3">
      <c r="E6" s="73" t="s">
        <v>629</v>
      </c>
    </row>
    <row r="7" spans="1:7" x14ac:dyDescent="0.3">
      <c r="E7" s="73" t="s">
        <v>628</v>
      </c>
    </row>
    <row r="8" spans="1:7" x14ac:dyDescent="0.3">
      <c r="E8" s="73" t="s">
        <v>630</v>
      </c>
    </row>
    <row r="9" spans="1:7" x14ac:dyDescent="0.3">
      <c r="A9" s="149" t="s">
        <v>195</v>
      </c>
      <c r="B9" s="150"/>
      <c r="C9" s="150"/>
      <c r="D9" s="150"/>
      <c r="E9" s="150"/>
    </row>
    <row r="10" spans="1:7" x14ac:dyDescent="0.3">
      <c r="A10" s="148" t="s">
        <v>530</v>
      </c>
      <c r="B10" s="151"/>
      <c r="C10" s="151"/>
      <c r="D10" s="151"/>
      <c r="E10" s="151"/>
    </row>
    <row r="11" spans="1:7" x14ac:dyDescent="0.3">
      <c r="A11" s="148" t="s">
        <v>258</v>
      </c>
      <c r="B11" s="148"/>
      <c r="C11" s="148"/>
      <c r="D11" s="148"/>
      <c r="E11" s="148"/>
    </row>
    <row r="12" spans="1:7" x14ac:dyDescent="0.3">
      <c r="A12" s="148" t="s">
        <v>259</v>
      </c>
      <c r="B12" s="148"/>
      <c r="C12" s="148"/>
      <c r="D12" s="148"/>
      <c r="E12" s="148"/>
    </row>
    <row r="13" spans="1:7" x14ac:dyDescent="0.3">
      <c r="A13" s="148" t="s">
        <v>260</v>
      </c>
      <c r="B13" s="148"/>
      <c r="C13" s="148"/>
      <c r="D13" s="148"/>
      <c r="E13" s="148"/>
    </row>
    <row r="14" spans="1:7" x14ac:dyDescent="0.3">
      <c r="A14" s="122"/>
      <c r="B14" s="52"/>
      <c r="C14" s="52"/>
      <c r="D14" s="52"/>
      <c r="E14" s="63" t="s">
        <v>412</v>
      </c>
    </row>
    <row r="15" spans="1:7" ht="37.5" x14ac:dyDescent="0.25">
      <c r="A15" s="40" t="s">
        <v>0</v>
      </c>
      <c r="B15" s="40" t="s">
        <v>2</v>
      </c>
      <c r="C15" s="40" t="s">
        <v>3</v>
      </c>
      <c r="D15" s="40" t="s">
        <v>4</v>
      </c>
      <c r="E15" s="40" t="s">
        <v>196</v>
      </c>
    </row>
    <row r="16" spans="1:7" s="3" customFormat="1" x14ac:dyDescent="0.25">
      <c r="A16" s="43" t="s">
        <v>7</v>
      </c>
      <c r="B16" s="42" t="s">
        <v>8</v>
      </c>
      <c r="C16" s="42" t="s">
        <v>125</v>
      </c>
      <c r="D16" s="42" t="s">
        <v>6</v>
      </c>
      <c r="E16" s="85">
        <f>E17+E22+E44+E37+E50+E70+E65</f>
        <v>115588432.98</v>
      </c>
      <c r="G16" s="9"/>
    </row>
    <row r="17" spans="1:5" ht="37.5" outlineLevel="1" x14ac:dyDescent="0.25">
      <c r="A17" s="43" t="s">
        <v>27</v>
      </c>
      <c r="B17" s="44" t="s">
        <v>28</v>
      </c>
      <c r="C17" s="44" t="s">
        <v>125</v>
      </c>
      <c r="D17" s="44" t="s">
        <v>6</v>
      </c>
      <c r="E17" s="81">
        <f>E18</f>
        <v>2523500</v>
      </c>
    </row>
    <row r="18" spans="1:5" outlineLevel="2" x14ac:dyDescent="0.25">
      <c r="A18" s="43" t="s">
        <v>197</v>
      </c>
      <c r="B18" s="44" t="s">
        <v>28</v>
      </c>
      <c r="C18" s="44" t="s">
        <v>126</v>
      </c>
      <c r="D18" s="44" t="s">
        <v>6</v>
      </c>
      <c r="E18" s="81">
        <f>E19</f>
        <v>2523500</v>
      </c>
    </row>
    <row r="19" spans="1:5" outlineLevel="4" x14ac:dyDescent="0.25">
      <c r="A19" s="43" t="s">
        <v>483</v>
      </c>
      <c r="B19" s="44" t="s">
        <v>28</v>
      </c>
      <c r="C19" s="44" t="s">
        <v>484</v>
      </c>
      <c r="D19" s="44" t="s">
        <v>6</v>
      </c>
      <c r="E19" s="81">
        <f>E20</f>
        <v>2523500</v>
      </c>
    </row>
    <row r="20" spans="1:5" ht="56.25" customHeight="1" outlineLevel="5" x14ac:dyDescent="0.25">
      <c r="A20" s="43" t="s">
        <v>11</v>
      </c>
      <c r="B20" s="44" t="s">
        <v>28</v>
      </c>
      <c r="C20" s="44" t="s">
        <v>484</v>
      </c>
      <c r="D20" s="44" t="s">
        <v>12</v>
      </c>
      <c r="E20" s="81">
        <f>E21</f>
        <v>2523500</v>
      </c>
    </row>
    <row r="21" spans="1:5" ht="18" customHeight="1" outlineLevel="6" x14ac:dyDescent="0.25">
      <c r="A21" s="43" t="s">
        <v>13</v>
      </c>
      <c r="B21" s="44" t="s">
        <v>28</v>
      </c>
      <c r="C21" s="44" t="s">
        <v>484</v>
      </c>
      <c r="D21" s="44" t="s">
        <v>14</v>
      </c>
      <c r="E21" s="81">
        <v>2523500</v>
      </c>
    </row>
    <row r="22" spans="1:5" ht="38.25" customHeight="1" outlineLevel="1" x14ac:dyDescent="0.25">
      <c r="A22" s="43" t="s">
        <v>107</v>
      </c>
      <c r="B22" s="44" t="s">
        <v>108</v>
      </c>
      <c r="C22" s="44" t="s">
        <v>125</v>
      </c>
      <c r="D22" s="44" t="s">
        <v>6</v>
      </c>
      <c r="E22" s="81">
        <f>E23</f>
        <v>5053227</v>
      </c>
    </row>
    <row r="23" spans="1:5" outlineLevel="3" x14ac:dyDescent="0.25">
      <c r="A23" s="43" t="s">
        <v>197</v>
      </c>
      <c r="B23" s="44" t="s">
        <v>108</v>
      </c>
      <c r="C23" s="44" t="s">
        <v>126</v>
      </c>
      <c r="D23" s="44" t="s">
        <v>6</v>
      </c>
      <c r="E23" s="81">
        <f>E24+E27+E34</f>
        <v>5053227</v>
      </c>
    </row>
    <row r="24" spans="1:5" outlineLevel="4" x14ac:dyDescent="0.25">
      <c r="A24" s="43" t="s">
        <v>517</v>
      </c>
      <c r="B24" s="44" t="s">
        <v>108</v>
      </c>
      <c r="C24" s="44" t="s">
        <v>518</v>
      </c>
      <c r="D24" s="44" t="s">
        <v>6</v>
      </c>
      <c r="E24" s="81">
        <f>E25</f>
        <v>2328541</v>
      </c>
    </row>
    <row r="25" spans="1:5" ht="57" customHeight="1" outlineLevel="5" x14ac:dyDescent="0.25">
      <c r="A25" s="43" t="s">
        <v>11</v>
      </c>
      <c r="B25" s="44" t="s">
        <v>108</v>
      </c>
      <c r="C25" s="44" t="s">
        <v>518</v>
      </c>
      <c r="D25" s="44" t="s">
        <v>12</v>
      </c>
      <c r="E25" s="81">
        <f>E26</f>
        <v>2328541</v>
      </c>
    </row>
    <row r="26" spans="1:5" ht="16.5" customHeight="1" outlineLevel="6" x14ac:dyDescent="0.25">
      <c r="A26" s="43" t="s">
        <v>13</v>
      </c>
      <c r="B26" s="44" t="s">
        <v>108</v>
      </c>
      <c r="C26" s="44" t="s">
        <v>518</v>
      </c>
      <c r="D26" s="44" t="s">
        <v>14</v>
      </c>
      <c r="E26" s="81">
        <v>2328541</v>
      </c>
    </row>
    <row r="27" spans="1:5" ht="38.25" customHeight="1" outlineLevel="4" x14ac:dyDescent="0.25">
      <c r="A27" s="43" t="s">
        <v>481</v>
      </c>
      <c r="B27" s="44" t="s">
        <v>108</v>
      </c>
      <c r="C27" s="44" t="s">
        <v>482</v>
      </c>
      <c r="D27" s="44" t="s">
        <v>6</v>
      </c>
      <c r="E27" s="81">
        <f>E28+E30+E32</f>
        <v>2544686</v>
      </c>
    </row>
    <row r="28" spans="1:5" ht="75" outlineLevel="5" x14ac:dyDescent="0.25">
      <c r="A28" s="43" t="s">
        <v>11</v>
      </c>
      <c r="B28" s="44" t="s">
        <v>108</v>
      </c>
      <c r="C28" s="44" t="s">
        <v>482</v>
      </c>
      <c r="D28" s="44" t="s">
        <v>12</v>
      </c>
      <c r="E28" s="81">
        <f>E29</f>
        <v>2391186</v>
      </c>
    </row>
    <row r="29" spans="1:5" ht="16.5" customHeight="1" outlineLevel="6" x14ac:dyDescent="0.25">
      <c r="A29" s="43" t="s">
        <v>13</v>
      </c>
      <c r="B29" s="44" t="s">
        <v>108</v>
      </c>
      <c r="C29" s="44" t="s">
        <v>482</v>
      </c>
      <c r="D29" s="44" t="s">
        <v>14</v>
      </c>
      <c r="E29" s="81">
        <v>2391186</v>
      </c>
    </row>
    <row r="30" spans="1:5" ht="16.5" customHeight="1" outlineLevel="5" x14ac:dyDescent="0.25">
      <c r="A30" s="43" t="s">
        <v>15</v>
      </c>
      <c r="B30" s="44" t="s">
        <v>108</v>
      </c>
      <c r="C30" s="44" t="s">
        <v>482</v>
      </c>
      <c r="D30" s="44" t="s">
        <v>16</v>
      </c>
      <c r="E30" s="81">
        <f>E31</f>
        <v>148000</v>
      </c>
    </row>
    <row r="31" spans="1:5" ht="21" customHeight="1" outlineLevel="6" x14ac:dyDescent="0.25">
      <c r="A31" s="43" t="s">
        <v>17</v>
      </c>
      <c r="B31" s="44" t="s">
        <v>108</v>
      </c>
      <c r="C31" s="44" t="s">
        <v>482</v>
      </c>
      <c r="D31" s="44" t="s">
        <v>18</v>
      </c>
      <c r="E31" s="81">
        <f>148000</f>
        <v>148000</v>
      </c>
    </row>
    <row r="32" spans="1:5" outlineLevel="5" x14ac:dyDescent="0.25">
      <c r="A32" s="43" t="s">
        <v>19</v>
      </c>
      <c r="B32" s="44" t="s">
        <v>108</v>
      </c>
      <c r="C32" s="44" t="s">
        <v>482</v>
      </c>
      <c r="D32" s="44" t="s">
        <v>20</v>
      </c>
      <c r="E32" s="81">
        <f>E33</f>
        <v>5500</v>
      </c>
    </row>
    <row r="33" spans="1:5" outlineLevel="6" x14ac:dyDescent="0.25">
      <c r="A33" s="43" t="s">
        <v>21</v>
      </c>
      <c r="B33" s="44" t="s">
        <v>108</v>
      </c>
      <c r="C33" s="44" t="s">
        <v>482</v>
      </c>
      <c r="D33" s="44" t="s">
        <v>22</v>
      </c>
      <c r="E33" s="81">
        <f>5500</f>
        <v>5500</v>
      </c>
    </row>
    <row r="34" spans="1:5" outlineLevel="4" x14ac:dyDescent="0.25">
      <c r="A34" s="43" t="s">
        <v>520</v>
      </c>
      <c r="B34" s="44" t="s">
        <v>108</v>
      </c>
      <c r="C34" s="44" t="s">
        <v>519</v>
      </c>
      <c r="D34" s="44" t="s">
        <v>6</v>
      </c>
      <c r="E34" s="81">
        <f>E35</f>
        <v>180000</v>
      </c>
    </row>
    <row r="35" spans="1:5" ht="57" customHeight="1" outlineLevel="5" x14ac:dyDescent="0.25">
      <c r="A35" s="43" t="s">
        <v>11</v>
      </c>
      <c r="B35" s="44" t="s">
        <v>108</v>
      </c>
      <c r="C35" s="44" t="s">
        <v>519</v>
      </c>
      <c r="D35" s="44" t="s">
        <v>12</v>
      </c>
      <c r="E35" s="81">
        <f>E36</f>
        <v>180000</v>
      </c>
    </row>
    <row r="36" spans="1:5" ht="18" customHeight="1" outlineLevel="6" x14ac:dyDescent="0.25">
      <c r="A36" s="43" t="s">
        <v>13</v>
      </c>
      <c r="B36" s="44" t="s">
        <v>108</v>
      </c>
      <c r="C36" s="44" t="s">
        <v>519</v>
      </c>
      <c r="D36" s="44" t="s">
        <v>14</v>
      </c>
      <c r="E36" s="81">
        <f>180000</f>
        <v>180000</v>
      </c>
    </row>
    <row r="37" spans="1:5" ht="39.75" customHeight="1" outlineLevel="1" x14ac:dyDescent="0.25">
      <c r="A37" s="43" t="s">
        <v>29</v>
      </c>
      <c r="B37" s="44" t="s">
        <v>30</v>
      </c>
      <c r="C37" s="44" t="s">
        <v>125</v>
      </c>
      <c r="D37" s="44" t="s">
        <v>6</v>
      </c>
      <c r="E37" s="81">
        <f>E38</f>
        <v>24224582</v>
      </c>
    </row>
    <row r="38" spans="1:5" outlineLevel="3" x14ac:dyDescent="0.25">
      <c r="A38" s="43" t="s">
        <v>197</v>
      </c>
      <c r="B38" s="44" t="s">
        <v>30</v>
      </c>
      <c r="C38" s="44" t="s">
        <v>126</v>
      </c>
      <c r="D38" s="44" t="s">
        <v>6</v>
      </c>
      <c r="E38" s="81">
        <f>E39</f>
        <v>24224582</v>
      </c>
    </row>
    <row r="39" spans="1:5" ht="39" customHeight="1" outlineLevel="4" x14ac:dyDescent="0.25">
      <c r="A39" s="43" t="s">
        <v>481</v>
      </c>
      <c r="B39" s="44" t="s">
        <v>30</v>
      </c>
      <c r="C39" s="44" t="s">
        <v>482</v>
      </c>
      <c r="D39" s="44" t="s">
        <v>6</v>
      </c>
      <c r="E39" s="81">
        <f>E40+E42</f>
        <v>24224582</v>
      </c>
    </row>
    <row r="40" spans="1:5" ht="38.25" customHeight="1" outlineLevel="5" x14ac:dyDescent="0.25">
      <c r="A40" s="43" t="s">
        <v>11</v>
      </c>
      <c r="B40" s="44" t="s">
        <v>30</v>
      </c>
      <c r="C40" s="44" t="s">
        <v>482</v>
      </c>
      <c r="D40" s="44" t="s">
        <v>12</v>
      </c>
      <c r="E40" s="81">
        <f>E41</f>
        <v>24132582</v>
      </c>
    </row>
    <row r="41" spans="1:5" ht="17.25" customHeight="1" outlineLevel="6" x14ac:dyDescent="0.25">
      <c r="A41" s="43" t="s">
        <v>13</v>
      </c>
      <c r="B41" s="44" t="s">
        <v>30</v>
      </c>
      <c r="C41" s="44" t="s">
        <v>482</v>
      </c>
      <c r="D41" s="44" t="s">
        <v>14</v>
      </c>
      <c r="E41" s="81">
        <v>24132582</v>
      </c>
    </row>
    <row r="42" spans="1:5" ht="17.25" customHeight="1" outlineLevel="5" x14ac:dyDescent="0.25">
      <c r="A42" s="43" t="s">
        <v>15</v>
      </c>
      <c r="B42" s="44" t="s">
        <v>30</v>
      </c>
      <c r="C42" s="44" t="s">
        <v>482</v>
      </c>
      <c r="D42" s="44" t="s">
        <v>16</v>
      </c>
      <c r="E42" s="81">
        <f>E43</f>
        <v>92000</v>
      </c>
    </row>
    <row r="43" spans="1:5" ht="20.25" customHeight="1" outlineLevel="6" x14ac:dyDescent="0.25">
      <c r="A43" s="43" t="s">
        <v>17</v>
      </c>
      <c r="B43" s="44" t="s">
        <v>30</v>
      </c>
      <c r="C43" s="44" t="s">
        <v>482</v>
      </c>
      <c r="D43" s="44" t="s">
        <v>18</v>
      </c>
      <c r="E43" s="81">
        <f>92000</f>
        <v>92000</v>
      </c>
    </row>
    <row r="44" spans="1:5" outlineLevel="6" x14ac:dyDescent="0.25">
      <c r="A44" s="43" t="s">
        <v>261</v>
      </c>
      <c r="B44" s="44" t="s">
        <v>262</v>
      </c>
      <c r="C44" s="44" t="s">
        <v>125</v>
      </c>
      <c r="D44" s="44" t="s">
        <v>6</v>
      </c>
      <c r="E44" s="81">
        <f>E45</f>
        <v>32752.48</v>
      </c>
    </row>
    <row r="45" spans="1:5" ht="22.5" customHeight="1" outlineLevel="6" x14ac:dyDescent="0.25">
      <c r="A45" s="43" t="s">
        <v>131</v>
      </c>
      <c r="B45" s="44" t="s">
        <v>262</v>
      </c>
      <c r="C45" s="44" t="s">
        <v>126</v>
      </c>
      <c r="D45" s="44" t="s">
        <v>6</v>
      </c>
      <c r="E45" s="81">
        <f>E46</f>
        <v>32752.48</v>
      </c>
    </row>
    <row r="46" spans="1:5" outlineLevel="6" x14ac:dyDescent="0.25">
      <c r="A46" s="43" t="s">
        <v>277</v>
      </c>
      <c r="B46" s="44" t="s">
        <v>262</v>
      </c>
      <c r="C46" s="44" t="s">
        <v>276</v>
      </c>
      <c r="D46" s="44" t="s">
        <v>6</v>
      </c>
      <c r="E46" s="81">
        <f>E47</f>
        <v>32752.48</v>
      </c>
    </row>
    <row r="47" spans="1:5" ht="93.75" outlineLevel="6" x14ac:dyDescent="0.25">
      <c r="A47" s="43" t="s">
        <v>414</v>
      </c>
      <c r="B47" s="44" t="s">
        <v>262</v>
      </c>
      <c r="C47" s="44" t="s">
        <v>285</v>
      </c>
      <c r="D47" s="44" t="s">
        <v>6</v>
      </c>
      <c r="E47" s="81">
        <f>E48</f>
        <v>32752.48</v>
      </c>
    </row>
    <row r="48" spans="1:5" ht="15.75" customHeight="1" outlineLevel="6" x14ac:dyDescent="0.25">
      <c r="A48" s="43" t="s">
        <v>15</v>
      </c>
      <c r="B48" s="44" t="s">
        <v>262</v>
      </c>
      <c r="C48" s="44" t="s">
        <v>285</v>
      </c>
      <c r="D48" s="44" t="s">
        <v>16</v>
      </c>
      <c r="E48" s="81">
        <f>E49</f>
        <v>32752.48</v>
      </c>
    </row>
    <row r="49" spans="1:5" ht="19.5" customHeight="1" outlineLevel="6" x14ac:dyDescent="0.25">
      <c r="A49" s="43" t="s">
        <v>17</v>
      </c>
      <c r="B49" s="44" t="s">
        <v>262</v>
      </c>
      <c r="C49" s="44" t="s">
        <v>285</v>
      </c>
      <c r="D49" s="44" t="s">
        <v>18</v>
      </c>
      <c r="E49" s="81">
        <v>32752.48</v>
      </c>
    </row>
    <row r="50" spans="1:5" ht="36" customHeight="1" outlineLevel="1" x14ac:dyDescent="0.25">
      <c r="A50" s="43" t="s">
        <v>9</v>
      </c>
      <c r="B50" s="44" t="s">
        <v>10</v>
      </c>
      <c r="C50" s="44" t="s">
        <v>125</v>
      </c>
      <c r="D50" s="44" t="s">
        <v>6</v>
      </c>
      <c r="E50" s="81">
        <f>E51</f>
        <v>8930445.1400000006</v>
      </c>
    </row>
    <row r="51" spans="1:5" outlineLevel="3" x14ac:dyDescent="0.25">
      <c r="A51" s="43" t="s">
        <v>197</v>
      </c>
      <c r="B51" s="44" t="s">
        <v>10</v>
      </c>
      <c r="C51" s="44" t="s">
        <v>126</v>
      </c>
      <c r="D51" s="44" t="s">
        <v>6</v>
      </c>
      <c r="E51" s="81">
        <f>E52+E59+E62</f>
        <v>8930445.1400000006</v>
      </c>
    </row>
    <row r="52" spans="1:5" ht="39.75" customHeight="1" outlineLevel="4" x14ac:dyDescent="0.25">
      <c r="A52" s="43" t="s">
        <v>481</v>
      </c>
      <c r="B52" s="44" t="s">
        <v>10</v>
      </c>
      <c r="C52" s="44" t="s">
        <v>482</v>
      </c>
      <c r="D52" s="44" t="s">
        <v>6</v>
      </c>
      <c r="E52" s="81">
        <f>E53+E55+E57</f>
        <v>6850546</v>
      </c>
    </row>
    <row r="53" spans="1:5" ht="48" customHeight="1" outlineLevel="5" x14ac:dyDescent="0.25">
      <c r="A53" s="43" t="s">
        <v>11</v>
      </c>
      <c r="B53" s="44" t="s">
        <v>10</v>
      </c>
      <c r="C53" s="44" t="s">
        <v>482</v>
      </c>
      <c r="D53" s="44" t="s">
        <v>12</v>
      </c>
      <c r="E53" s="81">
        <f>E54</f>
        <v>6599213</v>
      </c>
    </row>
    <row r="54" spans="1:5" ht="18.75" customHeight="1" outlineLevel="6" x14ac:dyDescent="0.25">
      <c r="A54" s="43" t="s">
        <v>13</v>
      </c>
      <c r="B54" s="44" t="s">
        <v>10</v>
      </c>
      <c r="C54" s="44" t="s">
        <v>482</v>
      </c>
      <c r="D54" s="44" t="s">
        <v>14</v>
      </c>
      <c r="E54" s="81">
        <f>6247213+352000</f>
        <v>6599213</v>
      </c>
    </row>
    <row r="55" spans="1:5" ht="18.75" customHeight="1" outlineLevel="5" x14ac:dyDescent="0.25">
      <c r="A55" s="43" t="s">
        <v>15</v>
      </c>
      <c r="B55" s="44" t="s">
        <v>10</v>
      </c>
      <c r="C55" s="44" t="s">
        <v>482</v>
      </c>
      <c r="D55" s="44" t="s">
        <v>16</v>
      </c>
      <c r="E55" s="81">
        <f>E56</f>
        <v>250333</v>
      </c>
    </row>
    <row r="56" spans="1:5" ht="20.25" customHeight="1" outlineLevel="6" x14ac:dyDescent="0.25">
      <c r="A56" s="43" t="s">
        <v>17</v>
      </c>
      <c r="B56" s="44" t="s">
        <v>10</v>
      </c>
      <c r="C56" s="44" t="s">
        <v>482</v>
      </c>
      <c r="D56" s="44" t="s">
        <v>18</v>
      </c>
      <c r="E56" s="81">
        <v>250333</v>
      </c>
    </row>
    <row r="57" spans="1:5" outlineLevel="5" x14ac:dyDescent="0.25">
      <c r="A57" s="43" t="s">
        <v>19</v>
      </c>
      <c r="B57" s="44" t="s">
        <v>10</v>
      </c>
      <c r="C57" s="44" t="s">
        <v>482</v>
      </c>
      <c r="D57" s="44" t="s">
        <v>20</v>
      </c>
      <c r="E57" s="81">
        <f>E58</f>
        <v>1000</v>
      </c>
    </row>
    <row r="58" spans="1:5" outlineLevel="6" x14ac:dyDescent="0.25">
      <c r="A58" s="43" t="s">
        <v>21</v>
      </c>
      <c r="B58" s="44" t="s">
        <v>10</v>
      </c>
      <c r="C58" s="44" t="s">
        <v>482</v>
      </c>
      <c r="D58" s="44" t="s">
        <v>22</v>
      </c>
      <c r="E58" s="81">
        <f>1000</f>
        <v>1000</v>
      </c>
    </row>
    <row r="59" spans="1:5" outlineLevel="4" x14ac:dyDescent="0.25">
      <c r="A59" s="43" t="s">
        <v>198</v>
      </c>
      <c r="B59" s="44" t="s">
        <v>10</v>
      </c>
      <c r="C59" s="44" t="s">
        <v>142</v>
      </c>
      <c r="D59" s="44" t="s">
        <v>6</v>
      </c>
      <c r="E59" s="81">
        <f>E60</f>
        <v>1310217</v>
      </c>
    </row>
    <row r="60" spans="1:5" ht="58.5" customHeight="1" outlineLevel="5" x14ac:dyDescent="0.25">
      <c r="A60" s="43" t="s">
        <v>11</v>
      </c>
      <c r="B60" s="44" t="s">
        <v>10</v>
      </c>
      <c r="C60" s="44" t="s">
        <v>142</v>
      </c>
      <c r="D60" s="44" t="s">
        <v>12</v>
      </c>
      <c r="E60" s="81">
        <f>E61</f>
        <v>1310217</v>
      </c>
    </row>
    <row r="61" spans="1:5" ht="17.25" customHeight="1" outlineLevel="6" x14ac:dyDescent="0.25">
      <c r="A61" s="43" t="s">
        <v>13</v>
      </c>
      <c r="B61" s="44" t="s">
        <v>10</v>
      </c>
      <c r="C61" s="44" t="s">
        <v>142</v>
      </c>
      <c r="D61" s="44" t="s">
        <v>14</v>
      </c>
      <c r="E61" s="81">
        <f>1252217+58000</f>
        <v>1310217</v>
      </c>
    </row>
    <row r="62" spans="1:5" ht="19.5" customHeight="1" outlineLevel="4" x14ac:dyDescent="0.25">
      <c r="A62" s="43" t="s">
        <v>485</v>
      </c>
      <c r="B62" s="44" t="s">
        <v>10</v>
      </c>
      <c r="C62" s="44" t="s">
        <v>526</v>
      </c>
      <c r="D62" s="44" t="s">
        <v>6</v>
      </c>
      <c r="E62" s="81">
        <f>E63</f>
        <v>769682.14</v>
      </c>
    </row>
    <row r="63" spans="1:5" ht="60" customHeight="1" outlineLevel="5" x14ac:dyDescent="0.25">
      <c r="A63" s="43" t="s">
        <v>11</v>
      </c>
      <c r="B63" s="44" t="s">
        <v>10</v>
      </c>
      <c r="C63" s="44" t="s">
        <v>526</v>
      </c>
      <c r="D63" s="44" t="s">
        <v>12</v>
      </c>
      <c r="E63" s="81">
        <f>E64</f>
        <v>769682.14</v>
      </c>
    </row>
    <row r="64" spans="1:5" ht="19.5" customHeight="1" outlineLevel="6" x14ac:dyDescent="0.25">
      <c r="A64" s="43" t="s">
        <v>13</v>
      </c>
      <c r="B64" s="44" t="s">
        <v>10</v>
      </c>
      <c r="C64" s="44" t="s">
        <v>526</v>
      </c>
      <c r="D64" s="44" t="s">
        <v>14</v>
      </c>
      <c r="E64" s="81">
        <v>769682.14</v>
      </c>
    </row>
    <row r="65" spans="1:5" ht="19.5" customHeight="1" outlineLevel="6" x14ac:dyDescent="0.25">
      <c r="A65" s="43" t="s">
        <v>642</v>
      </c>
      <c r="B65" s="44" t="s">
        <v>643</v>
      </c>
      <c r="C65" s="44" t="s">
        <v>125</v>
      </c>
      <c r="D65" s="44" t="s">
        <v>6</v>
      </c>
      <c r="E65" s="81">
        <f>E66</f>
        <v>2996114.67</v>
      </c>
    </row>
    <row r="66" spans="1:5" ht="19.5" customHeight="1" outlineLevel="6" x14ac:dyDescent="0.25">
      <c r="A66" s="43" t="s">
        <v>131</v>
      </c>
      <c r="B66" s="44" t="s">
        <v>643</v>
      </c>
      <c r="C66" s="44" t="s">
        <v>126</v>
      </c>
      <c r="D66" s="44" t="s">
        <v>6</v>
      </c>
      <c r="E66" s="81">
        <f>E67</f>
        <v>2996114.67</v>
      </c>
    </row>
    <row r="67" spans="1:5" ht="19.5" customHeight="1" outlineLevel="6" x14ac:dyDescent="0.25">
      <c r="A67" s="43" t="s">
        <v>644</v>
      </c>
      <c r="B67" s="44" t="s">
        <v>643</v>
      </c>
      <c r="C67" s="44" t="s">
        <v>645</v>
      </c>
      <c r="D67" s="44" t="s">
        <v>6</v>
      </c>
      <c r="E67" s="81">
        <f>E68</f>
        <v>2996114.67</v>
      </c>
    </row>
    <row r="68" spans="1:5" ht="19.5" customHeight="1" outlineLevel="6" x14ac:dyDescent="0.25">
      <c r="A68" s="43" t="s">
        <v>19</v>
      </c>
      <c r="B68" s="44" t="s">
        <v>643</v>
      </c>
      <c r="C68" s="44" t="s">
        <v>645</v>
      </c>
      <c r="D68" s="44" t="s">
        <v>20</v>
      </c>
      <c r="E68" s="81">
        <f>E69</f>
        <v>2996114.67</v>
      </c>
    </row>
    <row r="69" spans="1:5" ht="19.5" customHeight="1" outlineLevel="6" x14ac:dyDescent="0.25">
      <c r="A69" s="43" t="s">
        <v>646</v>
      </c>
      <c r="B69" s="44" t="s">
        <v>643</v>
      </c>
      <c r="C69" s="44" t="s">
        <v>645</v>
      </c>
      <c r="D69" s="44" t="s">
        <v>647</v>
      </c>
      <c r="E69" s="81">
        <f>3646114.67-650000</f>
        <v>2996114.67</v>
      </c>
    </row>
    <row r="70" spans="1:5" outlineLevel="1" x14ac:dyDescent="0.25">
      <c r="A70" s="43" t="s">
        <v>23</v>
      </c>
      <c r="B70" s="44" t="s">
        <v>24</v>
      </c>
      <c r="C70" s="44" t="s">
        <v>125</v>
      </c>
      <c r="D70" s="44" t="s">
        <v>6</v>
      </c>
      <c r="E70" s="81">
        <f>E71+E91+E96+E104+E111</f>
        <v>71827811.689999998</v>
      </c>
    </row>
    <row r="71" spans="1:5" ht="37.5" outlineLevel="2" x14ac:dyDescent="0.25">
      <c r="A71" s="75" t="s">
        <v>383</v>
      </c>
      <c r="B71" s="59" t="s">
        <v>24</v>
      </c>
      <c r="C71" s="59" t="s">
        <v>127</v>
      </c>
      <c r="D71" s="59" t="s">
        <v>6</v>
      </c>
      <c r="E71" s="81">
        <f>E72+E79+E87</f>
        <v>21454695.09</v>
      </c>
    </row>
    <row r="72" spans="1:5" ht="37.5" outlineLevel="3" x14ac:dyDescent="0.25">
      <c r="A72" s="43" t="s">
        <v>213</v>
      </c>
      <c r="B72" s="44" t="s">
        <v>24</v>
      </c>
      <c r="C72" s="44" t="s">
        <v>317</v>
      </c>
      <c r="D72" s="44" t="s">
        <v>6</v>
      </c>
      <c r="E72" s="81">
        <f>E73+E76</f>
        <v>313385</v>
      </c>
    </row>
    <row r="73" spans="1:5" outlineLevel="4" x14ac:dyDescent="0.25">
      <c r="A73" s="43" t="s">
        <v>323</v>
      </c>
      <c r="B73" s="44" t="s">
        <v>24</v>
      </c>
      <c r="C73" s="44" t="s">
        <v>318</v>
      </c>
      <c r="D73" s="44" t="s">
        <v>6</v>
      </c>
      <c r="E73" s="81">
        <f>E74</f>
        <v>263385</v>
      </c>
    </row>
    <row r="74" spans="1:5" ht="16.5" customHeight="1" outlineLevel="5" x14ac:dyDescent="0.25">
      <c r="A74" s="43" t="s">
        <v>15</v>
      </c>
      <c r="B74" s="44" t="s">
        <v>24</v>
      </c>
      <c r="C74" s="44" t="s">
        <v>318</v>
      </c>
      <c r="D74" s="44" t="s">
        <v>16</v>
      </c>
      <c r="E74" s="81">
        <f>E75</f>
        <v>263385</v>
      </c>
    </row>
    <row r="75" spans="1:5" ht="21" customHeight="1" outlineLevel="6" x14ac:dyDescent="0.25">
      <c r="A75" s="43" t="s">
        <v>17</v>
      </c>
      <c r="B75" s="44" t="s">
        <v>24</v>
      </c>
      <c r="C75" s="44" t="s">
        <v>318</v>
      </c>
      <c r="D75" s="44" t="s">
        <v>18</v>
      </c>
      <c r="E75" s="81">
        <f>212385+31000+20000</f>
        <v>263385</v>
      </c>
    </row>
    <row r="76" spans="1:5" outlineLevel="4" x14ac:dyDescent="0.25">
      <c r="A76" s="43" t="s">
        <v>324</v>
      </c>
      <c r="B76" s="44" t="s">
        <v>24</v>
      </c>
      <c r="C76" s="44" t="s">
        <v>325</v>
      </c>
      <c r="D76" s="44" t="s">
        <v>6</v>
      </c>
      <c r="E76" s="81">
        <f>E77</f>
        <v>50000</v>
      </c>
    </row>
    <row r="77" spans="1:5" ht="19.5" customHeight="1" outlineLevel="5" x14ac:dyDescent="0.25">
      <c r="A77" s="43" t="s">
        <v>15</v>
      </c>
      <c r="B77" s="44" t="s">
        <v>24</v>
      </c>
      <c r="C77" s="44" t="s">
        <v>325</v>
      </c>
      <c r="D77" s="44" t="s">
        <v>16</v>
      </c>
      <c r="E77" s="81">
        <f>E78</f>
        <v>50000</v>
      </c>
    </row>
    <row r="78" spans="1:5" ht="20.25" customHeight="1" outlineLevel="6" x14ac:dyDescent="0.25">
      <c r="A78" s="43" t="s">
        <v>17</v>
      </c>
      <c r="B78" s="44" t="s">
        <v>24</v>
      </c>
      <c r="C78" s="44" t="s">
        <v>325</v>
      </c>
      <c r="D78" s="44" t="s">
        <v>18</v>
      </c>
      <c r="E78" s="81">
        <f>50000</f>
        <v>50000</v>
      </c>
    </row>
    <row r="79" spans="1:5" ht="37.5" outlineLevel="6" x14ac:dyDescent="0.25">
      <c r="A79" s="43" t="s">
        <v>215</v>
      </c>
      <c r="B79" s="44" t="s">
        <v>24</v>
      </c>
      <c r="C79" s="44" t="s">
        <v>231</v>
      </c>
      <c r="D79" s="44" t="s">
        <v>6</v>
      </c>
      <c r="E79" s="81">
        <f>E80</f>
        <v>20491310.09</v>
      </c>
    </row>
    <row r="80" spans="1:5" ht="37.5" outlineLevel="4" x14ac:dyDescent="0.25">
      <c r="A80" s="43" t="s">
        <v>32</v>
      </c>
      <c r="B80" s="44" t="s">
        <v>24</v>
      </c>
      <c r="C80" s="44" t="s">
        <v>129</v>
      </c>
      <c r="D80" s="44" t="s">
        <v>6</v>
      </c>
      <c r="E80" s="81">
        <f>E81+E83+E85</f>
        <v>20491310.09</v>
      </c>
    </row>
    <row r="81" spans="1:5" ht="55.5" customHeight="1" outlineLevel="5" x14ac:dyDescent="0.25">
      <c r="A81" s="43" t="s">
        <v>11</v>
      </c>
      <c r="B81" s="44" t="s">
        <v>24</v>
      </c>
      <c r="C81" s="44" t="s">
        <v>129</v>
      </c>
      <c r="D81" s="44" t="s">
        <v>12</v>
      </c>
      <c r="E81" s="81">
        <f>E82</f>
        <v>9720370</v>
      </c>
    </row>
    <row r="82" spans="1:5" outlineLevel="6" x14ac:dyDescent="0.25">
      <c r="A82" s="43" t="s">
        <v>33</v>
      </c>
      <c r="B82" s="44" t="s">
        <v>24</v>
      </c>
      <c r="C82" s="44" t="s">
        <v>129</v>
      </c>
      <c r="D82" s="44" t="s">
        <v>34</v>
      </c>
      <c r="E82" s="81">
        <f>9720370</f>
        <v>9720370</v>
      </c>
    </row>
    <row r="83" spans="1:5" ht="18.75" customHeight="1" outlineLevel="5" x14ac:dyDescent="0.25">
      <c r="A83" s="43" t="s">
        <v>15</v>
      </c>
      <c r="B83" s="44" t="s">
        <v>24</v>
      </c>
      <c r="C83" s="44" t="s">
        <v>129</v>
      </c>
      <c r="D83" s="44" t="s">
        <v>16</v>
      </c>
      <c r="E83" s="81">
        <f>E84</f>
        <v>9999670.0899999999</v>
      </c>
    </row>
    <row r="84" spans="1:5" ht="20.25" customHeight="1" outlineLevel="6" x14ac:dyDescent="0.25">
      <c r="A84" s="43" t="s">
        <v>17</v>
      </c>
      <c r="B84" s="44" t="s">
        <v>24</v>
      </c>
      <c r="C84" s="44" t="s">
        <v>129</v>
      </c>
      <c r="D84" s="44" t="s">
        <v>18</v>
      </c>
      <c r="E84" s="81">
        <f>7657000+2342670.09</f>
        <v>9999670.0899999999</v>
      </c>
    </row>
    <row r="85" spans="1:5" outlineLevel="5" x14ac:dyDescent="0.25">
      <c r="A85" s="43" t="s">
        <v>19</v>
      </c>
      <c r="B85" s="44" t="s">
        <v>24</v>
      </c>
      <c r="C85" s="44" t="s">
        <v>129</v>
      </c>
      <c r="D85" s="44" t="s">
        <v>20</v>
      </c>
      <c r="E85" s="81">
        <f>E86</f>
        <v>771270</v>
      </c>
    </row>
    <row r="86" spans="1:5" outlineLevel="6" x14ac:dyDescent="0.25">
      <c r="A86" s="43" t="s">
        <v>21</v>
      </c>
      <c r="B86" s="44" t="s">
        <v>24</v>
      </c>
      <c r="C86" s="44" t="s">
        <v>129</v>
      </c>
      <c r="D86" s="44" t="s">
        <v>22</v>
      </c>
      <c r="E86" s="81">
        <f>771270</f>
        <v>771270</v>
      </c>
    </row>
    <row r="87" spans="1:5" outlineLevel="6" x14ac:dyDescent="0.25">
      <c r="A87" s="45" t="s">
        <v>661</v>
      </c>
      <c r="B87" s="44" t="s">
        <v>24</v>
      </c>
      <c r="C87" s="44" t="s">
        <v>662</v>
      </c>
      <c r="D87" s="44" t="s">
        <v>6</v>
      </c>
      <c r="E87" s="81">
        <f>E88</f>
        <v>650000</v>
      </c>
    </row>
    <row r="88" spans="1:5" ht="37.5" outlineLevel="6" x14ac:dyDescent="0.25">
      <c r="A88" s="45" t="s">
        <v>663</v>
      </c>
      <c r="B88" s="44" t="s">
        <v>24</v>
      </c>
      <c r="C88" s="44" t="s">
        <v>664</v>
      </c>
      <c r="D88" s="44" t="s">
        <v>6</v>
      </c>
      <c r="E88" s="81">
        <f>E89</f>
        <v>650000</v>
      </c>
    </row>
    <row r="89" spans="1:5" ht="37.5" outlineLevel="6" x14ac:dyDescent="0.25">
      <c r="A89" s="43" t="s">
        <v>15</v>
      </c>
      <c r="B89" s="44" t="s">
        <v>24</v>
      </c>
      <c r="C89" s="44" t="s">
        <v>665</v>
      </c>
      <c r="D89" s="44" t="s">
        <v>16</v>
      </c>
      <c r="E89" s="81">
        <f>E90</f>
        <v>650000</v>
      </c>
    </row>
    <row r="90" spans="1:5" ht="37.5" outlineLevel="6" x14ac:dyDescent="0.25">
      <c r="A90" s="43" t="s">
        <v>17</v>
      </c>
      <c r="B90" s="44" t="s">
        <v>24</v>
      </c>
      <c r="C90" s="44" t="s">
        <v>665</v>
      </c>
      <c r="D90" s="44" t="s">
        <v>18</v>
      </c>
      <c r="E90" s="81">
        <v>650000</v>
      </c>
    </row>
    <row r="91" spans="1:5" ht="37.5" outlineLevel="6" x14ac:dyDescent="0.25">
      <c r="A91" s="75" t="s">
        <v>434</v>
      </c>
      <c r="B91" s="59" t="s">
        <v>24</v>
      </c>
      <c r="C91" s="59" t="s">
        <v>130</v>
      </c>
      <c r="D91" s="59" t="s">
        <v>6</v>
      </c>
      <c r="E91" s="81">
        <f>E92</f>
        <v>50000</v>
      </c>
    </row>
    <row r="92" spans="1:5" outlineLevel="6" x14ac:dyDescent="0.25">
      <c r="A92" s="43" t="s">
        <v>326</v>
      </c>
      <c r="B92" s="44" t="s">
        <v>24</v>
      </c>
      <c r="C92" s="44" t="s">
        <v>233</v>
      </c>
      <c r="D92" s="44" t="s">
        <v>6</v>
      </c>
      <c r="E92" s="81">
        <f>E93</f>
        <v>50000</v>
      </c>
    </row>
    <row r="93" spans="1:5" ht="37.5" outlineLevel="6" x14ac:dyDescent="0.25">
      <c r="A93" s="43" t="s">
        <v>327</v>
      </c>
      <c r="B93" s="44" t="s">
        <v>24</v>
      </c>
      <c r="C93" s="44" t="s">
        <v>328</v>
      </c>
      <c r="D93" s="44" t="s">
        <v>6</v>
      </c>
      <c r="E93" s="81">
        <f>E94</f>
        <v>50000</v>
      </c>
    </row>
    <row r="94" spans="1:5" ht="37.5" outlineLevel="6" x14ac:dyDescent="0.25">
      <c r="A94" s="43" t="s">
        <v>15</v>
      </c>
      <c r="B94" s="44" t="s">
        <v>24</v>
      </c>
      <c r="C94" s="44" t="s">
        <v>328</v>
      </c>
      <c r="D94" s="44" t="s">
        <v>16</v>
      </c>
      <c r="E94" s="81">
        <f>E95</f>
        <v>50000</v>
      </c>
    </row>
    <row r="95" spans="1:5" ht="20.25" customHeight="1" outlineLevel="6" x14ac:dyDescent="0.25">
      <c r="A95" s="43" t="s">
        <v>17</v>
      </c>
      <c r="B95" s="44" t="s">
        <v>24</v>
      </c>
      <c r="C95" s="44" t="s">
        <v>328</v>
      </c>
      <c r="D95" s="44" t="s">
        <v>18</v>
      </c>
      <c r="E95" s="81">
        <f>50000</f>
        <v>50000</v>
      </c>
    </row>
    <row r="96" spans="1:5" ht="33.75" customHeight="1" outlineLevel="6" x14ac:dyDescent="0.25">
      <c r="A96" s="75" t="s">
        <v>435</v>
      </c>
      <c r="B96" s="59" t="s">
        <v>24</v>
      </c>
      <c r="C96" s="59" t="s">
        <v>319</v>
      </c>
      <c r="D96" s="59" t="s">
        <v>6</v>
      </c>
      <c r="E96" s="81">
        <f>E97</f>
        <v>2392285</v>
      </c>
    </row>
    <row r="97" spans="1:5" ht="36.75" customHeight="1" outlineLevel="6" x14ac:dyDescent="0.25">
      <c r="A97" s="46" t="s">
        <v>329</v>
      </c>
      <c r="B97" s="44" t="s">
        <v>24</v>
      </c>
      <c r="C97" s="44" t="s">
        <v>321</v>
      </c>
      <c r="D97" s="44" t="s">
        <v>6</v>
      </c>
      <c r="E97" s="81">
        <f>E98+E101</f>
        <v>2392285</v>
      </c>
    </row>
    <row r="98" spans="1:5" ht="37.5" outlineLevel="6" x14ac:dyDescent="0.25">
      <c r="A98" s="46" t="s">
        <v>330</v>
      </c>
      <c r="B98" s="44" t="s">
        <v>24</v>
      </c>
      <c r="C98" s="44" t="s">
        <v>331</v>
      </c>
      <c r="D98" s="44" t="s">
        <v>6</v>
      </c>
      <c r="E98" s="81">
        <f>E99</f>
        <v>2349785</v>
      </c>
    </row>
    <row r="99" spans="1:5" ht="23.25" customHeight="1" outlineLevel="6" x14ac:dyDescent="0.25">
      <c r="A99" s="43" t="s">
        <v>15</v>
      </c>
      <c r="B99" s="44" t="s">
        <v>24</v>
      </c>
      <c r="C99" s="44" t="s">
        <v>331</v>
      </c>
      <c r="D99" s="44" t="s">
        <v>16</v>
      </c>
      <c r="E99" s="81">
        <f>E100</f>
        <v>2349785</v>
      </c>
    </row>
    <row r="100" spans="1:5" ht="21.75" customHeight="1" outlineLevel="6" x14ac:dyDescent="0.25">
      <c r="A100" s="43" t="s">
        <v>17</v>
      </c>
      <c r="B100" s="44" t="s">
        <v>24</v>
      </c>
      <c r="C100" s="44" t="s">
        <v>331</v>
      </c>
      <c r="D100" s="44" t="s">
        <v>18</v>
      </c>
      <c r="E100" s="81">
        <f>1890470+459315</f>
        <v>2349785</v>
      </c>
    </row>
    <row r="101" spans="1:5" ht="21" customHeight="1" outlineLevel="6" x14ac:dyDescent="0.25">
      <c r="A101" s="46" t="s">
        <v>332</v>
      </c>
      <c r="B101" s="44" t="s">
        <v>24</v>
      </c>
      <c r="C101" s="44" t="s">
        <v>322</v>
      </c>
      <c r="D101" s="44" t="s">
        <v>6</v>
      </c>
      <c r="E101" s="81">
        <f>E102</f>
        <v>42500</v>
      </c>
    </row>
    <row r="102" spans="1:5" ht="21" customHeight="1" outlineLevel="6" x14ac:dyDescent="0.25">
      <c r="A102" s="43" t="s">
        <v>15</v>
      </c>
      <c r="B102" s="44" t="s">
        <v>24</v>
      </c>
      <c r="C102" s="44" t="s">
        <v>322</v>
      </c>
      <c r="D102" s="44" t="s">
        <v>16</v>
      </c>
      <c r="E102" s="81">
        <f>E103</f>
        <v>42500</v>
      </c>
    </row>
    <row r="103" spans="1:5" ht="21" customHeight="1" outlineLevel="6" x14ac:dyDescent="0.25">
      <c r="A103" s="43" t="s">
        <v>17</v>
      </c>
      <c r="B103" s="44" t="s">
        <v>24</v>
      </c>
      <c r="C103" s="44" t="s">
        <v>322</v>
      </c>
      <c r="D103" s="44" t="s">
        <v>18</v>
      </c>
      <c r="E103" s="81">
        <f>42500</f>
        <v>42500</v>
      </c>
    </row>
    <row r="104" spans="1:5" ht="38.25" customHeight="1" outlineLevel="6" x14ac:dyDescent="0.25">
      <c r="A104" s="75" t="s">
        <v>384</v>
      </c>
      <c r="B104" s="59" t="s">
        <v>24</v>
      </c>
      <c r="C104" s="59" t="s">
        <v>333</v>
      </c>
      <c r="D104" s="59" t="s">
        <v>6</v>
      </c>
      <c r="E104" s="81">
        <f>E105</f>
        <v>4539792.16</v>
      </c>
    </row>
    <row r="105" spans="1:5" ht="37.5" outlineLevel="6" x14ac:dyDescent="0.25">
      <c r="A105" s="43" t="s">
        <v>214</v>
      </c>
      <c r="B105" s="44" t="s">
        <v>24</v>
      </c>
      <c r="C105" s="44" t="s">
        <v>334</v>
      </c>
      <c r="D105" s="44" t="s">
        <v>6</v>
      </c>
      <c r="E105" s="81">
        <f>E106</f>
        <v>4539792.16</v>
      </c>
    </row>
    <row r="106" spans="1:5" ht="56.25" outlineLevel="6" x14ac:dyDescent="0.25">
      <c r="A106" s="43" t="s">
        <v>31</v>
      </c>
      <c r="B106" s="44" t="s">
        <v>24</v>
      </c>
      <c r="C106" s="44" t="s">
        <v>335</v>
      </c>
      <c r="D106" s="44" t="s">
        <v>6</v>
      </c>
      <c r="E106" s="81">
        <f>E107+E109</f>
        <v>4539792.16</v>
      </c>
    </row>
    <row r="107" spans="1:5" ht="18" customHeight="1" outlineLevel="6" x14ac:dyDescent="0.25">
      <c r="A107" s="43" t="s">
        <v>15</v>
      </c>
      <c r="B107" s="44" t="s">
        <v>24</v>
      </c>
      <c r="C107" s="44" t="s">
        <v>335</v>
      </c>
      <c r="D107" s="44" t="s">
        <v>16</v>
      </c>
      <c r="E107" s="81">
        <f>E108</f>
        <v>4399792.16</v>
      </c>
    </row>
    <row r="108" spans="1:5" ht="18.75" customHeight="1" outlineLevel="6" x14ac:dyDescent="0.25">
      <c r="A108" s="43" t="s">
        <v>17</v>
      </c>
      <c r="B108" s="44" t="s">
        <v>24</v>
      </c>
      <c r="C108" s="44" t="s">
        <v>335</v>
      </c>
      <c r="D108" s="44" t="s">
        <v>18</v>
      </c>
      <c r="E108" s="81">
        <f>3000000+1399792.16</f>
        <v>4399792.16</v>
      </c>
    </row>
    <row r="109" spans="1:5" outlineLevel="6" x14ac:dyDescent="0.25">
      <c r="A109" s="43" t="s">
        <v>19</v>
      </c>
      <c r="B109" s="44" t="s">
        <v>24</v>
      </c>
      <c r="C109" s="44" t="s">
        <v>335</v>
      </c>
      <c r="D109" s="44" t="s">
        <v>20</v>
      </c>
      <c r="E109" s="81">
        <f>E110</f>
        <v>140000</v>
      </c>
    </row>
    <row r="110" spans="1:5" outlineLevel="6" x14ac:dyDescent="0.25">
      <c r="A110" s="43" t="s">
        <v>21</v>
      </c>
      <c r="B110" s="44" t="s">
        <v>24</v>
      </c>
      <c r="C110" s="44" t="s">
        <v>335</v>
      </c>
      <c r="D110" s="44" t="s">
        <v>22</v>
      </c>
      <c r="E110" s="81">
        <f>140000</f>
        <v>140000</v>
      </c>
    </row>
    <row r="111" spans="1:5" outlineLevel="2" x14ac:dyDescent="0.25">
      <c r="A111" s="43" t="s">
        <v>197</v>
      </c>
      <c r="B111" s="44" t="s">
        <v>24</v>
      </c>
      <c r="C111" s="44" t="s">
        <v>126</v>
      </c>
      <c r="D111" s="44" t="s">
        <v>6</v>
      </c>
      <c r="E111" s="81">
        <f>E112+E120+E125+E128+E131+E117</f>
        <v>43391039.440000005</v>
      </c>
    </row>
    <row r="112" spans="1:5" ht="36.75" customHeight="1" outlineLevel="4" x14ac:dyDescent="0.25">
      <c r="A112" s="43" t="s">
        <v>481</v>
      </c>
      <c r="B112" s="44" t="s">
        <v>24</v>
      </c>
      <c r="C112" s="44" t="s">
        <v>482</v>
      </c>
      <c r="D112" s="44" t="s">
        <v>6</v>
      </c>
      <c r="E112" s="81">
        <f>E113+E115</f>
        <v>34217347</v>
      </c>
    </row>
    <row r="113" spans="1:5" ht="75" outlineLevel="5" x14ac:dyDescent="0.25">
      <c r="A113" s="43" t="s">
        <v>11</v>
      </c>
      <c r="B113" s="44" t="s">
        <v>24</v>
      </c>
      <c r="C113" s="44" t="s">
        <v>482</v>
      </c>
      <c r="D113" s="44" t="s">
        <v>12</v>
      </c>
      <c r="E113" s="81">
        <f>E114</f>
        <v>34197347</v>
      </c>
    </row>
    <row r="114" spans="1:5" ht="17.25" customHeight="1" outlineLevel="6" x14ac:dyDescent="0.25">
      <c r="A114" s="43" t="s">
        <v>13</v>
      </c>
      <c r="B114" s="44" t="s">
        <v>24</v>
      </c>
      <c r="C114" s="44" t="s">
        <v>482</v>
      </c>
      <c r="D114" s="44" t="s">
        <v>14</v>
      </c>
      <c r="E114" s="81">
        <v>34197347</v>
      </c>
    </row>
    <row r="115" spans="1:5" ht="17.25" customHeight="1" outlineLevel="6" x14ac:dyDescent="0.25">
      <c r="A115" s="43" t="s">
        <v>15</v>
      </c>
      <c r="B115" s="44" t="s">
        <v>24</v>
      </c>
      <c r="C115" s="44" t="s">
        <v>482</v>
      </c>
      <c r="D115" s="44" t="s">
        <v>16</v>
      </c>
      <c r="E115" s="81">
        <f>E116</f>
        <v>20000</v>
      </c>
    </row>
    <row r="116" spans="1:5" ht="21" customHeight="1" outlineLevel="6" x14ac:dyDescent="0.25">
      <c r="A116" s="43" t="s">
        <v>17</v>
      </c>
      <c r="B116" s="44" t="s">
        <v>24</v>
      </c>
      <c r="C116" s="44" t="s">
        <v>482</v>
      </c>
      <c r="D116" s="44" t="s">
        <v>18</v>
      </c>
      <c r="E116" s="81">
        <v>20000</v>
      </c>
    </row>
    <row r="117" spans="1:5" ht="39" customHeight="1" outlineLevel="6" x14ac:dyDescent="0.25">
      <c r="A117" s="43" t="s">
        <v>648</v>
      </c>
      <c r="B117" s="44" t="s">
        <v>24</v>
      </c>
      <c r="C117" s="44" t="s">
        <v>649</v>
      </c>
      <c r="D117" s="44" t="s">
        <v>6</v>
      </c>
      <c r="E117" s="81">
        <f>E118</f>
        <v>286210.34000000003</v>
      </c>
    </row>
    <row r="118" spans="1:5" ht="21" customHeight="1" outlineLevel="6" x14ac:dyDescent="0.25">
      <c r="A118" s="43" t="s">
        <v>19</v>
      </c>
      <c r="B118" s="44" t="s">
        <v>24</v>
      </c>
      <c r="C118" s="44" t="s">
        <v>649</v>
      </c>
      <c r="D118" s="44" t="s">
        <v>20</v>
      </c>
      <c r="E118" s="81">
        <f>E119</f>
        <v>286210.34000000003</v>
      </c>
    </row>
    <row r="119" spans="1:5" ht="21" customHeight="1" outlineLevel="6" x14ac:dyDescent="0.25">
      <c r="A119" s="43" t="s">
        <v>650</v>
      </c>
      <c r="B119" s="44" t="s">
        <v>24</v>
      </c>
      <c r="C119" s="44" t="s">
        <v>649</v>
      </c>
      <c r="D119" s="44" t="s">
        <v>22</v>
      </c>
      <c r="E119" s="81">
        <v>286210.34000000003</v>
      </c>
    </row>
    <row r="120" spans="1:5" ht="21" customHeight="1" outlineLevel="6" x14ac:dyDescent="0.25">
      <c r="A120" s="45" t="s">
        <v>579</v>
      </c>
      <c r="B120" s="44" t="s">
        <v>24</v>
      </c>
      <c r="C120" s="44" t="s">
        <v>580</v>
      </c>
      <c r="D120" s="44" t="s">
        <v>6</v>
      </c>
      <c r="E120" s="81">
        <f>E121+E123</f>
        <v>1519678.9</v>
      </c>
    </row>
    <row r="121" spans="1:5" ht="21" customHeight="1" outlineLevel="6" x14ac:dyDescent="0.25">
      <c r="A121" s="43" t="s">
        <v>15</v>
      </c>
      <c r="B121" s="44" t="s">
        <v>24</v>
      </c>
      <c r="C121" s="44" t="s">
        <v>580</v>
      </c>
      <c r="D121" s="44" t="s">
        <v>16</v>
      </c>
      <c r="E121" s="81">
        <f>E122</f>
        <v>153000</v>
      </c>
    </row>
    <row r="122" spans="1:5" ht="21" customHeight="1" outlineLevel="6" x14ac:dyDescent="0.25">
      <c r="A122" s="43" t="s">
        <v>17</v>
      </c>
      <c r="B122" s="44" t="s">
        <v>24</v>
      </c>
      <c r="C122" s="44" t="s">
        <v>580</v>
      </c>
      <c r="D122" s="44" t="s">
        <v>18</v>
      </c>
      <c r="E122" s="81">
        <v>153000</v>
      </c>
    </row>
    <row r="123" spans="1:5" ht="23.25" customHeight="1" outlineLevel="6" x14ac:dyDescent="0.25">
      <c r="A123" s="43" t="s">
        <v>89</v>
      </c>
      <c r="B123" s="44" t="s">
        <v>651</v>
      </c>
      <c r="C123" s="44" t="s">
        <v>580</v>
      </c>
      <c r="D123" s="44" t="s">
        <v>90</v>
      </c>
      <c r="E123" s="81">
        <f>E124</f>
        <v>1366678.9</v>
      </c>
    </row>
    <row r="124" spans="1:5" ht="39.75" customHeight="1" outlineLevel="6" x14ac:dyDescent="0.25">
      <c r="A124" s="43" t="s">
        <v>96</v>
      </c>
      <c r="B124" s="44" t="s">
        <v>652</v>
      </c>
      <c r="C124" s="44" t="s">
        <v>580</v>
      </c>
      <c r="D124" s="44" t="s">
        <v>97</v>
      </c>
      <c r="E124" s="81">
        <v>1366678.9</v>
      </c>
    </row>
    <row r="125" spans="1:5" ht="37.5" outlineLevel="6" x14ac:dyDescent="0.25">
      <c r="A125" s="43" t="s">
        <v>528</v>
      </c>
      <c r="B125" s="44" t="s">
        <v>24</v>
      </c>
      <c r="C125" s="44" t="s">
        <v>489</v>
      </c>
      <c r="D125" s="44" t="s">
        <v>6</v>
      </c>
      <c r="E125" s="81">
        <f>E126</f>
        <v>200000</v>
      </c>
    </row>
    <row r="126" spans="1:5" ht="16.5" customHeight="1" outlineLevel="6" x14ac:dyDescent="0.25">
      <c r="A126" s="43" t="s">
        <v>15</v>
      </c>
      <c r="B126" s="44" t="s">
        <v>24</v>
      </c>
      <c r="C126" s="44" t="s">
        <v>489</v>
      </c>
      <c r="D126" s="44" t="s">
        <v>16</v>
      </c>
      <c r="E126" s="81">
        <f>E127</f>
        <v>200000</v>
      </c>
    </row>
    <row r="127" spans="1:5" ht="20.25" customHeight="1" outlineLevel="6" x14ac:dyDescent="0.25">
      <c r="A127" s="43" t="s">
        <v>17</v>
      </c>
      <c r="B127" s="44" t="s">
        <v>24</v>
      </c>
      <c r="C127" s="44" t="s">
        <v>489</v>
      </c>
      <c r="D127" s="44" t="s">
        <v>18</v>
      </c>
      <c r="E127" s="81">
        <f>200000</f>
        <v>200000</v>
      </c>
    </row>
    <row r="128" spans="1:5" ht="21" customHeight="1" outlineLevel="6" x14ac:dyDescent="0.25">
      <c r="A128" s="43" t="s">
        <v>521</v>
      </c>
      <c r="B128" s="44" t="s">
        <v>24</v>
      </c>
      <c r="C128" s="44" t="s">
        <v>271</v>
      </c>
      <c r="D128" s="44" t="s">
        <v>6</v>
      </c>
      <c r="E128" s="81">
        <f>E129</f>
        <v>100000</v>
      </c>
    </row>
    <row r="129" spans="1:5" ht="19.5" customHeight="1" outlineLevel="6" x14ac:dyDescent="0.25">
      <c r="A129" s="43" t="s">
        <v>15</v>
      </c>
      <c r="B129" s="44" t="s">
        <v>24</v>
      </c>
      <c r="C129" s="44" t="s">
        <v>271</v>
      </c>
      <c r="D129" s="44" t="s">
        <v>16</v>
      </c>
      <c r="E129" s="81">
        <f>E130</f>
        <v>100000</v>
      </c>
    </row>
    <row r="130" spans="1:5" ht="20.25" customHeight="1" outlineLevel="6" x14ac:dyDescent="0.25">
      <c r="A130" s="43" t="s">
        <v>17</v>
      </c>
      <c r="B130" s="44" t="s">
        <v>24</v>
      </c>
      <c r="C130" s="44" t="s">
        <v>271</v>
      </c>
      <c r="D130" s="44" t="s">
        <v>18</v>
      </c>
      <c r="E130" s="81">
        <f>100000</f>
        <v>100000</v>
      </c>
    </row>
    <row r="131" spans="1:5" outlineLevel="6" x14ac:dyDescent="0.25">
      <c r="A131" s="43" t="s">
        <v>277</v>
      </c>
      <c r="B131" s="44" t="s">
        <v>24</v>
      </c>
      <c r="C131" s="44" t="s">
        <v>276</v>
      </c>
      <c r="D131" s="44" t="s">
        <v>6</v>
      </c>
      <c r="E131" s="81">
        <f>E132+E155+E135+E140+E145+E150</f>
        <v>7067803.2000000002</v>
      </c>
    </row>
    <row r="132" spans="1:5" outlineLevel="6" x14ac:dyDescent="0.25">
      <c r="A132" s="43" t="s">
        <v>558</v>
      </c>
      <c r="B132" s="44" t="s">
        <v>24</v>
      </c>
      <c r="C132" s="44" t="s">
        <v>560</v>
      </c>
      <c r="D132" s="44" t="s">
        <v>6</v>
      </c>
      <c r="E132" s="81">
        <f>E133</f>
        <v>307152</v>
      </c>
    </row>
    <row r="133" spans="1:5" ht="37.5" outlineLevel="6" x14ac:dyDescent="0.25">
      <c r="A133" s="43" t="s">
        <v>15</v>
      </c>
      <c r="B133" s="44" t="s">
        <v>24</v>
      </c>
      <c r="C133" s="44" t="s">
        <v>560</v>
      </c>
      <c r="D133" s="44" t="s">
        <v>16</v>
      </c>
      <c r="E133" s="81">
        <f>E134</f>
        <v>307152</v>
      </c>
    </row>
    <row r="134" spans="1:5" ht="37.5" outlineLevel="6" x14ac:dyDescent="0.25">
      <c r="A134" s="43" t="s">
        <v>17</v>
      </c>
      <c r="B134" s="44" t="s">
        <v>24</v>
      </c>
      <c r="C134" s="44" t="s">
        <v>560</v>
      </c>
      <c r="D134" s="44" t="s">
        <v>18</v>
      </c>
      <c r="E134" s="81">
        <v>307152</v>
      </c>
    </row>
    <row r="135" spans="1:5" ht="56.25" outlineLevel="4" x14ac:dyDescent="0.25">
      <c r="A135" s="28" t="s">
        <v>416</v>
      </c>
      <c r="B135" s="44" t="s">
        <v>24</v>
      </c>
      <c r="C135" s="44" t="s">
        <v>287</v>
      </c>
      <c r="D135" s="44" t="s">
        <v>6</v>
      </c>
      <c r="E135" s="81">
        <f>E136+E138</f>
        <v>1361162</v>
      </c>
    </row>
    <row r="136" spans="1:5" ht="38.25" customHeight="1" outlineLevel="5" x14ac:dyDescent="0.25">
      <c r="A136" s="43" t="s">
        <v>11</v>
      </c>
      <c r="B136" s="44" t="s">
        <v>24</v>
      </c>
      <c r="C136" s="44" t="s">
        <v>287</v>
      </c>
      <c r="D136" s="44" t="s">
        <v>12</v>
      </c>
      <c r="E136" s="81">
        <f>E137</f>
        <v>1346162</v>
      </c>
    </row>
    <row r="137" spans="1:5" ht="18.75" customHeight="1" outlineLevel="6" x14ac:dyDescent="0.25">
      <c r="A137" s="43" t="s">
        <v>13</v>
      </c>
      <c r="B137" s="44" t="s">
        <v>24</v>
      </c>
      <c r="C137" s="44" t="s">
        <v>287</v>
      </c>
      <c r="D137" s="44" t="s">
        <v>14</v>
      </c>
      <c r="E137" s="81">
        <v>1346162</v>
      </c>
    </row>
    <row r="138" spans="1:5" ht="16.5" customHeight="1" outlineLevel="5" x14ac:dyDescent="0.25">
      <c r="A138" s="43" t="s">
        <v>15</v>
      </c>
      <c r="B138" s="44" t="s">
        <v>24</v>
      </c>
      <c r="C138" s="44" t="s">
        <v>287</v>
      </c>
      <c r="D138" s="44" t="s">
        <v>16</v>
      </c>
      <c r="E138" s="81">
        <f>E139</f>
        <v>15000</v>
      </c>
    </row>
    <row r="139" spans="1:5" ht="20.25" customHeight="1" outlineLevel="6" x14ac:dyDescent="0.25">
      <c r="A139" s="43" t="s">
        <v>17</v>
      </c>
      <c r="B139" s="44" t="s">
        <v>24</v>
      </c>
      <c r="C139" s="44" t="s">
        <v>287</v>
      </c>
      <c r="D139" s="44" t="s">
        <v>18</v>
      </c>
      <c r="E139" s="81">
        <f>15000</f>
        <v>15000</v>
      </c>
    </row>
    <row r="140" spans="1:5" outlineLevel="4" x14ac:dyDescent="0.25">
      <c r="A140" s="28" t="s">
        <v>559</v>
      </c>
      <c r="B140" s="44" t="s">
        <v>24</v>
      </c>
      <c r="C140" s="44" t="s">
        <v>561</v>
      </c>
      <c r="D140" s="44" t="s">
        <v>6</v>
      </c>
      <c r="E140" s="81">
        <f>E141+E143</f>
        <v>1998463</v>
      </c>
    </row>
    <row r="141" spans="1:5" ht="75" outlineLevel="5" x14ac:dyDescent="0.25">
      <c r="A141" s="43" t="s">
        <v>11</v>
      </c>
      <c r="B141" s="44" t="s">
        <v>24</v>
      </c>
      <c r="C141" s="44" t="s">
        <v>561</v>
      </c>
      <c r="D141" s="44" t="s">
        <v>12</v>
      </c>
      <c r="E141" s="81">
        <f>E142</f>
        <v>1983463</v>
      </c>
    </row>
    <row r="142" spans="1:5" ht="19.5" customHeight="1" outlineLevel="6" x14ac:dyDescent="0.25">
      <c r="A142" s="43" t="s">
        <v>13</v>
      </c>
      <c r="B142" s="44" t="s">
        <v>24</v>
      </c>
      <c r="C142" s="44" t="s">
        <v>561</v>
      </c>
      <c r="D142" s="44" t="s">
        <v>14</v>
      </c>
      <c r="E142" s="81">
        <v>1983463</v>
      </c>
    </row>
    <row r="143" spans="1:5" ht="19.5" customHeight="1" outlineLevel="5" x14ac:dyDescent="0.25">
      <c r="A143" s="43" t="s">
        <v>15</v>
      </c>
      <c r="B143" s="44" t="s">
        <v>24</v>
      </c>
      <c r="C143" s="44" t="s">
        <v>561</v>
      </c>
      <c r="D143" s="44" t="s">
        <v>16</v>
      </c>
      <c r="E143" s="81">
        <f>E144</f>
        <v>15000</v>
      </c>
    </row>
    <row r="144" spans="1:5" ht="19.5" customHeight="1" outlineLevel="6" x14ac:dyDescent="0.25">
      <c r="A144" s="43" t="s">
        <v>17</v>
      </c>
      <c r="B144" s="44" t="s">
        <v>24</v>
      </c>
      <c r="C144" s="44" t="s">
        <v>561</v>
      </c>
      <c r="D144" s="44" t="s">
        <v>18</v>
      </c>
      <c r="E144" s="81">
        <f>15000</f>
        <v>15000</v>
      </c>
    </row>
    <row r="145" spans="1:5" ht="38.25" customHeight="1" outlineLevel="4" x14ac:dyDescent="0.25">
      <c r="A145" s="28" t="s">
        <v>386</v>
      </c>
      <c r="B145" s="44" t="s">
        <v>24</v>
      </c>
      <c r="C145" s="44" t="s">
        <v>288</v>
      </c>
      <c r="D145" s="44" t="s">
        <v>6</v>
      </c>
      <c r="E145" s="81">
        <f>E146+E148</f>
        <v>794861</v>
      </c>
    </row>
    <row r="146" spans="1:5" ht="75" outlineLevel="5" x14ac:dyDescent="0.25">
      <c r="A146" s="43" t="s">
        <v>11</v>
      </c>
      <c r="B146" s="44" t="s">
        <v>24</v>
      </c>
      <c r="C146" s="44" t="s">
        <v>288</v>
      </c>
      <c r="D146" s="44" t="s">
        <v>12</v>
      </c>
      <c r="E146" s="81">
        <f>E147</f>
        <v>749861</v>
      </c>
    </row>
    <row r="147" spans="1:5" ht="19.5" customHeight="1" outlineLevel="6" x14ac:dyDescent="0.25">
      <c r="A147" s="43" t="s">
        <v>13</v>
      </c>
      <c r="B147" s="44" t="s">
        <v>24</v>
      </c>
      <c r="C147" s="44" t="s">
        <v>288</v>
      </c>
      <c r="D147" s="44" t="s">
        <v>14</v>
      </c>
      <c r="E147" s="81">
        <v>749861</v>
      </c>
    </row>
    <row r="148" spans="1:5" ht="19.5" customHeight="1" outlineLevel="5" x14ac:dyDescent="0.25">
      <c r="A148" s="43" t="s">
        <v>15</v>
      </c>
      <c r="B148" s="44" t="s">
        <v>24</v>
      </c>
      <c r="C148" s="44" t="s">
        <v>288</v>
      </c>
      <c r="D148" s="44" t="s">
        <v>16</v>
      </c>
      <c r="E148" s="81">
        <f>E149</f>
        <v>45000</v>
      </c>
    </row>
    <row r="149" spans="1:5" ht="19.5" customHeight="1" outlineLevel="6" x14ac:dyDescent="0.25">
      <c r="A149" s="43" t="s">
        <v>17</v>
      </c>
      <c r="B149" s="44" t="s">
        <v>24</v>
      </c>
      <c r="C149" s="44" t="s">
        <v>288</v>
      </c>
      <c r="D149" s="44" t="s">
        <v>18</v>
      </c>
      <c r="E149" s="81">
        <v>45000</v>
      </c>
    </row>
    <row r="150" spans="1:5" ht="37.5" outlineLevel="6" x14ac:dyDescent="0.25">
      <c r="A150" s="43" t="s">
        <v>410</v>
      </c>
      <c r="B150" s="44" t="s">
        <v>24</v>
      </c>
      <c r="C150" s="44" t="s">
        <v>411</v>
      </c>
      <c r="D150" s="44" t="s">
        <v>6</v>
      </c>
      <c r="E150" s="81">
        <f>E151+E153</f>
        <v>1865848</v>
      </c>
    </row>
    <row r="151" spans="1:5" ht="75" outlineLevel="6" x14ac:dyDescent="0.25">
      <c r="A151" s="43" t="s">
        <v>11</v>
      </c>
      <c r="B151" s="44" t="s">
        <v>24</v>
      </c>
      <c r="C151" s="44" t="s">
        <v>411</v>
      </c>
      <c r="D151" s="44" t="s">
        <v>12</v>
      </c>
      <c r="E151" s="81">
        <f>E152</f>
        <v>1708248</v>
      </c>
    </row>
    <row r="152" spans="1:5" ht="17.25" customHeight="1" outlineLevel="6" x14ac:dyDescent="0.25">
      <c r="A152" s="43" t="s">
        <v>13</v>
      </c>
      <c r="B152" s="44" t="s">
        <v>24</v>
      </c>
      <c r="C152" s="44" t="s">
        <v>411</v>
      </c>
      <c r="D152" s="44" t="s">
        <v>14</v>
      </c>
      <c r="E152" s="81">
        <v>1708248</v>
      </c>
    </row>
    <row r="153" spans="1:5" ht="17.25" customHeight="1" outlineLevel="6" x14ac:dyDescent="0.25">
      <c r="A153" s="43" t="s">
        <v>15</v>
      </c>
      <c r="B153" s="44" t="s">
        <v>24</v>
      </c>
      <c r="C153" s="44" t="s">
        <v>411</v>
      </c>
      <c r="D153" s="44" t="s">
        <v>16</v>
      </c>
      <c r="E153" s="81">
        <f>E154</f>
        <v>157600</v>
      </c>
    </row>
    <row r="154" spans="1:5" ht="17.25" customHeight="1" outlineLevel="6" x14ac:dyDescent="0.25">
      <c r="A154" s="43" t="s">
        <v>17</v>
      </c>
      <c r="B154" s="44" t="s">
        <v>24</v>
      </c>
      <c r="C154" s="44" t="s">
        <v>411</v>
      </c>
      <c r="D154" s="44" t="s">
        <v>18</v>
      </c>
      <c r="E154" s="81">
        <f>157600</f>
        <v>157600</v>
      </c>
    </row>
    <row r="155" spans="1:5" ht="94.5" customHeight="1" outlineLevel="6" x14ac:dyDescent="0.25">
      <c r="A155" s="28" t="s">
        <v>632</v>
      </c>
      <c r="B155" s="44" t="s">
        <v>24</v>
      </c>
      <c r="C155" s="44" t="s">
        <v>297</v>
      </c>
      <c r="D155" s="44" t="s">
        <v>6</v>
      </c>
      <c r="E155" s="81">
        <f>E156+E158</f>
        <v>740317.2</v>
      </c>
    </row>
    <row r="156" spans="1:5" ht="75" outlineLevel="6" x14ac:dyDescent="0.25">
      <c r="A156" s="43" t="s">
        <v>11</v>
      </c>
      <c r="B156" s="44" t="s">
        <v>24</v>
      </c>
      <c r="C156" s="44" t="s">
        <v>297</v>
      </c>
      <c r="D156" s="44" t="s">
        <v>12</v>
      </c>
      <c r="E156" s="81">
        <f>E157</f>
        <v>680317.2</v>
      </c>
    </row>
    <row r="157" spans="1:5" ht="19.5" customHeight="1" outlineLevel="6" x14ac:dyDescent="0.25">
      <c r="A157" s="43" t="s">
        <v>13</v>
      </c>
      <c r="B157" s="44" t="s">
        <v>24</v>
      </c>
      <c r="C157" s="44" t="s">
        <v>297</v>
      </c>
      <c r="D157" s="44" t="s">
        <v>14</v>
      </c>
      <c r="E157" s="81">
        <v>680317.2</v>
      </c>
    </row>
    <row r="158" spans="1:5" ht="37.5" outlineLevel="6" x14ac:dyDescent="0.25">
      <c r="A158" s="43" t="s">
        <v>15</v>
      </c>
      <c r="B158" s="44" t="s">
        <v>24</v>
      </c>
      <c r="C158" s="44" t="s">
        <v>297</v>
      </c>
      <c r="D158" s="44" t="s">
        <v>16</v>
      </c>
      <c r="E158" s="81">
        <f>E159</f>
        <v>60000</v>
      </c>
    </row>
    <row r="159" spans="1:5" ht="37.5" outlineLevel="6" x14ac:dyDescent="0.25">
      <c r="A159" s="43" t="s">
        <v>17</v>
      </c>
      <c r="B159" s="44" t="s">
        <v>24</v>
      </c>
      <c r="C159" s="44" t="s">
        <v>297</v>
      </c>
      <c r="D159" s="44" t="s">
        <v>18</v>
      </c>
      <c r="E159" s="81">
        <v>60000</v>
      </c>
    </row>
    <row r="160" spans="1:5" ht="22.5" customHeight="1" outlineLevel="6" x14ac:dyDescent="0.25">
      <c r="A160" s="41" t="s">
        <v>562</v>
      </c>
      <c r="B160" s="42" t="s">
        <v>26</v>
      </c>
      <c r="C160" s="42" t="s">
        <v>125</v>
      </c>
      <c r="D160" s="42" t="s">
        <v>6</v>
      </c>
      <c r="E160" s="81">
        <f t="shared" ref="E160:E165" si="0">E161</f>
        <v>1334332</v>
      </c>
    </row>
    <row r="161" spans="1:5" ht="22.5" customHeight="1" outlineLevel="6" x14ac:dyDescent="0.25">
      <c r="A161" s="43" t="s">
        <v>563</v>
      </c>
      <c r="B161" s="44" t="s">
        <v>564</v>
      </c>
      <c r="C161" s="44" t="s">
        <v>125</v>
      </c>
      <c r="D161" s="44" t="s">
        <v>6</v>
      </c>
      <c r="E161" s="81">
        <f t="shared" si="0"/>
        <v>1334332</v>
      </c>
    </row>
    <row r="162" spans="1:5" outlineLevel="6" x14ac:dyDescent="0.25">
      <c r="A162" s="43" t="s">
        <v>197</v>
      </c>
      <c r="B162" s="44" t="s">
        <v>564</v>
      </c>
      <c r="C162" s="44" t="s">
        <v>126</v>
      </c>
      <c r="D162" s="44" t="s">
        <v>6</v>
      </c>
      <c r="E162" s="81">
        <f t="shared" si="0"/>
        <v>1334332</v>
      </c>
    </row>
    <row r="163" spans="1:5" outlineLevel="6" x14ac:dyDescent="0.25">
      <c r="A163" s="43" t="s">
        <v>277</v>
      </c>
      <c r="B163" s="44" t="s">
        <v>564</v>
      </c>
      <c r="C163" s="44" t="s">
        <v>276</v>
      </c>
      <c r="D163" s="44" t="s">
        <v>6</v>
      </c>
      <c r="E163" s="81">
        <f t="shared" si="0"/>
        <v>1334332</v>
      </c>
    </row>
    <row r="164" spans="1:5" ht="37.5" outlineLevel="6" x14ac:dyDescent="0.25">
      <c r="A164" s="76" t="s">
        <v>565</v>
      </c>
      <c r="B164" s="44" t="s">
        <v>564</v>
      </c>
      <c r="C164" s="44" t="s">
        <v>566</v>
      </c>
      <c r="D164" s="44" t="s">
        <v>6</v>
      </c>
      <c r="E164" s="81">
        <f t="shared" si="0"/>
        <v>1334332</v>
      </c>
    </row>
    <row r="165" spans="1:5" ht="75" outlineLevel="6" x14ac:dyDescent="0.25">
      <c r="A165" s="43" t="s">
        <v>11</v>
      </c>
      <c r="B165" s="44" t="s">
        <v>564</v>
      </c>
      <c r="C165" s="44" t="s">
        <v>566</v>
      </c>
      <c r="D165" s="44" t="s">
        <v>12</v>
      </c>
      <c r="E165" s="81">
        <f t="shared" si="0"/>
        <v>1334332</v>
      </c>
    </row>
    <row r="166" spans="1:5" outlineLevel="6" x14ac:dyDescent="0.25">
      <c r="A166" s="43" t="s">
        <v>33</v>
      </c>
      <c r="B166" s="44" t="s">
        <v>564</v>
      </c>
      <c r="C166" s="44" t="s">
        <v>566</v>
      </c>
      <c r="D166" s="44" t="s">
        <v>14</v>
      </c>
      <c r="E166" s="81">
        <v>1334332</v>
      </c>
    </row>
    <row r="167" spans="1:5" s="3" customFormat="1" ht="19.5" customHeight="1" x14ac:dyDescent="0.25">
      <c r="A167" s="43" t="s">
        <v>40</v>
      </c>
      <c r="B167" s="42" t="s">
        <v>41</v>
      </c>
      <c r="C167" s="42" t="s">
        <v>125</v>
      </c>
      <c r="D167" s="42" t="s">
        <v>6</v>
      </c>
      <c r="E167" s="85">
        <f>E168+E173</f>
        <v>440000</v>
      </c>
    </row>
    <row r="168" spans="1:5" ht="37.5" outlineLevel="1" x14ac:dyDescent="0.25">
      <c r="A168" s="43" t="s">
        <v>42</v>
      </c>
      <c r="B168" s="44" t="s">
        <v>43</v>
      </c>
      <c r="C168" s="44" t="s">
        <v>125</v>
      </c>
      <c r="D168" s="44" t="s">
        <v>6</v>
      </c>
      <c r="E168" s="81">
        <f>E169</f>
        <v>100000</v>
      </c>
    </row>
    <row r="169" spans="1:5" outlineLevel="3" x14ac:dyDescent="0.25">
      <c r="A169" s="43" t="s">
        <v>197</v>
      </c>
      <c r="B169" s="44" t="s">
        <v>43</v>
      </c>
      <c r="C169" s="44" t="s">
        <v>126</v>
      </c>
      <c r="D169" s="44" t="s">
        <v>6</v>
      </c>
      <c r="E169" s="81">
        <f>E170</f>
        <v>100000</v>
      </c>
    </row>
    <row r="170" spans="1:5" ht="19.5" customHeight="1" outlineLevel="4" x14ac:dyDescent="0.25">
      <c r="A170" s="43" t="s">
        <v>44</v>
      </c>
      <c r="B170" s="44" t="s">
        <v>43</v>
      </c>
      <c r="C170" s="44" t="s">
        <v>132</v>
      </c>
      <c r="D170" s="44" t="s">
        <v>6</v>
      </c>
      <c r="E170" s="81">
        <f>E171</f>
        <v>100000</v>
      </c>
    </row>
    <row r="171" spans="1:5" ht="17.25" customHeight="1" outlineLevel="5" x14ac:dyDescent="0.25">
      <c r="A171" s="43" t="s">
        <v>15</v>
      </c>
      <c r="B171" s="44" t="s">
        <v>43</v>
      </c>
      <c r="C171" s="44" t="s">
        <v>132</v>
      </c>
      <c r="D171" s="44" t="s">
        <v>16</v>
      </c>
      <c r="E171" s="81">
        <f>E172</f>
        <v>100000</v>
      </c>
    </row>
    <row r="172" spans="1:5" ht="18.75" customHeight="1" outlineLevel="6" x14ac:dyDescent="0.25">
      <c r="A172" s="43" t="s">
        <v>17</v>
      </c>
      <c r="B172" s="44" t="s">
        <v>43</v>
      </c>
      <c r="C172" s="44" t="s">
        <v>132</v>
      </c>
      <c r="D172" s="44" t="s">
        <v>18</v>
      </c>
      <c r="E172" s="81">
        <v>100000</v>
      </c>
    </row>
    <row r="173" spans="1:5" outlineLevel="6" x14ac:dyDescent="0.25">
      <c r="A173" s="43" t="s">
        <v>491</v>
      </c>
      <c r="B173" s="44" t="s">
        <v>492</v>
      </c>
      <c r="C173" s="44" t="s">
        <v>125</v>
      </c>
      <c r="D173" s="44" t="s">
        <v>6</v>
      </c>
      <c r="E173" s="81">
        <f>E174</f>
        <v>340000</v>
      </c>
    </row>
    <row r="174" spans="1:5" ht="37.5" outlineLevel="6" x14ac:dyDescent="0.25">
      <c r="A174" s="43" t="s">
        <v>131</v>
      </c>
      <c r="B174" s="44" t="s">
        <v>492</v>
      </c>
      <c r="C174" s="44" t="s">
        <v>126</v>
      </c>
      <c r="D174" s="44" t="s">
        <v>6</v>
      </c>
      <c r="E174" s="81">
        <f>E175</f>
        <v>340000</v>
      </c>
    </row>
    <row r="175" spans="1:5" ht="37.5" outlineLevel="6" x14ac:dyDescent="0.25">
      <c r="A175" s="43" t="s">
        <v>493</v>
      </c>
      <c r="B175" s="44" t="s">
        <v>492</v>
      </c>
      <c r="C175" s="44" t="s">
        <v>494</v>
      </c>
      <c r="D175" s="44" t="s">
        <v>6</v>
      </c>
      <c r="E175" s="81">
        <f>E176</f>
        <v>340000</v>
      </c>
    </row>
    <row r="176" spans="1:5" ht="37.5" outlineLevel="6" x14ac:dyDescent="0.25">
      <c r="A176" s="43" t="s">
        <v>15</v>
      </c>
      <c r="B176" s="44" t="s">
        <v>492</v>
      </c>
      <c r="C176" s="44" t="s">
        <v>494</v>
      </c>
      <c r="D176" s="44" t="s">
        <v>16</v>
      </c>
      <c r="E176" s="81">
        <f>E177</f>
        <v>340000</v>
      </c>
    </row>
    <row r="177" spans="1:5" ht="37.5" outlineLevel="6" x14ac:dyDescent="0.25">
      <c r="A177" s="43" t="s">
        <v>17</v>
      </c>
      <c r="B177" s="44" t="s">
        <v>492</v>
      </c>
      <c r="C177" s="44" t="s">
        <v>494</v>
      </c>
      <c r="D177" s="44" t="s">
        <v>18</v>
      </c>
      <c r="E177" s="81">
        <v>340000</v>
      </c>
    </row>
    <row r="178" spans="1:5" s="3" customFormat="1" x14ac:dyDescent="0.25">
      <c r="A178" s="43" t="s">
        <v>118</v>
      </c>
      <c r="B178" s="42" t="s">
        <v>45</v>
      </c>
      <c r="C178" s="42" t="s">
        <v>125</v>
      </c>
      <c r="D178" s="42" t="s">
        <v>6</v>
      </c>
      <c r="E178" s="85">
        <f>E179+E185+E191+E203</f>
        <v>37679062.060000002</v>
      </c>
    </row>
    <row r="179" spans="1:5" s="3" customFormat="1" x14ac:dyDescent="0.25">
      <c r="A179" s="43" t="s">
        <v>120</v>
      </c>
      <c r="B179" s="44" t="s">
        <v>121</v>
      </c>
      <c r="C179" s="44" t="s">
        <v>125</v>
      </c>
      <c r="D179" s="44" t="s">
        <v>6</v>
      </c>
      <c r="E179" s="81">
        <f>E180</f>
        <v>324127.09000000003</v>
      </c>
    </row>
    <row r="180" spans="1:5" s="3" customFormat="1" x14ac:dyDescent="0.25">
      <c r="A180" s="43" t="s">
        <v>197</v>
      </c>
      <c r="B180" s="44" t="s">
        <v>121</v>
      </c>
      <c r="C180" s="44" t="s">
        <v>126</v>
      </c>
      <c r="D180" s="44" t="s">
        <v>6</v>
      </c>
      <c r="E180" s="81">
        <f>E181</f>
        <v>324127.09000000003</v>
      </c>
    </row>
    <row r="181" spans="1:5" s="3" customFormat="1" x14ac:dyDescent="0.25">
      <c r="A181" s="43" t="s">
        <v>277</v>
      </c>
      <c r="B181" s="44" t="s">
        <v>121</v>
      </c>
      <c r="C181" s="44" t="s">
        <v>276</v>
      </c>
      <c r="D181" s="44" t="s">
        <v>6</v>
      </c>
      <c r="E181" s="81">
        <f>E182</f>
        <v>324127.09000000003</v>
      </c>
    </row>
    <row r="182" spans="1:5" s="3" customFormat="1" ht="55.5" customHeight="1" x14ac:dyDescent="0.25">
      <c r="A182" s="46" t="s">
        <v>387</v>
      </c>
      <c r="B182" s="44" t="s">
        <v>121</v>
      </c>
      <c r="C182" s="44" t="s">
        <v>286</v>
      </c>
      <c r="D182" s="44" t="s">
        <v>6</v>
      </c>
      <c r="E182" s="81">
        <f>E183</f>
        <v>324127.09000000003</v>
      </c>
    </row>
    <row r="183" spans="1:5" s="3" customFormat="1" ht="18.75" customHeight="1" x14ac:dyDescent="0.25">
      <c r="A183" s="43" t="s">
        <v>15</v>
      </c>
      <c r="B183" s="44" t="s">
        <v>121</v>
      </c>
      <c r="C183" s="44" t="s">
        <v>286</v>
      </c>
      <c r="D183" s="44" t="s">
        <v>16</v>
      </c>
      <c r="E183" s="81">
        <f>E184</f>
        <v>324127.09000000003</v>
      </c>
    </row>
    <row r="184" spans="1:5" s="3" customFormat="1" ht="18" customHeight="1" x14ac:dyDescent="0.25">
      <c r="A184" s="43" t="s">
        <v>17</v>
      </c>
      <c r="B184" s="44" t="s">
        <v>121</v>
      </c>
      <c r="C184" s="44" t="s">
        <v>286</v>
      </c>
      <c r="D184" s="44" t="s">
        <v>18</v>
      </c>
      <c r="E184" s="81">
        <v>324127.09000000003</v>
      </c>
    </row>
    <row r="185" spans="1:5" s="3" customFormat="1" x14ac:dyDescent="0.25">
      <c r="A185" s="43" t="s">
        <v>292</v>
      </c>
      <c r="B185" s="44" t="s">
        <v>293</v>
      </c>
      <c r="C185" s="44" t="s">
        <v>125</v>
      </c>
      <c r="D185" s="44" t="s">
        <v>6</v>
      </c>
      <c r="E185" s="81">
        <f>E186</f>
        <v>3387.08</v>
      </c>
    </row>
    <row r="186" spans="1:5" s="3" customFormat="1" ht="21" customHeight="1" x14ac:dyDescent="0.25">
      <c r="A186" s="43" t="s">
        <v>131</v>
      </c>
      <c r="B186" s="44" t="s">
        <v>293</v>
      </c>
      <c r="C186" s="44" t="s">
        <v>126</v>
      </c>
      <c r="D186" s="44" t="s">
        <v>6</v>
      </c>
      <c r="E186" s="81">
        <f>E187</f>
        <v>3387.08</v>
      </c>
    </row>
    <row r="187" spans="1:5" s="3" customFormat="1" x14ac:dyDescent="0.25">
      <c r="A187" s="43" t="s">
        <v>277</v>
      </c>
      <c r="B187" s="44" t="s">
        <v>293</v>
      </c>
      <c r="C187" s="44" t="s">
        <v>276</v>
      </c>
      <c r="D187" s="44" t="s">
        <v>6</v>
      </c>
      <c r="E187" s="81">
        <f>E188</f>
        <v>3387.08</v>
      </c>
    </row>
    <row r="188" spans="1:5" s="3" customFormat="1" ht="76.5" customHeight="1" x14ac:dyDescent="0.25">
      <c r="A188" s="28" t="s">
        <v>389</v>
      </c>
      <c r="B188" s="44" t="s">
        <v>293</v>
      </c>
      <c r="C188" s="44" t="s">
        <v>388</v>
      </c>
      <c r="D188" s="44" t="s">
        <v>6</v>
      </c>
      <c r="E188" s="81">
        <f>E189</f>
        <v>3387.08</v>
      </c>
    </row>
    <row r="189" spans="1:5" s="3" customFormat="1" ht="17.25" customHeight="1" x14ac:dyDescent="0.25">
      <c r="A189" s="43" t="s">
        <v>15</v>
      </c>
      <c r="B189" s="44" t="s">
        <v>293</v>
      </c>
      <c r="C189" s="44" t="s">
        <v>388</v>
      </c>
      <c r="D189" s="44" t="s">
        <v>16</v>
      </c>
      <c r="E189" s="81">
        <f>E190</f>
        <v>3387.08</v>
      </c>
    </row>
    <row r="190" spans="1:5" s="3" customFormat="1" ht="21" customHeight="1" x14ac:dyDescent="0.25">
      <c r="A190" s="43" t="s">
        <v>17</v>
      </c>
      <c r="B190" s="44" t="s">
        <v>293</v>
      </c>
      <c r="C190" s="44" t="s">
        <v>388</v>
      </c>
      <c r="D190" s="44" t="s">
        <v>18</v>
      </c>
      <c r="E190" s="81">
        <v>3387.08</v>
      </c>
    </row>
    <row r="191" spans="1:5" outlineLevel="6" x14ac:dyDescent="0.25">
      <c r="A191" s="43" t="s">
        <v>48</v>
      </c>
      <c r="B191" s="44" t="s">
        <v>49</v>
      </c>
      <c r="C191" s="44" t="s">
        <v>125</v>
      </c>
      <c r="D191" s="44" t="s">
        <v>6</v>
      </c>
      <c r="E191" s="81">
        <f>E192</f>
        <v>36731547.890000001</v>
      </c>
    </row>
    <row r="192" spans="1:5" ht="41.25" customHeight="1" outlineLevel="6" x14ac:dyDescent="0.25">
      <c r="A192" s="75" t="s">
        <v>336</v>
      </c>
      <c r="B192" s="59" t="s">
        <v>49</v>
      </c>
      <c r="C192" s="59" t="s">
        <v>337</v>
      </c>
      <c r="D192" s="59" t="s">
        <v>6</v>
      </c>
      <c r="E192" s="81">
        <f>E193</f>
        <v>36731547.890000001</v>
      </c>
    </row>
    <row r="193" spans="1:5" ht="19.5" customHeight="1" outlineLevel="6" x14ac:dyDescent="0.25">
      <c r="A193" s="43" t="s">
        <v>338</v>
      </c>
      <c r="B193" s="44" t="s">
        <v>49</v>
      </c>
      <c r="C193" s="44" t="s">
        <v>339</v>
      </c>
      <c r="D193" s="44" t="s">
        <v>6</v>
      </c>
      <c r="E193" s="81">
        <f>E194+E197+E200</f>
        <v>36731547.890000001</v>
      </c>
    </row>
    <row r="194" spans="1:5" ht="39.75" customHeight="1" outlineLevel="6" x14ac:dyDescent="0.25">
      <c r="A194" s="78" t="s">
        <v>340</v>
      </c>
      <c r="B194" s="44" t="s">
        <v>49</v>
      </c>
      <c r="C194" s="44" t="s">
        <v>341</v>
      </c>
      <c r="D194" s="44" t="s">
        <v>6</v>
      </c>
      <c r="E194" s="81">
        <f>E195</f>
        <v>11431547.890000001</v>
      </c>
    </row>
    <row r="195" spans="1:5" ht="18" customHeight="1" outlineLevel="6" x14ac:dyDescent="0.25">
      <c r="A195" s="43" t="s">
        <v>15</v>
      </c>
      <c r="B195" s="44" t="s">
        <v>49</v>
      </c>
      <c r="C195" s="44" t="s">
        <v>341</v>
      </c>
      <c r="D195" s="44" t="s">
        <v>16</v>
      </c>
      <c r="E195" s="81">
        <f>E196</f>
        <v>11431547.890000001</v>
      </c>
    </row>
    <row r="196" spans="1:5" ht="21" customHeight="1" outlineLevel="6" x14ac:dyDescent="0.25">
      <c r="A196" s="43" t="s">
        <v>17</v>
      </c>
      <c r="B196" s="44" t="s">
        <v>49</v>
      </c>
      <c r="C196" s="44" t="s">
        <v>341</v>
      </c>
      <c r="D196" s="44" t="s">
        <v>18</v>
      </c>
      <c r="E196" s="81">
        <f>11103000+328547.89</f>
        <v>11431547.890000001</v>
      </c>
    </row>
    <row r="197" spans="1:5" ht="75" outlineLevel="6" x14ac:dyDescent="0.25">
      <c r="A197" s="43" t="s">
        <v>556</v>
      </c>
      <c r="B197" s="44" t="s">
        <v>49</v>
      </c>
      <c r="C197" s="44" t="s">
        <v>567</v>
      </c>
      <c r="D197" s="44" t="s">
        <v>6</v>
      </c>
      <c r="E197" s="81">
        <f>E198</f>
        <v>25000000</v>
      </c>
    </row>
    <row r="198" spans="1:5" ht="37.5" outlineLevel="6" x14ac:dyDescent="0.25">
      <c r="A198" s="43" t="s">
        <v>15</v>
      </c>
      <c r="B198" s="44" t="s">
        <v>49</v>
      </c>
      <c r="C198" s="44" t="s">
        <v>567</v>
      </c>
      <c r="D198" s="44" t="s">
        <v>16</v>
      </c>
      <c r="E198" s="81">
        <f>E199</f>
        <v>25000000</v>
      </c>
    </row>
    <row r="199" spans="1:5" ht="37.5" outlineLevel="6" x14ac:dyDescent="0.25">
      <c r="A199" s="43" t="s">
        <v>17</v>
      </c>
      <c r="B199" s="44" t="s">
        <v>49</v>
      </c>
      <c r="C199" s="44" t="s">
        <v>567</v>
      </c>
      <c r="D199" s="44" t="s">
        <v>18</v>
      </c>
      <c r="E199" s="81">
        <v>25000000</v>
      </c>
    </row>
    <row r="200" spans="1:5" ht="37.5" outlineLevel="6" x14ac:dyDescent="0.25">
      <c r="A200" s="43" t="s">
        <v>280</v>
      </c>
      <c r="B200" s="44" t="s">
        <v>49</v>
      </c>
      <c r="C200" s="44" t="s">
        <v>413</v>
      </c>
      <c r="D200" s="44" t="s">
        <v>6</v>
      </c>
      <c r="E200" s="81">
        <f>E201</f>
        <v>300000</v>
      </c>
    </row>
    <row r="201" spans="1:5" ht="17.25" customHeight="1" outlineLevel="6" x14ac:dyDescent="0.25">
      <c r="A201" s="43" t="s">
        <v>15</v>
      </c>
      <c r="B201" s="44" t="s">
        <v>49</v>
      </c>
      <c r="C201" s="44" t="s">
        <v>413</v>
      </c>
      <c r="D201" s="44" t="s">
        <v>16</v>
      </c>
      <c r="E201" s="81">
        <f>E202</f>
        <v>300000</v>
      </c>
    </row>
    <row r="202" spans="1:5" ht="21" customHeight="1" outlineLevel="6" x14ac:dyDescent="0.25">
      <c r="A202" s="43" t="s">
        <v>17</v>
      </c>
      <c r="B202" s="44" t="s">
        <v>49</v>
      </c>
      <c r="C202" s="44" t="s">
        <v>413</v>
      </c>
      <c r="D202" s="44" t="s">
        <v>18</v>
      </c>
      <c r="E202" s="81">
        <f>300000</f>
        <v>300000</v>
      </c>
    </row>
    <row r="203" spans="1:5" outlineLevel="1" x14ac:dyDescent="0.25">
      <c r="A203" s="43" t="s">
        <v>51</v>
      </c>
      <c r="B203" s="44" t="s">
        <v>52</v>
      </c>
      <c r="C203" s="44" t="s">
        <v>125</v>
      </c>
      <c r="D203" s="44" t="s">
        <v>6</v>
      </c>
      <c r="E203" s="81">
        <f>E204</f>
        <v>620000</v>
      </c>
    </row>
    <row r="204" spans="1:5" ht="38.25" customHeight="1" outlineLevel="1" x14ac:dyDescent="0.25">
      <c r="A204" s="75" t="s">
        <v>393</v>
      </c>
      <c r="B204" s="59" t="s">
        <v>52</v>
      </c>
      <c r="C204" s="59" t="s">
        <v>342</v>
      </c>
      <c r="D204" s="59" t="s">
        <v>6</v>
      </c>
      <c r="E204" s="81">
        <f>E205+E209</f>
        <v>620000</v>
      </c>
    </row>
    <row r="205" spans="1:5" ht="18.75" customHeight="1" outlineLevel="1" x14ac:dyDescent="0.25">
      <c r="A205" s="43" t="s">
        <v>390</v>
      </c>
      <c r="B205" s="44" t="s">
        <v>52</v>
      </c>
      <c r="C205" s="44" t="s">
        <v>343</v>
      </c>
      <c r="D205" s="44" t="s">
        <v>6</v>
      </c>
      <c r="E205" s="81">
        <f>E206</f>
        <v>300000</v>
      </c>
    </row>
    <row r="206" spans="1:5" outlineLevel="1" x14ac:dyDescent="0.25">
      <c r="A206" s="43" t="s">
        <v>344</v>
      </c>
      <c r="B206" s="44" t="s">
        <v>52</v>
      </c>
      <c r="C206" s="44" t="s">
        <v>345</v>
      </c>
      <c r="D206" s="44" t="s">
        <v>6</v>
      </c>
      <c r="E206" s="81">
        <f>E207</f>
        <v>300000</v>
      </c>
    </row>
    <row r="207" spans="1:5" ht="16.5" customHeight="1" outlineLevel="1" x14ac:dyDescent="0.25">
      <c r="A207" s="43" t="s">
        <v>15</v>
      </c>
      <c r="B207" s="44" t="s">
        <v>52</v>
      </c>
      <c r="C207" s="44" t="s">
        <v>345</v>
      </c>
      <c r="D207" s="44" t="s">
        <v>16</v>
      </c>
      <c r="E207" s="81">
        <f>E208</f>
        <v>300000</v>
      </c>
    </row>
    <row r="208" spans="1:5" ht="19.5" customHeight="1" outlineLevel="1" x14ac:dyDescent="0.25">
      <c r="A208" s="43" t="s">
        <v>17</v>
      </c>
      <c r="B208" s="44" t="s">
        <v>52</v>
      </c>
      <c r="C208" s="44" t="s">
        <v>345</v>
      </c>
      <c r="D208" s="44" t="s">
        <v>18</v>
      </c>
      <c r="E208" s="81">
        <v>300000</v>
      </c>
    </row>
    <row r="209" spans="1:5" ht="18" customHeight="1" outlineLevel="4" x14ac:dyDescent="0.25">
      <c r="A209" s="46" t="s">
        <v>392</v>
      </c>
      <c r="B209" s="44" t="s">
        <v>52</v>
      </c>
      <c r="C209" s="44" t="s">
        <v>391</v>
      </c>
      <c r="D209" s="44" t="s">
        <v>6</v>
      </c>
      <c r="E209" s="81">
        <f>E210</f>
        <v>320000</v>
      </c>
    </row>
    <row r="210" spans="1:5" outlineLevel="5" x14ac:dyDescent="0.25">
      <c r="A210" s="43" t="s">
        <v>346</v>
      </c>
      <c r="B210" s="44" t="s">
        <v>52</v>
      </c>
      <c r="C210" s="44" t="s">
        <v>419</v>
      </c>
      <c r="D210" s="44" t="s">
        <v>6</v>
      </c>
      <c r="E210" s="81">
        <f>E211</f>
        <v>320000</v>
      </c>
    </row>
    <row r="211" spans="1:5" ht="18" customHeight="1" outlineLevel="6" x14ac:dyDescent="0.25">
      <c r="A211" s="43" t="s">
        <v>15</v>
      </c>
      <c r="B211" s="44" t="s">
        <v>52</v>
      </c>
      <c r="C211" s="44" t="s">
        <v>419</v>
      </c>
      <c r="D211" s="44" t="s">
        <v>16</v>
      </c>
      <c r="E211" s="81">
        <f>E212</f>
        <v>320000</v>
      </c>
    </row>
    <row r="212" spans="1:5" ht="21" customHeight="1" outlineLevel="6" x14ac:dyDescent="0.25">
      <c r="A212" s="43" t="s">
        <v>17</v>
      </c>
      <c r="B212" s="44" t="s">
        <v>52</v>
      </c>
      <c r="C212" s="44" t="s">
        <v>419</v>
      </c>
      <c r="D212" s="44" t="s">
        <v>18</v>
      </c>
      <c r="E212" s="81">
        <f>320000</f>
        <v>320000</v>
      </c>
    </row>
    <row r="213" spans="1:5" s="3" customFormat="1" x14ac:dyDescent="0.25">
      <c r="A213" s="43" t="s">
        <v>53</v>
      </c>
      <c r="B213" s="42" t="s">
        <v>54</v>
      </c>
      <c r="C213" s="42" t="s">
        <v>125</v>
      </c>
      <c r="D213" s="42" t="s">
        <v>6</v>
      </c>
      <c r="E213" s="85">
        <f>E214+E225+E250+E287</f>
        <v>170571623.96000001</v>
      </c>
    </row>
    <row r="214" spans="1:5" s="3" customFormat="1" x14ac:dyDescent="0.25">
      <c r="A214" s="43" t="s">
        <v>55</v>
      </c>
      <c r="B214" s="44" t="s">
        <v>56</v>
      </c>
      <c r="C214" s="44" t="s">
        <v>125</v>
      </c>
      <c r="D214" s="44" t="s">
        <v>6</v>
      </c>
      <c r="E214" s="81">
        <f>E215+E220</f>
        <v>1260000</v>
      </c>
    </row>
    <row r="215" spans="1:5" s="3" customFormat="1" ht="36.75" customHeight="1" x14ac:dyDescent="0.25">
      <c r="A215" s="75" t="s">
        <v>539</v>
      </c>
      <c r="B215" s="59" t="s">
        <v>56</v>
      </c>
      <c r="C215" s="59" t="s">
        <v>333</v>
      </c>
      <c r="D215" s="59" t="s">
        <v>6</v>
      </c>
      <c r="E215" s="81">
        <f>E216</f>
        <v>1260000</v>
      </c>
    </row>
    <row r="216" spans="1:5" s="3" customFormat="1" ht="37.5" x14ac:dyDescent="0.25">
      <c r="A216" s="43" t="s">
        <v>347</v>
      </c>
      <c r="B216" s="44" t="s">
        <v>56</v>
      </c>
      <c r="C216" s="44" t="s">
        <v>334</v>
      </c>
      <c r="D216" s="44" t="s">
        <v>6</v>
      </c>
      <c r="E216" s="81">
        <f>E217</f>
        <v>1260000</v>
      </c>
    </row>
    <row r="217" spans="1:5" s="3" customFormat="1" x14ac:dyDescent="0.25">
      <c r="A217" s="43" t="s">
        <v>348</v>
      </c>
      <c r="B217" s="44" t="s">
        <v>56</v>
      </c>
      <c r="C217" s="44" t="s">
        <v>349</v>
      </c>
      <c r="D217" s="44" t="s">
        <v>6</v>
      </c>
      <c r="E217" s="81">
        <f>E218</f>
        <v>1260000</v>
      </c>
    </row>
    <row r="218" spans="1:5" s="3" customFormat="1" ht="17.25" customHeight="1" x14ac:dyDescent="0.25">
      <c r="A218" s="43" t="s">
        <v>15</v>
      </c>
      <c r="B218" s="44" t="s">
        <v>56</v>
      </c>
      <c r="C218" s="44" t="s">
        <v>349</v>
      </c>
      <c r="D218" s="44" t="s">
        <v>16</v>
      </c>
      <c r="E218" s="81">
        <f>E219</f>
        <v>1260000</v>
      </c>
    </row>
    <row r="219" spans="1:5" s="3" customFormat="1" ht="21.75" customHeight="1" x14ac:dyDescent="0.25">
      <c r="A219" s="43" t="s">
        <v>17</v>
      </c>
      <c r="B219" s="44" t="s">
        <v>56</v>
      </c>
      <c r="C219" s="44" t="s">
        <v>349</v>
      </c>
      <c r="D219" s="44" t="s">
        <v>18</v>
      </c>
      <c r="E219" s="81">
        <f>500000+760000</f>
        <v>1260000</v>
      </c>
    </row>
    <row r="220" spans="1:5" s="3" customFormat="1" ht="37.5" hidden="1" x14ac:dyDescent="0.25">
      <c r="A220" s="43" t="s">
        <v>131</v>
      </c>
      <c r="B220" s="44" t="s">
        <v>56</v>
      </c>
      <c r="C220" s="44" t="s">
        <v>126</v>
      </c>
      <c r="D220" s="44" t="s">
        <v>6</v>
      </c>
      <c r="E220" s="81">
        <f>E221</f>
        <v>0</v>
      </c>
    </row>
    <row r="221" spans="1:5" s="3" customFormat="1" hidden="1" x14ac:dyDescent="0.25">
      <c r="A221" s="43" t="s">
        <v>277</v>
      </c>
      <c r="B221" s="44" t="s">
        <v>56</v>
      </c>
      <c r="C221" s="44" t="s">
        <v>276</v>
      </c>
      <c r="D221" s="44" t="s">
        <v>6</v>
      </c>
      <c r="E221" s="81">
        <f>E222</f>
        <v>0</v>
      </c>
    </row>
    <row r="222" spans="1:5" s="3" customFormat="1" ht="56.25" hidden="1" x14ac:dyDescent="0.25">
      <c r="A222" s="28" t="s">
        <v>385</v>
      </c>
      <c r="B222" s="44" t="s">
        <v>56</v>
      </c>
      <c r="C222" s="44" t="s">
        <v>495</v>
      </c>
      <c r="D222" s="44" t="s">
        <v>6</v>
      </c>
      <c r="E222" s="81">
        <f>E223</f>
        <v>0</v>
      </c>
    </row>
    <row r="223" spans="1:5" s="3" customFormat="1" ht="37.5" hidden="1" x14ac:dyDescent="0.25">
      <c r="A223" s="43" t="s">
        <v>15</v>
      </c>
      <c r="B223" s="44" t="s">
        <v>56</v>
      </c>
      <c r="C223" s="44" t="s">
        <v>495</v>
      </c>
      <c r="D223" s="44" t="s">
        <v>16</v>
      </c>
      <c r="E223" s="81">
        <f>E224</f>
        <v>0</v>
      </c>
    </row>
    <row r="224" spans="1:5" s="3" customFormat="1" ht="37.5" hidden="1" x14ac:dyDescent="0.25">
      <c r="A224" s="43" t="s">
        <v>17</v>
      </c>
      <c r="B224" s="44" t="s">
        <v>56</v>
      </c>
      <c r="C224" s="44" t="s">
        <v>495</v>
      </c>
      <c r="D224" s="44" t="s">
        <v>18</v>
      </c>
      <c r="E224" s="81">
        <v>0</v>
      </c>
    </row>
    <row r="225" spans="1:5" s="3" customFormat="1" x14ac:dyDescent="0.25">
      <c r="A225" s="43" t="s">
        <v>57</v>
      </c>
      <c r="B225" s="44" t="s">
        <v>58</v>
      </c>
      <c r="C225" s="44" t="s">
        <v>125</v>
      </c>
      <c r="D225" s="44" t="s">
        <v>6</v>
      </c>
      <c r="E225" s="81">
        <f>E226</f>
        <v>145897299.72999999</v>
      </c>
    </row>
    <row r="226" spans="1:5" s="3" customFormat="1" ht="39" customHeight="1" x14ac:dyDescent="0.25">
      <c r="A226" s="75" t="s">
        <v>350</v>
      </c>
      <c r="B226" s="59" t="s">
        <v>58</v>
      </c>
      <c r="C226" s="59" t="s">
        <v>133</v>
      </c>
      <c r="D226" s="59" t="s">
        <v>6</v>
      </c>
      <c r="E226" s="81">
        <f>E227+E246</f>
        <v>145897299.72999999</v>
      </c>
    </row>
    <row r="227" spans="1:5" s="3" customFormat="1" ht="56.25" x14ac:dyDescent="0.25">
      <c r="A227" s="43" t="s">
        <v>351</v>
      </c>
      <c r="B227" s="44" t="s">
        <v>58</v>
      </c>
      <c r="C227" s="44" t="s">
        <v>352</v>
      </c>
      <c r="D227" s="44" t="s">
        <v>6</v>
      </c>
      <c r="E227" s="81">
        <f>E228+E231+E234+E237+E240+E243</f>
        <v>2437000</v>
      </c>
    </row>
    <row r="228" spans="1:5" s="3" customFormat="1" ht="54.75" customHeight="1" x14ac:dyDescent="0.25">
      <c r="A228" s="47" t="s">
        <v>59</v>
      </c>
      <c r="B228" s="44" t="s">
        <v>58</v>
      </c>
      <c r="C228" s="44" t="s">
        <v>353</v>
      </c>
      <c r="D228" s="44" t="s">
        <v>6</v>
      </c>
      <c r="E228" s="81">
        <f>E229</f>
        <v>1000000</v>
      </c>
    </row>
    <row r="229" spans="1:5" s="3" customFormat="1" ht="21.75" customHeight="1" x14ac:dyDescent="0.25">
      <c r="A229" s="43" t="s">
        <v>15</v>
      </c>
      <c r="B229" s="44" t="s">
        <v>58</v>
      </c>
      <c r="C229" s="44" t="s">
        <v>353</v>
      </c>
      <c r="D229" s="44" t="s">
        <v>16</v>
      </c>
      <c r="E229" s="81">
        <f>E230</f>
        <v>1000000</v>
      </c>
    </row>
    <row r="230" spans="1:5" s="3" customFormat="1" ht="21.75" customHeight="1" x14ac:dyDescent="0.25">
      <c r="A230" s="43" t="s">
        <v>17</v>
      </c>
      <c r="B230" s="44" t="s">
        <v>58</v>
      </c>
      <c r="C230" s="44" t="s">
        <v>353</v>
      </c>
      <c r="D230" s="44" t="s">
        <v>18</v>
      </c>
      <c r="E230" s="81">
        <f>1000000</f>
        <v>1000000</v>
      </c>
    </row>
    <row r="231" spans="1:5" s="3" customFormat="1" ht="36.75" customHeight="1" x14ac:dyDescent="0.25">
      <c r="A231" s="43" t="s">
        <v>250</v>
      </c>
      <c r="B231" s="44" t="s">
        <v>58</v>
      </c>
      <c r="C231" s="44" t="s">
        <v>354</v>
      </c>
      <c r="D231" s="44" t="s">
        <v>6</v>
      </c>
      <c r="E231" s="81">
        <f>E232</f>
        <v>500000</v>
      </c>
    </row>
    <row r="232" spans="1:5" s="3" customFormat="1" x14ac:dyDescent="0.25">
      <c r="A232" s="43" t="s">
        <v>19</v>
      </c>
      <c r="B232" s="44" t="s">
        <v>58</v>
      </c>
      <c r="C232" s="44" t="s">
        <v>354</v>
      </c>
      <c r="D232" s="44" t="s">
        <v>20</v>
      </c>
      <c r="E232" s="81">
        <f>E233</f>
        <v>500000</v>
      </c>
    </row>
    <row r="233" spans="1:5" s="3" customFormat="1" ht="38.25" customHeight="1" x14ac:dyDescent="0.25">
      <c r="A233" s="43" t="s">
        <v>46</v>
      </c>
      <c r="B233" s="44" t="s">
        <v>58</v>
      </c>
      <c r="C233" s="44" t="s">
        <v>354</v>
      </c>
      <c r="D233" s="44" t="s">
        <v>47</v>
      </c>
      <c r="E233" s="81">
        <f>500000</f>
        <v>500000</v>
      </c>
    </row>
    <row r="234" spans="1:5" s="3" customFormat="1" ht="37.5" x14ac:dyDescent="0.25">
      <c r="A234" s="43" t="s">
        <v>263</v>
      </c>
      <c r="B234" s="44" t="s">
        <v>58</v>
      </c>
      <c r="C234" s="44" t="s">
        <v>355</v>
      </c>
      <c r="D234" s="44" t="s">
        <v>6</v>
      </c>
      <c r="E234" s="81">
        <f>E235</f>
        <v>500000</v>
      </c>
    </row>
    <row r="235" spans="1:5" s="3" customFormat="1" x14ac:dyDescent="0.25">
      <c r="A235" s="43" t="s">
        <v>19</v>
      </c>
      <c r="B235" s="44" t="s">
        <v>58</v>
      </c>
      <c r="C235" s="44" t="s">
        <v>355</v>
      </c>
      <c r="D235" s="44" t="s">
        <v>20</v>
      </c>
      <c r="E235" s="81">
        <f>E236</f>
        <v>500000</v>
      </c>
    </row>
    <row r="236" spans="1:5" s="3" customFormat="1" ht="36" customHeight="1" x14ac:dyDescent="0.25">
      <c r="A236" s="43" t="s">
        <v>46</v>
      </c>
      <c r="B236" s="44" t="s">
        <v>58</v>
      </c>
      <c r="C236" s="44" t="s">
        <v>355</v>
      </c>
      <c r="D236" s="44" t="s">
        <v>47</v>
      </c>
      <c r="E236" s="81">
        <f>500000</f>
        <v>500000</v>
      </c>
    </row>
    <row r="237" spans="1:5" s="3" customFormat="1" ht="56.25" x14ac:dyDescent="0.25">
      <c r="A237" s="43" t="s">
        <v>301</v>
      </c>
      <c r="B237" s="44" t="s">
        <v>58</v>
      </c>
      <c r="C237" s="44" t="s">
        <v>394</v>
      </c>
      <c r="D237" s="44" t="s">
        <v>6</v>
      </c>
      <c r="E237" s="81">
        <f>E238</f>
        <v>150000</v>
      </c>
    </row>
    <row r="238" spans="1:5" s="3" customFormat="1" ht="37.5" customHeight="1" x14ac:dyDescent="0.25">
      <c r="A238" s="43" t="s">
        <v>15</v>
      </c>
      <c r="B238" s="44" t="s">
        <v>58</v>
      </c>
      <c r="C238" s="44" t="s">
        <v>394</v>
      </c>
      <c r="D238" s="44" t="s">
        <v>16</v>
      </c>
      <c r="E238" s="81">
        <f>E239</f>
        <v>150000</v>
      </c>
    </row>
    <row r="239" spans="1:5" s="3" customFormat="1" ht="37.5" x14ac:dyDescent="0.25">
      <c r="A239" s="43" t="s">
        <v>17</v>
      </c>
      <c r="B239" s="44" t="s">
        <v>58</v>
      </c>
      <c r="C239" s="44" t="s">
        <v>394</v>
      </c>
      <c r="D239" s="44" t="s">
        <v>18</v>
      </c>
      <c r="E239" s="81">
        <f>150000</f>
        <v>150000</v>
      </c>
    </row>
    <row r="240" spans="1:5" s="3" customFormat="1" ht="56.25" x14ac:dyDescent="0.25">
      <c r="A240" s="43" t="s">
        <v>264</v>
      </c>
      <c r="B240" s="44" t="s">
        <v>58</v>
      </c>
      <c r="C240" s="44" t="s">
        <v>395</v>
      </c>
      <c r="D240" s="44" t="s">
        <v>6</v>
      </c>
      <c r="E240" s="81">
        <f>E241</f>
        <v>225000</v>
      </c>
    </row>
    <row r="241" spans="1:5" s="3" customFormat="1" ht="37.5" x14ac:dyDescent="0.25">
      <c r="A241" s="43" t="s">
        <v>15</v>
      </c>
      <c r="B241" s="44" t="s">
        <v>58</v>
      </c>
      <c r="C241" s="44" t="s">
        <v>395</v>
      </c>
      <c r="D241" s="44" t="s">
        <v>16</v>
      </c>
      <c r="E241" s="81">
        <f>E242</f>
        <v>225000</v>
      </c>
    </row>
    <row r="242" spans="1:5" s="3" customFormat="1" ht="37.5" x14ac:dyDescent="0.25">
      <c r="A242" s="43" t="s">
        <v>17</v>
      </c>
      <c r="B242" s="44" t="s">
        <v>58</v>
      </c>
      <c r="C242" s="44" t="s">
        <v>395</v>
      </c>
      <c r="D242" s="44" t="s">
        <v>18</v>
      </c>
      <c r="E242" s="81">
        <f>225000</f>
        <v>225000</v>
      </c>
    </row>
    <row r="243" spans="1:5" s="3" customFormat="1" ht="37.5" x14ac:dyDescent="0.25">
      <c r="A243" s="43" t="s">
        <v>653</v>
      </c>
      <c r="B243" s="44" t="s">
        <v>58</v>
      </c>
      <c r="C243" s="44" t="s">
        <v>654</v>
      </c>
      <c r="D243" s="44" t="s">
        <v>6</v>
      </c>
      <c r="E243" s="81">
        <f>E244</f>
        <v>62000</v>
      </c>
    </row>
    <row r="244" spans="1:5" s="3" customFormat="1" ht="37.5" x14ac:dyDescent="0.25">
      <c r="A244" s="43" t="s">
        <v>15</v>
      </c>
      <c r="B244" s="44" t="s">
        <v>58</v>
      </c>
      <c r="C244" s="44" t="s">
        <v>654</v>
      </c>
      <c r="D244" s="44" t="s">
        <v>16</v>
      </c>
      <c r="E244" s="81">
        <f>E245</f>
        <v>62000</v>
      </c>
    </row>
    <row r="245" spans="1:5" s="3" customFormat="1" ht="37.5" x14ac:dyDescent="0.25">
      <c r="A245" s="43" t="s">
        <v>17</v>
      </c>
      <c r="B245" s="44" t="s">
        <v>58</v>
      </c>
      <c r="C245" s="44" t="s">
        <v>654</v>
      </c>
      <c r="D245" s="44" t="s">
        <v>18</v>
      </c>
      <c r="E245" s="81">
        <v>62000</v>
      </c>
    </row>
    <row r="246" spans="1:5" s="3" customFormat="1" x14ac:dyDescent="0.25">
      <c r="A246" s="46" t="s">
        <v>447</v>
      </c>
      <c r="B246" s="44" t="s">
        <v>58</v>
      </c>
      <c r="C246" s="44" t="s">
        <v>448</v>
      </c>
      <c r="D246" s="44" t="s">
        <v>6</v>
      </c>
      <c r="E246" s="81">
        <f>E247</f>
        <v>143460299.72999999</v>
      </c>
    </row>
    <row r="247" spans="1:5" s="3" customFormat="1" ht="56.25" x14ac:dyDescent="0.25">
      <c r="A247" s="43" t="s">
        <v>455</v>
      </c>
      <c r="B247" s="44" t="s">
        <v>58</v>
      </c>
      <c r="C247" s="44" t="s">
        <v>452</v>
      </c>
      <c r="D247" s="44" t="s">
        <v>6</v>
      </c>
      <c r="E247" s="81">
        <f>E248</f>
        <v>143460299.72999999</v>
      </c>
    </row>
    <row r="248" spans="1:5" s="3" customFormat="1" ht="37.5" x14ac:dyDescent="0.25">
      <c r="A248" s="43" t="s">
        <v>265</v>
      </c>
      <c r="B248" s="44" t="s">
        <v>58</v>
      </c>
      <c r="C248" s="44" t="s">
        <v>452</v>
      </c>
      <c r="D248" s="44" t="s">
        <v>266</v>
      </c>
      <c r="E248" s="81">
        <f>E249</f>
        <v>143460299.72999999</v>
      </c>
    </row>
    <row r="249" spans="1:5" s="3" customFormat="1" x14ac:dyDescent="0.25">
      <c r="A249" s="43" t="s">
        <v>267</v>
      </c>
      <c r="B249" s="44" t="s">
        <v>58</v>
      </c>
      <c r="C249" s="44" t="s">
        <v>452</v>
      </c>
      <c r="D249" s="44" t="s">
        <v>268</v>
      </c>
      <c r="E249" s="81">
        <v>143460299.72999999</v>
      </c>
    </row>
    <row r="250" spans="1:5" s="3" customFormat="1" x14ac:dyDescent="0.25">
      <c r="A250" s="43" t="s">
        <v>60</v>
      </c>
      <c r="B250" s="44" t="s">
        <v>61</v>
      </c>
      <c r="C250" s="44" t="s">
        <v>125</v>
      </c>
      <c r="D250" s="44" t="s">
        <v>6</v>
      </c>
      <c r="E250" s="81">
        <f>E251+E259+E270</f>
        <v>22920266.550000001</v>
      </c>
    </row>
    <row r="251" spans="1:5" s="3" customFormat="1" ht="56.25" x14ac:dyDescent="0.25">
      <c r="A251" s="75" t="s">
        <v>350</v>
      </c>
      <c r="B251" s="59" t="s">
        <v>61</v>
      </c>
      <c r="C251" s="59" t="s">
        <v>133</v>
      </c>
      <c r="D251" s="59" t="s">
        <v>6</v>
      </c>
      <c r="E251" s="81">
        <f>E252</f>
        <v>550000</v>
      </c>
    </row>
    <row r="252" spans="1:5" s="3" customFormat="1" x14ac:dyDescent="0.25">
      <c r="A252" s="43" t="s">
        <v>356</v>
      </c>
      <c r="B252" s="44" t="s">
        <v>61</v>
      </c>
      <c r="C252" s="44" t="s">
        <v>232</v>
      </c>
      <c r="D252" s="44" t="s">
        <v>6</v>
      </c>
      <c r="E252" s="81">
        <f>E253+E256</f>
        <v>550000</v>
      </c>
    </row>
    <row r="253" spans="1:5" s="3" customFormat="1" x14ac:dyDescent="0.25">
      <c r="A253" s="43" t="s">
        <v>362</v>
      </c>
      <c r="B253" s="44" t="s">
        <v>61</v>
      </c>
      <c r="C253" s="44" t="s">
        <v>456</v>
      </c>
      <c r="D253" s="44" t="s">
        <v>6</v>
      </c>
      <c r="E253" s="81">
        <f>E254</f>
        <v>200000</v>
      </c>
    </row>
    <row r="254" spans="1:5" s="3" customFormat="1" ht="16.5" customHeight="1" x14ac:dyDescent="0.25">
      <c r="A254" s="45" t="s">
        <v>15</v>
      </c>
      <c r="B254" s="44" t="s">
        <v>61</v>
      </c>
      <c r="C254" s="44" t="s">
        <v>456</v>
      </c>
      <c r="D254" s="44" t="s">
        <v>16</v>
      </c>
      <c r="E254" s="81">
        <f>E255</f>
        <v>200000</v>
      </c>
    </row>
    <row r="255" spans="1:5" s="3" customFormat="1" ht="20.25" customHeight="1" x14ac:dyDescent="0.25">
      <c r="A255" s="45" t="s">
        <v>17</v>
      </c>
      <c r="B255" s="44" t="s">
        <v>61</v>
      </c>
      <c r="C255" s="44" t="s">
        <v>456</v>
      </c>
      <c r="D255" s="44" t="s">
        <v>18</v>
      </c>
      <c r="E255" s="81">
        <v>200000</v>
      </c>
    </row>
    <row r="256" spans="1:5" s="3" customFormat="1" ht="37.5" x14ac:dyDescent="0.25">
      <c r="A256" s="47" t="s">
        <v>62</v>
      </c>
      <c r="B256" s="44" t="s">
        <v>61</v>
      </c>
      <c r="C256" s="44" t="s">
        <v>357</v>
      </c>
      <c r="D256" s="44" t="s">
        <v>6</v>
      </c>
      <c r="E256" s="81">
        <f>E257</f>
        <v>350000</v>
      </c>
    </row>
    <row r="257" spans="1:9" s="3" customFormat="1" ht="16.5" customHeight="1" x14ac:dyDescent="0.25">
      <c r="A257" s="43" t="s">
        <v>15</v>
      </c>
      <c r="B257" s="44" t="s">
        <v>61</v>
      </c>
      <c r="C257" s="44" t="s">
        <v>357</v>
      </c>
      <c r="D257" s="44" t="s">
        <v>16</v>
      </c>
      <c r="E257" s="81">
        <f>E258</f>
        <v>350000</v>
      </c>
    </row>
    <row r="258" spans="1:9" s="3" customFormat="1" ht="21.75" customHeight="1" x14ac:dyDescent="0.25">
      <c r="A258" s="43" t="s">
        <v>17</v>
      </c>
      <c r="B258" s="44" t="s">
        <v>61</v>
      </c>
      <c r="C258" s="44" t="s">
        <v>357</v>
      </c>
      <c r="D258" s="44" t="s">
        <v>18</v>
      </c>
      <c r="E258" s="81">
        <f>350000</f>
        <v>350000</v>
      </c>
    </row>
    <row r="259" spans="1:9" s="3" customFormat="1" ht="36.75" customHeight="1" x14ac:dyDescent="0.25">
      <c r="A259" s="75" t="s">
        <v>496</v>
      </c>
      <c r="B259" s="59" t="s">
        <v>61</v>
      </c>
      <c r="C259" s="59" t="s">
        <v>497</v>
      </c>
      <c r="D259" s="59" t="s">
        <v>6</v>
      </c>
      <c r="E259" s="81">
        <f>E260</f>
        <v>6552000</v>
      </c>
    </row>
    <row r="260" spans="1:9" s="3" customFormat="1" ht="37.5" x14ac:dyDescent="0.25">
      <c r="A260" s="43" t="s">
        <v>498</v>
      </c>
      <c r="B260" s="44" t="s">
        <v>61</v>
      </c>
      <c r="C260" s="44" t="s">
        <v>499</v>
      </c>
      <c r="D260" s="44" t="s">
        <v>6</v>
      </c>
      <c r="E260" s="81">
        <f>E261+E264+E267</f>
        <v>6552000</v>
      </c>
    </row>
    <row r="261" spans="1:9" s="3" customFormat="1" ht="38.25" customHeight="1" x14ac:dyDescent="0.25">
      <c r="A261" s="43" t="s">
        <v>500</v>
      </c>
      <c r="B261" s="44" t="s">
        <v>61</v>
      </c>
      <c r="C261" s="44" t="s">
        <v>501</v>
      </c>
      <c r="D261" s="44" t="s">
        <v>6</v>
      </c>
      <c r="E261" s="81">
        <f>E262</f>
        <v>2000000</v>
      </c>
    </row>
    <row r="262" spans="1:9" s="3" customFormat="1" ht="38.25" customHeight="1" x14ac:dyDescent="0.25">
      <c r="A262" s="43" t="s">
        <v>15</v>
      </c>
      <c r="B262" s="44" t="s">
        <v>61</v>
      </c>
      <c r="C262" s="44" t="s">
        <v>501</v>
      </c>
      <c r="D262" s="44" t="s">
        <v>16</v>
      </c>
      <c r="E262" s="81">
        <f>E263</f>
        <v>2000000</v>
      </c>
    </row>
    <row r="263" spans="1:9" s="3" customFormat="1" ht="38.25" customHeight="1" x14ac:dyDescent="0.25">
      <c r="A263" s="43" t="s">
        <v>17</v>
      </c>
      <c r="B263" s="44" t="s">
        <v>61</v>
      </c>
      <c r="C263" s="44" t="s">
        <v>501</v>
      </c>
      <c r="D263" s="44" t="s">
        <v>18</v>
      </c>
      <c r="E263" s="81">
        <f>2000000</f>
        <v>2000000</v>
      </c>
    </row>
    <row r="264" spans="1:9" s="3" customFormat="1" ht="38.25" customHeight="1" x14ac:dyDescent="0.25">
      <c r="A264" s="43" t="s">
        <v>502</v>
      </c>
      <c r="B264" s="44" t="s">
        <v>61</v>
      </c>
      <c r="C264" s="44" t="s">
        <v>503</v>
      </c>
      <c r="D264" s="44" t="s">
        <v>6</v>
      </c>
      <c r="E264" s="81">
        <f>E265</f>
        <v>1500000</v>
      </c>
    </row>
    <row r="265" spans="1:9" s="3" customFormat="1" ht="38.25" customHeight="1" x14ac:dyDescent="0.25">
      <c r="A265" s="43" t="s">
        <v>15</v>
      </c>
      <c r="B265" s="44" t="s">
        <v>61</v>
      </c>
      <c r="C265" s="44" t="s">
        <v>503</v>
      </c>
      <c r="D265" s="44" t="s">
        <v>16</v>
      </c>
      <c r="E265" s="81">
        <f>E266</f>
        <v>1500000</v>
      </c>
      <c r="H265" s="3" t="s">
        <v>50</v>
      </c>
    </row>
    <row r="266" spans="1:9" s="3" customFormat="1" ht="38.25" customHeight="1" x14ac:dyDescent="0.25">
      <c r="A266" s="43" t="s">
        <v>17</v>
      </c>
      <c r="B266" s="44" t="s">
        <v>61</v>
      </c>
      <c r="C266" s="44" t="s">
        <v>503</v>
      </c>
      <c r="D266" s="44" t="s">
        <v>18</v>
      </c>
      <c r="E266" s="81">
        <f>1500000</f>
        <v>1500000</v>
      </c>
    </row>
    <row r="267" spans="1:9" s="3" customFormat="1" ht="38.25" customHeight="1" x14ac:dyDescent="0.25">
      <c r="A267" s="43" t="s">
        <v>504</v>
      </c>
      <c r="B267" s="44" t="s">
        <v>61</v>
      </c>
      <c r="C267" s="44" t="s">
        <v>505</v>
      </c>
      <c r="D267" s="44" t="s">
        <v>6</v>
      </c>
      <c r="E267" s="81">
        <f>E268</f>
        <v>3052000</v>
      </c>
    </row>
    <row r="268" spans="1:9" s="3" customFormat="1" ht="38.25" customHeight="1" x14ac:dyDescent="0.25">
      <c r="A268" s="43" t="s">
        <v>15</v>
      </c>
      <c r="B268" s="44" t="s">
        <v>61</v>
      </c>
      <c r="C268" s="44" t="s">
        <v>505</v>
      </c>
      <c r="D268" s="44" t="s">
        <v>16</v>
      </c>
      <c r="E268" s="81">
        <f>E269</f>
        <v>3052000</v>
      </c>
      <c r="I268" s="3" t="s">
        <v>50</v>
      </c>
    </row>
    <row r="269" spans="1:9" s="3" customFormat="1" ht="18.75" customHeight="1" x14ac:dyDescent="0.25">
      <c r="A269" s="43" t="s">
        <v>17</v>
      </c>
      <c r="B269" s="44" t="s">
        <v>61</v>
      </c>
      <c r="C269" s="44" t="s">
        <v>505</v>
      </c>
      <c r="D269" s="44" t="s">
        <v>18</v>
      </c>
      <c r="E269" s="81">
        <f>2500000+552000</f>
        <v>3052000</v>
      </c>
    </row>
    <row r="270" spans="1:9" s="3" customFormat="1" ht="56.25" x14ac:dyDescent="0.25">
      <c r="A270" s="75" t="s">
        <v>506</v>
      </c>
      <c r="B270" s="59" t="s">
        <v>61</v>
      </c>
      <c r="C270" s="59" t="s">
        <v>507</v>
      </c>
      <c r="D270" s="59" t="s">
        <v>6</v>
      </c>
      <c r="E270" s="81">
        <f>E271+E276</f>
        <v>15818266.550000001</v>
      </c>
    </row>
    <row r="271" spans="1:9" s="3" customFormat="1" ht="56.25" x14ac:dyDescent="0.25">
      <c r="A271" s="75" t="s">
        <v>542</v>
      </c>
      <c r="B271" s="59" t="s">
        <v>61</v>
      </c>
      <c r="C271" s="59" t="s">
        <v>543</v>
      </c>
      <c r="D271" s="59" t="s">
        <v>6</v>
      </c>
      <c r="E271" s="81">
        <f>E272</f>
        <v>7115762.04</v>
      </c>
    </row>
    <row r="272" spans="1:9" s="3" customFormat="1" ht="23.25" customHeight="1" x14ac:dyDescent="0.25">
      <c r="A272" s="43" t="s">
        <v>541</v>
      </c>
      <c r="B272" s="44" t="s">
        <v>61</v>
      </c>
      <c r="C272" s="44" t="s">
        <v>544</v>
      </c>
      <c r="D272" s="44" t="s">
        <v>6</v>
      </c>
      <c r="E272" s="81">
        <f>E273</f>
        <v>7115762.04</v>
      </c>
    </row>
    <row r="273" spans="1:5" s="3" customFormat="1" ht="37.5" x14ac:dyDescent="0.25">
      <c r="A273" s="43" t="s">
        <v>540</v>
      </c>
      <c r="B273" s="44" t="s">
        <v>61</v>
      </c>
      <c r="C273" s="44" t="s">
        <v>545</v>
      </c>
      <c r="D273" s="44" t="s">
        <v>6</v>
      </c>
      <c r="E273" s="81">
        <f>E274</f>
        <v>7115762.04</v>
      </c>
    </row>
    <row r="274" spans="1:5" s="3" customFormat="1" ht="37.5" x14ac:dyDescent="0.25">
      <c r="A274" s="43" t="s">
        <v>15</v>
      </c>
      <c r="B274" s="44" t="s">
        <v>61</v>
      </c>
      <c r="C274" s="44" t="s">
        <v>545</v>
      </c>
      <c r="D274" s="44" t="s">
        <v>16</v>
      </c>
      <c r="E274" s="81">
        <f>E275</f>
        <v>7115762.04</v>
      </c>
    </row>
    <row r="275" spans="1:5" s="3" customFormat="1" ht="37.5" x14ac:dyDescent="0.25">
      <c r="A275" s="43" t="s">
        <v>17</v>
      </c>
      <c r="B275" s="44" t="s">
        <v>61</v>
      </c>
      <c r="C275" s="44" t="s">
        <v>545</v>
      </c>
      <c r="D275" s="44" t="s">
        <v>18</v>
      </c>
      <c r="E275" s="81">
        <v>7115762.04</v>
      </c>
    </row>
    <row r="276" spans="1:5" s="3" customFormat="1" ht="37.5" x14ac:dyDescent="0.25">
      <c r="A276" s="116" t="s">
        <v>546</v>
      </c>
      <c r="B276" s="44" t="s">
        <v>61</v>
      </c>
      <c r="C276" s="59" t="s">
        <v>548</v>
      </c>
      <c r="D276" s="59" t="s">
        <v>6</v>
      </c>
      <c r="E276" s="81">
        <f>E277</f>
        <v>8702504.5099999998</v>
      </c>
    </row>
    <row r="277" spans="1:5" s="3" customFormat="1" ht="37.5" x14ac:dyDescent="0.25">
      <c r="A277" s="116" t="s">
        <v>547</v>
      </c>
      <c r="B277" s="44" t="s">
        <v>61</v>
      </c>
      <c r="C277" s="59" t="s">
        <v>549</v>
      </c>
      <c r="D277" s="59" t="s">
        <v>6</v>
      </c>
      <c r="E277" s="81">
        <f>E278+E281+E284</f>
        <v>8702504.5099999998</v>
      </c>
    </row>
    <row r="278" spans="1:5" s="3" customFormat="1" ht="58.5" customHeight="1" x14ac:dyDescent="0.25">
      <c r="A278" s="45" t="s">
        <v>557</v>
      </c>
      <c r="B278" s="44" t="s">
        <v>61</v>
      </c>
      <c r="C278" s="44" t="s">
        <v>568</v>
      </c>
      <c r="D278" s="44" t="s">
        <v>6</v>
      </c>
      <c r="E278" s="81">
        <f>E279</f>
        <v>6501429.3700000001</v>
      </c>
    </row>
    <row r="279" spans="1:5" s="3" customFormat="1" ht="37.5" x14ac:dyDescent="0.25">
      <c r="A279" s="43" t="s">
        <v>15</v>
      </c>
      <c r="B279" s="44" t="s">
        <v>61</v>
      </c>
      <c r="C279" s="44" t="s">
        <v>568</v>
      </c>
      <c r="D279" s="44" t="s">
        <v>16</v>
      </c>
      <c r="E279" s="81">
        <f>E280</f>
        <v>6501429.3700000001</v>
      </c>
    </row>
    <row r="280" spans="1:5" s="3" customFormat="1" ht="37.5" x14ac:dyDescent="0.25">
      <c r="A280" s="43" t="s">
        <v>17</v>
      </c>
      <c r="B280" s="44" t="s">
        <v>61</v>
      </c>
      <c r="C280" s="44" t="s">
        <v>568</v>
      </c>
      <c r="D280" s="44" t="s">
        <v>18</v>
      </c>
      <c r="E280" s="81">
        <v>6501429.3700000001</v>
      </c>
    </row>
    <row r="281" spans="1:5" s="3" customFormat="1" ht="56.25" x14ac:dyDescent="0.25">
      <c r="A281" s="45" t="s">
        <v>551</v>
      </c>
      <c r="B281" s="44" t="s">
        <v>61</v>
      </c>
      <c r="C281" s="44" t="s">
        <v>550</v>
      </c>
      <c r="D281" s="44" t="s">
        <v>6</v>
      </c>
      <c r="E281" s="81">
        <f>E282</f>
        <v>201075.14</v>
      </c>
    </row>
    <row r="282" spans="1:5" s="3" customFormat="1" ht="37.5" x14ac:dyDescent="0.25">
      <c r="A282" s="43" t="s">
        <v>15</v>
      </c>
      <c r="B282" s="44" t="s">
        <v>61</v>
      </c>
      <c r="C282" s="44" t="s">
        <v>550</v>
      </c>
      <c r="D282" s="44" t="s">
        <v>16</v>
      </c>
      <c r="E282" s="81">
        <f>E283</f>
        <v>201075.14</v>
      </c>
    </row>
    <row r="283" spans="1:5" s="3" customFormat="1" ht="37.5" x14ac:dyDescent="0.25">
      <c r="A283" s="43" t="s">
        <v>17</v>
      </c>
      <c r="B283" s="44" t="s">
        <v>61</v>
      </c>
      <c r="C283" s="44" t="s">
        <v>550</v>
      </c>
      <c r="D283" s="44" t="s">
        <v>18</v>
      </c>
      <c r="E283" s="81">
        <v>201075.14</v>
      </c>
    </row>
    <row r="284" spans="1:5" s="3" customFormat="1" ht="37.5" x14ac:dyDescent="0.25">
      <c r="A284" s="43" t="s">
        <v>658</v>
      </c>
      <c r="B284" s="44" t="s">
        <v>61</v>
      </c>
      <c r="C284" s="44" t="s">
        <v>659</v>
      </c>
      <c r="D284" s="44" t="s">
        <v>6</v>
      </c>
      <c r="E284" s="81">
        <f>E285</f>
        <v>2000000</v>
      </c>
    </row>
    <row r="285" spans="1:5" s="3" customFormat="1" ht="37.5" x14ac:dyDescent="0.25">
      <c r="A285" s="43" t="s">
        <v>15</v>
      </c>
      <c r="B285" s="44" t="s">
        <v>61</v>
      </c>
      <c r="C285" s="44" t="s">
        <v>659</v>
      </c>
      <c r="D285" s="44" t="s">
        <v>16</v>
      </c>
      <c r="E285" s="81">
        <f>E286</f>
        <v>2000000</v>
      </c>
    </row>
    <row r="286" spans="1:5" s="3" customFormat="1" ht="37.5" x14ac:dyDescent="0.25">
      <c r="A286" s="43" t="s">
        <v>17</v>
      </c>
      <c r="B286" s="44" t="s">
        <v>61</v>
      </c>
      <c r="C286" s="44" t="s">
        <v>659</v>
      </c>
      <c r="D286" s="44" t="s">
        <v>18</v>
      </c>
      <c r="E286" s="81">
        <v>2000000</v>
      </c>
    </row>
    <row r="287" spans="1:5" s="3" customFormat="1" x14ac:dyDescent="0.25">
      <c r="A287" s="43" t="s">
        <v>294</v>
      </c>
      <c r="B287" s="44" t="s">
        <v>295</v>
      </c>
      <c r="C287" s="44" t="s">
        <v>125</v>
      </c>
      <c r="D287" s="44" t="s">
        <v>6</v>
      </c>
      <c r="E287" s="81">
        <f>E288</f>
        <v>494057.68</v>
      </c>
    </row>
    <row r="288" spans="1:5" s="3" customFormat="1" ht="56.25" x14ac:dyDescent="0.25">
      <c r="A288" s="75" t="s">
        <v>427</v>
      </c>
      <c r="B288" s="59" t="s">
        <v>295</v>
      </c>
      <c r="C288" s="59" t="s">
        <v>133</v>
      </c>
      <c r="D288" s="59" t="s">
        <v>6</v>
      </c>
      <c r="E288" s="81">
        <f>E289</f>
        <v>494057.68</v>
      </c>
    </row>
    <row r="289" spans="1:5" s="3" customFormat="1" ht="37.5" x14ac:dyDescent="0.25">
      <c r="A289" s="43" t="s">
        <v>358</v>
      </c>
      <c r="B289" s="44" t="s">
        <v>295</v>
      </c>
      <c r="C289" s="44" t="s">
        <v>352</v>
      </c>
      <c r="D289" s="44" t="s">
        <v>6</v>
      </c>
      <c r="E289" s="81">
        <f>E290+E293</f>
        <v>494057.68</v>
      </c>
    </row>
    <row r="290" spans="1:5" s="3" customFormat="1" ht="37.5" x14ac:dyDescent="0.25">
      <c r="A290" s="28" t="s">
        <v>555</v>
      </c>
      <c r="B290" s="44" t="s">
        <v>295</v>
      </c>
      <c r="C290" s="44" t="s">
        <v>569</v>
      </c>
      <c r="D290" s="44" t="s">
        <v>6</v>
      </c>
      <c r="E290" s="81">
        <f>E291</f>
        <v>344057.68</v>
      </c>
    </row>
    <row r="291" spans="1:5" s="3" customFormat="1" x14ac:dyDescent="0.25">
      <c r="A291" s="43" t="s">
        <v>19</v>
      </c>
      <c r="B291" s="44" t="s">
        <v>295</v>
      </c>
      <c r="C291" s="44" t="s">
        <v>569</v>
      </c>
      <c r="D291" s="44" t="s">
        <v>20</v>
      </c>
      <c r="E291" s="81">
        <f>E292</f>
        <v>344057.68</v>
      </c>
    </row>
    <row r="292" spans="1:5" s="3" customFormat="1" ht="56.25" x14ac:dyDescent="0.25">
      <c r="A292" s="43" t="s">
        <v>46</v>
      </c>
      <c r="B292" s="44" t="s">
        <v>295</v>
      </c>
      <c r="C292" s="44" t="s">
        <v>569</v>
      </c>
      <c r="D292" s="44" t="s">
        <v>47</v>
      </c>
      <c r="E292" s="81">
        <v>344057.68</v>
      </c>
    </row>
    <row r="293" spans="1:5" s="3" customFormat="1" ht="37.5" x14ac:dyDescent="0.25">
      <c r="A293" s="43" t="s">
        <v>308</v>
      </c>
      <c r="B293" s="44" t="s">
        <v>295</v>
      </c>
      <c r="C293" s="44" t="s">
        <v>359</v>
      </c>
      <c r="D293" s="44" t="s">
        <v>6</v>
      </c>
      <c r="E293" s="81">
        <f>E294</f>
        <v>150000</v>
      </c>
    </row>
    <row r="294" spans="1:5" s="3" customFormat="1" x14ac:dyDescent="0.25">
      <c r="A294" s="43" t="s">
        <v>19</v>
      </c>
      <c r="B294" s="44" t="s">
        <v>295</v>
      </c>
      <c r="C294" s="44" t="s">
        <v>359</v>
      </c>
      <c r="D294" s="44" t="s">
        <v>20</v>
      </c>
      <c r="E294" s="81">
        <f>E295</f>
        <v>150000</v>
      </c>
    </row>
    <row r="295" spans="1:5" s="3" customFormat="1" ht="39" customHeight="1" x14ac:dyDescent="0.25">
      <c r="A295" s="43" t="s">
        <v>46</v>
      </c>
      <c r="B295" s="44" t="s">
        <v>295</v>
      </c>
      <c r="C295" s="44" t="s">
        <v>359</v>
      </c>
      <c r="D295" s="44" t="s">
        <v>47</v>
      </c>
      <c r="E295" s="81">
        <f>150000</f>
        <v>150000</v>
      </c>
    </row>
    <row r="296" spans="1:5" s="3" customFormat="1" x14ac:dyDescent="0.25">
      <c r="A296" s="43" t="s">
        <v>63</v>
      </c>
      <c r="B296" s="42" t="s">
        <v>64</v>
      </c>
      <c r="C296" s="42" t="s">
        <v>125</v>
      </c>
      <c r="D296" s="42" t="s">
        <v>6</v>
      </c>
      <c r="E296" s="85">
        <f>E297</f>
        <v>515000</v>
      </c>
    </row>
    <row r="297" spans="1:5" outlineLevel="1" x14ac:dyDescent="0.25">
      <c r="A297" s="43" t="s">
        <v>65</v>
      </c>
      <c r="B297" s="44" t="s">
        <v>66</v>
      </c>
      <c r="C297" s="44" t="s">
        <v>125</v>
      </c>
      <c r="D297" s="44" t="s">
        <v>6</v>
      </c>
      <c r="E297" s="81">
        <f>E298+E307</f>
        <v>515000</v>
      </c>
    </row>
    <row r="298" spans="1:5" ht="37.5" outlineLevel="2" x14ac:dyDescent="0.25">
      <c r="A298" s="75" t="s">
        <v>360</v>
      </c>
      <c r="B298" s="59" t="s">
        <v>66</v>
      </c>
      <c r="C298" s="59" t="s">
        <v>134</v>
      </c>
      <c r="D298" s="59" t="s">
        <v>6</v>
      </c>
      <c r="E298" s="81">
        <f>E299+E303</f>
        <v>470000</v>
      </c>
    </row>
    <row r="299" spans="1:5" ht="39" customHeight="1" outlineLevel="2" x14ac:dyDescent="0.25">
      <c r="A299" s="43" t="s">
        <v>361</v>
      </c>
      <c r="B299" s="44" t="s">
        <v>66</v>
      </c>
      <c r="C299" s="44" t="s">
        <v>396</v>
      </c>
      <c r="D299" s="44" t="s">
        <v>6</v>
      </c>
      <c r="E299" s="81">
        <f>E300</f>
        <v>440000</v>
      </c>
    </row>
    <row r="300" spans="1:5" ht="20.25" customHeight="1" outlineLevel="4" x14ac:dyDescent="0.25">
      <c r="A300" s="43" t="s">
        <v>244</v>
      </c>
      <c r="B300" s="44" t="s">
        <v>66</v>
      </c>
      <c r="C300" s="44" t="s">
        <v>363</v>
      </c>
      <c r="D300" s="44" t="s">
        <v>6</v>
      </c>
      <c r="E300" s="81">
        <f>E301</f>
        <v>440000</v>
      </c>
    </row>
    <row r="301" spans="1:5" ht="16.5" customHeight="1" outlineLevel="5" x14ac:dyDescent="0.25">
      <c r="A301" s="43" t="s">
        <v>15</v>
      </c>
      <c r="B301" s="44" t="s">
        <v>66</v>
      </c>
      <c r="C301" s="44" t="s">
        <v>363</v>
      </c>
      <c r="D301" s="44" t="s">
        <v>16</v>
      </c>
      <c r="E301" s="81">
        <f>E302</f>
        <v>440000</v>
      </c>
    </row>
    <row r="302" spans="1:5" ht="19.5" customHeight="1" outlineLevel="6" x14ac:dyDescent="0.25">
      <c r="A302" s="43" t="s">
        <v>17</v>
      </c>
      <c r="B302" s="44" t="s">
        <v>66</v>
      </c>
      <c r="C302" s="44" t="s">
        <v>363</v>
      </c>
      <c r="D302" s="44" t="s">
        <v>18</v>
      </c>
      <c r="E302" s="81">
        <v>440000</v>
      </c>
    </row>
    <row r="303" spans="1:5" ht="21.75" customHeight="1" outlineLevel="4" x14ac:dyDescent="0.25">
      <c r="A303" s="43" t="s">
        <v>364</v>
      </c>
      <c r="B303" s="44" t="s">
        <v>66</v>
      </c>
      <c r="C303" s="44" t="s">
        <v>246</v>
      </c>
      <c r="D303" s="44" t="s">
        <v>6</v>
      </c>
      <c r="E303" s="81">
        <f>E304</f>
        <v>30000</v>
      </c>
    </row>
    <row r="304" spans="1:5" outlineLevel="5" x14ac:dyDescent="0.25">
      <c r="A304" s="43" t="s">
        <v>67</v>
      </c>
      <c r="B304" s="44" t="s">
        <v>66</v>
      </c>
      <c r="C304" s="44" t="s">
        <v>245</v>
      </c>
      <c r="D304" s="44" t="s">
        <v>6</v>
      </c>
      <c r="E304" s="81">
        <f>E305</f>
        <v>30000</v>
      </c>
    </row>
    <row r="305" spans="1:5" ht="16.5" customHeight="1" outlineLevel="6" x14ac:dyDescent="0.25">
      <c r="A305" s="43" t="s">
        <v>15</v>
      </c>
      <c r="B305" s="44" t="s">
        <v>66</v>
      </c>
      <c r="C305" s="44" t="s">
        <v>245</v>
      </c>
      <c r="D305" s="44" t="s">
        <v>16</v>
      </c>
      <c r="E305" s="81">
        <f>E306</f>
        <v>30000</v>
      </c>
    </row>
    <row r="306" spans="1:5" ht="21" customHeight="1" outlineLevel="6" x14ac:dyDescent="0.25">
      <c r="A306" s="43" t="s">
        <v>17</v>
      </c>
      <c r="B306" s="44" t="s">
        <v>66</v>
      </c>
      <c r="C306" s="44" t="s">
        <v>245</v>
      </c>
      <c r="D306" s="44" t="s">
        <v>18</v>
      </c>
      <c r="E306" s="81">
        <f>30000</f>
        <v>30000</v>
      </c>
    </row>
    <row r="307" spans="1:5" ht="75" outlineLevel="6" x14ac:dyDescent="0.25">
      <c r="A307" s="75" t="s">
        <v>437</v>
      </c>
      <c r="B307" s="59" t="s">
        <v>66</v>
      </c>
      <c r="C307" s="59" t="s">
        <v>365</v>
      </c>
      <c r="D307" s="59" t="s">
        <v>6</v>
      </c>
      <c r="E307" s="81">
        <f>E308</f>
        <v>45000</v>
      </c>
    </row>
    <row r="308" spans="1:5" ht="17.25" customHeight="1" outlineLevel="6" x14ac:dyDescent="0.25">
      <c r="A308" s="43" t="s">
        <v>366</v>
      </c>
      <c r="B308" s="44" t="s">
        <v>66</v>
      </c>
      <c r="C308" s="44" t="s">
        <v>367</v>
      </c>
      <c r="D308" s="44" t="s">
        <v>6</v>
      </c>
      <c r="E308" s="81">
        <f>E309</f>
        <v>45000</v>
      </c>
    </row>
    <row r="309" spans="1:5" outlineLevel="6" x14ac:dyDescent="0.25">
      <c r="A309" s="43" t="s">
        <v>368</v>
      </c>
      <c r="B309" s="44" t="s">
        <v>66</v>
      </c>
      <c r="C309" s="44" t="s">
        <v>369</v>
      </c>
      <c r="D309" s="44" t="s">
        <v>6</v>
      </c>
      <c r="E309" s="81">
        <f>E310</f>
        <v>45000</v>
      </c>
    </row>
    <row r="310" spans="1:5" ht="18" customHeight="1" outlineLevel="6" x14ac:dyDescent="0.25">
      <c r="A310" s="43" t="s">
        <v>15</v>
      </c>
      <c r="B310" s="44" t="s">
        <v>66</v>
      </c>
      <c r="C310" s="44" t="s">
        <v>369</v>
      </c>
      <c r="D310" s="44" t="s">
        <v>16</v>
      </c>
      <c r="E310" s="81">
        <f>E311</f>
        <v>45000</v>
      </c>
    </row>
    <row r="311" spans="1:5" ht="21.75" customHeight="1" outlineLevel="6" x14ac:dyDescent="0.25">
      <c r="A311" s="43" t="s">
        <v>17</v>
      </c>
      <c r="B311" s="44" t="s">
        <v>66</v>
      </c>
      <c r="C311" s="44" t="s">
        <v>369</v>
      </c>
      <c r="D311" s="44" t="s">
        <v>18</v>
      </c>
      <c r="E311" s="81">
        <f>45000</f>
        <v>45000</v>
      </c>
    </row>
    <row r="312" spans="1:5" s="3" customFormat="1" x14ac:dyDescent="0.25">
      <c r="A312" s="43" t="s">
        <v>68</v>
      </c>
      <c r="B312" s="42" t="s">
        <v>69</v>
      </c>
      <c r="C312" s="42" t="s">
        <v>125</v>
      </c>
      <c r="D312" s="42" t="s">
        <v>6</v>
      </c>
      <c r="E312" s="85">
        <f>E313+E349+E386+E413+E432</f>
        <v>587057854.59000003</v>
      </c>
    </row>
    <row r="313" spans="1:5" outlineLevel="1" x14ac:dyDescent="0.25">
      <c r="A313" s="43" t="s">
        <v>109</v>
      </c>
      <c r="B313" s="44" t="s">
        <v>110</v>
      </c>
      <c r="C313" s="44" t="s">
        <v>125</v>
      </c>
      <c r="D313" s="44" t="s">
        <v>6</v>
      </c>
      <c r="E313" s="81">
        <f>E314</f>
        <v>150580092.75999999</v>
      </c>
    </row>
    <row r="314" spans="1:5" ht="37.5" outlineLevel="2" x14ac:dyDescent="0.25">
      <c r="A314" s="75" t="s">
        <v>399</v>
      </c>
      <c r="B314" s="59" t="s">
        <v>110</v>
      </c>
      <c r="C314" s="59" t="s">
        <v>137</v>
      </c>
      <c r="D314" s="59" t="s">
        <v>6</v>
      </c>
      <c r="E314" s="81">
        <f>E315</f>
        <v>150580092.75999999</v>
      </c>
    </row>
    <row r="315" spans="1:5" ht="37.5" outlineLevel="3" x14ac:dyDescent="0.25">
      <c r="A315" s="43" t="s">
        <v>400</v>
      </c>
      <c r="B315" s="44" t="s">
        <v>110</v>
      </c>
      <c r="C315" s="44" t="s">
        <v>138</v>
      </c>
      <c r="D315" s="44" t="s">
        <v>6</v>
      </c>
      <c r="E315" s="81">
        <f>E316+E323+E345</f>
        <v>150580092.75999999</v>
      </c>
    </row>
    <row r="316" spans="1:5" ht="37.5" outlineLevel="4" x14ac:dyDescent="0.25">
      <c r="A316" s="46" t="s">
        <v>201</v>
      </c>
      <c r="B316" s="44" t="s">
        <v>110</v>
      </c>
      <c r="C316" s="44" t="s">
        <v>219</v>
      </c>
      <c r="D316" s="44" t="s">
        <v>6</v>
      </c>
      <c r="E316" s="81">
        <f>E317+E320</f>
        <v>118258769</v>
      </c>
    </row>
    <row r="317" spans="1:5" ht="38.25" customHeight="1" outlineLevel="5" x14ac:dyDescent="0.25">
      <c r="A317" s="43" t="s">
        <v>112</v>
      </c>
      <c r="B317" s="44" t="s">
        <v>110</v>
      </c>
      <c r="C317" s="44" t="s">
        <v>143</v>
      </c>
      <c r="D317" s="44" t="s">
        <v>6</v>
      </c>
      <c r="E317" s="81">
        <f>E318</f>
        <v>40648900</v>
      </c>
    </row>
    <row r="318" spans="1:5" ht="37.5" outlineLevel="6" x14ac:dyDescent="0.25">
      <c r="A318" s="43" t="s">
        <v>36</v>
      </c>
      <c r="B318" s="44" t="s">
        <v>110</v>
      </c>
      <c r="C318" s="44" t="s">
        <v>143</v>
      </c>
      <c r="D318" s="44" t="s">
        <v>37</v>
      </c>
      <c r="E318" s="81">
        <f>E319</f>
        <v>40648900</v>
      </c>
    </row>
    <row r="319" spans="1:5" outlineLevel="4" x14ac:dyDescent="0.25">
      <c r="A319" s="43" t="s">
        <v>73</v>
      </c>
      <c r="B319" s="44" t="s">
        <v>110</v>
      </c>
      <c r="C319" s="44" t="s">
        <v>143</v>
      </c>
      <c r="D319" s="44" t="s">
        <v>74</v>
      </c>
      <c r="E319" s="81">
        <f>36848594.88+3800305.12</f>
        <v>40648900</v>
      </c>
    </row>
    <row r="320" spans="1:5" ht="57.75" customHeight="1" outlineLevel="5" x14ac:dyDescent="0.25">
      <c r="A320" s="46" t="s">
        <v>401</v>
      </c>
      <c r="B320" s="44" t="s">
        <v>110</v>
      </c>
      <c r="C320" s="44" t="s">
        <v>144</v>
      </c>
      <c r="D320" s="44" t="s">
        <v>6</v>
      </c>
      <c r="E320" s="81">
        <f>E321</f>
        <v>77609869</v>
      </c>
    </row>
    <row r="321" spans="1:5" ht="37.5" outlineLevel="6" x14ac:dyDescent="0.25">
      <c r="A321" s="43" t="s">
        <v>36</v>
      </c>
      <c r="B321" s="44" t="s">
        <v>110</v>
      </c>
      <c r="C321" s="44" t="s">
        <v>144</v>
      </c>
      <c r="D321" s="44" t="s">
        <v>37</v>
      </c>
      <c r="E321" s="81">
        <f>E322</f>
        <v>77609869</v>
      </c>
    </row>
    <row r="322" spans="1:5" outlineLevel="3" x14ac:dyDescent="0.25">
      <c r="A322" s="43" t="s">
        <v>73</v>
      </c>
      <c r="B322" s="44" t="s">
        <v>110</v>
      </c>
      <c r="C322" s="44" t="s">
        <v>144</v>
      </c>
      <c r="D322" s="44" t="s">
        <v>74</v>
      </c>
      <c r="E322" s="81">
        <v>77609869</v>
      </c>
    </row>
    <row r="323" spans="1:5" ht="18" customHeight="1" outlineLevel="3" x14ac:dyDescent="0.25">
      <c r="A323" s="46" t="s">
        <v>202</v>
      </c>
      <c r="B323" s="44" t="s">
        <v>110</v>
      </c>
      <c r="C323" s="44" t="s">
        <v>221</v>
      </c>
      <c r="D323" s="44" t="s">
        <v>6</v>
      </c>
      <c r="E323" s="81">
        <f>E339+E324+E330+E333+E336+E327+E342</f>
        <v>808699.7</v>
      </c>
    </row>
    <row r="324" spans="1:5" ht="20.25" customHeight="1" outlineLevel="6" x14ac:dyDescent="0.25">
      <c r="A324" s="43" t="s">
        <v>282</v>
      </c>
      <c r="B324" s="44" t="s">
        <v>110</v>
      </c>
      <c r="C324" s="44" t="s">
        <v>283</v>
      </c>
      <c r="D324" s="44" t="s">
        <v>6</v>
      </c>
      <c r="E324" s="81">
        <f>E325</f>
        <v>97500</v>
      </c>
    </row>
    <row r="325" spans="1:5" ht="37.5" outlineLevel="6" x14ac:dyDescent="0.25">
      <c r="A325" s="43" t="s">
        <v>36</v>
      </c>
      <c r="B325" s="44" t="s">
        <v>110</v>
      </c>
      <c r="C325" s="44" t="s">
        <v>283</v>
      </c>
      <c r="D325" s="44" t="s">
        <v>37</v>
      </c>
      <c r="E325" s="81">
        <f>E326</f>
        <v>97500</v>
      </c>
    </row>
    <row r="326" spans="1:5" outlineLevel="6" x14ac:dyDescent="0.25">
      <c r="A326" s="43" t="s">
        <v>73</v>
      </c>
      <c r="B326" s="44" t="s">
        <v>110</v>
      </c>
      <c r="C326" s="44" t="s">
        <v>283</v>
      </c>
      <c r="D326" s="44" t="s">
        <v>74</v>
      </c>
      <c r="E326" s="81">
        <f>97500</f>
        <v>97500</v>
      </c>
    </row>
    <row r="327" spans="1:5" outlineLevel="6" x14ac:dyDescent="0.25">
      <c r="A327" s="43" t="s">
        <v>269</v>
      </c>
      <c r="B327" s="44" t="s">
        <v>110</v>
      </c>
      <c r="C327" s="44" t="s">
        <v>284</v>
      </c>
      <c r="D327" s="44" t="s">
        <v>6</v>
      </c>
      <c r="E327" s="81">
        <f>E328</f>
        <v>45000</v>
      </c>
    </row>
    <row r="328" spans="1:5" ht="37.5" outlineLevel="6" x14ac:dyDescent="0.25">
      <c r="A328" s="43" t="s">
        <v>36</v>
      </c>
      <c r="B328" s="44" t="s">
        <v>110</v>
      </c>
      <c r="C328" s="44" t="s">
        <v>284</v>
      </c>
      <c r="D328" s="44" t="s">
        <v>37</v>
      </c>
      <c r="E328" s="81">
        <f>E329</f>
        <v>45000</v>
      </c>
    </row>
    <row r="329" spans="1:5" outlineLevel="6" x14ac:dyDescent="0.25">
      <c r="A329" s="43" t="s">
        <v>73</v>
      </c>
      <c r="B329" s="44" t="s">
        <v>110</v>
      </c>
      <c r="C329" s="44" t="s">
        <v>284</v>
      </c>
      <c r="D329" s="44" t="s">
        <v>74</v>
      </c>
      <c r="E329" s="81">
        <f>45000</f>
        <v>45000</v>
      </c>
    </row>
    <row r="330" spans="1:5" outlineLevel="6" x14ac:dyDescent="0.25">
      <c r="A330" s="43" t="s">
        <v>313</v>
      </c>
      <c r="B330" s="44" t="s">
        <v>110</v>
      </c>
      <c r="C330" s="44" t="s">
        <v>523</v>
      </c>
      <c r="D330" s="44" t="s">
        <v>6</v>
      </c>
      <c r="E330" s="81">
        <f>E331</f>
        <v>70000</v>
      </c>
    </row>
    <row r="331" spans="1:5" ht="37.5" outlineLevel="6" x14ac:dyDescent="0.25">
      <c r="A331" s="43" t="s">
        <v>36</v>
      </c>
      <c r="B331" s="44" t="s">
        <v>110</v>
      </c>
      <c r="C331" s="44" t="s">
        <v>523</v>
      </c>
      <c r="D331" s="44" t="s">
        <v>37</v>
      </c>
      <c r="E331" s="81">
        <f>E332</f>
        <v>70000</v>
      </c>
    </row>
    <row r="332" spans="1:5" outlineLevel="6" x14ac:dyDescent="0.25">
      <c r="A332" s="43" t="s">
        <v>73</v>
      </c>
      <c r="B332" s="44" t="s">
        <v>110</v>
      </c>
      <c r="C332" s="44" t="s">
        <v>523</v>
      </c>
      <c r="D332" s="44" t="s">
        <v>74</v>
      </c>
      <c r="E332" s="81">
        <f>70000</f>
        <v>70000</v>
      </c>
    </row>
    <row r="333" spans="1:5" ht="37.5" outlineLevel="6" x14ac:dyDescent="0.25">
      <c r="A333" s="76" t="s">
        <v>453</v>
      </c>
      <c r="B333" s="44" t="s">
        <v>110</v>
      </c>
      <c r="C333" s="44" t="s">
        <v>454</v>
      </c>
      <c r="D333" s="44" t="s">
        <v>6</v>
      </c>
      <c r="E333" s="81">
        <f>E334</f>
        <v>100000</v>
      </c>
    </row>
    <row r="334" spans="1:5" ht="37.5" outlineLevel="6" x14ac:dyDescent="0.25">
      <c r="A334" s="43" t="s">
        <v>36</v>
      </c>
      <c r="B334" s="44" t="s">
        <v>110</v>
      </c>
      <c r="C334" s="44" t="s">
        <v>454</v>
      </c>
      <c r="D334" s="44" t="s">
        <v>37</v>
      </c>
      <c r="E334" s="81">
        <f>E335</f>
        <v>100000</v>
      </c>
    </row>
    <row r="335" spans="1:5" outlineLevel="6" x14ac:dyDescent="0.25">
      <c r="A335" s="43" t="s">
        <v>73</v>
      </c>
      <c r="B335" s="44" t="s">
        <v>110</v>
      </c>
      <c r="C335" s="44" t="s">
        <v>454</v>
      </c>
      <c r="D335" s="44" t="s">
        <v>74</v>
      </c>
      <c r="E335" s="81">
        <f>100000</f>
        <v>100000</v>
      </c>
    </row>
    <row r="336" spans="1:5" ht="75" outlineLevel="6" x14ac:dyDescent="0.25">
      <c r="A336" s="28" t="s">
        <v>570</v>
      </c>
      <c r="B336" s="44" t="s">
        <v>110</v>
      </c>
      <c r="C336" s="44" t="s">
        <v>571</v>
      </c>
      <c r="D336" s="44" t="s">
        <v>6</v>
      </c>
      <c r="E336" s="81">
        <f>E337</f>
        <v>398999.7</v>
      </c>
    </row>
    <row r="337" spans="1:5" ht="37.5" outlineLevel="6" x14ac:dyDescent="0.25">
      <c r="A337" s="43" t="s">
        <v>36</v>
      </c>
      <c r="B337" s="44" t="s">
        <v>110</v>
      </c>
      <c r="C337" s="44" t="s">
        <v>571</v>
      </c>
      <c r="D337" s="44" t="s">
        <v>37</v>
      </c>
      <c r="E337" s="81">
        <f>E338</f>
        <v>398999.7</v>
      </c>
    </row>
    <row r="338" spans="1:5" ht="18" customHeight="1" outlineLevel="6" x14ac:dyDescent="0.25">
      <c r="A338" s="43" t="s">
        <v>73</v>
      </c>
      <c r="B338" s="44" t="s">
        <v>110</v>
      </c>
      <c r="C338" s="44" t="s">
        <v>571</v>
      </c>
      <c r="D338" s="44" t="s">
        <v>74</v>
      </c>
      <c r="E338" s="81">
        <v>398999.7</v>
      </c>
    </row>
    <row r="339" spans="1:5" ht="58.5" hidden="1" customHeight="1" outlineLevel="3" x14ac:dyDescent="0.25">
      <c r="A339" s="28" t="s">
        <v>298</v>
      </c>
      <c r="B339" s="44" t="s">
        <v>110</v>
      </c>
      <c r="C339" s="44" t="s">
        <v>299</v>
      </c>
      <c r="D339" s="44" t="s">
        <v>6</v>
      </c>
      <c r="E339" s="81">
        <f>E340</f>
        <v>0</v>
      </c>
    </row>
    <row r="340" spans="1:5" ht="37.5" hidden="1" outlineLevel="3" x14ac:dyDescent="0.25">
      <c r="A340" s="43" t="s">
        <v>265</v>
      </c>
      <c r="B340" s="44" t="s">
        <v>110</v>
      </c>
      <c r="C340" s="44" t="s">
        <v>299</v>
      </c>
      <c r="D340" s="44" t="s">
        <v>266</v>
      </c>
      <c r="E340" s="81">
        <f>E341</f>
        <v>0</v>
      </c>
    </row>
    <row r="341" spans="1:5" hidden="1" outlineLevel="3" x14ac:dyDescent="0.25">
      <c r="A341" s="43" t="s">
        <v>267</v>
      </c>
      <c r="B341" s="44" t="s">
        <v>110</v>
      </c>
      <c r="C341" s="44" t="s">
        <v>299</v>
      </c>
      <c r="D341" s="44" t="s">
        <v>268</v>
      </c>
      <c r="E341" s="81">
        <v>0</v>
      </c>
    </row>
    <row r="342" spans="1:5" ht="56.25" outlineLevel="3" x14ac:dyDescent="0.25">
      <c r="A342" s="43" t="s">
        <v>443</v>
      </c>
      <c r="B342" s="44" t="s">
        <v>110</v>
      </c>
      <c r="C342" s="44" t="s">
        <v>444</v>
      </c>
      <c r="D342" s="44" t="s">
        <v>6</v>
      </c>
      <c r="E342" s="81">
        <f>E343</f>
        <v>97200</v>
      </c>
    </row>
    <row r="343" spans="1:5" ht="37.5" outlineLevel="3" x14ac:dyDescent="0.25">
      <c r="A343" s="43" t="s">
        <v>36</v>
      </c>
      <c r="B343" s="44" t="s">
        <v>110</v>
      </c>
      <c r="C343" s="44" t="s">
        <v>444</v>
      </c>
      <c r="D343" s="44" t="s">
        <v>37</v>
      </c>
      <c r="E343" s="81">
        <f>E344</f>
        <v>97200</v>
      </c>
    </row>
    <row r="344" spans="1:5" outlineLevel="3" x14ac:dyDescent="0.25">
      <c r="A344" s="43" t="s">
        <v>73</v>
      </c>
      <c r="B344" s="44" t="s">
        <v>110</v>
      </c>
      <c r="C344" s="44" t="s">
        <v>444</v>
      </c>
      <c r="D344" s="44" t="s">
        <v>74</v>
      </c>
      <c r="E344" s="81">
        <f>97200</f>
        <v>97200</v>
      </c>
    </row>
    <row r="345" spans="1:5" ht="56.25" outlineLevel="3" x14ac:dyDescent="0.25">
      <c r="A345" s="138" t="s">
        <v>572</v>
      </c>
      <c r="B345" s="44" t="s">
        <v>110</v>
      </c>
      <c r="C345" s="44" t="s">
        <v>573</v>
      </c>
      <c r="D345" s="44" t="s">
        <v>6</v>
      </c>
      <c r="E345" s="81">
        <f>E346</f>
        <v>31512624.059999999</v>
      </c>
    </row>
    <row r="346" spans="1:5" ht="93.75" outlineLevel="3" x14ac:dyDescent="0.25">
      <c r="A346" s="76" t="s">
        <v>554</v>
      </c>
      <c r="B346" s="44" t="s">
        <v>110</v>
      </c>
      <c r="C346" s="44" t="s">
        <v>574</v>
      </c>
      <c r="D346" s="44" t="s">
        <v>6</v>
      </c>
      <c r="E346" s="81">
        <f>E347</f>
        <v>31512624.059999999</v>
      </c>
    </row>
    <row r="347" spans="1:5" ht="37.5" outlineLevel="3" x14ac:dyDescent="0.25">
      <c r="A347" s="43" t="s">
        <v>265</v>
      </c>
      <c r="B347" s="44" t="s">
        <v>110</v>
      </c>
      <c r="C347" s="44" t="s">
        <v>574</v>
      </c>
      <c r="D347" s="44" t="s">
        <v>266</v>
      </c>
      <c r="E347" s="81">
        <f>E348</f>
        <v>31512624.059999999</v>
      </c>
    </row>
    <row r="348" spans="1:5" outlineLevel="3" x14ac:dyDescent="0.25">
      <c r="A348" s="43" t="s">
        <v>267</v>
      </c>
      <c r="B348" s="44" t="s">
        <v>110</v>
      </c>
      <c r="C348" s="44" t="s">
        <v>574</v>
      </c>
      <c r="D348" s="44" t="s">
        <v>268</v>
      </c>
      <c r="E348" s="81">
        <v>31512624.059999999</v>
      </c>
    </row>
    <row r="349" spans="1:5" outlineLevel="1" x14ac:dyDescent="0.25">
      <c r="A349" s="43" t="s">
        <v>70</v>
      </c>
      <c r="B349" s="44" t="s">
        <v>71</v>
      </c>
      <c r="C349" s="44" t="s">
        <v>125</v>
      </c>
      <c r="D349" s="44" t="s">
        <v>6</v>
      </c>
      <c r="E349" s="81">
        <f>E350</f>
        <v>372758594.19</v>
      </c>
    </row>
    <row r="350" spans="1:5" ht="37.5" outlineLevel="2" x14ac:dyDescent="0.25">
      <c r="A350" s="75" t="s">
        <v>399</v>
      </c>
      <c r="B350" s="59" t="s">
        <v>71</v>
      </c>
      <c r="C350" s="59" t="s">
        <v>137</v>
      </c>
      <c r="D350" s="59" t="s">
        <v>6</v>
      </c>
      <c r="E350" s="81">
        <f>E351</f>
        <v>372758594.19</v>
      </c>
    </row>
    <row r="351" spans="1:5" ht="37.5" outlineLevel="3" x14ac:dyDescent="0.25">
      <c r="A351" s="43" t="s">
        <v>403</v>
      </c>
      <c r="B351" s="44" t="s">
        <v>71</v>
      </c>
      <c r="C351" s="44" t="s">
        <v>145</v>
      </c>
      <c r="D351" s="44" t="s">
        <v>6</v>
      </c>
      <c r="E351" s="81">
        <f>E352+E365+E378+E382</f>
        <v>372758594.19</v>
      </c>
    </row>
    <row r="352" spans="1:5" ht="37.5" outlineLevel="4" x14ac:dyDescent="0.25">
      <c r="A352" s="46" t="s">
        <v>204</v>
      </c>
      <c r="B352" s="44" t="s">
        <v>71</v>
      </c>
      <c r="C352" s="44" t="s">
        <v>222</v>
      </c>
      <c r="D352" s="44" t="s">
        <v>6</v>
      </c>
      <c r="E352" s="81">
        <f>E353+E356+E359+E362</f>
        <v>354227309</v>
      </c>
    </row>
    <row r="353" spans="1:5" ht="56.25" outlineLevel="4" x14ac:dyDescent="0.25">
      <c r="A353" s="48" t="s">
        <v>575</v>
      </c>
      <c r="B353" s="44" t="s">
        <v>71</v>
      </c>
      <c r="C353" s="44" t="s">
        <v>576</v>
      </c>
      <c r="D353" s="44" t="s">
        <v>6</v>
      </c>
      <c r="E353" s="81">
        <f>E354</f>
        <v>20592000</v>
      </c>
    </row>
    <row r="354" spans="1:5" ht="37.5" outlineLevel="4" x14ac:dyDescent="0.25">
      <c r="A354" s="43" t="s">
        <v>36</v>
      </c>
      <c r="B354" s="44" t="s">
        <v>71</v>
      </c>
      <c r="C354" s="44" t="s">
        <v>576</v>
      </c>
      <c r="D354" s="44" t="s">
        <v>37</v>
      </c>
      <c r="E354" s="81">
        <f>E355</f>
        <v>20592000</v>
      </c>
    </row>
    <row r="355" spans="1:5" outlineLevel="4" x14ac:dyDescent="0.25">
      <c r="A355" s="43" t="s">
        <v>73</v>
      </c>
      <c r="B355" s="44" t="s">
        <v>71</v>
      </c>
      <c r="C355" s="44" t="s">
        <v>576</v>
      </c>
      <c r="D355" s="44" t="s">
        <v>74</v>
      </c>
      <c r="E355" s="81">
        <v>20592000</v>
      </c>
    </row>
    <row r="356" spans="1:5" ht="40.5" customHeight="1" outlineLevel="5" x14ac:dyDescent="0.25">
      <c r="A356" s="43" t="s">
        <v>113</v>
      </c>
      <c r="B356" s="44" t="s">
        <v>71</v>
      </c>
      <c r="C356" s="44" t="s">
        <v>146</v>
      </c>
      <c r="D356" s="44" t="s">
        <v>6</v>
      </c>
      <c r="E356" s="81">
        <f>E357</f>
        <v>87917300</v>
      </c>
    </row>
    <row r="357" spans="1:5" ht="37.5" outlineLevel="6" x14ac:dyDescent="0.25">
      <c r="A357" s="43" t="s">
        <v>36</v>
      </c>
      <c r="B357" s="44" t="s">
        <v>71</v>
      </c>
      <c r="C357" s="44" t="s">
        <v>146</v>
      </c>
      <c r="D357" s="44" t="s">
        <v>37</v>
      </c>
      <c r="E357" s="81">
        <f>E358</f>
        <v>87917300</v>
      </c>
    </row>
    <row r="358" spans="1:5" outlineLevel="4" x14ac:dyDescent="0.25">
      <c r="A358" s="43" t="s">
        <v>73</v>
      </c>
      <c r="B358" s="44" t="s">
        <v>71</v>
      </c>
      <c r="C358" s="44" t="s">
        <v>146</v>
      </c>
      <c r="D358" s="44" t="s">
        <v>74</v>
      </c>
      <c r="E358" s="81">
        <v>87917300</v>
      </c>
    </row>
    <row r="359" spans="1:5" ht="75.75" customHeight="1" outlineLevel="5" x14ac:dyDescent="0.25">
      <c r="A359" s="46" t="s">
        <v>404</v>
      </c>
      <c r="B359" s="44" t="s">
        <v>71</v>
      </c>
      <c r="C359" s="44" t="s">
        <v>147</v>
      </c>
      <c r="D359" s="44" t="s">
        <v>6</v>
      </c>
      <c r="E359" s="81">
        <f>E360</f>
        <v>234603409</v>
      </c>
    </row>
    <row r="360" spans="1:5" ht="37.5" outlineLevel="6" x14ac:dyDescent="0.25">
      <c r="A360" s="43" t="s">
        <v>36</v>
      </c>
      <c r="B360" s="44" t="s">
        <v>71</v>
      </c>
      <c r="C360" s="44" t="s">
        <v>147</v>
      </c>
      <c r="D360" s="44" t="s">
        <v>37</v>
      </c>
      <c r="E360" s="81">
        <f>E361</f>
        <v>234603409</v>
      </c>
    </row>
    <row r="361" spans="1:5" outlineLevel="6" x14ac:dyDescent="0.25">
      <c r="A361" s="43" t="s">
        <v>73</v>
      </c>
      <c r="B361" s="44" t="s">
        <v>71</v>
      </c>
      <c r="C361" s="44" t="s">
        <v>147</v>
      </c>
      <c r="D361" s="44" t="s">
        <v>74</v>
      </c>
      <c r="E361" s="81">
        <v>234603409</v>
      </c>
    </row>
    <row r="362" spans="1:5" ht="78" customHeight="1" outlineLevel="6" x14ac:dyDescent="0.25">
      <c r="A362" s="45" t="s">
        <v>465</v>
      </c>
      <c r="B362" s="44" t="s">
        <v>71</v>
      </c>
      <c r="C362" s="44" t="s">
        <v>466</v>
      </c>
      <c r="D362" s="44" t="s">
        <v>6</v>
      </c>
      <c r="E362" s="81">
        <f>E363</f>
        <v>11114600</v>
      </c>
    </row>
    <row r="363" spans="1:5" ht="37.5" outlineLevel="6" x14ac:dyDescent="0.25">
      <c r="A363" s="43" t="s">
        <v>36</v>
      </c>
      <c r="B363" s="44" t="s">
        <v>71</v>
      </c>
      <c r="C363" s="44" t="s">
        <v>466</v>
      </c>
      <c r="D363" s="44" t="s">
        <v>37</v>
      </c>
      <c r="E363" s="81">
        <f>E364</f>
        <v>11114600</v>
      </c>
    </row>
    <row r="364" spans="1:5" outlineLevel="6" x14ac:dyDescent="0.25">
      <c r="A364" s="43" t="s">
        <v>73</v>
      </c>
      <c r="B364" s="44" t="s">
        <v>71</v>
      </c>
      <c r="C364" s="44" t="s">
        <v>466</v>
      </c>
      <c r="D364" s="44" t="s">
        <v>74</v>
      </c>
      <c r="E364" s="81">
        <v>11114600</v>
      </c>
    </row>
    <row r="365" spans="1:5" ht="19.5" customHeight="1" outlineLevel="6" x14ac:dyDescent="0.25">
      <c r="A365" s="76" t="s">
        <v>205</v>
      </c>
      <c r="B365" s="44" t="s">
        <v>71</v>
      </c>
      <c r="C365" s="44" t="s">
        <v>220</v>
      </c>
      <c r="D365" s="44" t="s">
        <v>6</v>
      </c>
      <c r="E365" s="81">
        <f>E366+E369+E372+E375</f>
        <v>9137925.4199999999</v>
      </c>
    </row>
    <row r="366" spans="1:5" outlineLevel="6" x14ac:dyDescent="0.25">
      <c r="A366" s="43" t="s">
        <v>269</v>
      </c>
      <c r="B366" s="44" t="s">
        <v>71</v>
      </c>
      <c r="C366" s="44" t="s">
        <v>270</v>
      </c>
      <c r="D366" s="44" t="s">
        <v>6</v>
      </c>
      <c r="E366" s="81">
        <f>E367</f>
        <v>85700</v>
      </c>
    </row>
    <row r="367" spans="1:5" ht="37.5" outlineLevel="6" x14ac:dyDescent="0.25">
      <c r="A367" s="43" t="s">
        <v>36</v>
      </c>
      <c r="B367" s="44" t="s">
        <v>71</v>
      </c>
      <c r="C367" s="44" t="s">
        <v>270</v>
      </c>
      <c r="D367" s="44" t="s">
        <v>37</v>
      </c>
      <c r="E367" s="81">
        <f>E368</f>
        <v>85700</v>
      </c>
    </row>
    <row r="368" spans="1:5" outlineLevel="6" x14ac:dyDescent="0.25">
      <c r="A368" s="43" t="s">
        <v>73</v>
      </c>
      <c r="B368" s="44" t="s">
        <v>71</v>
      </c>
      <c r="C368" s="44" t="s">
        <v>270</v>
      </c>
      <c r="D368" s="44" t="s">
        <v>74</v>
      </c>
      <c r="E368" s="81">
        <f>85700</f>
        <v>85700</v>
      </c>
    </row>
    <row r="369" spans="1:5" outlineLevel="6" x14ac:dyDescent="0.25">
      <c r="A369" s="74" t="s">
        <v>313</v>
      </c>
      <c r="B369" s="44" t="s">
        <v>71</v>
      </c>
      <c r="C369" s="44" t="s">
        <v>314</v>
      </c>
      <c r="D369" s="44" t="s">
        <v>6</v>
      </c>
      <c r="E369" s="81">
        <f>E370</f>
        <v>100000</v>
      </c>
    </row>
    <row r="370" spans="1:5" ht="37.5" outlineLevel="6" x14ac:dyDescent="0.25">
      <c r="A370" s="43" t="s">
        <v>36</v>
      </c>
      <c r="B370" s="44" t="s">
        <v>71</v>
      </c>
      <c r="C370" s="44" t="s">
        <v>314</v>
      </c>
      <c r="D370" s="44" t="s">
        <v>37</v>
      </c>
      <c r="E370" s="81">
        <f>E371</f>
        <v>100000</v>
      </c>
    </row>
    <row r="371" spans="1:5" outlineLevel="6" x14ac:dyDescent="0.25">
      <c r="A371" s="43" t="s">
        <v>73</v>
      </c>
      <c r="B371" s="44" t="s">
        <v>71</v>
      </c>
      <c r="C371" s="44" t="s">
        <v>314</v>
      </c>
      <c r="D371" s="44" t="s">
        <v>74</v>
      </c>
      <c r="E371" s="81">
        <f>100000</f>
        <v>100000</v>
      </c>
    </row>
    <row r="372" spans="1:5" ht="56.25" outlineLevel="6" x14ac:dyDescent="0.25">
      <c r="A372" s="48" t="s">
        <v>577</v>
      </c>
      <c r="B372" s="44" t="s">
        <v>71</v>
      </c>
      <c r="C372" s="44" t="s">
        <v>578</v>
      </c>
      <c r="D372" s="44" t="s">
        <v>6</v>
      </c>
      <c r="E372" s="81">
        <f>E373</f>
        <v>7642785.4199999999</v>
      </c>
    </row>
    <row r="373" spans="1:5" ht="37.5" outlineLevel="6" x14ac:dyDescent="0.25">
      <c r="A373" s="43" t="s">
        <v>36</v>
      </c>
      <c r="B373" s="44" t="s">
        <v>71</v>
      </c>
      <c r="C373" s="44" t="s">
        <v>578</v>
      </c>
      <c r="D373" s="44" t="s">
        <v>37</v>
      </c>
      <c r="E373" s="81">
        <f>E374</f>
        <v>7642785.4199999999</v>
      </c>
    </row>
    <row r="374" spans="1:5" outlineLevel="6" x14ac:dyDescent="0.25">
      <c r="A374" s="43" t="s">
        <v>73</v>
      </c>
      <c r="B374" s="44" t="s">
        <v>71</v>
      </c>
      <c r="C374" s="44" t="s">
        <v>578</v>
      </c>
      <c r="D374" s="44" t="s">
        <v>74</v>
      </c>
      <c r="E374" s="81">
        <v>7642785.4199999999</v>
      </c>
    </row>
    <row r="375" spans="1:5" ht="20.25" customHeight="1" outlineLevel="6" x14ac:dyDescent="0.25">
      <c r="A375" s="43" t="s">
        <v>445</v>
      </c>
      <c r="B375" s="44" t="s">
        <v>71</v>
      </c>
      <c r="C375" s="44" t="s">
        <v>446</v>
      </c>
      <c r="D375" s="44" t="s">
        <v>6</v>
      </c>
      <c r="E375" s="81">
        <f>E376</f>
        <v>1309440</v>
      </c>
    </row>
    <row r="376" spans="1:5" ht="39" customHeight="1" outlineLevel="6" x14ac:dyDescent="0.25">
      <c r="A376" s="43" t="s">
        <v>36</v>
      </c>
      <c r="B376" s="44" t="s">
        <v>71</v>
      </c>
      <c r="C376" s="44" t="s">
        <v>446</v>
      </c>
      <c r="D376" s="44" t="s">
        <v>37</v>
      </c>
      <c r="E376" s="81">
        <f>E377</f>
        <v>1309440</v>
      </c>
    </row>
    <row r="377" spans="1:5" outlineLevel="6" x14ac:dyDescent="0.25">
      <c r="A377" s="43" t="s">
        <v>73</v>
      </c>
      <c r="B377" s="44" t="s">
        <v>71</v>
      </c>
      <c r="C377" s="44" t="s">
        <v>446</v>
      </c>
      <c r="D377" s="44" t="s">
        <v>74</v>
      </c>
      <c r="E377" s="81">
        <f>1309440</f>
        <v>1309440</v>
      </c>
    </row>
    <row r="378" spans="1:5" ht="37.5" outlineLevel="6" x14ac:dyDescent="0.25">
      <c r="A378" s="76" t="s">
        <v>275</v>
      </c>
      <c r="B378" s="44" t="s">
        <v>71</v>
      </c>
      <c r="C378" s="44" t="s">
        <v>223</v>
      </c>
      <c r="D378" s="44" t="s">
        <v>6</v>
      </c>
      <c r="E378" s="81">
        <f>E379</f>
        <v>6226250</v>
      </c>
    </row>
    <row r="379" spans="1:5" ht="93.75" outlineLevel="6" x14ac:dyDescent="0.25">
      <c r="A379" s="139" t="s">
        <v>634</v>
      </c>
      <c r="B379" s="44" t="s">
        <v>71</v>
      </c>
      <c r="C379" s="44" t="s">
        <v>635</v>
      </c>
      <c r="D379" s="44" t="s">
        <v>6</v>
      </c>
      <c r="E379" s="81">
        <f>E380</f>
        <v>6226250</v>
      </c>
    </row>
    <row r="380" spans="1:5" ht="37.5" outlineLevel="6" x14ac:dyDescent="0.25">
      <c r="A380" s="43" t="s">
        <v>36</v>
      </c>
      <c r="B380" s="44" t="s">
        <v>71</v>
      </c>
      <c r="C380" s="44" t="s">
        <v>635</v>
      </c>
      <c r="D380" s="44" t="s">
        <v>37</v>
      </c>
      <c r="E380" s="81">
        <f>E381</f>
        <v>6226250</v>
      </c>
    </row>
    <row r="381" spans="1:5" outlineLevel="6" x14ac:dyDescent="0.25">
      <c r="A381" s="43" t="s">
        <v>73</v>
      </c>
      <c r="B381" s="44" t="s">
        <v>71</v>
      </c>
      <c r="C381" s="44" t="s">
        <v>635</v>
      </c>
      <c r="D381" s="44" t="s">
        <v>74</v>
      </c>
      <c r="E381" s="81">
        <v>6226250</v>
      </c>
    </row>
    <row r="382" spans="1:5" outlineLevel="6" x14ac:dyDescent="0.25">
      <c r="A382" s="48" t="s">
        <v>463</v>
      </c>
      <c r="B382" s="44" t="s">
        <v>71</v>
      </c>
      <c r="C382" s="44" t="s">
        <v>315</v>
      </c>
      <c r="D382" s="44" t="s">
        <v>6</v>
      </c>
      <c r="E382" s="81">
        <f>E383</f>
        <v>3167109.77</v>
      </c>
    </row>
    <row r="383" spans="1:5" ht="37.5" outlineLevel="6" x14ac:dyDescent="0.25">
      <c r="A383" s="43" t="s">
        <v>464</v>
      </c>
      <c r="B383" s="44" t="s">
        <v>71</v>
      </c>
      <c r="C383" s="44" t="s">
        <v>631</v>
      </c>
      <c r="D383" s="44" t="s">
        <v>6</v>
      </c>
      <c r="E383" s="81">
        <f>E384</f>
        <v>3167109.77</v>
      </c>
    </row>
    <row r="384" spans="1:5" ht="37.5" outlineLevel="6" x14ac:dyDescent="0.25">
      <c r="A384" s="43" t="s">
        <v>36</v>
      </c>
      <c r="B384" s="44" t="s">
        <v>71</v>
      </c>
      <c r="C384" s="44" t="s">
        <v>631</v>
      </c>
      <c r="D384" s="44" t="s">
        <v>37</v>
      </c>
      <c r="E384" s="81">
        <f>E385</f>
        <v>3167109.77</v>
      </c>
    </row>
    <row r="385" spans="1:5" outlineLevel="6" x14ac:dyDescent="0.25">
      <c r="A385" s="43" t="s">
        <v>73</v>
      </c>
      <c r="B385" s="44" t="s">
        <v>71</v>
      </c>
      <c r="C385" s="44" t="s">
        <v>631</v>
      </c>
      <c r="D385" s="44" t="s">
        <v>74</v>
      </c>
      <c r="E385" s="81">
        <v>3167109.77</v>
      </c>
    </row>
    <row r="386" spans="1:5" outlineLevel="6" x14ac:dyDescent="0.25">
      <c r="A386" s="43" t="s">
        <v>257</v>
      </c>
      <c r="B386" s="44" t="s">
        <v>256</v>
      </c>
      <c r="C386" s="44" t="s">
        <v>125</v>
      </c>
      <c r="D386" s="44" t="s">
        <v>6</v>
      </c>
      <c r="E386" s="81">
        <f>E387+E404</f>
        <v>42420846.140000001</v>
      </c>
    </row>
    <row r="387" spans="1:5" ht="37.5" outlineLevel="6" x14ac:dyDescent="0.25">
      <c r="A387" s="75" t="s">
        <v>399</v>
      </c>
      <c r="B387" s="59" t="s">
        <v>256</v>
      </c>
      <c r="C387" s="59" t="s">
        <v>137</v>
      </c>
      <c r="D387" s="59" t="s">
        <v>6</v>
      </c>
      <c r="E387" s="81">
        <f>E388</f>
        <v>26315821.600000001</v>
      </c>
    </row>
    <row r="388" spans="1:5" ht="37.5" outlineLevel="3" x14ac:dyDescent="0.25">
      <c r="A388" s="43" t="s">
        <v>405</v>
      </c>
      <c r="B388" s="44" t="s">
        <v>256</v>
      </c>
      <c r="C388" s="44" t="s">
        <v>148</v>
      </c>
      <c r="D388" s="44" t="s">
        <v>6</v>
      </c>
      <c r="E388" s="81">
        <f>E389+E393+E400</f>
        <v>26315821.600000001</v>
      </c>
    </row>
    <row r="389" spans="1:5" ht="37.5" outlineLevel="4" x14ac:dyDescent="0.25">
      <c r="A389" s="77" t="s">
        <v>206</v>
      </c>
      <c r="B389" s="44" t="s">
        <v>256</v>
      </c>
      <c r="C389" s="44" t="s">
        <v>224</v>
      </c>
      <c r="D389" s="44" t="s">
        <v>6</v>
      </c>
      <c r="E389" s="81">
        <f>E390</f>
        <v>22647400</v>
      </c>
    </row>
    <row r="390" spans="1:5" ht="56.25" outlineLevel="5" x14ac:dyDescent="0.25">
      <c r="A390" s="43" t="s">
        <v>114</v>
      </c>
      <c r="B390" s="44" t="s">
        <v>256</v>
      </c>
      <c r="C390" s="44" t="s">
        <v>150</v>
      </c>
      <c r="D390" s="44" t="s">
        <v>6</v>
      </c>
      <c r="E390" s="81">
        <f>E391</f>
        <v>22647400</v>
      </c>
    </row>
    <row r="391" spans="1:5" ht="37.5" outlineLevel="6" x14ac:dyDescent="0.25">
      <c r="A391" s="43" t="s">
        <v>36</v>
      </c>
      <c r="B391" s="44" t="s">
        <v>256</v>
      </c>
      <c r="C391" s="44" t="s">
        <v>150</v>
      </c>
      <c r="D391" s="44" t="s">
        <v>37</v>
      </c>
      <c r="E391" s="81">
        <f>E392</f>
        <v>22647400</v>
      </c>
    </row>
    <row r="392" spans="1:5" outlineLevel="6" x14ac:dyDescent="0.25">
      <c r="A392" s="43" t="s">
        <v>73</v>
      </c>
      <c r="B392" s="44" t="s">
        <v>256</v>
      </c>
      <c r="C392" s="44" t="s">
        <v>150</v>
      </c>
      <c r="D392" s="44" t="s">
        <v>74</v>
      </c>
      <c r="E392" s="81">
        <v>22647400</v>
      </c>
    </row>
    <row r="393" spans="1:5" ht="37.5" outlineLevel="5" x14ac:dyDescent="0.25">
      <c r="A393" s="46" t="s">
        <v>406</v>
      </c>
      <c r="B393" s="44" t="s">
        <v>256</v>
      </c>
      <c r="C393" s="44" t="s">
        <v>225</v>
      </c>
      <c r="D393" s="44" t="s">
        <v>6</v>
      </c>
      <c r="E393" s="81">
        <f>E394+E397</f>
        <v>110300</v>
      </c>
    </row>
    <row r="394" spans="1:5" outlineLevel="6" x14ac:dyDescent="0.25">
      <c r="A394" s="43" t="s">
        <v>269</v>
      </c>
      <c r="B394" s="44" t="s">
        <v>256</v>
      </c>
      <c r="C394" s="44" t="s">
        <v>290</v>
      </c>
      <c r="D394" s="44" t="s">
        <v>6</v>
      </c>
      <c r="E394" s="81">
        <f>E395</f>
        <v>24800</v>
      </c>
    </row>
    <row r="395" spans="1:5" ht="37.5" outlineLevel="6" x14ac:dyDescent="0.25">
      <c r="A395" s="43" t="s">
        <v>36</v>
      </c>
      <c r="B395" s="44" t="s">
        <v>256</v>
      </c>
      <c r="C395" s="44" t="s">
        <v>290</v>
      </c>
      <c r="D395" s="44" t="s">
        <v>37</v>
      </c>
      <c r="E395" s="81">
        <f>E396</f>
        <v>24800</v>
      </c>
    </row>
    <row r="396" spans="1:5" outlineLevel="6" x14ac:dyDescent="0.25">
      <c r="A396" s="43" t="s">
        <v>73</v>
      </c>
      <c r="B396" s="44" t="s">
        <v>256</v>
      </c>
      <c r="C396" s="44" t="s">
        <v>290</v>
      </c>
      <c r="D396" s="44" t="s">
        <v>74</v>
      </c>
      <c r="E396" s="81">
        <f>24800</f>
        <v>24800</v>
      </c>
    </row>
    <row r="397" spans="1:5" outlineLevel="6" x14ac:dyDescent="0.25">
      <c r="A397" s="43" t="s">
        <v>111</v>
      </c>
      <c r="B397" s="44" t="s">
        <v>256</v>
      </c>
      <c r="C397" s="44" t="s">
        <v>149</v>
      </c>
      <c r="D397" s="44" t="s">
        <v>6</v>
      </c>
      <c r="E397" s="81">
        <f>E398</f>
        <v>85500</v>
      </c>
    </row>
    <row r="398" spans="1:5" ht="37.5" outlineLevel="6" x14ac:dyDescent="0.25">
      <c r="A398" s="43" t="s">
        <v>36</v>
      </c>
      <c r="B398" s="44" t="s">
        <v>256</v>
      </c>
      <c r="C398" s="44" t="s">
        <v>149</v>
      </c>
      <c r="D398" s="44" t="s">
        <v>37</v>
      </c>
      <c r="E398" s="81">
        <f>E399</f>
        <v>85500</v>
      </c>
    </row>
    <row r="399" spans="1:5" outlineLevel="6" x14ac:dyDescent="0.25">
      <c r="A399" s="43" t="s">
        <v>73</v>
      </c>
      <c r="B399" s="44" t="s">
        <v>256</v>
      </c>
      <c r="C399" s="44" t="s">
        <v>149</v>
      </c>
      <c r="D399" s="44" t="s">
        <v>74</v>
      </c>
      <c r="E399" s="81">
        <f>85500</f>
        <v>85500</v>
      </c>
    </row>
    <row r="400" spans="1:5" outlineLevel="6" x14ac:dyDescent="0.25">
      <c r="A400" s="43" t="s">
        <v>382</v>
      </c>
      <c r="B400" s="44" t="s">
        <v>256</v>
      </c>
      <c r="C400" s="44" t="s">
        <v>306</v>
      </c>
      <c r="D400" s="44" t="s">
        <v>6</v>
      </c>
      <c r="E400" s="81">
        <f>E401</f>
        <v>3558121.6</v>
      </c>
    </row>
    <row r="401" spans="1:5" ht="37.5" outlineLevel="6" x14ac:dyDescent="0.25">
      <c r="A401" s="43" t="s">
        <v>581</v>
      </c>
      <c r="B401" s="44" t="s">
        <v>256</v>
      </c>
      <c r="C401" s="44" t="s">
        <v>582</v>
      </c>
      <c r="D401" s="44" t="s">
        <v>6</v>
      </c>
      <c r="E401" s="81">
        <f>E402</f>
        <v>3558121.6</v>
      </c>
    </row>
    <row r="402" spans="1:5" ht="37.5" outlineLevel="6" x14ac:dyDescent="0.25">
      <c r="A402" s="43" t="s">
        <v>36</v>
      </c>
      <c r="B402" s="44" t="s">
        <v>256</v>
      </c>
      <c r="C402" s="44" t="s">
        <v>582</v>
      </c>
      <c r="D402" s="44" t="s">
        <v>37</v>
      </c>
      <c r="E402" s="81">
        <f>E403</f>
        <v>3558121.6</v>
      </c>
    </row>
    <row r="403" spans="1:5" outlineLevel="6" x14ac:dyDescent="0.25">
      <c r="A403" s="43" t="s">
        <v>73</v>
      </c>
      <c r="B403" s="44" t="s">
        <v>256</v>
      </c>
      <c r="C403" s="44" t="s">
        <v>582</v>
      </c>
      <c r="D403" s="44" t="s">
        <v>74</v>
      </c>
      <c r="E403" s="81">
        <f>3558121.6</f>
        <v>3558121.6</v>
      </c>
    </row>
    <row r="404" spans="1:5" ht="37.5" outlineLevel="6" x14ac:dyDescent="0.25">
      <c r="A404" s="43" t="s">
        <v>370</v>
      </c>
      <c r="B404" s="44" t="s">
        <v>256</v>
      </c>
      <c r="C404" s="44" t="s">
        <v>135</v>
      </c>
      <c r="D404" s="44" t="s">
        <v>6</v>
      </c>
      <c r="E404" s="81">
        <f>E405+E409</f>
        <v>16105024.539999999</v>
      </c>
    </row>
    <row r="405" spans="1:5" ht="21" customHeight="1" outlineLevel="6" x14ac:dyDescent="0.25">
      <c r="A405" s="43" t="s">
        <v>371</v>
      </c>
      <c r="B405" s="44" t="s">
        <v>256</v>
      </c>
      <c r="C405" s="44" t="s">
        <v>228</v>
      </c>
      <c r="D405" s="44" t="s">
        <v>6</v>
      </c>
      <c r="E405" s="81">
        <f>E406</f>
        <v>16000000</v>
      </c>
    </row>
    <row r="406" spans="1:5" ht="41.25" customHeight="1" outlineLevel="6" x14ac:dyDescent="0.25">
      <c r="A406" s="43" t="s">
        <v>72</v>
      </c>
      <c r="B406" s="44" t="s">
        <v>256</v>
      </c>
      <c r="C406" s="44" t="s">
        <v>136</v>
      </c>
      <c r="D406" s="44" t="s">
        <v>6</v>
      </c>
      <c r="E406" s="81">
        <f>E407</f>
        <v>16000000</v>
      </c>
    </row>
    <row r="407" spans="1:5" ht="37.5" outlineLevel="6" x14ac:dyDescent="0.25">
      <c r="A407" s="43" t="s">
        <v>36</v>
      </c>
      <c r="B407" s="44" t="s">
        <v>256</v>
      </c>
      <c r="C407" s="44" t="s">
        <v>136</v>
      </c>
      <c r="D407" s="44" t="s">
        <v>37</v>
      </c>
      <c r="E407" s="81">
        <f>E408</f>
        <v>16000000</v>
      </c>
    </row>
    <row r="408" spans="1:5" outlineLevel="6" x14ac:dyDescent="0.25">
      <c r="A408" s="43" t="s">
        <v>73</v>
      </c>
      <c r="B408" s="44" t="s">
        <v>256</v>
      </c>
      <c r="C408" s="44" t="s">
        <v>136</v>
      </c>
      <c r="D408" s="44" t="s">
        <v>74</v>
      </c>
      <c r="E408" s="81">
        <v>16000000</v>
      </c>
    </row>
    <row r="409" spans="1:5" ht="21" customHeight="1" outlineLevel="6" x14ac:dyDescent="0.25">
      <c r="A409" s="43" t="s">
        <v>210</v>
      </c>
      <c r="B409" s="44" t="s">
        <v>256</v>
      </c>
      <c r="C409" s="44" t="s">
        <v>229</v>
      </c>
      <c r="D409" s="44" t="s">
        <v>6</v>
      </c>
      <c r="E409" s="81">
        <f>E410</f>
        <v>105024.54</v>
      </c>
    </row>
    <row r="410" spans="1:5" ht="75" outlineLevel="6" x14ac:dyDescent="0.25">
      <c r="A410" s="43" t="s">
        <v>509</v>
      </c>
      <c r="B410" s="44" t="s">
        <v>256</v>
      </c>
      <c r="C410" s="44" t="s">
        <v>510</v>
      </c>
      <c r="D410" s="44" t="s">
        <v>6</v>
      </c>
      <c r="E410" s="81">
        <f>E411</f>
        <v>105024.54</v>
      </c>
    </row>
    <row r="411" spans="1:5" ht="37.5" outlineLevel="6" x14ac:dyDescent="0.25">
      <c r="A411" s="43" t="s">
        <v>36</v>
      </c>
      <c r="B411" s="44" t="s">
        <v>256</v>
      </c>
      <c r="C411" s="44" t="s">
        <v>510</v>
      </c>
      <c r="D411" s="44" t="s">
        <v>37</v>
      </c>
      <c r="E411" s="81">
        <f>E412</f>
        <v>105024.54</v>
      </c>
    </row>
    <row r="412" spans="1:5" outlineLevel="6" x14ac:dyDescent="0.25">
      <c r="A412" s="43" t="s">
        <v>73</v>
      </c>
      <c r="B412" s="44" t="s">
        <v>256</v>
      </c>
      <c r="C412" s="44" t="s">
        <v>510</v>
      </c>
      <c r="D412" s="44" t="s">
        <v>74</v>
      </c>
      <c r="E412" s="81">
        <f>105024.54</f>
        <v>105024.54</v>
      </c>
    </row>
    <row r="413" spans="1:5" outlineLevel="1" x14ac:dyDescent="0.25">
      <c r="A413" s="43" t="s">
        <v>75</v>
      </c>
      <c r="B413" s="44" t="s">
        <v>76</v>
      </c>
      <c r="C413" s="44" t="s">
        <v>125</v>
      </c>
      <c r="D413" s="44" t="s">
        <v>6</v>
      </c>
      <c r="E413" s="81">
        <f>E414</f>
        <v>1883721.5</v>
      </c>
    </row>
    <row r="414" spans="1:5" s="72" customFormat="1" ht="37.5" outlineLevel="2" x14ac:dyDescent="0.25">
      <c r="A414" s="75" t="s">
        <v>399</v>
      </c>
      <c r="B414" s="59" t="s">
        <v>76</v>
      </c>
      <c r="C414" s="59" t="s">
        <v>137</v>
      </c>
      <c r="D414" s="59" t="s">
        <v>6</v>
      </c>
      <c r="E414" s="83">
        <f>E415+E428</f>
        <v>1883721.5</v>
      </c>
    </row>
    <row r="415" spans="1:5" ht="37.5" outlineLevel="3" x14ac:dyDescent="0.25">
      <c r="A415" s="43" t="s">
        <v>402</v>
      </c>
      <c r="B415" s="44" t="s">
        <v>76</v>
      </c>
      <c r="C415" s="44" t="s">
        <v>145</v>
      </c>
      <c r="D415" s="44" t="s">
        <v>6</v>
      </c>
      <c r="E415" s="81">
        <f>E416+E420</f>
        <v>1759721.5</v>
      </c>
    </row>
    <row r="416" spans="1:5" ht="18.75" customHeight="1" outlineLevel="3" x14ac:dyDescent="0.25">
      <c r="A416" s="76" t="s">
        <v>205</v>
      </c>
      <c r="B416" s="44" t="s">
        <v>76</v>
      </c>
      <c r="C416" s="44" t="s">
        <v>220</v>
      </c>
      <c r="D416" s="44" t="s">
        <v>6</v>
      </c>
      <c r="E416" s="81">
        <f>E417</f>
        <v>70000</v>
      </c>
    </row>
    <row r="417" spans="1:5" outlineLevel="3" x14ac:dyDescent="0.25">
      <c r="A417" s="43" t="s">
        <v>432</v>
      </c>
      <c r="B417" s="44" t="s">
        <v>76</v>
      </c>
      <c r="C417" s="44" t="s">
        <v>235</v>
      </c>
      <c r="D417" s="44" t="s">
        <v>6</v>
      </c>
      <c r="E417" s="81">
        <f>E418</f>
        <v>70000</v>
      </c>
    </row>
    <row r="418" spans="1:5" ht="17.25" customHeight="1" outlineLevel="3" x14ac:dyDescent="0.25">
      <c r="A418" s="43" t="s">
        <v>15</v>
      </c>
      <c r="B418" s="44" t="s">
        <v>76</v>
      </c>
      <c r="C418" s="44" t="s">
        <v>235</v>
      </c>
      <c r="D418" s="44" t="s">
        <v>16</v>
      </c>
      <c r="E418" s="81">
        <f>E419</f>
        <v>70000</v>
      </c>
    </row>
    <row r="419" spans="1:5" ht="21" customHeight="1" outlineLevel="4" x14ac:dyDescent="0.25">
      <c r="A419" s="43" t="s">
        <v>17</v>
      </c>
      <c r="B419" s="44" t="s">
        <v>76</v>
      </c>
      <c r="C419" s="44" t="s">
        <v>235</v>
      </c>
      <c r="D419" s="44" t="s">
        <v>18</v>
      </c>
      <c r="E419" s="81">
        <f>70000</f>
        <v>70000</v>
      </c>
    </row>
    <row r="420" spans="1:5" ht="21" customHeight="1" outlineLevel="6" x14ac:dyDescent="0.25">
      <c r="A420" s="76" t="s">
        <v>275</v>
      </c>
      <c r="B420" s="44" t="s">
        <v>76</v>
      </c>
      <c r="C420" s="44" t="s">
        <v>223</v>
      </c>
      <c r="D420" s="44" t="s">
        <v>6</v>
      </c>
      <c r="E420" s="81">
        <f>E421</f>
        <v>1689721.5</v>
      </c>
    </row>
    <row r="421" spans="1:5" ht="75" outlineLevel="6" x14ac:dyDescent="0.25">
      <c r="A421" s="28" t="s">
        <v>407</v>
      </c>
      <c r="B421" s="44" t="s">
        <v>76</v>
      </c>
      <c r="C421" s="44" t="s">
        <v>151</v>
      </c>
      <c r="D421" s="44" t="s">
        <v>6</v>
      </c>
      <c r="E421" s="81">
        <f>E422+E424+E426</f>
        <v>1689721.5</v>
      </c>
    </row>
    <row r="422" spans="1:5" ht="37.5" outlineLevel="6" x14ac:dyDescent="0.25">
      <c r="A422" s="43" t="s">
        <v>15</v>
      </c>
      <c r="B422" s="44" t="s">
        <v>76</v>
      </c>
      <c r="C422" s="44" t="s">
        <v>151</v>
      </c>
      <c r="D422" s="44" t="s">
        <v>16</v>
      </c>
      <c r="E422" s="81">
        <f>E423</f>
        <v>2000</v>
      </c>
    </row>
    <row r="423" spans="1:5" ht="37.5" outlineLevel="6" x14ac:dyDescent="0.25">
      <c r="A423" s="43" t="s">
        <v>17</v>
      </c>
      <c r="B423" s="44" t="s">
        <v>76</v>
      </c>
      <c r="C423" s="44" t="s">
        <v>151</v>
      </c>
      <c r="D423" s="44" t="s">
        <v>18</v>
      </c>
      <c r="E423" s="81">
        <v>2000</v>
      </c>
    </row>
    <row r="424" spans="1:5" outlineLevel="5" x14ac:dyDescent="0.25">
      <c r="A424" s="43" t="s">
        <v>89</v>
      </c>
      <c r="B424" s="44" t="s">
        <v>76</v>
      </c>
      <c r="C424" s="44" t="s">
        <v>151</v>
      </c>
      <c r="D424" s="44" t="s">
        <v>90</v>
      </c>
      <c r="E424" s="81">
        <f>E425</f>
        <v>320000</v>
      </c>
    </row>
    <row r="425" spans="1:5" ht="18.75" customHeight="1" outlineLevel="6" x14ac:dyDescent="0.25">
      <c r="A425" s="43" t="s">
        <v>96</v>
      </c>
      <c r="B425" s="44" t="s">
        <v>76</v>
      </c>
      <c r="C425" s="44" t="s">
        <v>151</v>
      </c>
      <c r="D425" s="44" t="s">
        <v>97</v>
      </c>
      <c r="E425" s="81">
        <v>320000</v>
      </c>
    </row>
    <row r="426" spans="1:5" ht="37.5" outlineLevel="4" x14ac:dyDescent="0.25">
      <c r="A426" s="43" t="s">
        <v>36</v>
      </c>
      <c r="B426" s="44" t="s">
        <v>76</v>
      </c>
      <c r="C426" s="44" t="s">
        <v>151</v>
      </c>
      <c r="D426" s="44" t="s">
        <v>37</v>
      </c>
      <c r="E426" s="81">
        <f>E427</f>
        <v>1367721.5</v>
      </c>
    </row>
    <row r="427" spans="1:5" outlineLevel="5" x14ac:dyDescent="0.25">
      <c r="A427" s="43" t="s">
        <v>73</v>
      </c>
      <c r="B427" s="44" t="s">
        <v>76</v>
      </c>
      <c r="C427" s="44" t="s">
        <v>151</v>
      </c>
      <c r="D427" s="44" t="s">
        <v>74</v>
      </c>
      <c r="E427" s="81">
        <v>1367721.5</v>
      </c>
    </row>
    <row r="428" spans="1:5" outlineLevel="6" x14ac:dyDescent="0.25">
      <c r="A428" s="48" t="s">
        <v>238</v>
      </c>
      <c r="B428" s="44" t="s">
        <v>76</v>
      </c>
      <c r="C428" s="44" t="s">
        <v>237</v>
      </c>
      <c r="D428" s="44" t="s">
        <v>6</v>
      </c>
      <c r="E428" s="81">
        <f>E429</f>
        <v>124000</v>
      </c>
    </row>
    <row r="429" spans="1:5" outlineLevel="6" x14ac:dyDescent="0.25">
      <c r="A429" s="43" t="s">
        <v>77</v>
      </c>
      <c r="B429" s="44" t="s">
        <v>76</v>
      </c>
      <c r="C429" s="44" t="s">
        <v>152</v>
      </c>
      <c r="D429" s="44" t="s">
        <v>6</v>
      </c>
      <c r="E429" s="81">
        <f>E430</f>
        <v>124000</v>
      </c>
    </row>
    <row r="430" spans="1:5" ht="18" customHeight="1" outlineLevel="6" x14ac:dyDescent="0.25">
      <c r="A430" s="43" t="s">
        <v>15</v>
      </c>
      <c r="B430" s="44" t="s">
        <v>76</v>
      </c>
      <c r="C430" s="44" t="s">
        <v>152</v>
      </c>
      <c r="D430" s="44" t="s">
        <v>16</v>
      </c>
      <c r="E430" s="81">
        <f>E431</f>
        <v>124000</v>
      </c>
    </row>
    <row r="431" spans="1:5" ht="21.75" customHeight="1" outlineLevel="6" x14ac:dyDescent="0.25">
      <c r="A431" s="43" t="s">
        <v>17</v>
      </c>
      <c r="B431" s="44" t="s">
        <v>76</v>
      </c>
      <c r="C431" s="44" t="s">
        <v>152</v>
      </c>
      <c r="D431" s="44" t="s">
        <v>18</v>
      </c>
      <c r="E431" s="81">
        <f>124000</f>
        <v>124000</v>
      </c>
    </row>
    <row r="432" spans="1:5" outlineLevel="1" x14ac:dyDescent="0.25">
      <c r="A432" s="43" t="s">
        <v>115</v>
      </c>
      <c r="B432" s="44" t="s">
        <v>116</v>
      </c>
      <c r="C432" s="44" t="s">
        <v>125</v>
      </c>
      <c r="D432" s="44" t="s">
        <v>6</v>
      </c>
      <c r="E432" s="81">
        <f>E433</f>
        <v>19414600</v>
      </c>
    </row>
    <row r="433" spans="1:5" ht="37.5" outlineLevel="2" x14ac:dyDescent="0.25">
      <c r="A433" s="75" t="s">
        <v>408</v>
      </c>
      <c r="B433" s="59" t="s">
        <v>116</v>
      </c>
      <c r="C433" s="59" t="s">
        <v>137</v>
      </c>
      <c r="D433" s="59" t="s">
        <v>6</v>
      </c>
      <c r="E433" s="81">
        <f>E434</f>
        <v>19414600</v>
      </c>
    </row>
    <row r="434" spans="1:5" ht="37.5" outlineLevel="4" x14ac:dyDescent="0.25">
      <c r="A434" s="46" t="s">
        <v>208</v>
      </c>
      <c r="B434" s="44" t="s">
        <v>116</v>
      </c>
      <c r="C434" s="44" t="s">
        <v>226</v>
      </c>
      <c r="D434" s="44" t="s">
        <v>6</v>
      </c>
      <c r="E434" s="81">
        <f>E435+E442+E449</f>
        <v>19414600</v>
      </c>
    </row>
    <row r="435" spans="1:5" ht="39.75" customHeight="1" outlineLevel="5" x14ac:dyDescent="0.25">
      <c r="A435" s="43" t="s">
        <v>481</v>
      </c>
      <c r="B435" s="44" t="s">
        <v>116</v>
      </c>
      <c r="C435" s="44" t="s">
        <v>524</v>
      </c>
      <c r="D435" s="44" t="s">
        <v>6</v>
      </c>
      <c r="E435" s="81">
        <f>E436+E438+E440</f>
        <v>3629000</v>
      </c>
    </row>
    <row r="436" spans="1:5" ht="75" outlineLevel="6" x14ac:dyDescent="0.25">
      <c r="A436" s="43" t="s">
        <v>11</v>
      </c>
      <c r="B436" s="44" t="s">
        <v>116</v>
      </c>
      <c r="C436" s="44" t="s">
        <v>524</v>
      </c>
      <c r="D436" s="44" t="s">
        <v>12</v>
      </c>
      <c r="E436" s="81">
        <f>E437</f>
        <v>3331000</v>
      </c>
    </row>
    <row r="437" spans="1:5" ht="18" customHeight="1" outlineLevel="5" x14ac:dyDescent="0.25">
      <c r="A437" s="43" t="s">
        <v>13</v>
      </c>
      <c r="B437" s="44" t="s">
        <v>116</v>
      </c>
      <c r="C437" s="44" t="s">
        <v>524</v>
      </c>
      <c r="D437" s="44" t="s">
        <v>14</v>
      </c>
      <c r="E437" s="81">
        <f>3121000+210000</f>
        <v>3331000</v>
      </c>
    </row>
    <row r="438" spans="1:5" ht="18" customHeight="1" outlineLevel="6" x14ac:dyDescent="0.25">
      <c r="A438" s="43" t="s">
        <v>15</v>
      </c>
      <c r="B438" s="44" t="s">
        <v>116</v>
      </c>
      <c r="C438" s="44" t="s">
        <v>524</v>
      </c>
      <c r="D438" s="44" t="s">
        <v>16</v>
      </c>
      <c r="E438" s="81">
        <f>E439</f>
        <v>110400</v>
      </c>
    </row>
    <row r="439" spans="1:5" ht="19.5" customHeight="1" outlineLevel="6" x14ac:dyDescent="0.25">
      <c r="A439" s="43" t="s">
        <v>17</v>
      </c>
      <c r="B439" s="44" t="s">
        <v>116</v>
      </c>
      <c r="C439" s="44" t="s">
        <v>524</v>
      </c>
      <c r="D439" s="44" t="s">
        <v>18</v>
      </c>
      <c r="E439" s="81">
        <f>110400</f>
        <v>110400</v>
      </c>
    </row>
    <row r="440" spans="1:5" outlineLevel="6" x14ac:dyDescent="0.25">
      <c r="A440" s="43" t="s">
        <v>19</v>
      </c>
      <c r="B440" s="44" t="s">
        <v>116</v>
      </c>
      <c r="C440" s="44" t="s">
        <v>524</v>
      </c>
      <c r="D440" s="44" t="s">
        <v>20</v>
      </c>
      <c r="E440" s="81">
        <f>E441</f>
        <v>187600</v>
      </c>
    </row>
    <row r="441" spans="1:5" outlineLevel="4" x14ac:dyDescent="0.25">
      <c r="A441" s="43" t="s">
        <v>21</v>
      </c>
      <c r="B441" s="44" t="s">
        <v>116</v>
      </c>
      <c r="C441" s="44" t="s">
        <v>524</v>
      </c>
      <c r="D441" s="44" t="s">
        <v>22</v>
      </c>
      <c r="E441" s="81">
        <f>187600</f>
        <v>187600</v>
      </c>
    </row>
    <row r="442" spans="1:5" ht="37.5" outlineLevel="5" x14ac:dyDescent="0.25">
      <c r="A442" s="43" t="s">
        <v>32</v>
      </c>
      <c r="B442" s="44" t="s">
        <v>116</v>
      </c>
      <c r="C442" s="44" t="s">
        <v>153</v>
      </c>
      <c r="D442" s="44" t="s">
        <v>6</v>
      </c>
      <c r="E442" s="81">
        <f>E443+E445+E447</f>
        <v>13934200</v>
      </c>
    </row>
    <row r="443" spans="1:5" ht="75" outlineLevel="6" x14ac:dyDescent="0.25">
      <c r="A443" s="43" t="s">
        <v>11</v>
      </c>
      <c r="B443" s="44" t="s">
        <v>116</v>
      </c>
      <c r="C443" s="44" t="s">
        <v>153</v>
      </c>
      <c r="D443" s="44" t="s">
        <v>12</v>
      </c>
      <c r="E443" s="81">
        <f>E444</f>
        <v>11192000</v>
      </c>
    </row>
    <row r="444" spans="1:5" outlineLevel="5" x14ac:dyDescent="0.25">
      <c r="A444" s="43" t="s">
        <v>33</v>
      </c>
      <c r="B444" s="44" t="s">
        <v>116</v>
      </c>
      <c r="C444" s="44" t="s">
        <v>153</v>
      </c>
      <c r="D444" s="44" t="s">
        <v>34</v>
      </c>
      <c r="E444" s="81">
        <f>11192000</f>
        <v>11192000</v>
      </c>
    </row>
    <row r="445" spans="1:5" ht="16.5" customHeight="1" outlineLevel="6" x14ac:dyDescent="0.25">
      <c r="A445" s="43" t="s">
        <v>15</v>
      </c>
      <c r="B445" s="44" t="s">
        <v>116</v>
      </c>
      <c r="C445" s="44" t="s">
        <v>153</v>
      </c>
      <c r="D445" s="44" t="s">
        <v>16</v>
      </c>
      <c r="E445" s="81">
        <f>E446</f>
        <v>2700000</v>
      </c>
    </row>
    <row r="446" spans="1:5" ht="20.25" customHeight="1" outlineLevel="6" x14ac:dyDescent="0.25">
      <c r="A446" s="43" t="s">
        <v>17</v>
      </c>
      <c r="B446" s="44" t="s">
        <v>116</v>
      </c>
      <c r="C446" s="44" t="s">
        <v>153</v>
      </c>
      <c r="D446" s="44" t="s">
        <v>18</v>
      </c>
      <c r="E446" s="81">
        <f>2700000</f>
        <v>2700000</v>
      </c>
    </row>
    <row r="447" spans="1:5" outlineLevel="6" x14ac:dyDescent="0.25">
      <c r="A447" s="43" t="s">
        <v>19</v>
      </c>
      <c r="B447" s="44" t="s">
        <v>116</v>
      </c>
      <c r="C447" s="44" t="s">
        <v>153</v>
      </c>
      <c r="D447" s="44" t="s">
        <v>20</v>
      </c>
      <c r="E447" s="81">
        <f>E448</f>
        <v>42200</v>
      </c>
    </row>
    <row r="448" spans="1:5" outlineLevel="6" x14ac:dyDescent="0.25">
      <c r="A448" s="43" t="s">
        <v>21</v>
      </c>
      <c r="B448" s="44" t="s">
        <v>116</v>
      </c>
      <c r="C448" s="44" t="s">
        <v>153</v>
      </c>
      <c r="D448" s="44" t="s">
        <v>22</v>
      </c>
      <c r="E448" s="81">
        <f>42200</f>
        <v>42200</v>
      </c>
    </row>
    <row r="449" spans="1:5" ht="37.5" outlineLevel="6" x14ac:dyDescent="0.25">
      <c r="A449" s="48" t="s">
        <v>35</v>
      </c>
      <c r="B449" s="44" t="s">
        <v>116</v>
      </c>
      <c r="C449" s="44" t="s">
        <v>154</v>
      </c>
      <c r="D449" s="44" t="s">
        <v>6</v>
      </c>
      <c r="E449" s="81">
        <f>E450</f>
        <v>1851400</v>
      </c>
    </row>
    <row r="450" spans="1:5" ht="37.5" outlineLevel="6" x14ac:dyDescent="0.25">
      <c r="A450" s="43" t="s">
        <v>36</v>
      </c>
      <c r="B450" s="44" t="s">
        <v>116</v>
      </c>
      <c r="C450" s="44" t="s">
        <v>154</v>
      </c>
      <c r="D450" s="44" t="s">
        <v>37</v>
      </c>
      <c r="E450" s="81">
        <f>E451</f>
        <v>1851400</v>
      </c>
    </row>
    <row r="451" spans="1:5" outlineLevel="6" x14ac:dyDescent="0.25">
      <c r="A451" s="43" t="s">
        <v>38</v>
      </c>
      <c r="B451" s="44" t="s">
        <v>116</v>
      </c>
      <c r="C451" s="44" t="s">
        <v>154</v>
      </c>
      <c r="D451" s="44" t="s">
        <v>39</v>
      </c>
      <c r="E451" s="81">
        <f>1851400</f>
        <v>1851400</v>
      </c>
    </row>
    <row r="452" spans="1:5" s="3" customFormat="1" x14ac:dyDescent="0.25">
      <c r="A452" s="43" t="s">
        <v>78</v>
      </c>
      <c r="B452" s="42" t="s">
        <v>79</v>
      </c>
      <c r="C452" s="42" t="s">
        <v>125</v>
      </c>
      <c r="D452" s="42" t="s">
        <v>6</v>
      </c>
      <c r="E452" s="85">
        <f>E453+E474+E459</f>
        <v>31316302.890000001</v>
      </c>
    </row>
    <row r="453" spans="1:5" outlineLevel="1" x14ac:dyDescent="0.25">
      <c r="A453" s="43" t="s">
        <v>80</v>
      </c>
      <c r="B453" s="44" t="s">
        <v>81</v>
      </c>
      <c r="C453" s="44" t="s">
        <v>125</v>
      </c>
      <c r="D453" s="44" t="s">
        <v>6</v>
      </c>
      <c r="E453" s="81">
        <f>E454</f>
        <v>8642442.8900000006</v>
      </c>
    </row>
    <row r="454" spans="1:5" ht="37.5" outlineLevel="2" x14ac:dyDescent="0.25">
      <c r="A454" s="75" t="s">
        <v>372</v>
      </c>
      <c r="B454" s="59" t="s">
        <v>81</v>
      </c>
      <c r="C454" s="59" t="s">
        <v>135</v>
      </c>
      <c r="D454" s="59" t="s">
        <v>6</v>
      </c>
      <c r="E454" s="81">
        <f>E455+E469</f>
        <v>8642442.8900000006</v>
      </c>
    </row>
    <row r="455" spans="1:5" ht="21" customHeight="1" outlineLevel="2" x14ac:dyDescent="0.25">
      <c r="A455" s="43" t="s">
        <v>373</v>
      </c>
      <c r="B455" s="44" t="s">
        <v>81</v>
      </c>
      <c r="C455" s="44" t="s">
        <v>227</v>
      </c>
      <c r="D455" s="44" t="s">
        <v>6</v>
      </c>
      <c r="E455" s="81">
        <f>E456+E463+E466</f>
        <v>7971442.8899999997</v>
      </c>
    </row>
    <row r="456" spans="1:5" ht="37.5" outlineLevel="6" x14ac:dyDescent="0.25">
      <c r="A456" s="48" t="s">
        <v>83</v>
      </c>
      <c r="B456" s="44" t="s">
        <v>81</v>
      </c>
      <c r="C456" s="44" t="s">
        <v>140</v>
      </c>
      <c r="D456" s="44" t="s">
        <v>6</v>
      </c>
      <c r="E456" s="81">
        <f>E457</f>
        <v>7740500</v>
      </c>
    </row>
    <row r="457" spans="1:5" ht="37.5" outlineLevel="6" x14ac:dyDescent="0.25">
      <c r="A457" s="43" t="s">
        <v>36</v>
      </c>
      <c r="B457" s="44" t="s">
        <v>81</v>
      </c>
      <c r="C457" s="44" t="s">
        <v>140</v>
      </c>
      <c r="D457" s="44" t="s">
        <v>37</v>
      </c>
      <c r="E457" s="81">
        <f>E458</f>
        <v>7740500</v>
      </c>
    </row>
    <row r="458" spans="1:5" outlineLevel="6" x14ac:dyDescent="0.25">
      <c r="A458" s="43" t="s">
        <v>73</v>
      </c>
      <c r="B458" s="44" t="s">
        <v>81</v>
      </c>
      <c r="C458" s="44" t="s">
        <v>140</v>
      </c>
      <c r="D458" s="44" t="s">
        <v>74</v>
      </c>
      <c r="E458" s="81">
        <v>7740500</v>
      </c>
    </row>
    <row r="459" spans="1:5" ht="37.5" outlineLevel="6" x14ac:dyDescent="0.25">
      <c r="A459" s="43" t="s">
        <v>655</v>
      </c>
      <c r="B459" s="44" t="s">
        <v>81</v>
      </c>
      <c r="C459" s="44" t="s">
        <v>656</v>
      </c>
      <c r="D459" s="44" t="s">
        <v>6</v>
      </c>
      <c r="E459" s="81">
        <f>E460</f>
        <v>22493860</v>
      </c>
    </row>
    <row r="460" spans="1:5" ht="37.5" outlineLevel="6" x14ac:dyDescent="0.25">
      <c r="A460" s="48" t="s">
        <v>83</v>
      </c>
      <c r="B460" s="44" t="s">
        <v>81</v>
      </c>
      <c r="C460" s="44" t="s">
        <v>657</v>
      </c>
      <c r="D460" s="44" t="s">
        <v>6</v>
      </c>
      <c r="E460" s="81">
        <f>E461</f>
        <v>22493860</v>
      </c>
    </row>
    <row r="461" spans="1:5" ht="37.5" outlineLevel="6" x14ac:dyDescent="0.25">
      <c r="A461" s="43" t="s">
        <v>36</v>
      </c>
      <c r="B461" s="44" t="s">
        <v>81</v>
      </c>
      <c r="C461" s="44" t="s">
        <v>657</v>
      </c>
      <c r="D461" s="44" t="s">
        <v>37</v>
      </c>
      <c r="E461" s="81">
        <f>E462</f>
        <v>22493860</v>
      </c>
    </row>
    <row r="462" spans="1:5" outlineLevel="6" x14ac:dyDescent="0.25">
      <c r="A462" s="43" t="s">
        <v>73</v>
      </c>
      <c r="B462" s="44" t="s">
        <v>81</v>
      </c>
      <c r="C462" s="44" t="s">
        <v>657</v>
      </c>
      <c r="D462" s="44" t="s">
        <v>74</v>
      </c>
      <c r="E462" s="81">
        <v>22493860</v>
      </c>
    </row>
    <row r="463" spans="1:5" ht="58.5" customHeight="1" outlineLevel="6" x14ac:dyDescent="0.25">
      <c r="A463" s="28" t="s">
        <v>397</v>
      </c>
      <c r="B463" s="44" t="s">
        <v>81</v>
      </c>
      <c r="C463" s="44" t="s">
        <v>296</v>
      </c>
      <c r="D463" s="44" t="s">
        <v>6</v>
      </c>
      <c r="E463" s="81">
        <f>E464</f>
        <v>226442.89</v>
      </c>
    </row>
    <row r="464" spans="1:5" ht="37.5" outlineLevel="6" x14ac:dyDescent="0.25">
      <c r="A464" s="43" t="s">
        <v>36</v>
      </c>
      <c r="B464" s="44" t="s">
        <v>81</v>
      </c>
      <c r="C464" s="44" t="s">
        <v>296</v>
      </c>
      <c r="D464" s="44" t="s">
        <v>37</v>
      </c>
      <c r="E464" s="81">
        <f>E465</f>
        <v>226442.89</v>
      </c>
    </row>
    <row r="465" spans="1:5" outlineLevel="4" x14ac:dyDescent="0.25">
      <c r="A465" s="43" t="s">
        <v>73</v>
      </c>
      <c r="B465" s="44" t="s">
        <v>81</v>
      </c>
      <c r="C465" s="44" t="s">
        <v>296</v>
      </c>
      <c r="D465" s="44" t="s">
        <v>74</v>
      </c>
      <c r="E465" s="81">
        <v>226442.89</v>
      </c>
    </row>
    <row r="466" spans="1:5" ht="56.25" outlineLevel="4" x14ac:dyDescent="0.25">
      <c r="A466" s="43" t="s">
        <v>309</v>
      </c>
      <c r="B466" s="44" t="s">
        <v>81</v>
      </c>
      <c r="C466" s="44" t="s">
        <v>310</v>
      </c>
      <c r="D466" s="44" t="s">
        <v>6</v>
      </c>
      <c r="E466" s="81">
        <f>E467</f>
        <v>4500</v>
      </c>
    </row>
    <row r="467" spans="1:5" ht="37.5" outlineLevel="4" x14ac:dyDescent="0.25">
      <c r="A467" s="43" t="s">
        <v>36</v>
      </c>
      <c r="B467" s="44" t="s">
        <v>81</v>
      </c>
      <c r="C467" s="44" t="s">
        <v>310</v>
      </c>
      <c r="D467" s="44" t="s">
        <v>37</v>
      </c>
      <c r="E467" s="81">
        <f>E468</f>
        <v>4500</v>
      </c>
    </row>
    <row r="468" spans="1:5" outlineLevel="4" x14ac:dyDescent="0.25">
      <c r="A468" s="43" t="s">
        <v>73</v>
      </c>
      <c r="B468" s="44" t="s">
        <v>81</v>
      </c>
      <c r="C468" s="44" t="s">
        <v>310</v>
      </c>
      <c r="D468" s="44" t="s">
        <v>74</v>
      </c>
      <c r="E468" s="81">
        <v>4500</v>
      </c>
    </row>
    <row r="469" spans="1:5" ht="21" customHeight="1" outlineLevel="5" x14ac:dyDescent="0.25">
      <c r="A469" s="43" t="s">
        <v>210</v>
      </c>
      <c r="B469" s="44" t="s">
        <v>81</v>
      </c>
      <c r="C469" s="44" t="s">
        <v>229</v>
      </c>
      <c r="D469" s="44" t="s">
        <v>6</v>
      </c>
      <c r="E469" s="81">
        <f>E470</f>
        <v>671000</v>
      </c>
    </row>
    <row r="470" spans="1:5" outlineLevel="6" x14ac:dyDescent="0.25">
      <c r="A470" s="43" t="s">
        <v>82</v>
      </c>
      <c r="B470" s="44" t="s">
        <v>81</v>
      </c>
      <c r="C470" s="44" t="s">
        <v>139</v>
      </c>
      <c r="D470" s="44" t="s">
        <v>6</v>
      </c>
      <c r="E470" s="81">
        <f>E471</f>
        <v>671000</v>
      </c>
    </row>
    <row r="471" spans="1:5" ht="37.5" outlineLevel="6" x14ac:dyDescent="0.25">
      <c r="A471" s="43" t="s">
        <v>36</v>
      </c>
      <c r="B471" s="44" t="s">
        <v>81</v>
      </c>
      <c r="C471" s="44" t="s">
        <v>139</v>
      </c>
      <c r="D471" s="44" t="s">
        <v>37</v>
      </c>
      <c r="E471" s="81">
        <f>E472+E473</f>
        <v>671000</v>
      </c>
    </row>
    <row r="472" spans="1:5" outlineLevel="6" x14ac:dyDescent="0.25">
      <c r="A472" s="43" t="s">
        <v>73</v>
      </c>
      <c r="B472" s="44" t="s">
        <v>81</v>
      </c>
      <c r="C472" s="44" t="s">
        <v>139</v>
      </c>
      <c r="D472" s="44" t="s">
        <v>74</v>
      </c>
      <c r="E472" s="81">
        <f>557000</f>
        <v>557000</v>
      </c>
    </row>
    <row r="473" spans="1:5" ht="37.5" outlineLevel="6" x14ac:dyDescent="0.25">
      <c r="A473" s="43" t="s">
        <v>374</v>
      </c>
      <c r="B473" s="44" t="s">
        <v>81</v>
      </c>
      <c r="C473" s="44" t="s">
        <v>139</v>
      </c>
      <c r="D473" s="44" t="s">
        <v>252</v>
      </c>
      <c r="E473" s="81">
        <f>114000</f>
        <v>114000</v>
      </c>
    </row>
    <row r="474" spans="1:5" outlineLevel="6" x14ac:dyDescent="0.25">
      <c r="A474" s="43" t="s">
        <v>511</v>
      </c>
      <c r="B474" s="44" t="s">
        <v>512</v>
      </c>
      <c r="C474" s="44" t="s">
        <v>125</v>
      </c>
      <c r="D474" s="44" t="s">
        <v>6</v>
      </c>
      <c r="E474" s="81">
        <f>E475</f>
        <v>180000</v>
      </c>
    </row>
    <row r="475" spans="1:5" ht="37.5" outlineLevel="6" x14ac:dyDescent="0.25">
      <c r="A475" s="43" t="s">
        <v>372</v>
      </c>
      <c r="B475" s="44" t="s">
        <v>512</v>
      </c>
      <c r="C475" s="44" t="s">
        <v>135</v>
      </c>
      <c r="D475" s="44" t="s">
        <v>6</v>
      </c>
      <c r="E475" s="81">
        <f>E476</f>
        <v>180000</v>
      </c>
    </row>
    <row r="476" spans="1:5" ht="21.75" customHeight="1" outlineLevel="6" x14ac:dyDescent="0.25">
      <c r="A476" s="43" t="s">
        <v>210</v>
      </c>
      <c r="B476" s="44" t="s">
        <v>512</v>
      </c>
      <c r="C476" s="44" t="s">
        <v>229</v>
      </c>
      <c r="D476" s="44" t="s">
        <v>6</v>
      </c>
      <c r="E476" s="81">
        <f>E477</f>
        <v>180000</v>
      </c>
    </row>
    <row r="477" spans="1:5" ht="40.5" customHeight="1" outlineLevel="6" x14ac:dyDescent="0.25">
      <c r="A477" s="43" t="s">
        <v>513</v>
      </c>
      <c r="B477" s="44" t="s">
        <v>512</v>
      </c>
      <c r="C477" s="44" t="s">
        <v>514</v>
      </c>
      <c r="D477" s="44" t="s">
        <v>6</v>
      </c>
      <c r="E477" s="81">
        <f>E478</f>
        <v>180000</v>
      </c>
    </row>
    <row r="478" spans="1:5" ht="37.5" outlineLevel="6" x14ac:dyDescent="0.25">
      <c r="A478" s="43" t="s">
        <v>36</v>
      </c>
      <c r="B478" s="44" t="s">
        <v>512</v>
      </c>
      <c r="C478" s="44" t="s">
        <v>514</v>
      </c>
      <c r="D478" s="44" t="s">
        <v>37</v>
      </c>
      <c r="E478" s="81">
        <f>E479</f>
        <v>180000</v>
      </c>
    </row>
    <row r="479" spans="1:5" outlineLevel="6" x14ac:dyDescent="0.25">
      <c r="A479" s="43" t="s">
        <v>73</v>
      </c>
      <c r="B479" s="44" t="s">
        <v>512</v>
      </c>
      <c r="C479" s="44" t="s">
        <v>514</v>
      </c>
      <c r="D479" s="44" t="s">
        <v>74</v>
      </c>
      <c r="E479" s="81">
        <f>180000</f>
        <v>180000</v>
      </c>
    </row>
    <row r="480" spans="1:5" s="3" customFormat="1" x14ac:dyDescent="0.25">
      <c r="A480" s="43" t="s">
        <v>84</v>
      </c>
      <c r="B480" s="42" t="s">
        <v>85</v>
      </c>
      <c r="C480" s="42" t="s">
        <v>125</v>
      </c>
      <c r="D480" s="42" t="s">
        <v>6</v>
      </c>
      <c r="E480" s="85">
        <f>E481+E506+E486</f>
        <v>46102058.520000003</v>
      </c>
    </row>
    <row r="481" spans="1:5" outlineLevel="1" x14ac:dyDescent="0.25">
      <c r="A481" s="43" t="s">
        <v>86</v>
      </c>
      <c r="B481" s="44" t="s">
        <v>87</v>
      </c>
      <c r="C481" s="44" t="s">
        <v>125</v>
      </c>
      <c r="D481" s="44" t="s">
        <v>6</v>
      </c>
      <c r="E481" s="81">
        <f>E482</f>
        <v>5559675.2400000002</v>
      </c>
    </row>
    <row r="482" spans="1:5" outlineLevel="3" x14ac:dyDescent="0.25">
      <c r="A482" s="43" t="s">
        <v>197</v>
      </c>
      <c r="B482" s="44" t="s">
        <v>87</v>
      </c>
      <c r="C482" s="44" t="s">
        <v>126</v>
      </c>
      <c r="D482" s="44" t="s">
        <v>6</v>
      </c>
      <c r="E482" s="81">
        <f>E483</f>
        <v>5559675.2400000002</v>
      </c>
    </row>
    <row r="483" spans="1:5" outlineLevel="4" x14ac:dyDescent="0.25">
      <c r="A483" s="43" t="s">
        <v>88</v>
      </c>
      <c r="B483" s="44" t="s">
        <v>87</v>
      </c>
      <c r="C483" s="44" t="s">
        <v>141</v>
      </c>
      <c r="D483" s="44" t="s">
        <v>6</v>
      </c>
      <c r="E483" s="81">
        <f>E484</f>
        <v>5559675.2400000002</v>
      </c>
    </row>
    <row r="484" spans="1:5" outlineLevel="5" x14ac:dyDescent="0.25">
      <c r="A484" s="43" t="s">
        <v>89</v>
      </c>
      <c r="B484" s="44" t="s">
        <v>87</v>
      </c>
      <c r="C484" s="44" t="s">
        <v>141</v>
      </c>
      <c r="D484" s="44" t="s">
        <v>90</v>
      </c>
      <c r="E484" s="81">
        <f>E485</f>
        <v>5559675.2400000002</v>
      </c>
    </row>
    <row r="485" spans="1:5" outlineLevel="6" x14ac:dyDescent="0.25">
      <c r="A485" s="43" t="s">
        <v>91</v>
      </c>
      <c r="B485" s="44" t="s">
        <v>87</v>
      </c>
      <c r="C485" s="44" t="s">
        <v>141</v>
      </c>
      <c r="D485" s="44" t="s">
        <v>92</v>
      </c>
      <c r="E485" s="81">
        <f>5301675.24+258000</f>
        <v>5559675.2400000002</v>
      </c>
    </row>
    <row r="486" spans="1:5" outlineLevel="6" x14ac:dyDescent="0.25">
      <c r="A486" s="43" t="s">
        <v>93</v>
      </c>
      <c r="B486" s="44" t="s">
        <v>94</v>
      </c>
      <c r="C486" s="44" t="s">
        <v>125</v>
      </c>
      <c r="D486" s="44" t="s">
        <v>6</v>
      </c>
      <c r="E486" s="81">
        <f>E487+E492+E497+E502</f>
        <v>3318600</v>
      </c>
    </row>
    <row r="487" spans="1:5" ht="37.5" outlineLevel="6" x14ac:dyDescent="0.25">
      <c r="A487" s="75" t="s">
        <v>399</v>
      </c>
      <c r="B487" s="59" t="s">
        <v>94</v>
      </c>
      <c r="C487" s="59" t="s">
        <v>137</v>
      </c>
      <c r="D487" s="59" t="s">
        <v>6</v>
      </c>
      <c r="E487" s="81">
        <f>E488</f>
        <v>2460000</v>
      </c>
    </row>
    <row r="488" spans="1:5" outlineLevel="6" x14ac:dyDescent="0.25">
      <c r="A488" s="46" t="s">
        <v>449</v>
      </c>
      <c r="B488" s="44" t="s">
        <v>94</v>
      </c>
      <c r="C488" s="44" t="s">
        <v>450</v>
      </c>
      <c r="D488" s="44" t="s">
        <v>6</v>
      </c>
      <c r="E488" s="81">
        <f>E489</f>
        <v>2460000</v>
      </c>
    </row>
    <row r="489" spans="1:5" ht="57.75" customHeight="1" outlineLevel="6" x14ac:dyDescent="0.25">
      <c r="A489" s="28" t="s">
        <v>409</v>
      </c>
      <c r="B489" s="44" t="s">
        <v>94</v>
      </c>
      <c r="C489" s="44" t="s">
        <v>451</v>
      </c>
      <c r="D489" s="44" t="s">
        <v>6</v>
      </c>
      <c r="E489" s="81">
        <f>E490</f>
        <v>2460000</v>
      </c>
    </row>
    <row r="490" spans="1:5" outlineLevel="6" x14ac:dyDescent="0.25">
      <c r="A490" s="43" t="s">
        <v>89</v>
      </c>
      <c r="B490" s="44" t="s">
        <v>94</v>
      </c>
      <c r="C490" s="44" t="s">
        <v>451</v>
      </c>
      <c r="D490" s="44" t="s">
        <v>90</v>
      </c>
      <c r="E490" s="81">
        <f>E491</f>
        <v>2460000</v>
      </c>
    </row>
    <row r="491" spans="1:5" ht="21" customHeight="1" outlineLevel="6" x14ac:dyDescent="0.25">
      <c r="A491" s="43" t="s">
        <v>96</v>
      </c>
      <c r="B491" s="44" t="s">
        <v>94</v>
      </c>
      <c r="C491" s="44" t="s">
        <v>451</v>
      </c>
      <c r="D491" s="44" t="s">
        <v>97</v>
      </c>
      <c r="E491" s="81">
        <v>2460000</v>
      </c>
    </row>
    <row r="492" spans="1:5" ht="37.5" outlineLevel="6" x14ac:dyDescent="0.25">
      <c r="A492" s="75" t="s">
        <v>375</v>
      </c>
      <c r="B492" s="59" t="s">
        <v>94</v>
      </c>
      <c r="C492" s="59" t="s">
        <v>128</v>
      </c>
      <c r="D492" s="59" t="s">
        <v>6</v>
      </c>
      <c r="E492" s="81">
        <f>E493</f>
        <v>200000</v>
      </c>
    </row>
    <row r="493" spans="1:5" ht="37.5" outlineLevel="6" x14ac:dyDescent="0.25">
      <c r="A493" s="43" t="s">
        <v>376</v>
      </c>
      <c r="B493" s="44" t="s">
        <v>94</v>
      </c>
      <c r="C493" s="44" t="s">
        <v>417</v>
      </c>
      <c r="D493" s="44" t="s">
        <v>6</v>
      </c>
      <c r="E493" s="81">
        <f>E494</f>
        <v>200000</v>
      </c>
    </row>
    <row r="494" spans="1:5" ht="20.25" customHeight="1" outlineLevel="6" x14ac:dyDescent="0.25">
      <c r="A494" s="43" t="s">
        <v>98</v>
      </c>
      <c r="B494" s="44" t="s">
        <v>94</v>
      </c>
      <c r="C494" s="44" t="s">
        <v>418</v>
      </c>
      <c r="D494" s="44" t="s">
        <v>6</v>
      </c>
      <c r="E494" s="81">
        <f>E495</f>
        <v>200000</v>
      </c>
    </row>
    <row r="495" spans="1:5" outlineLevel="6" x14ac:dyDescent="0.25">
      <c r="A495" s="43" t="s">
        <v>89</v>
      </c>
      <c r="B495" s="44" t="s">
        <v>94</v>
      </c>
      <c r="C495" s="44" t="s">
        <v>418</v>
      </c>
      <c r="D495" s="44" t="s">
        <v>90</v>
      </c>
      <c r="E495" s="81">
        <f>E496</f>
        <v>200000</v>
      </c>
    </row>
    <row r="496" spans="1:5" ht="18" customHeight="1" outlineLevel="6" x14ac:dyDescent="0.25">
      <c r="A496" s="43" t="s">
        <v>96</v>
      </c>
      <c r="B496" s="44" t="s">
        <v>94</v>
      </c>
      <c r="C496" s="44" t="s">
        <v>418</v>
      </c>
      <c r="D496" s="44" t="s">
        <v>97</v>
      </c>
      <c r="E496" s="81">
        <f>200000</f>
        <v>200000</v>
      </c>
    </row>
    <row r="497" spans="1:5" ht="37.5" outlineLevel="6" x14ac:dyDescent="0.25">
      <c r="A497" s="75" t="s">
        <v>377</v>
      </c>
      <c r="B497" s="59" t="s">
        <v>94</v>
      </c>
      <c r="C497" s="59" t="s">
        <v>378</v>
      </c>
      <c r="D497" s="59" t="s">
        <v>6</v>
      </c>
      <c r="E497" s="81">
        <f>E498</f>
        <v>558600</v>
      </c>
    </row>
    <row r="498" spans="1:5" ht="37.5" outlineLevel="6" x14ac:dyDescent="0.25">
      <c r="A498" s="43" t="s">
        <v>398</v>
      </c>
      <c r="B498" s="44" t="s">
        <v>94</v>
      </c>
      <c r="C498" s="44" t="s">
        <v>379</v>
      </c>
      <c r="D498" s="44" t="s">
        <v>6</v>
      </c>
      <c r="E498" s="81">
        <f>E499</f>
        <v>558600</v>
      </c>
    </row>
    <row r="499" spans="1:5" ht="37.5" outlineLevel="6" x14ac:dyDescent="0.25">
      <c r="A499" s="43" t="s">
        <v>95</v>
      </c>
      <c r="B499" s="44" t="s">
        <v>94</v>
      </c>
      <c r="C499" s="44" t="s">
        <v>380</v>
      </c>
      <c r="D499" s="44" t="s">
        <v>6</v>
      </c>
      <c r="E499" s="81">
        <f>E500</f>
        <v>558600</v>
      </c>
    </row>
    <row r="500" spans="1:5" outlineLevel="6" x14ac:dyDescent="0.25">
      <c r="A500" s="43" t="s">
        <v>89</v>
      </c>
      <c r="B500" s="44" t="s">
        <v>94</v>
      </c>
      <c r="C500" s="44" t="s">
        <v>380</v>
      </c>
      <c r="D500" s="44" t="s">
        <v>90</v>
      </c>
      <c r="E500" s="81">
        <f>E501</f>
        <v>558600</v>
      </c>
    </row>
    <row r="501" spans="1:5" ht="19.5" customHeight="1" outlineLevel="6" x14ac:dyDescent="0.25">
      <c r="A501" s="43" t="s">
        <v>96</v>
      </c>
      <c r="B501" s="44" t="s">
        <v>94</v>
      </c>
      <c r="C501" s="44" t="s">
        <v>380</v>
      </c>
      <c r="D501" s="44" t="s">
        <v>97</v>
      </c>
      <c r="E501" s="81">
        <v>558600</v>
      </c>
    </row>
    <row r="502" spans="1:5" ht="19.5" customHeight="1" outlineLevel="6" x14ac:dyDescent="0.25">
      <c r="A502" s="43" t="s">
        <v>131</v>
      </c>
      <c r="B502" s="44" t="s">
        <v>94</v>
      </c>
      <c r="C502" s="44" t="s">
        <v>126</v>
      </c>
      <c r="D502" s="44" t="s">
        <v>6</v>
      </c>
      <c r="E502" s="81">
        <f>E503</f>
        <v>100000</v>
      </c>
    </row>
    <row r="503" spans="1:5" ht="37.5" outlineLevel="6" x14ac:dyDescent="0.25">
      <c r="A503" s="43" t="s">
        <v>515</v>
      </c>
      <c r="B503" s="44" t="s">
        <v>94</v>
      </c>
      <c r="C503" s="44" t="s">
        <v>527</v>
      </c>
      <c r="D503" s="44" t="s">
        <v>6</v>
      </c>
      <c r="E503" s="81">
        <f>E504</f>
        <v>100000</v>
      </c>
    </row>
    <row r="504" spans="1:5" outlineLevel="6" x14ac:dyDescent="0.25">
      <c r="A504" s="43" t="s">
        <v>89</v>
      </c>
      <c r="B504" s="44" t="s">
        <v>94</v>
      </c>
      <c r="C504" s="44" t="s">
        <v>527</v>
      </c>
      <c r="D504" s="44" t="s">
        <v>90</v>
      </c>
      <c r="E504" s="81">
        <f>E505</f>
        <v>100000</v>
      </c>
    </row>
    <row r="505" spans="1:5" outlineLevel="6" x14ac:dyDescent="0.25">
      <c r="A505" s="43" t="s">
        <v>311</v>
      </c>
      <c r="B505" s="44" t="s">
        <v>94</v>
      </c>
      <c r="C505" s="44" t="s">
        <v>527</v>
      </c>
      <c r="D505" s="44" t="s">
        <v>312</v>
      </c>
      <c r="E505" s="81">
        <f>100000</f>
        <v>100000</v>
      </c>
    </row>
    <row r="506" spans="1:5" outlineLevel="1" x14ac:dyDescent="0.25">
      <c r="A506" s="43" t="s">
        <v>122</v>
      </c>
      <c r="B506" s="44" t="s">
        <v>123</v>
      </c>
      <c r="C506" s="44" t="s">
        <v>125</v>
      </c>
      <c r="D506" s="44" t="s">
        <v>6</v>
      </c>
      <c r="E506" s="81">
        <f>E507+E515</f>
        <v>37223783.280000001</v>
      </c>
    </row>
    <row r="507" spans="1:5" ht="37.5" outlineLevel="2" x14ac:dyDescent="0.25">
      <c r="A507" s="75" t="s">
        <v>408</v>
      </c>
      <c r="B507" s="59" t="s">
        <v>123</v>
      </c>
      <c r="C507" s="59" t="s">
        <v>137</v>
      </c>
      <c r="D507" s="59" t="s">
        <v>6</v>
      </c>
      <c r="E507" s="81">
        <f>E508</f>
        <v>3404117</v>
      </c>
    </row>
    <row r="508" spans="1:5" ht="37.5" outlineLevel="3" x14ac:dyDescent="0.25">
      <c r="A508" s="43" t="s">
        <v>400</v>
      </c>
      <c r="B508" s="44" t="s">
        <v>123</v>
      </c>
      <c r="C508" s="44" t="s">
        <v>138</v>
      </c>
      <c r="D508" s="44" t="s">
        <v>6</v>
      </c>
      <c r="E508" s="81">
        <f>E509</f>
        <v>3404117</v>
      </c>
    </row>
    <row r="509" spans="1:5" ht="21" customHeight="1" outlineLevel="4" x14ac:dyDescent="0.25">
      <c r="A509" s="76" t="s">
        <v>203</v>
      </c>
      <c r="B509" s="44" t="s">
        <v>123</v>
      </c>
      <c r="C509" s="44" t="s">
        <v>234</v>
      </c>
      <c r="D509" s="44" t="s">
        <v>6</v>
      </c>
      <c r="E509" s="81">
        <f>E510</f>
        <v>3404117</v>
      </c>
    </row>
    <row r="510" spans="1:5" ht="130.5" customHeight="1" outlineLevel="5" x14ac:dyDescent="0.25">
      <c r="A510" s="28" t="s">
        <v>633</v>
      </c>
      <c r="B510" s="44" t="s">
        <v>123</v>
      </c>
      <c r="C510" s="44" t="s">
        <v>155</v>
      </c>
      <c r="D510" s="44" t="s">
        <v>6</v>
      </c>
      <c r="E510" s="81">
        <f>E513+E511</f>
        <v>3404117</v>
      </c>
    </row>
    <row r="511" spans="1:5" ht="24.75" customHeight="1" outlineLevel="5" x14ac:dyDescent="0.25">
      <c r="A511" s="43" t="s">
        <v>15</v>
      </c>
      <c r="B511" s="44" t="s">
        <v>123</v>
      </c>
      <c r="C511" s="44" t="s">
        <v>155</v>
      </c>
      <c r="D511" s="44" t="s">
        <v>16</v>
      </c>
      <c r="E511" s="81">
        <f>E512</f>
        <v>24000</v>
      </c>
    </row>
    <row r="512" spans="1:5" ht="37.5" customHeight="1" outlineLevel="5" x14ac:dyDescent="0.25">
      <c r="A512" s="43" t="s">
        <v>17</v>
      </c>
      <c r="B512" s="44" t="s">
        <v>123</v>
      </c>
      <c r="C512" s="44" t="s">
        <v>155</v>
      </c>
      <c r="D512" s="44" t="s">
        <v>18</v>
      </c>
      <c r="E512" s="81">
        <v>24000</v>
      </c>
    </row>
    <row r="513" spans="1:5" outlineLevel="6" x14ac:dyDescent="0.25">
      <c r="A513" s="43" t="s">
        <v>89</v>
      </c>
      <c r="B513" s="44" t="s">
        <v>123</v>
      </c>
      <c r="C513" s="44" t="s">
        <v>155</v>
      </c>
      <c r="D513" s="44" t="s">
        <v>90</v>
      </c>
      <c r="E513" s="81">
        <f>E514</f>
        <v>3380117</v>
      </c>
    </row>
    <row r="514" spans="1:5" ht="17.25" customHeight="1" outlineLevel="6" x14ac:dyDescent="0.25">
      <c r="A514" s="43" t="s">
        <v>96</v>
      </c>
      <c r="B514" s="44" t="s">
        <v>123</v>
      </c>
      <c r="C514" s="44" t="s">
        <v>155</v>
      </c>
      <c r="D514" s="44" t="s">
        <v>97</v>
      </c>
      <c r="E514" s="81">
        <v>3380117</v>
      </c>
    </row>
    <row r="515" spans="1:5" ht="20.25" customHeight="1" outlineLevel="6" x14ac:dyDescent="0.25">
      <c r="A515" s="43" t="s">
        <v>131</v>
      </c>
      <c r="B515" s="44" t="s">
        <v>123</v>
      </c>
      <c r="C515" s="44" t="s">
        <v>126</v>
      </c>
      <c r="D515" s="44" t="s">
        <v>6</v>
      </c>
      <c r="E515" s="81">
        <f>E516</f>
        <v>33819666.280000001</v>
      </c>
    </row>
    <row r="516" spans="1:5" outlineLevel="6" x14ac:dyDescent="0.25">
      <c r="A516" s="43" t="s">
        <v>277</v>
      </c>
      <c r="B516" s="44" t="s">
        <v>123</v>
      </c>
      <c r="C516" s="44" t="s">
        <v>276</v>
      </c>
      <c r="D516" s="44" t="s">
        <v>6</v>
      </c>
      <c r="E516" s="81">
        <f>E526+E517+E520</f>
        <v>33819666.280000001</v>
      </c>
    </row>
    <row r="517" spans="1:5" ht="57" customHeight="1" outlineLevel="6" x14ac:dyDescent="0.25">
      <c r="A517" s="43" t="s">
        <v>439</v>
      </c>
      <c r="B517" s="44" t="s">
        <v>123</v>
      </c>
      <c r="C517" s="44" t="s">
        <v>440</v>
      </c>
      <c r="D517" s="44" t="s">
        <v>6</v>
      </c>
      <c r="E517" s="81">
        <f>E518</f>
        <v>1021243.89</v>
      </c>
    </row>
    <row r="518" spans="1:5" outlineLevel="6" x14ac:dyDescent="0.25">
      <c r="A518" s="43" t="s">
        <v>89</v>
      </c>
      <c r="B518" s="44" t="s">
        <v>123</v>
      </c>
      <c r="C518" s="44" t="s">
        <v>440</v>
      </c>
      <c r="D518" s="44" t="s">
        <v>90</v>
      </c>
      <c r="E518" s="81">
        <f>E519</f>
        <v>1021243.89</v>
      </c>
    </row>
    <row r="519" spans="1:5" outlineLevel="6" x14ac:dyDescent="0.25">
      <c r="A519" s="43" t="s">
        <v>91</v>
      </c>
      <c r="B519" s="44" t="s">
        <v>123</v>
      </c>
      <c r="C519" s="44" t="s">
        <v>440</v>
      </c>
      <c r="D519" s="44" t="s">
        <v>92</v>
      </c>
      <c r="E519" s="81">
        <v>1021243.89</v>
      </c>
    </row>
    <row r="520" spans="1:5" ht="78.75" customHeight="1" outlineLevel="6" x14ac:dyDescent="0.25">
      <c r="A520" s="28" t="s">
        <v>441</v>
      </c>
      <c r="B520" s="44" t="s">
        <v>123</v>
      </c>
      <c r="C520" s="44" t="s">
        <v>442</v>
      </c>
      <c r="D520" s="44" t="s">
        <v>6</v>
      </c>
      <c r="E520" s="81">
        <f>E521+E523</f>
        <v>14290492.390000001</v>
      </c>
    </row>
    <row r="521" spans="1:5" ht="17.25" customHeight="1" outlineLevel="6" x14ac:dyDescent="0.25">
      <c r="A521" s="43" t="s">
        <v>15</v>
      </c>
      <c r="B521" s="44" t="s">
        <v>123</v>
      </c>
      <c r="C521" s="44" t="s">
        <v>442</v>
      </c>
      <c r="D521" s="44" t="s">
        <v>16</v>
      </c>
      <c r="E521" s="81">
        <f>E522</f>
        <v>130000</v>
      </c>
    </row>
    <row r="522" spans="1:5" ht="23.25" customHeight="1" outlineLevel="6" x14ac:dyDescent="0.25">
      <c r="A522" s="43" t="s">
        <v>17</v>
      </c>
      <c r="B522" s="44" t="s">
        <v>123</v>
      </c>
      <c r="C522" s="44" t="s">
        <v>442</v>
      </c>
      <c r="D522" s="44" t="s">
        <v>18</v>
      </c>
      <c r="E522" s="81">
        <f>130000</f>
        <v>130000</v>
      </c>
    </row>
    <row r="523" spans="1:5" outlineLevel="6" x14ac:dyDescent="0.25">
      <c r="A523" s="43" t="s">
        <v>89</v>
      </c>
      <c r="B523" s="44" t="s">
        <v>123</v>
      </c>
      <c r="C523" s="44" t="s">
        <v>442</v>
      </c>
      <c r="D523" s="44" t="s">
        <v>90</v>
      </c>
      <c r="E523" s="81">
        <f>E524+E525</f>
        <v>14160492.390000001</v>
      </c>
    </row>
    <row r="524" spans="1:5" outlineLevel="6" x14ac:dyDescent="0.25">
      <c r="A524" s="43" t="s">
        <v>91</v>
      </c>
      <c r="B524" s="44" t="s">
        <v>123</v>
      </c>
      <c r="C524" s="44" t="s">
        <v>442</v>
      </c>
      <c r="D524" s="44" t="s">
        <v>92</v>
      </c>
      <c r="E524" s="81">
        <v>12360492.390000001</v>
      </c>
    </row>
    <row r="525" spans="1:5" ht="18.75" customHeight="1" outlineLevel="6" x14ac:dyDescent="0.25">
      <c r="A525" s="43" t="s">
        <v>96</v>
      </c>
      <c r="B525" s="44" t="s">
        <v>123</v>
      </c>
      <c r="C525" s="44" t="s">
        <v>442</v>
      </c>
      <c r="D525" s="44" t="s">
        <v>97</v>
      </c>
      <c r="E525" s="81">
        <v>1800000</v>
      </c>
    </row>
    <row r="526" spans="1:5" ht="94.5" customHeight="1" outlineLevel="6" x14ac:dyDescent="0.25">
      <c r="A526" s="28" t="s">
        <v>632</v>
      </c>
      <c r="B526" s="44" t="s">
        <v>123</v>
      </c>
      <c r="C526" s="44" t="s">
        <v>297</v>
      </c>
      <c r="D526" s="44" t="s">
        <v>6</v>
      </c>
      <c r="E526" s="81">
        <f>E527</f>
        <v>18507930</v>
      </c>
    </row>
    <row r="527" spans="1:5" ht="37.5" outlineLevel="6" x14ac:dyDescent="0.25">
      <c r="A527" s="43" t="s">
        <v>265</v>
      </c>
      <c r="B527" s="44" t="s">
        <v>123</v>
      </c>
      <c r="C527" s="44" t="s">
        <v>297</v>
      </c>
      <c r="D527" s="44" t="s">
        <v>266</v>
      </c>
      <c r="E527" s="81">
        <f>E528</f>
        <v>18507930</v>
      </c>
    </row>
    <row r="528" spans="1:5" outlineLevel="6" x14ac:dyDescent="0.25">
      <c r="A528" s="43" t="s">
        <v>267</v>
      </c>
      <c r="B528" s="44" t="s">
        <v>123</v>
      </c>
      <c r="C528" s="44" t="s">
        <v>297</v>
      </c>
      <c r="D528" s="44" t="s">
        <v>268</v>
      </c>
      <c r="E528" s="81">
        <v>18507930</v>
      </c>
    </row>
    <row r="529" spans="1:5" s="3" customFormat="1" x14ac:dyDescent="0.25">
      <c r="A529" s="43" t="s">
        <v>99</v>
      </c>
      <c r="B529" s="42" t="s">
        <v>100</v>
      </c>
      <c r="C529" s="42" t="s">
        <v>125</v>
      </c>
      <c r="D529" s="42" t="s">
        <v>6</v>
      </c>
      <c r="E529" s="85">
        <f>E530</f>
        <v>1528224.33</v>
      </c>
    </row>
    <row r="530" spans="1:5" outlineLevel="1" x14ac:dyDescent="0.25">
      <c r="A530" s="43" t="s">
        <v>303</v>
      </c>
      <c r="B530" s="44" t="s">
        <v>302</v>
      </c>
      <c r="C530" s="44" t="s">
        <v>125</v>
      </c>
      <c r="D530" s="44" t="s">
        <v>6</v>
      </c>
      <c r="E530" s="81">
        <f>E531+E542</f>
        <v>1528224.33</v>
      </c>
    </row>
    <row r="531" spans="1:5" ht="34.5" customHeight="1" outlineLevel="2" x14ac:dyDescent="0.25">
      <c r="A531" s="75" t="s">
        <v>381</v>
      </c>
      <c r="B531" s="59" t="s">
        <v>302</v>
      </c>
      <c r="C531" s="59" t="s">
        <v>199</v>
      </c>
      <c r="D531" s="59" t="s">
        <v>6</v>
      </c>
      <c r="E531" s="81">
        <f>E538+E532</f>
        <v>1478224.33</v>
      </c>
    </row>
    <row r="532" spans="1:5" ht="37.5" outlineLevel="6" x14ac:dyDescent="0.25">
      <c r="A532" s="43" t="s">
        <v>212</v>
      </c>
      <c r="B532" s="44" t="s">
        <v>302</v>
      </c>
      <c r="C532" s="44" t="s">
        <v>230</v>
      </c>
      <c r="D532" s="44" t="s">
        <v>6</v>
      </c>
      <c r="E532" s="81">
        <f>E533</f>
        <v>661000</v>
      </c>
    </row>
    <row r="533" spans="1:5" outlineLevel="6" x14ac:dyDescent="0.25">
      <c r="A533" s="43" t="s">
        <v>101</v>
      </c>
      <c r="B533" s="44" t="s">
        <v>302</v>
      </c>
      <c r="C533" s="44" t="s">
        <v>200</v>
      </c>
      <c r="D533" s="44" t="s">
        <v>6</v>
      </c>
      <c r="E533" s="81">
        <f>E534+E536</f>
        <v>661000</v>
      </c>
    </row>
    <row r="534" spans="1:5" ht="18.75" customHeight="1" outlineLevel="6" x14ac:dyDescent="0.25">
      <c r="A534" s="43" t="s">
        <v>15</v>
      </c>
      <c r="B534" s="44" t="s">
        <v>302</v>
      </c>
      <c r="C534" s="44" t="s">
        <v>200</v>
      </c>
      <c r="D534" s="44" t="s">
        <v>16</v>
      </c>
      <c r="E534" s="81">
        <f>E535</f>
        <v>631000</v>
      </c>
    </row>
    <row r="535" spans="1:5" ht="19.5" customHeight="1" outlineLevel="6" x14ac:dyDescent="0.25">
      <c r="A535" s="43" t="s">
        <v>17</v>
      </c>
      <c r="B535" s="44" t="s">
        <v>302</v>
      </c>
      <c r="C535" s="44" t="s">
        <v>200</v>
      </c>
      <c r="D535" s="44" t="s">
        <v>18</v>
      </c>
      <c r="E535" s="81">
        <f>631000</f>
        <v>631000</v>
      </c>
    </row>
    <row r="536" spans="1:5" ht="21" customHeight="1" outlineLevel="6" x14ac:dyDescent="0.25">
      <c r="A536" s="43" t="s">
        <v>272</v>
      </c>
      <c r="B536" s="44" t="s">
        <v>302</v>
      </c>
      <c r="C536" s="44" t="s">
        <v>200</v>
      </c>
      <c r="D536" s="44" t="s">
        <v>20</v>
      </c>
      <c r="E536" s="81">
        <f>E537</f>
        <v>30000</v>
      </c>
    </row>
    <row r="537" spans="1:5" ht="21" customHeight="1" outlineLevel="6" x14ac:dyDescent="0.25">
      <c r="A537" s="43" t="s">
        <v>273</v>
      </c>
      <c r="B537" s="44" t="s">
        <v>302</v>
      </c>
      <c r="C537" s="44" t="s">
        <v>200</v>
      </c>
      <c r="D537" s="44" t="s">
        <v>22</v>
      </c>
      <c r="E537" s="81">
        <f>30000</f>
        <v>30000</v>
      </c>
    </row>
    <row r="538" spans="1:5" outlineLevel="2" x14ac:dyDescent="0.25">
      <c r="A538" s="43" t="s">
        <v>382</v>
      </c>
      <c r="B538" s="44" t="s">
        <v>302</v>
      </c>
      <c r="C538" s="44" t="s">
        <v>305</v>
      </c>
      <c r="D538" s="44" t="s">
        <v>6</v>
      </c>
      <c r="E538" s="81">
        <f>E539</f>
        <v>817224.33</v>
      </c>
    </row>
    <row r="539" spans="1:5" ht="18.75" customHeight="1" outlineLevel="2" x14ac:dyDescent="0.25">
      <c r="A539" s="43" t="s">
        <v>281</v>
      </c>
      <c r="B539" s="44" t="s">
        <v>302</v>
      </c>
      <c r="C539" s="44" t="s">
        <v>304</v>
      </c>
      <c r="D539" s="44" t="s">
        <v>6</v>
      </c>
      <c r="E539" s="81">
        <f>E540</f>
        <v>817224.33</v>
      </c>
    </row>
    <row r="540" spans="1:5" ht="37.5" outlineLevel="2" x14ac:dyDescent="0.25">
      <c r="A540" s="43" t="s">
        <v>265</v>
      </c>
      <c r="B540" s="44" t="s">
        <v>302</v>
      </c>
      <c r="C540" s="44" t="s">
        <v>304</v>
      </c>
      <c r="D540" s="44" t="s">
        <v>266</v>
      </c>
      <c r="E540" s="81">
        <f>E541</f>
        <v>817224.33</v>
      </c>
    </row>
    <row r="541" spans="1:5" outlineLevel="4" x14ac:dyDescent="0.25">
      <c r="A541" s="43" t="s">
        <v>267</v>
      </c>
      <c r="B541" s="44" t="s">
        <v>302</v>
      </c>
      <c r="C541" s="44" t="s">
        <v>304</v>
      </c>
      <c r="D541" s="44" t="s">
        <v>268</v>
      </c>
      <c r="E541" s="81">
        <f>817224.33</f>
        <v>817224.33</v>
      </c>
    </row>
    <row r="542" spans="1:5" ht="37.5" outlineLevel="6" x14ac:dyDescent="0.25">
      <c r="A542" s="75" t="s">
        <v>457</v>
      </c>
      <c r="B542" s="59" t="s">
        <v>302</v>
      </c>
      <c r="C542" s="59" t="s">
        <v>458</v>
      </c>
      <c r="D542" s="59" t="s">
        <v>6</v>
      </c>
      <c r="E542" s="81">
        <f>E543</f>
        <v>50000</v>
      </c>
    </row>
    <row r="543" spans="1:5" ht="21" customHeight="1" outlineLevel="6" x14ac:dyDescent="0.25">
      <c r="A543" s="43" t="s">
        <v>459</v>
      </c>
      <c r="B543" s="44" t="s">
        <v>302</v>
      </c>
      <c r="C543" s="44" t="s">
        <v>460</v>
      </c>
      <c r="D543" s="44" t="s">
        <v>6</v>
      </c>
      <c r="E543" s="81">
        <f>E544</f>
        <v>50000</v>
      </c>
    </row>
    <row r="544" spans="1:5" ht="37.5" outlineLevel="6" x14ac:dyDescent="0.25">
      <c r="A544" s="43" t="s">
        <v>461</v>
      </c>
      <c r="B544" s="44" t="s">
        <v>302</v>
      </c>
      <c r="C544" s="44" t="s">
        <v>462</v>
      </c>
      <c r="D544" s="44" t="s">
        <v>6</v>
      </c>
      <c r="E544" s="81">
        <f>E545</f>
        <v>50000</v>
      </c>
    </row>
    <row r="545" spans="1:8" ht="20.25" customHeight="1" outlineLevel="6" x14ac:dyDescent="0.25">
      <c r="A545" s="43" t="s">
        <v>15</v>
      </c>
      <c r="B545" s="44" t="s">
        <v>302</v>
      </c>
      <c r="C545" s="44" t="s">
        <v>462</v>
      </c>
      <c r="D545" s="44" t="s">
        <v>16</v>
      </c>
      <c r="E545" s="81">
        <f>E546</f>
        <v>50000</v>
      </c>
    </row>
    <row r="546" spans="1:8" ht="22.5" customHeight="1" outlineLevel="6" x14ac:dyDescent="0.25">
      <c r="A546" s="43" t="s">
        <v>17</v>
      </c>
      <c r="B546" s="44" t="s">
        <v>302</v>
      </c>
      <c r="C546" s="44" t="s">
        <v>462</v>
      </c>
      <c r="D546" s="44" t="s">
        <v>18</v>
      </c>
      <c r="E546" s="81">
        <f>50000</f>
        <v>50000</v>
      </c>
    </row>
    <row r="547" spans="1:8" s="3" customFormat="1" x14ac:dyDescent="0.25">
      <c r="A547" s="43" t="s">
        <v>102</v>
      </c>
      <c r="B547" s="42" t="s">
        <v>103</v>
      </c>
      <c r="C547" s="42" t="s">
        <v>125</v>
      </c>
      <c r="D547" s="42" t="s">
        <v>6</v>
      </c>
      <c r="E547" s="85">
        <f>E548</f>
        <v>2500000</v>
      </c>
    </row>
    <row r="548" spans="1:8" outlineLevel="1" x14ac:dyDescent="0.25">
      <c r="A548" s="43" t="s">
        <v>104</v>
      </c>
      <c r="B548" s="44" t="s">
        <v>105</v>
      </c>
      <c r="C548" s="44" t="s">
        <v>125</v>
      </c>
      <c r="D548" s="44" t="s">
        <v>6</v>
      </c>
      <c r="E548" s="81">
        <f>E549</f>
        <v>2500000</v>
      </c>
    </row>
    <row r="549" spans="1:8" ht="36" customHeight="1" outlineLevel="2" x14ac:dyDescent="0.25">
      <c r="A549" s="75" t="s">
        <v>435</v>
      </c>
      <c r="B549" s="59" t="s">
        <v>105</v>
      </c>
      <c r="C549" s="59" t="s">
        <v>319</v>
      </c>
      <c r="D549" s="59" t="s">
        <v>6</v>
      </c>
      <c r="E549" s="81">
        <f>E550</f>
        <v>2500000</v>
      </c>
    </row>
    <row r="550" spans="1:8" ht="21" customHeight="1" outlineLevel="3" x14ac:dyDescent="0.25">
      <c r="A550" s="46" t="s">
        <v>329</v>
      </c>
      <c r="B550" s="44" t="s">
        <v>105</v>
      </c>
      <c r="C550" s="44" t="s">
        <v>321</v>
      </c>
      <c r="D550" s="44" t="s">
        <v>6</v>
      </c>
      <c r="E550" s="81">
        <f t="shared" ref="E550:E552" si="1">E551</f>
        <v>2500000</v>
      </c>
    </row>
    <row r="551" spans="1:8" ht="37.5" outlineLevel="4" x14ac:dyDescent="0.25">
      <c r="A551" s="43" t="s">
        <v>106</v>
      </c>
      <c r="B551" s="44" t="s">
        <v>105</v>
      </c>
      <c r="C551" s="44" t="s">
        <v>322</v>
      </c>
      <c r="D551" s="44" t="s">
        <v>6</v>
      </c>
      <c r="E551" s="81">
        <f t="shared" si="1"/>
        <v>2500000</v>
      </c>
    </row>
    <row r="552" spans="1:8" ht="37.5" outlineLevel="5" x14ac:dyDescent="0.25">
      <c r="A552" s="43" t="s">
        <v>36</v>
      </c>
      <c r="B552" s="44" t="s">
        <v>105</v>
      </c>
      <c r="C552" s="44" t="s">
        <v>322</v>
      </c>
      <c r="D552" s="44" t="s">
        <v>37</v>
      </c>
      <c r="E552" s="81">
        <f t="shared" si="1"/>
        <v>2500000</v>
      </c>
    </row>
    <row r="553" spans="1:8" outlineLevel="6" x14ac:dyDescent="0.25">
      <c r="A553" s="43" t="s">
        <v>38</v>
      </c>
      <c r="B553" s="44" t="s">
        <v>105</v>
      </c>
      <c r="C553" s="44" t="s">
        <v>322</v>
      </c>
      <c r="D553" s="44" t="s">
        <v>39</v>
      </c>
      <c r="E553" s="81">
        <f>1000000+1500000</f>
        <v>2500000</v>
      </c>
    </row>
    <row r="554" spans="1:8" s="3" customFormat="1" x14ac:dyDescent="0.3">
      <c r="A554" s="147" t="s">
        <v>117</v>
      </c>
      <c r="B554" s="147"/>
      <c r="C554" s="147"/>
      <c r="D554" s="147"/>
      <c r="E554" s="99">
        <f>E16+E160+E167+E178+E213+E296+E312+E452+E480+E529+E547</f>
        <v>994632891.33000004</v>
      </c>
    </row>
    <row r="555" spans="1:8" x14ac:dyDescent="0.3">
      <c r="A555" s="49"/>
      <c r="B555" s="49"/>
      <c r="C555" s="49"/>
      <c r="D555" s="49"/>
      <c r="E555" s="53"/>
    </row>
    <row r="556" spans="1:8" x14ac:dyDescent="0.3">
      <c r="A556" s="100"/>
      <c r="B556" s="100"/>
      <c r="C556" s="100"/>
      <c r="D556" s="100"/>
      <c r="E556" s="101"/>
    </row>
    <row r="557" spans="1:8" x14ac:dyDescent="0.3">
      <c r="C557" s="54"/>
      <c r="E557" s="55"/>
    </row>
    <row r="558" spans="1:8" x14ac:dyDescent="0.3">
      <c r="C558" s="54"/>
      <c r="E558" s="55"/>
    </row>
    <row r="559" spans="1:8" x14ac:dyDescent="0.3">
      <c r="C559" s="54"/>
      <c r="E559" s="55"/>
      <c r="G559" s="54"/>
      <c r="H559" s="54"/>
    </row>
    <row r="560" spans="1:8" x14ac:dyDescent="0.3">
      <c r="C560" s="54"/>
      <c r="E560" s="55"/>
      <c r="G560" s="54"/>
      <c r="H560" s="54"/>
    </row>
    <row r="561" spans="3:8" x14ac:dyDescent="0.3">
      <c r="C561" s="54"/>
      <c r="E561" s="55"/>
      <c r="G561" s="54"/>
      <c r="H561" s="54"/>
    </row>
    <row r="562" spans="3:8" x14ac:dyDescent="0.3">
      <c r="C562" s="54"/>
      <c r="E562" s="55"/>
      <c r="G562" s="54"/>
      <c r="H562" s="54"/>
    </row>
    <row r="563" spans="3:8" x14ac:dyDescent="0.3">
      <c r="C563" s="54"/>
      <c r="E563" s="55"/>
      <c r="G563" s="54"/>
      <c r="H563" s="54"/>
    </row>
    <row r="564" spans="3:8" x14ac:dyDescent="0.3">
      <c r="C564" s="54"/>
      <c r="E564" s="55"/>
      <c r="G564" s="54"/>
      <c r="H564" s="54"/>
    </row>
    <row r="565" spans="3:8" x14ac:dyDescent="0.3">
      <c r="C565" s="54"/>
      <c r="E565" s="55"/>
      <c r="G565" s="54"/>
      <c r="H565" s="54"/>
    </row>
    <row r="566" spans="3:8" x14ac:dyDescent="0.3">
      <c r="C566" s="54"/>
      <c r="E566" s="55"/>
      <c r="G566" s="54"/>
      <c r="H566" s="54"/>
    </row>
    <row r="567" spans="3:8" x14ac:dyDescent="0.3">
      <c r="C567" s="54"/>
      <c r="E567" s="55"/>
      <c r="G567" s="54"/>
      <c r="H567" s="54"/>
    </row>
    <row r="568" spans="3:8" x14ac:dyDescent="0.3">
      <c r="C568" s="54"/>
      <c r="E568" s="55"/>
      <c r="G568" s="54"/>
      <c r="H568" s="54"/>
    </row>
    <row r="569" spans="3:8" x14ac:dyDescent="0.3">
      <c r="C569" s="54"/>
      <c r="E569" s="55"/>
      <c r="G569" s="54"/>
      <c r="H569" s="54"/>
    </row>
    <row r="570" spans="3:8" x14ac:dyDescent="0.3">
      <c r="C570" s="54"/>
      <c r="E570" s="55"/>
      <c r="G570" s="54"/>
      <c r="H570" s="54"/>
    </row>
    <row r="571" spans="3:8" x14ac:dyDescent="0.3">
      <c r="C571" s="54"/>
      <c r="E571" s="55"/>
      <c r="G571" s="54"/>
      <c r="H571" s="54"/>
    </row>
    <row r="572" spans="3:8" x14ac:dyDescent="0.3">
      <c r="C572" s="54"/>
      <c r="E572" s="55"/>
      <c r="G572" s="54"/>
      <c r="H572" s="54"/>
    </row>
    <row r="573" spans="3:8" x14ac:dyDescent="0.3">
      <c r="C573" s="54"/>
      <c r="E573" s="55"/>
    </row>
    <row r="574" spans="3:8" x14ac:dyDescent="0.3">
      <c r="C574" s="54"/>
      <c r="E574" s="55"/>
    </row>
    <row r="575" spans="3:8" x14ac:dyDescent="0.3">
      <c r="C575" s="54"/>
      <c r="E575" s="55"/>
    </row>
    <row r="576" spans="3:8" x14ac:dyDescent="0.3">
      <c r="C576" s="54"/>
      <c r="E576" s="55"/>
    </row>
    <row r="577" spans="3:5" x14ac:dyDescent="0.3">
      <c r="C577" s="54"/>
      <c r="E577" s="55"/>
    </row>
    <row r="578" spans="3:5" x14ac:dyDescent="0.3">
      <c r="C578" s="54"/>
      <c r="E578" s="55"/>
    </row>
    <row r="579" spans="3:5" x14ac:dyDescent="0.3">
      <c r="C579" s="54"/>
      <c r="E579" s="55"/>
    </row>
    <row r="580" spans="3:5" x14ac:dyDescent="0.3">
      <c r="C580" s="54"/>
      <c r="E580" s="55"/>
    </row>
    <row r="581" spans="3:5" x14ac:dyDescent="0.3">
      <c r="C581" s="54"/>
      <c r="E581" s="55"/>
    </row>
    <row r="582" spans="3:5" x14ac:dyDescent="0.3">
      <c r="C582" s="54"/>
      <c r="E582" s="55"/>
    </row>
    <row r="583" spans="3:5" x14ac:dyDescent="0.3">
      <c r="C583" s="54"/>
      <c r="E583" s="55"/>
    </row>
    <row r="584" spans="3:5" x14ac:dyDescent="0.3">
      <c r="C584" s="54"/>
      <c r="E584" s="55"/>
    </row>
    <row r="585" spans="3:5" x14ac:dyDescent="0.3">
      <c r="C585" s="54"/>
      <c r="E585" s="55"/>
    </row>
    <row r="586" spans="3:5" x14ac:dyDescent="0.3">
      <c r="C586" s="54"/>
      <c r="E586" s="55"/>
    </row>
    <row r="587" spans="3:5" x14ac:dyDescent="0.3">
      <c r="C587" s="54"/>
      <c r="E587" s="55"/>
    </row>
    <row r="588" spans="3:5" x14ac:dyDescent="0.3">
      <c r="C588" s="54"/>
      <c r="E588" s="55"/>
    </row>
    <row r="589" spans="3:5" x14ac:dyDescent="0.3">
      <c r="C589" s="54"/>
      <c r="E589" s="55"/>
    </row>
    <row r="590" spans="3:5" x14ac:dyDescent="0.3">
      <c r="C590" s="54"/>
      <c r="E590" s="55"/>
    </row>
    <row r="591" spans="3:5" x14ac:dyDescent="0.3">
      <c r="C591" s="54"/>
      <c r="E591" s="55"/>
    </row>
    <row r="592" spans="3:5" x14ac:dyDescent="0.3">
      <c r="C592" s="54"/>
      <c r="E592" s="55"/>
    </row>
    <row r="593" spans="3:5" x14ac:dyDescent="0.3">
      <c r="C593" s="54"/>
      <c r="E593" s="55"/>
    </row>
    <row r="594" spans="3:5" x14ac:dyDescent="0.3">
      <c r="C594" s="54"/>
      <c r="E594" s="55"/>
    </row>
    <row r="595" spans="3:5" x14ac:dyDescent="0.3">
      <c r="C595" s="54"/>
      <c r="E595" s="55"/>
    </row>
    <row r="596" spans="3:5" x14ac:dyDescent="0.3">
      <c r="C596" s="54"/>
      <c r="E596" s="55"/>
    </row>
    <row r="597" spans="3:5" x14ac:dyDescent="0.3">
      <c r="C597" s="54"/>
      <c r="E597" s="55"/>
    </row>
    <row r="598" spans="3:5" x14ac:dyDescent="0.3">
      <c r="C598" s="54"/>
      <c r="E598" s="55"/>
    </row>
    <row r="599" spans="3:5" x14ac:dyDescent="0.3">
      <c r="C599" s="54"/>
      <c r="E599" s="55"/>
    </row>
    <row r="600" spans="3:5" x14ac:dyDescent="0.3">
      <c r="C600" s="54"/>
      <c r="E600" s="55"/>
    </row>
    <row r="601" spans="3:5" x14ac:dyDescent="0.3">
      <c r="C601" s="54"/>
      <c r="E601" s="55"/>
    </row>
    <row r="602" spans="3:5" x14ac:dyDescent="0.3">
      <c r="C602" s="54"/>
      <c r="E602" s="55"/>
    </row>
    <row r="603" spans="3:5" x14ac:dyDescent="0.3">
      <c r="C603" s="54"/>
      <c r="E603" s="55"/>
    </row>
    <row r="604" spans="3:5" x14ac:dyDescent="0.3">
      <c r="C604" s="54"/>
      <c r="E604" s="55"/>
    </row>
    <row r="605" spans="3:5" x14ac:dyDescent="0.3">
      <c r="C605" s="54"/>
      <c r="E605" s="55"/>
    </row>
    <row r="606" spans="3:5" x14ac:dyDescent="0.3">
      <c r="C606" s="54"/>
      <c r="E606" s="55"/>
    </row>
    <row r="607" spans="3:5" x14ac:dyDescent="0.3">
      <c r="C607" s="54"/>
      <c r="E607" s="55"/>
    </row>
    <row r="608" spans="3:5" x14ac:dyDescent="0.3">
      <c r="C608" s="54"/>
      <c r="E608" s="55"/>
    </row>
    <row r="609" spans="3:7" x14ac:dyDescent="0.3">
      <c r="C609" s="54"/>
      <c r="E609" s="55"/>
    </row>
    <row r="610" spans="3:7" x14ac:dyDescent="0.3">
      <c r="C610" s="54"/>
      <c r="E610" s="55"/>
    </row>
    <row r="611" spans="3:7" x14ac:dyDescent="0.3">
      <c r="C611" s="54"/>
      <c r="E611" s="55"/>
    </row>
    <row r="612" spans="3:7" x14ac:dyDescent="0.3">
      <c r="C612" s="54"/>
      <c r="E612" s="55"/>
    </row>
    <row r="613" spans="3:7" x14ac:dyDescent="0.3">
      <c r="C613" s="54"/>
      <c r="E613" s="55"/>
    </row>
    <row r="614" spans="3:7" x14ac:dyDescent="0.3">
      <c r="C614" s="54"/>
      <c r="E614" s="55"/>
    </row>
    <row r="615" spans="3:7" x14ac:dyDescent="0.3">
      <c r="C615" s="54"/>
      <c r="E615" s="55"/>
    </row>
    <row r="616" spans="3:7" x14ac:dyDescent="0.3">
      <c r="C616" s="54"/>
      <c r="E616" s="55"/>
    </row>
    <row r="617" spans="3:7" x14ac:dyDescent="0.3">
      <c r="C617" s="54"/>
      <c r="E617" s="55"/>
    </row>
    <row r="618" spans="3:7" x14ac:dyDescent="0.3">
      <c r="C618" s="54"/>
      <c r="E618" s="55"/>
    </row>
    <row r="619" spans="3:7" x14ac:dyDescent="0.3">
      <c r="C619" s="54"/>
      <c r="E619" s="55"/>
    </row>
    <row r="620" spans="3:7" x14ac:dyDescent="0.3">
      <c r="C620" s="54"/>
      <c r="E620" s="55"/>
    </row>
    <row r="621" spans="3:7" x14ac:dyDescent="0.3">
      <c r="C621" s="54"/>
      <c r="E621" s="55"/>
    </row>
    <row r="622" spans="3:7" x14ac:dyDescent="0.3">
      <c r="C622" s="54"/>
      <c r="E622" s="55"/>
      <c r="G622" s="68"/>
    </row>
    <row r="623" spans="3:7" x14ac:dyDescent="0.3">
      <c r="C623" s="54"/>
      <c r="E623" s="55"/>
    </row>
    <row r="624" spans="3:7" x14ac:dyDescent="0.3">
      <c r="C624" s="54"/>
      <c r="E624" s="55"/>
    </row>
    <row r="625" spans="3:5" x14ac:dyDescent="0.3">
      <c r="C625" s="54"/>
      <c r="E625" s="55"/>
    </row>
    <row r="626" spans="3:5" x14ac:dyDescent="0.3">
      <c r="C626" s="54"/>
    </row>
    <row r="627" spans="3:5" x14ac:dyDescent="0.3">
      <c r="C627" s="54"/>
    </row>
    <row r="628" spans="3:5" x14ac:dyDescent="0.3">
      <c r="C628" s="54"/>
    </row>
    <row r="629" spans="3:5" x14ac:dyDescent="0.3">
      <c r="C629" s="54"/>
    </row>
    <row r="630" spans="3:5" x14ac:dyDescent="0.3">
      <c r="C630" s="54"/>
    </row>
    <row r="631" spans="3:5" x14ac:dyDescent="0.3">
      <c r="C631" s="54"/>
    </row>
  </sheetData>
  <mergeCells count="6">
    <mergeCell ref="A9:E9"/>
    <mergeCell ref="A10:E10"/>
    <mergeCell ref="A554:D554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view="pageBreakPreview" zoomScale="93" zoomScaleNormal="100" zoomScaleSheetLayoutView="93" workbookViewId="0">
      <selection activeCell="C19" sqref="C19"/>
    </sheetView>
  </sheetViews>
  <sheetFormatPr defaultRowHeight="18.75" x14ac:dyDescent="0.3"/>
  <cols>
    <col min="1" max="1" width="95.85546875" style="51" customWidth="1"/>
    <col min="2" max="2" width="16.5703125" style="51" customWidth="1"/>
    <col min="3" max="3" width="18.140625" style="51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3" t="s">
        <v>641</v>
      </c>
    </row>
    <row r="2" spans="1:11" x14ac:dyDescent="0.3">
      <c r="C2" s="73" t="s">
        <v>638</v>
      </c>
    </row>
    <row r="3" spans="1:11" x14ac:dyDescent="0.3">
      <c r="C3" s="73" t="s">
        <v>531</v>
      </c>
    </row>
    <row r="5" spans="1:11" x14ac:dyDescent="0.3">
      <c r="C5" s="73" t="s">
        <v>433</v>
      </c>
    </row>
    <row r="6" spans="1:11" x14ac:dyDescent="0.3">
      <c r="C6" s="73" t="s">
        <v>629</v>
      </c>
    </row>
    <row r="7" spans="1:11" x14ac:dyDescent="0.3">
      <c r="C7" s="73" t="s">
        <v>628</v>
      </c>
    </row>
    <row r="8" spans="1:11" x14ac:dyDescent="0.3">
      <c r="C8" s="73" t="s">
        <v>630</v>
      </c>
    </row>
    <row r="9" spans="1:11" x14ac:dyDescent="0.3">
      <c r="A9" s="146" t="s">
        <v>195</v>
      </c>
      <c r="B9" s="153"/>
      <c r="C9" s="153"/>
    </row>
    <row r="10" spans="1:11" x14ac:dyDescent="0.3">
      <c r="A10" s="154" t="s">
        <v>529</v>
      </c>
      <c r="B10" s="155"/>
      <c r="C10" s="155"/>
    </row>
    <row r="11" spans="1:11" s="10" customFormat="1" x14ac:dyDescent="0.3">
      <c r="A11" s="121"/>
      <c r="B11" s="123"/>
      <c r="C11" s="63" t="s">
        <v>412</v>
      </c>
      <c r="D11" s="12"/>
      <c r="E11" s="13"/>
      <c r="F11" s="12"/>
    </row>
    <row r="12" spans="1:11" x14ac:dyDescent="0.25">
      <c r="A12" s="40" t="s">
        <v>242</v>
      </c>
      <c r="B12" s="40" t="s">
        <v>3</v>
      </c>
      <c r="C12" s="40" t="s">
        <v>196</v>
      </c>
    </row>
    <row r="13" spans="1:11" ht="37.5" x14ac:dyDescent="0.25">
      <c r="A13" s="41" t="s">
        <v>399</v>
      </c>
      <c r="B13" s="42" t="s">
        <v>137</v>
      </c>
      <c r="C13" s="85">
        <f>C14+C19+C24+C28+C29+C30</f>
        <v>576816947.04999995</v>
      </c>
      <c r="D13" s="5"/>
      <c r="E13" s="103"/>
      <c r="F13" s="6"/>
      <c r="G13" s="4"/>
      <c r="H13" s="4"/>
      <c r="I13" s="4"/>
      <c r="J13" s="67"/>
      <c r="K13" s="67"/>
    </row>
    <row r="14" spans="1:11" ht="39" x14ac:dyDescent="0.35">
      <c r="A14" s="56" t="s">
        <v>420</v>
      </c>
      <c r="B14" s="57" t="s">
        <v>138</v>
      </c>
      <c r="C14" s="98">
        <f>C15+C16+C17+C18</f>
        <v>153984209.75999999</v>
      </c>
      <c r="D14" s="5"/>
      <c r="E14" s="103"/>
      <c r="F14" s="6"/>
      <c r="G14" s="4"/>
      <c r="H14" s="4"/>
      <c r="I14" s="4"/>
      <c r="J14" s="67"/>
      <c r="K14" s="67"/>
    </row>
    <row r="15" spans="1:11" ht="37.5" x14ac:dyDescent="0.25">
      <c r="A15" s="58" t="s">
        <v>201</v>
      </c>
      <c r="B15" s="59" t="s">
        <v>219</v>
      </c>
      <c r="C15" s="83">
        <v>118258769</v>
      </c>
      <c r="D15" s="5"/>
      <c r="E15" s="103"/>
      <c r="F15" s="6"/>
      <c r="G15" s="4"/>
      <c r="H15" s="4"/>
      <c r="I15" s="4"/>
      <c r="J15" s="67"/>
      <c r="K15" s="67"/>
    </row>
    <row r="16" spans="1:11" ht="37.5" x14ac:dyDescent="0.25">
      <c r="A16" s="58" t="s">
        <v>202</v>
      </c>
      <c r="B16" s="59" t="s">
        <v>221</v>
      </c>
      <c r="C16" s="83">
        <v>808699.7</v>
      </c>
      <c r="D16" s="5"/>
      <c r="E16" s="103"/>
      <c r="F16" s="6"/>
      <c r="G16" s="4"/>
      <c r="H16" s="4"/>
      <c r="I16" s="4"/>
      <c r="J16" s="67"/>
      <c r="K16" s="67"/>
    </row>
    <row r="17" spans="1:11" x14ac:dyDescent="0.25">
      <c r="A17" s="60" t="s">
        <v>203</v>
      </c>
      <c r="B17" s="59" t="s">
        <v>234</v>
      </c>
      <c r="C17" s="83">
        <v>3404117</v>
      </c>
      <c r="D17" s="5"/>
      <c r="E17" s="103"/>
      <c r="F17" s="6"/>
      <c r="G17" s="4"/>
      <c r="H17" s="4"/>
      <c r="I17" s="4"/>
      <c r="J17" s="67"/>
      <c r="K17" s="67"/>
    </row>
    <row r="18" spans="1:11" ht="37.5" x14ac:dyDescent="0.25">
      <c r="A18" s="138" t="s">
        <v>572</v>
      </c>
      <c r="B18" s="59" t="s">
        <v>573</v>
      </c>
      <c r="C18" s="83">
        <v>31512624.059999999</v>
      </c>
      <c r="D18" s="5"/>
      <c r="E18" s="103"/>
      <c r="F18" s="6"/>
      <c r="G18" s="4"/>
      <c r="H18" s="4"/>
      <c r="I18" s="4"/>
      <c r="J18" s="67"/>
      <c r="K18" s="67"/>
    </row>
    <row r="19" spans="1:11" ht="39" x14ac:dyDescent="0.25">
      <c r="A19" s="61" t="s">
        <v>421</v>
      </c>
      <c r="B19" s="57" t="s">
        <v>145</v>
      </c>
      <c r="C19" s="98">
        <f>C20+C21+C22+C23</f>
        <v>374518315.69</v>
      </c>
      <c r="D19" s="5"/>
      <c r="E19" s="103"/>
      <c r="F19" s="6"/>
      <c r="G19" s="4"/>
      <c r="H19" s="4"/>
      <c r="I19" s="4"/>
      <c r="J19" s="67"/>
      <c r="K19" s="67"/>
    </row>
    <row r="20" spans="1:11" ht="37.5" x14ac:dyDescent="0.25">
      <c r="A20" s="58" t="s">
        <v>204</v>
      </c>
      <c r="B20" s="59" t="s">
        <v>222</v>
      </c>
      <c r="C20" s="83">
        <v>354227309</v>
      </c>
      <c r="D20" s="5"/>
      <c r="E20" s="103"/>
      <c r="F20" s="6"/>
      <c r="G20" s="4"/>
      <c r="H20" s="4"/>
      <c r="I20" s="4"/>
      <c r="J20" s="67"/>
      <c r="K20" s="67"/>
    </row>
    <row r="21" spans="1:11" ht="37.5" x14ac:dyDescent="0.25">
      <c r="A21" s="60" t="s">
        <v>205</v>
      </c>
      <c r="B21" s="59" t="s">
        <v>220</v>
      </c>
      <c r="C21" s="83">
        <v>9207925.4199999999</v>
      </c>
      <c r="D21" s="5"/>
      <c r="E21" s="103"/>
      <c r="F21" s="6"/>
      <c r="G21" s="4"/>
      <c r="H21" s="4"/>
      <c r="I21" s="4"/>
      <c r="J21" s="67"/>
      <c r="K21" s="67"/>
    </row>
    <row r="22" spans="1:11" ht="37.5" x14ac:dyDescent="0.25">
      <c r="A22" s="60" t="s">
        <v>247</v>
      </c>
      <c r="B22" s="59" t="s">
        <v>223</v>
      </c>
      <c r="C22" s="83">
        <v>7915971.5</v>
      </c>
      <c r="D22" s="5"/>
      <c r="E22" s="103"/>
      <c r="F22" s="6"/>
      <c r="G22" s="4"/>
      <c r="H22" s="4"/>
      <c r="I22" s="4"/>
      <c r="J22" s="67"/>
      <c r="K22" s="67"/>
    </row>
    <row r="23" spans="1:11" x14ac:dyDescent="0.25">
      <c r="A23" s="60" t="s">
        <v>463</v>
      </c>
      <c r="B23" s="59" t="s">
        <v>315</v>
      </c>
      <c r="C23" s="83">
        <v>3167109.77</v>
      </c>
      <c r="D23" s="5"/>
      <c r="E23" s="103"/>
      <c r="F23" s="6"/>
      <c r="G23" s="4"/>
      <c r="H23" s="4"/>
      <c r="I23" s="4"/>
      <c r="J23" s="67"/>
      <c r="K23" s="67"/>
    </row>
    <row r="24" spans="1:11" ht="39" x14ac:dyDescent="0.25">
      <c r="A24" s="61" t="s">
        <v>405</v>
      </c>
      <c r="B24" s="57" t="s">
        <v>148</v>
      </c>
      <c r="C24" s="98">
        <f>C25+C26+C27</f>
        <v>26315821.600000001</v>
      </c>
      <c r="D24" s="5"/>
      <c r="E24" s="103"/>
      <c r="F24" s="6"/>
      <c r="G24" s="4"/>
      <c r="H24" s="4"/>
      <c r="I24" s="4"/>
      <c r="J24" s="67"/>
      <c r="K24" s="67"/>
    </row>
    <row r="25" spans="1:11" ht="37.5" x14ac:dyDescent="0.25">
      <c r="A25" s="58" t="s">
        <v>206</v>
      </c>
      <c r="B25" s="59" t="s">
        <v>224</v>
      </c>
      <c r="C25" s="83">
        <v>22647400</v>
      </c>
      <c r="D25" s="5"/>
      <c r="E25" s="103"/>
      <c r="F25" s="6"/>
      <c r="G25" s="4"/>
      <c r="H25" s="4"/>
      <c r="I25" s="4"/>
      <c r="J25" s="67"/>
      <c r="K25" s="67"/>
    </row>
    <row r="26" spans="1:11" ht="37.5" x14ac:dyDescent="0.25">
      <c r="A26" s="58" t="s">
        <v>207</v>
      </c>
      <c r="B26" s="59" t="s">
        <v>225</v>
      </c>
      <c r="C26" s="83">
        <v>110300</v>
      </c>
      <c r="D26" s="5"/>
      <c r="E26" s="103"/>
      <c r="F26" s="6"/>
      <c r="G26" s="4"/>
      <c r="H26" s="4"/>
      <c r="I26" s="4"/>
      <c r="J26" s="67"/>
      <c r="K26" s="67"/>
    </row>
    <row r="27" spans="1:11" x14ac:dyDescent="0.25">
      <c r="A27" s="58" t="s">
        <v>307</v>
      </c>
      <c r="B27" s="59" t="s">
        <v>306</v>
      </c>
      <c r="C27" s="83">
        <f>3558121.6</f>
        <v>3558121.6</v>
      </c>
      <c r="D27" s="5"/>
      <c r="E27" s="103"/>
      <c r="F27" s="6"/>
      <c r="G27" s="4"/>
      <c r="H27" s="4"/>
      <c r="I27" s="4"/>
      <c r="J27" s="67"/>
      <c r="K27" s="67"/>
    </row>
    <row r="28" spans="1:11" ht="37.5" x14ac:dyDescent="0.25">
      <c r="A28" s="58" t="s">
        <v>208</v>
      </c>
      <c r="B28" s="59" t="s">
        <v>226</v>
      </c>
      <c r="C28" s="83">
        <v>19414600</v>
      </c>
      <c r="D28" s="5"/>
      <c r="E28" s="103"/>
      <c r="F28" s="6"/>
      <c r="G28" s="4"/>
      <c r="H28" s="4"/>
      <c r="I28" s="4"/>
      <c r="J28" s="67"/>
      <c r="K28" s="67"/>
    </row>
    <row r="29" spans="1:11" x14ac:dyDescent="0.25">
      <c r="A29" s="58" t="s">
        <v>238</v>
      </c>
      <c r="B29" s="59" t="s">
        <v>237</v>
      </c>
      <c r="C29" s="83">
        <v>124000</v>
      </c>
      <c r="D29" s="5"/>
      <c r="E29" s="103"/>
      <c r="F29" s="6"/>
      <c r="G29" s="4"/>
      <c r="H29" s="4"/>
      <c r="I29" s="4"/>
      <c r="J29" s="67"/>
      <c r="K29" s="67"/>
    </row>
    <row r="30" spans="1:11" x14ac:dyDescent="0.25">
      <c r="A30" s="69" t="s">
        <v>449</v>
      </c>
      <c r="B30" s="59" t="s">
        <v>450</v>
      </c>
      <c r="C30" s="83">
        <v>2460000</v>
      </c>
      <c r="D30" s="5"/>
      <c r="E30" s="103"/>
      <c r="F30" s="6"/>
      <c r="G30" s="4"/>
      <c r="H30" s="4"/>
      <c r="I30" s="4"/>
      <c r="J30" s="67"/>
      <c r="K30" s="67"/>
    </row>
    <row r="31" spans="1:11" ht="37.5" x14ac:dyDescent="0.25">
      <c r="A31" s="41" t="s">
        <v>422</v>
      </c>
      <c r="B31" s="42" t="s">
        <v>135</v>
      </c>
      <c r="C31" s="85">
        <f>C32+C33+C34+C35</f>
        <v>47421327.43</v>
      </c>
      <c r="D31" s="5"/>
      <c r="E31" s="103"/>
      <c r="F31" s="6"/>
      <c r="G31" s="4"/>
      <c r="H31" s="4"/>
      <c r="I31" s="4"/>
      <c r="J31" s="67"/>
      <c r="K31" s="67"/>
    </row>
    <row r="32" spans="1:11" ht="37.5" x14ac:dyDescent="0.25">
      <c r="A32" s="58" t="s">
        <v>209</v>
      </c>
      <c r="B32" s="59" t="s">
        <v>227</v>
      </c>
      <c r="C32" s="83">
        <v>7971442.8899999997</v>
      </c>
      <c r="D32" s="5"/>
      <c r="E32" s="103"/>
      <c r="F32" s="6"/>
      <c r="G32" s="4"/>
      <c r="H32" s="4"/>
      <c r="I32" s="4"/>
      <c r="J32" s="67"/>
      <c r="K32" s="67"/>
    </row>
    <row r="33" spans="1:11" ht="37.5" x14ac:dyDescent="0.25">
      <c r="A33" s="58" t="s">
        <v>206</v>
      </c>
      <c r="B33" s="59" t="s">
        <v>228</v>
      </c>
      <c r="C33" s="83">
        <v>16000000</v>
      </c>
      <c r="D33" s="5"/>
      <c r="E33" s="103"/>
      <c r="F33" s="6"/>
      <c r="G33" s="4"/>
      <c r="H33" s="4"/>
      <c r="I33" s="4"/>
      <c r="J33" s="67"/>
      <c r="K33" s="67"/>
    </row>
    <row r="34" spans="1:11" x14ac:dyDescent="0.25">
      <c r="A34" s="58" t="s">
        <v>210</v>
      </c>
      <c r="B34" s="59" t="s">
        <v>229</v>
      </c>
      <c r="C34" s="83">
        <v>956024.54</v>
      </c>
      <c r="D34" s="5"/>
      <c r="E34" s="103"/>
      <c r="F34" s="6"/>
      <c r="G34" s="4"/>
      <c r="H34" s="4"/>
      <c r="I34" s="4"/>
      <c r="J34" s="67"/>
      <c r="K34" s="67"/>
    </row>
    <row r="35" spans="1:11" ht="26.25" customHeight="1" x14ac:dyDescent="0.25">
      <c r="A35" s="58" t="s">
        <v>655</v>
      </c>
      <c r="B35" s="59" t="s">
        <v>656</v>
      </c>
      <c r="C35" s="83">
        <v>22493860</v>
      </c>
      <c r="D35" s="5"/>
      <c r="E35" s="103"/>
      <c r="F35" s="6"/>
      <c r="G35" s="4"/>
      <c r="H35" s="4"/>
      <c r="I35" s="4"/>
      <c r="J35" s="67"/>
      <c r="K35" s="67"/>
    </row>
    <row r="36" spans="1:11" ht="37.5" x14ac:dyDescent="0.25">
      <c r="A36" s="41" t="s">
        <v>360</v>
      </c>
      <c r="B36" s="42" t="s">
        <v>134</v>
      </c>
      <c r="C36" s="85">
        <f>C37+C38</f>
        <v>470000</v>
      </c>
      <c r="D36" s="5"/>
      <c r="E36" s="103"/>
      <c r="F36" s="6"/>
      <c r="G36" s="4"/>
      <c r="H36" s="4"/>
      <c r="I36" s="4"/>
      <c r="J36" s="67"/>
      <c r="K36" s="67"/>
    </row>
    <row r="37" spans="1:11" ht="37.5" x14ac:dyDescent="0.25">
      <c r="A37" s="58" t="s">
        <v>423</v>
      </c>
      <c r="B37" s="59" t="s">
        <v>396</v>
      </c>
      <c r="C37" s="81">
        <v>440000</v>
      </c>
      <c r="D37" s="5"/>
      <c r="E37" s="103"/>
      <c r="F37" s="6"/>
      <c r="G37" s="4"/>
      <c r="H37" s="4"/>
      <c r="I37" s="4"/>
      <c r="J37" s="67"/>
      <c r="K37" s="67"/>
    </row>
    <row r="38" spans="1:11" x14ac:dyDescent="0.25">
      <c r="A38" s="58" t="s">
        <v>248</v>
      </c>
      <c r="B38" s="59" t="s">
        <v>246</v>
      </c>
      <c r="C38" s="83">
        <v>30000</v>
      </c>
      <c r="D38" s="5"/>
      <c r="E38" s="103"/>
      <c r="F38" s="6"/>
      <c r="G38" s="4"/>
      <c r="H38" s="4"/>
      <c r="I38" s="4"/>
      <c r="J38" s="67"/>
      <c r="K38" s="67"/>
    </row>
    <row r="39" spans="1:11" ht="37.5" x14ac:dyDescent="0.25">
      <c r="A39" s="41" t="s">
        <v>424</v>
      </c>
      <c r="B39" s="42" t="s">
        <v>199</v>
      </c>
      <c r="C39" s="85">
        <f>C40+C41</f>
        <v>1478224.33</v>
      </c>
      <c r="D39" s="5"/>
      <c r="E39" s="103"/>
      <c r="F39" s="6"/>
      <c r="G39" s="4"/>
      <c r="H39" s="4"/>
      <c r="I39" s="4"/>
      <c r="J39" s="67"/>
      <c r="K39" s="67"/>
    </row>
    <row r="40" spans="1:11" ht="37.5" x14ac:dyDescent="0.25">
      <c r="A40" s="58" t="s">
        <v>212</v>
      </c>
      <c r="B40" s="59" t="s">
        <v>230</v>
      </c>
      <c r="C40" s="83">
        <v>661000</v>
      </c>
      <c r="D40" s="5"/>
      <c r="E40" s="103"/>
      <c r="F40" s="6"/>
      <c r="G40" s="4"/>
      <c r="H40" s="4"/>
      <c r="I40" s="4"/>
      <c r="J40" s="67"/>
      <c r="K40" s="67"/>
    </row>
    <row r="41" spans="1:11" x14ac:dyDescent="0.25">
      <c r="A41" s="60" t="s">
        <v>307</v>
      </c>
      <c r="B41" s="59" t="s">
        <v>305</v>
      </c>
      <c r="C41" s="83">
        <f>817224.33</f>
        <v>817224.33</v>
      </c>
      <c r="D41" s="5"/>
      <c r="E41" s="103"/>
      <c r="F41" s="6"/>
      <c r="G41" s="4"/>
      <c r="H41" s="4"/>
      <c r="I41" s="4"/>
      <c r="J41" s="67"/>
      <c r="K41" s="67"/>
    </row>
    <row r="42" spans="1:11" ht="37.5" x14ac:dyDescent="0.25">
      <c r="A42" s="41" t="s">
        <v>375</v>
      </c>
      <c r="B42" s="42" t="s">
        <v>128</v>
      </c>
      <c r="C42" s="85">
        <f>C43</f>
        <v>200000</v>
      </c>
      <c r="D42" s="5"/>
      <c r="E42" s="103"/>
      <c r="F42" s="6"/>
      <c r="G42" s="4"/>
      <c r="H42" s="4"/>
      <c r="I42" s="4"/>
      <c r="J42" s="67"/>
      <c r="K42" s="67"/>
    </row>
    <row r="43" spans="1:11" ht="37.5" x14ac:dyDescent="0.25">
      <c r="A43" s="60" t="s">
        <v>425</v>
      </c>
      <c r="B43" s="59" t="s">
        <v>417</v>
      </c>
      <c r="C43" s="83">
        <v>200000</v>
      </c>
      <c r="D43" s="5"/>
      <c r="E43" s="103"/>
      <c r="F43" s="6"/>
      <c r="G43" s="4"/>
      <c r="H43" s="4"/>
      <c r="I43" s="4"/>
      <c r="J43" s="67"/>
      <c r="K43" s="67"/>
    </row>
    <row r="44" spans="1:11" ht="37.5" x14ac:dyDescent="0.25">
      <c r="A44" s="41" t="s">
        <v>426</v>
      </c>
      <c r="B44" s="42" t="s">
        <v>127</v>
      </c>
      <c r="C44" s="85">
        <f>C45+C46+C47</f>
        <v>21454695.09</v>
      </c>
      <c r="D44" s="5"/>
      <c r="E44" s="103"/>
      <c r="F44" s="6"/>
      <c r="G44" s="4"/>
      <c r="H44" s="4"/>
      <c r="I44" s="4"/>
      <c r="J44" s="67"/>
      <c r="K44" s="67"/>
    </row>
    <row r="45" spans="1:11" ht="37.5" x14ac:dyDescent="0.25">
      <c r="A45" s="60" t="s">
        <v>213</v>
      </c>
      <c r="B45" s="59" t="s">
        <v>317</v>
      </c>
      <c r="C45" s="83">
        <v>313385</v>
      </c>
      <c r="D45" s="5"/>
      <c r="E45" s="103"/>
      <c r="F45" s="6"/>
      <c r="G45" s="4"/>
      <c r="H45" s="4"/>
      <c r="I45" s="4"/>
      <c r="J45" s="67"/>
      <c r="K45" s="67"/>
    </row>
    <row r="46" spans="1:11" ht="37.5" x14ac:dyDescent="0.25">
      <c r="A46" s="58" t="s">
        <v>215</v>
      </c>
      <c r="B46" s="59" t="s">
        <v>231</v>
      </c>
      <c r="C46" s="83">
        <v>20491310.09</v>
      </c>
      <c r="D46" s="5"/>
      <c r="E46" s="103"/>
      <c r="F46" s="6"/>
      <c r="G46" s="4"/>
      <c r="H46" s="4"/>
      <c r="I46" s="4"/>
      <c r="J46" s="67"/>
      <c r="K46" s="67"/>
    </row>
    <row r="47" spans="1:11" x14ac:dyDescent="0.25">
      <c r="A47" s="58" t="s">
        <v>661</v>
      </c>
      <c r="B47" s="59" t="s">
        <v>662</v>
      </c>
      <c r="C47" s="83">
        <v>650000</v>
      </c>
      <c r="D47" s="5"/>
      <c r="E47" s="103"/>
      <c r="F47" s="6"/>
      <c r="G47" s="4"/>
      <c r="H47" s="4"/>
      <c r="I47" s="4"/>
      <c r="J47" s="67"/>
      <c r="K47" s="67"/>
    </row>
    <row r="48" spans="1:11" ht="39" customHeight="1" x14ac:dyDescent="0.25">
      <c r="A48" s="41" t="s">
        <v>427</v>
      </c>
      <c r="B48" s="42" t="s">
        <v>133</v>
      </c>
      <c r="C48" s="85">
        <f>C49+C50+C51</f>
        <v>146941357.41</v>
      </c>
      <c r="D48" s="5"/>
      <c r="E48" s="103"/>
      <c r="F48" s="6"/>
      <c r="G48" s="4"/>
      <c r="H48" s="4"/>
      <c r="I48" s="4"/>
      <c r="J48" s="67"/>
      <c r="K48" s="67"/>
    </row>
    <row r="49" spans="1:11" ht="37.5" x14ac:dyDescent="0.25">
      <c r="A49" s="58" t="s">
        <v>216</v>
      </c>
      <c r="B49" s="59" t="s">
        <v>352</v>
      </c>
      <c r="C49" s="83">
        <v>2931057.68</v>
      </c>
      <c r="D49" s="5"/>
      <c r="E49" s="103"/>
      <c r="F49" s="6"/>
      <c r="G49" s="4"/>
      <c r="H49" s="4"/>
      <c r="I49" s="4"/>
      <c r="J49" s="67"/>
      <c r="K49" s="67"/>
    </row>
    <row r="50" spans="1:11" x14ac:dyDescent="0.25">
      <c r="A50" s="62" t="s">
        <v>218</v>
      </c>
      <c r="B50" s="59" t="s">
        <v>232</v>
      </c>
      <c r="C50" s="83">
        <v>550000</v>
      </c>
      <c r="D50" s="5"/>
      <c r="E50" s="103"/>
      <c r="F50" s="6"/>
      <c r="G50" s="4"/>
      <c r="H50" s="4"/>
      <c r="I50" s="4"/>
      <c r="J50" s="67"/>
      <c r="K50" s="67"/>
    </row>
    <row r="51" spans="1:11" x14ac:dyDescent="0.25">
      <c r="A51" s="69" t="s">
        <v>447</v>
      </c>
      <c r="B51" s="59" t="s">
        <v>448</v>
      </c>
      <c r="C51" s="83">
        <v>143460299.72999999</v>
      </c>
      <c r="D51" s="5"/>
      <c r="E51" s="103"/>
      <c r="F51" s="6"/>
      <c r="G51" s="4"/>
      <c r="H51" s="4"/>
      <c r="I51" s="4"/>
      <c r="J51" s="67"/>
      <c r="K51" s="67"/>
    </row>
    <row r="52" spans="1:11" ht="37.5" x14ac:dyDescent="0.3">
      <c r="A52" s="115" t="s">
        <v>434</v>
      </c>
      <c r="B52" s="42" t="s">
        <v>130</v>
      </c>
      <c r="C52" s="85">
        <f>C53</f>
        <v>50000</v>
      </c>
      <c r="D52" s="5"/>
      <c r="E52" s="103"/>
      <c r="F52" s="6"/>
      <c r="G52" s="4"/>
      <c r="H52" s="4"/>
      <c r="I52" s="4"/>
      <c r="J52" s="67"/>
      <c r="K52" s="67"/>
    </row>
    <row r="53" spans="1:11" x14ac:dyDescent="0.25">
      <c r="A53" s="62" t="s">
        <v>326</v>
      </c>
      <c r="B53" s="59" t="s">
        <v>233</v>
      </c>
      <c r="C53" s="83">
        <v>50000</v>
      </c>
      <c r="D53" s="5"/>
      <c r="E53" s="103"/>
      <c r="F53" s="6"/>
      <c r="G53" s="4"/>
      <c r="H53" s="4"/>
      <c r="I53" s="4"/>
      <c r="J53" s="67"/>
      <c r="K53" s="67"/>
    </row>
    <row r="54" spans="1:11" ht="37.5" x14ac:dyDescent="0.25">
      <c r="A54" s="41" t="s">
        <v>428</v>
      </c>
      <c r="B54" s="42" t="s">
        <v>378</v>
      </c>
      <c r="C54" s="85">
        <f>C55</f>
        <v>558600</v>
      </c>
      <c r="D54" s="5"/>
      <c r="E54" s="103"/>
      <c r="F54" s="6"/>
      <c r="G54" s="4"/>
      <c r="H54" s="4"/>
      <c r="I54" s="4"/>
      <c r="J54" s="67"/>
      <c r="K54" s="67"/>
    </row>
    <row r="55" spans="1:11" ht="37.5" x14ac:dyDescent="0.25">
      <c r="A55" s="116" t="s">
        <v>429</v>
      </c>
      <c r="B55" s="59" t="s">
        <v>379</v>
      </c>
      <c r="C55" s="83">
        <v>558600</v>
      </c>
      <c r="D55" s="5"/>
      <c r="E55" s="6"/>
      <c r="F55" s="6"/>
      <c r="G55" s="4"/>
      <c r="H55" s="4"/>
      <c r="I55" s="4"/>
      <c r="J55" s="67"/>
      <c r="K55" s="67"/>
    </row>
    <row r="56" spans="1:11" s="110" customFormat="1" ht="38.25" customHeight="1" x14ac:dyDescent="0.3">
      <c r="A56" s="115" t="s">
        <v>435</v>
      </c>
      <c r="B56" s="105" t="s">
        <v>319</v>
      </c>
      <c r="C56" s="106">
        <f>C57</f>
        <v>4892285</v>
      </c>
      <c r="D56" s="107"/>
      <c r="E56" s="108"/>
      <c r="F56" s="108"/>
      <c r="G56" s="108"/>
      <c r="H56" s="108"/>
      <c r="I56" s="108"/>
      <c r="J56" s="109"/>
      <c r="K56" s="109"/>
    </row>
    <row r="57" spans="1:11" ht="37.5" x14ac:dyDescent="0.25">
      <c r="A57" s="58" t="s">
        <v>249</v>
      </c>
      <c r="B57" s="59" t="s">
        <v>321</v>
      </c>
      <c r="C57" s="83">
        <v>4892285</v>
      </c>
      <c r="D57" s="5"/>
      <c r="E57" s="6"/>
      <c r="F57" s="6"/>
      <c r="G57" s="4"/>
      <c r="H57" s="4"/>
      <c r="I57" s="4"/>
      <c r="J57" s="67"/>
      <c r="K57" s="67"/>
    </row>
    <row r="58" spans="1:11" ht="56.25" x14ac:dyDescent="0.25">
      <c r="A58" s="102" t="s">
        <v>336</v>
      </c>
      <c r="B58" s="42" t="s">
        <v>337</v>
      </c>
      <c r="C58" s="85">
        <f>C59</f>
        <v>36731547.890000001</v>
      </c>
      <c r="D58" s="5"/>
      <c r="E58" s="103"/>
      <c r="F58" s="6"/>
      <c r="G58" s="4"/>
      <c r="H58" s="4"/>
      <c r="I58" s="4"/>
      <c r="J58" s="67"/>
      <c r="K58" s="67"/>
    </row>
    <row r="59" spans="1:11" ht="37.5" x14ac:dyDescent="0.25">
      <c r="A59" s="62" t="s">
        <v>217</v>
      </c>
      <c r="B59" s="59" t="s">
        <v>339</v>
      </c>
      <c r="C59" s="83">
        <v>36731547.890000001</v>
      </c>
      <c r="D59" s="5"/>
      <c r="E59" s="6"/>
      <c r="F59" s="6"/>
      <c r="G59" s="4"/>
      <c r="H59" s="4"/>
      <c r="I59" s="4"/>
      <c r="J59" s="67"/>
      <c r="K59" s="67"/>
    </row>
    <row r="60" spans="1:11" s="3" customFormat="1" ht="54" customHeight="1" x14ac:dyDescent="0.25">
      <c r="A60" s="41" t="s">
        <v>438</v>
      </c>
      <c r="B60" s="57" t="s">
        <v>365</v>
      </c>
      <c r="C60" s="98">
        <f>C61</f>
        <v>45000</v>
      </c>
      <c r="D60" s="91"/>
      <c r="E60" s="103"/>
      <c r="F60" s="103"/>
      <c r="G60" s="97"/>
      <c r="H60" s="97"/>
      <c r="I60" s="97"/>
      <c r="J60" s="104"/>
      <c r="K60" s="104"/>
    </row>
    <row r="61" spans="1:11" ht="21" customHeight="1" x14ac:dyDescent="0.25">
      <c r="A61" s="69" t="s">
        <v>211</v>
      </c>
      <c r="B61" s="59" t="s">
        <v>367</v>
      </c>
      <c r="C61" s="83">
        <v>45000</v>
      </c>
      <c r="D61" s="5"/>
      <c r="E61" s="6"/>
      <c r="F61" s="6"/>
      <c r="G61" s="4"/>
      <c r="H61" s="4"/>
      <c r="I61" s="4"/>
      <c r="J61" s="67"/>
      <c r="K61" s="67"/>
    </row>
    <row r="62" spans="1:11" ht="56.25" x14ac:dyDescent="0.25">
      <c r="A62" s="111" t="s">
        <v>393</v>
      </c>
      <c r="B62" s="42" t="s">
        <v>342</v>
      </c>
      <c r="C62" s="85">
        <f>C63+C64</f>
        <v>620000</v>
      </c>
      <c r="D62" s="5"/>
      <c r="E62" s="103"/>
      <c r="F62" s="6"/>
      <c r="G62" s="4"/>
      <c r="H62" s="4"/>
      <c r="I62" s="4"/>
      <c r="J62" s="67"/>
      <c r="K62" s="67"/>
    </row>
    <row r="63" spans="1:11" ht="22.5" customHeight="1" x14ac:dyDescent="0.25">
      <c r="A63" s="60" t="s">
        <v>430</v>
      </c>
      <c r="B63" s="59" t="s">
        <v>343</v>
      </c>
      <c r="C63" s="83">
        <v>300000</v>
      </c>
      <c r="D63" s="5"/>
      <c r="E63" s="103"/>
      <c r="F63" s="6"/>
      <c r="G63" s="4"/>
      <c r="H63" s="4"/>
      <c r="I63" s="4"/>
      <c r="J63" s="67"/>
      <c r="K63" s="67"/>
    </row>
    <row r="64" spans="1:11" ht="22.5" customHeight="1" x14ac:dyDescent="0.25">
      <c r="A64" s="60" t="s">
        <v>392</v>
      </c>
      <c r="B64" s="59" t="s">
        <v>391</v>
      </c>
      <c r="C64" s="83">
        <v>320000</v>
      </c>
      <c r="D64" s="5"/>
      <c r="E64" s="103"/>
      <c r="F64" s="6"/>
      <c r="G64" s="4"/>
      <c r="H64" s="4"/>
      <c r="I64" s="4"/>
      <c r="J64" s="67"/>
      <c r="K64" s="67"/>
    </row>
    <row r="65" spans="1:11" ht="37.5" x14ac:dyDescent="0.25">
      <c r="A65" s="111" t="s">
        <v>384</v>
      </c>
      <c r="B65" s="42" t="s">
        <v>333</v>
      </c>
      <c r="C65" s="85">
        <f>C66</f>
        <v>5799792.1600000001</v>
      </c>
      <c r="D65" s="5"/>
      <c r="E65" s="103"/>
      <c r="F65" s="6"/>
      <c r="G65" s="4"/>
      <c r="H65" s="4"/>
      <c r="I65" s="4"/>
      <c r="J65" s="67"/>
      <c r="K65" s="67"/>
    </row>
    <row r="66" spans="1:11" ht="37.5" x14ac:dyDescent="0.25">
      <c r="A66" s="58" t="s">
        <v>214</v>
      </c>
      <c r="B66" s="59" t="s">
        <v>334</v>
      </c>
      <c r="C66" s="83">
        <v>5799792.1600000001</v>
      </c>
      <c r="D66" s="5"/>
      <c r="E66" s="6"/>
      <c r="F66" s="6"/>
      <c r="G66" s="4"/>
      <c r="H66" s="4"/>
      <c r="I66" s="4"/>
      <c r="J66" s="67"/>
      <c r="K66" s="67"/>
    </row>
    <row r="67" spans="1:11" s="72" customFormat="1" ht="37.5" x14ac:dyDescent="0.25">
      <c r="A67" s="118" t="s">
        <v>457</v>
      </c>
      <c r="B67" s="42" t="s">
        <v>458</v>
      </c>
      <c r="C67" s="85">
        <f>C68</f>
        <v>50000</v>
      </c>
      <c r="D67" s="112"/>
      <c r="E67" s="113"/>
      <c r="F67" s="112"/>
    </row>
    <row r="68" spans="1:11" s="72" customFormat="1" x14ac:dyDescent="0.25">
      <c r="A68" s="119" t="s">
        <v>459</v>
      </c>
      <c r="B68" s="59" t="s">
        <v>460</v>
      </c>
      <c r="C68" s="83">
        <v>50000</v>
      </c>
      <c r="D68" s="112"/>
      <c r="E68" s="113"/>
      <c r="F68" s="112"/>
    </row>
    <row r="69" spans="1:11" s="3" customFormat="1" ht="37.5" x14ac:dyDescent="0.25">
      <c r="A69" s="41" t="s">
        <v>496</v>
      </c>
      <c r="B69" s="42" t="s">
        <v>497</v>
      </c>
      <c r="C69" s="85">
        <f>C70</f>
        <v>6552000</v>
      </c>
      <c r="D69" s="132"/>
      <c r="E69" s="91"/>
      <c r="F69" s="132"/>
    </row>
    <row r="70" spans="1:11" s="72" customFormat="1" ht="23.25" customHeight="1" x14ac:dyDescent="0.25">
      <c r="A70" s="75" t="s">
        <v>498</v>
      </c>
      <c r="B70" s="59">
        <v>1895800000</v>
      </c>
      <c r="C70" s="83">
        <v>6552000</v>
      </c>
      <c r="D70" s="112"/>
      <c r="E70" s="113"/>
      <c r="F70" s="112"/>
    </row>
    <row r="71" spans="1:11" s="3" customFormat="1" ht="37.5" customHeight="1" x14ac:dyDescent="0.25">
      <c r="A71" s="41" t="s">
        <v>506</v>
      </c>
      <c r="B71" s="42" t="s">
        <v>507</v>
      </c>
      <c r="C71" s="85">
        <f>C72+C74</f>
        <v>15818266.550000001</v>
      </c>
      <c r="D71" s="132"/>
      <c r="E71" s="91"/>
      <c r="F71" s="132"/>
    </row>
    <row r="72" spans="1:11" s="3" customFormat="1" ht="37.5" customHeight="1" x14ac:dyDescent="0.25">
      <c r="A72" s="134" t="s">
        <v>542</v>
      </c>
      <c r="B72" s="136">
        <v>1910000000</v>
      </c>
      <c r="C72" s="98">
        <f>C73</f>
        <v>7115762.04</v>
      </c>
      <c r="D72" s="132"/>
      <c r="E72" s="91"/>
      <c r="F72" s="132"/>
    </row>
    <row r="73" spans="1:11" s="3" customFormat="1" ht="18.75" customHeight="1" x14ac:dyDescent="0.25">
      <c r="A73" s="135" t="s">
        <v>541</v>
      </c>
      <c r="B73" s="137" t="s">
        <v>544</v>
      </c>
      <c r="C73" s="83">
        <v>7115762.04</v>
      </c>
      <c r="D73" s="132"/>
      <c r="E73" s="90"/>
      <c r="F73" s="132"/>
    </row>
    <row r="74" spans="1:11" s="3" customFormat="1" ht="37.5" customHeight="1" x14ac:dyDescent="0.25">
      <c r="A74" s="134" t="s">
        <v>546</v>
      </c>
      <c r="B74" s="136">
        <v>1920000000</v>
      </c>
      <c r="C74" s="98">
        <f>C75</f>
        <v>8702504.5099999998</v>
      </c>
      <c r="D74" s="132"/>
      <c r="E74" s="91"/>
      <c r="F74" s="132"/>
    </row>
    <row r="75" spans="1:11" ht="37.5" customHeight="1" x14ac:dyDescent="0.25">
      <c r="A75" s="58" t="s">
        <v>547</v>
      </c>
      <c r="B75" s="137">
        <v>1925900000</v>
      </c>
      <c r="C75" s="83">
        <v>8702504.5099999998</v>
      </c>
    </row>
    <row r="76" spans="1:11" x14ac:dyDescent="0.3">
      <c r="A76" s="147" t="s">
        <v>117</v>
      </c>
      <c r="B76" s="147"/>
      <c r="C76" s="99">
        <f>C13+C31+C36+C39+C42+C44+C48+C52+C54+C56+C58+C60+C62+C65+C67+C69+C71</f>
        <v>865900042.90999985</v>
      </c>
      <c r="D76" s="5"/>
      <c r="F76" s="5"/>
      <c r="G76" s="4"/>
      <c r="H76" s="4"/>
      <c r="I76" s="4"/>
      <c r="J76" s="67"/>
      <c r="K76" s="67"/>
    </row>
    <row r="77" spans="1:11" x14ac:dyDescent="0.3">
      <c r="A77" s="49"/>
      <c r="B77" s="49"/>
      <c r="C77" s="49"/>
      <c r="E77" s="6"/>
      <c r="F77" s="6"/>
      <c r="G77" s="2"/>
      <c r="H77" s="2"/>
      <c r="I77" s="4"/>
      <c r="J77" s="2"/>
      <c r="K77" s="4"/>
    </row>
    <row r="78" spans="1:11" x14ac:dyDescent="0.3">
      <c r="A78" s="152"/>
      <c r="B78" s="152"/>
      <c r="C78" s="152"/>
      <c r="E78" s="6"/>
      <c r="F78" s="6"/>
      <c r="G78" s="2"/>
      <c r="H78" s="4"/>
      <c r="I78" s="2"/>
      <c r="J78" s="2"/>
      <c r="K78" s="4"/>
    </row>
    <row r="83" spans="1:1" x14ac:dyDescent="0.3">
      <c r="A83" s="51" t="s">
        <v>50</v>
      </c>
    </row>
  </sheetData>
  <mergeCells count="4">
    <mergeCell ref="A78:C78"/>
    <mergeCell ref="A9:C9"/>
    <mergeCell ref="A10:C10"/>
    <mergeCell ref="A76:B76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 1</vt:lpstr>
      <vt:lpstr>прил 7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2021-01-21T05:10:14Z</dcterms:modified>
</cp:coreProperties>
</file>