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5570" windowHeight="11910" firstSheet="3" activeTab="9"/>
  </bookViews>
  <sheets>
    <sheet name="22-па" sheetId="1" r:id="rId1"/>
    <sheet name="65-па" sheetId="2" r:id="rId2"/>
    <sheet name="для гас упр" sheetId="3" r:id="rId3"/>
    <sheet name="317-па" sheetId="4" r:id="rId4"/>
    <sheet name="521-па" sheetId="5" r:id="rId5"/>
    <sheet name="1009-па" sheetId="6" r:id="rId6"/>
    <sheet name="1427-па" sheetId="7" r:id="rId7"/>
    <sheet name="2021" sheetId="8" r:id="rId8"/>
    <sheet name="пр. от 15.09,21" sheetId="9" r:id="rId9"/>
    <sheet name="18.10.2021" sheetId="10" r:id="rId10"/>
  </sheets>
  <definedNames>
    <definedName name="_xlnm.Print_Titles" localSheetId="9">'18.10.2021'!$13:$16</definedName>
    <definedName name="_xlnm.Print_Titles" localSheetId="8">'пр. от 15.09,21'!$13:$16</definedName>
    <definedName name="_xlnm.Print_Area" localSheetId="5">'1009-па'!$A$1:$M$26</definedName>
    <definedName name="_xlnm.Print_Area" localSheetId="6">'1427-па'!$A$1:$M$24</definedName>
    <definedName name="_xlnm.Print_Area" localSheetId="9">'18.10.2021'!$A$1:$L$35</definedName>
    <definedName name="_xlnm.Print_Area" localSheetId="7">'2021'!$A$1:$M$28</definedName>
    <definedName name="_xlnm.Print_Area" localSheetId="0">'22-па'!$A$1:$L$21</definedName>
    <definedName name="_xlnm.Print_Area" localSheetId="1">'65-па'!$A$1:$L$21</definedName>
    <definedName name="_xlnm.Print_Area" localSheetId="8">'пр. от 15.09,21'!$A$1:$L$33</definedName>
  </definedNames>
  <calcPr calcId="145621"/>
</workbook>
</file>

<file path=xl/calcChain.xml><?xml version="1.0" encoding="utf-8"?>
<calcChain xmlns="http://schemas.openxmlformats.org/spreadsheetml/2006/main">
  <c r="I27" i="10" l="1"/>
  <c r="I33" i="10" l="1"/>
  <c r="I30" i="10"/>
  <c r="I28" i="10"/>
  <c r="I32" i="10" l="1"/>
  <c r="L31" i="10"/>
  <c r="L18" i="10" s="1"/>
  <c r="K31" i="10"/>
  <c r="J31" i="10"/>
  <c r="J18" i="10" s="1"/>
  <c r="I31" i="10"/>
  <c r="H31" i="10"/>
  <c r="H30" i="10"/>
  <c r="H28" i="10"/>
  <c r="H26" i="10" s="1"/>
  <c r="H27" i="10"/>
  <c r="L26" i="10"/>
  <c r="L17" i="10" s="1"/>
  <c r="K26" i="10"/>
  <c r="J26" i="10"/>
  <c r="I26" i="10"/>
  <c r="I17" i="10" s="1"/>
  <c r="M17" i="10" s="1"/>
  <c r="H25" i="10"/>
  <c r="H21" i="10" s="1"/>
  <c r="L21" i="10"/>
  <c r="K21" i="10"/>
  <c r="J21" i="10"/>
  <c r="I21" i="10"/>
  <c r="L20" i="10"/>
  <c r="K20" i="10"/>
  <c r="J20" i="10"/>
  <c r="I20" i="10"/>
  <c r="H20" i="10"/>
  <c r="L19" i="10"/>
  <c r="K19" i="10"/>
  <c r="J19" i="10"/>
  <c r="I19" i="10"/>
  <c r="H19" i="10"/>
  <c r="I18" i="10"/>
  <c r="H18" i="10"/>
  <c r="H17" i="10" s="1"/>
  <c r="J17" i="10"/>
  <c r="K18" i="10" l="1"/>
  <c r="K17" i="10"/>
  <c r="J18" i="9"/>
  <c r="I21" i="9"/>
  <c r="I32" i="9"/>
  <c r="I31" i="9"/>
  <c r="I27" i="9"/>
  <c r="I26" i="9" s="1"/>
  <c r="H30" i="9"/>
  <c r="J31" i="9"/>
  <c r="K31" i="9"/>
  <c r="L31" i="9"/>
  <c r="H31" i="9"/>
  <c r="J26" i="9"/>
  <c r="K26" i="9"/>
  <c r="K18" i="9" s="1"/>
  <c r="L26" i="9"/>
  <c r="L18" i="9" s="1"/>
  <c r="J21" i="9"/>
  <c r="J17" i="9" s="1"/>
  <c r="K21" i="9"/>
  <c r="K17" i="9" s="1"/>
  <c r="L21" i="9"/>
  <c r="L17" i="9" s="1"/>
  <c r="L19" i="9"/>
  <c r="L20" i="9"/>
  <c r="L12" i="8"/>
  <c r="L13" i="8"/>
  <c r="L10" i="8" s="1"/>
  <c r="H28" i="9"/>
  <c r="H27" i="9"/>
  <c r="H25" i="9"/>
  <c r="H18" i="9" s="1"/>
  <c r="H21" i="9"/>
  <c r="K20" i="9"/>
  <c r="J20" i="9"/>
  <c r="I20" i="9"/>
  <c r="H20" i="9"/>
  <c r="K19" i="9"/>
  <c r="J19" i="9"/>
  <c r="I19" i="9"/>
  <c r="H19" i="9"/>
  <c r="J12" i="8"/>
  <c r="K12" i="8"/>
  <c r="J13" i="8"/>
  <c r="K13" i="8"/>
  <c r="I12" i="8"/>
  <c r="I13" i="8"/>
  <c r="I15" i="8"/>
  <c r="M24" i="8"/>
  <c r="H23" i="8"/>
  <c r="M23" i="8"/>
  <c r="H22" i="8"/>
  <c r="H11" i="8" s="1"/>
  <c r="M11" i="8" s="1"/>
  <c r="H21" i="8"/>
  <c r="M21" i="8" s="1"/>
  <c r="L20" i="8"/>
  <c r="K20" i="8"/>
  <c r="J20" i="8"/>
  <c r="I20" i="8"/>
  <c r="H19" i="8"/>
  <c r="M19" i="8" s="1"/>
  <c r="M18" i="8"/>
  <c r="M17" i="8"/>
  <c r="M16" i="8"/>
  <c r="L15" i="8"/>
  <c r="K15" i="8"/>
  <c r="J15" i="8"/>
  <c r="H15" i="8"/>
  <c r="M14" i="8"/>
  <c r="H13" i="8"/>
  <c r="H12" i="8"/>
  <c r="M12" i="8" s="1"/>
  <c r="L11" i="8"/>
  <c r="K11" i="8"/>
  <c r="J11" i="8"/>
  <c r="I11" i="8"/>
  <c r="I10" i="8" s="1"/>
  <c r="I27" i="7"/>
  <c r="H21" i="7"/>
  <c r="M21" i="7" s="1"/>
  <c r="M20" i="7" s="1"/>
  <c r="H12" i="7"/>
  <c r="M12" i="7" s="1"/>
  <c r="H13" i="7"/>
  <c r="M13" i="7"/>
  <c r="H23" i="7"/>
  <c r="N23" i="7"/>
  <c r="H22" i="7"/>
  <c r="H19" i="7"/>
  <c r="M19" i="7" s="1"/>
  <c r="M24" i="7"/>
  <c r="M23" i="7"/>
  <c r="M22" i="7"/>
  <c r="L20" i="7"/>
  <c r="K20" i="7"/>
  <c r="J20" i="7"/>
  <c r="I20" i="7"/>
  <c r="H20" i="7"/>
  <c r="M18" i="7"/>
  <c r="M17" i="7"/>
  <c r="M16" i="7"/>
  <c r="L15" i="7"/>
  <c r="K15" i="7"/>
  <c r="J15" i="7"/>
  <c r="I15" i="7"/>
  <c r="H15" i="7"/>
  <c r="M14" i="7"/>
  <c r="L11" i="7"/>
  <c r="L10" i="7" s="1"/>
  <c r="K11" i="7"/>
  <c r="K10" i="7" s="1"/>
  <c r="J11" i="7"/>
  <c r="J10" i="7" s="1"/>
  <c r="I11" i="7"/>
  <c r="I10" i="7"/>
  <c r="H21" i="6"/>
  <c r="H20" i="6" s="1"/>
  <c r="M24" i="6"/>
  <c r="M23" i="6"/>
  <c r="H22" i="6"/>
  <c r="M22" i="6" s="1"/>
  <c r="L20" i="6"/>
  <c r="K20" i="6"/>
  <c r="J20" i="6"/>
  <c r="I20" i="6"/>
  <c r="M19" i="6"/>
  <c r="M18" i="6"/>
  <c r="M15" i="6" s="1"/>
  <c r="M17" i="6"/>
  <c r="M16" i="6"/>
  <c r="L15" i="6"/>
  <c r="K15" i="6"/>
  <c r="J15" i="6"/>
  <c r="I15" i="6"/>
  <c r="H15" i="6"/>
  <c r="M14" i="6"/>
  <c r="H13" i="6"/>
  <c r="M13" i="6" s="1"/>
  <c r="H12" i="6"/>
  <c r="M12" i="6" s="1"/>
  <c r="L11" i="6"/>
  <c r="K11" i="6"/>
  <c r="K10" i="6" s="1"/>
  <c r="J11" i="6"/>
  <c r="J10" i="6" s="1"/>
  <c r="I11" i="6"/>
  <c r="I10" i="6" s="1"/>
  <c r="L10" i="6"/>
  <c r="I20" i="5"/>
  <c r="J20" i="5"/>
  <c r="K20" i="5"/>
  <c r="L20" i="5"/>
  <c r="I15" i="5"/>
  <c r="J15" i="5"/>
  <c r="K15" i="5"/>
  <c r="L15" i="5"/>
  <c r="H15" i="5"/>
  <c r="I11" i="5"/>
  <c r="I10" i="5" s="1"/>
  <c r="J11" i="5"/>
  <c r="J10" i="5"/>
  <c r="K11" i="5"/>
  <c r="L11" i="5"/>
  <c r="H12" i="5"/>
  <c r="M12" i="5" s="1"/>
  <c r="M24" i="5"/>
  <c r="H22" i="5"/>
  <c r="M22" i="5"/>
  <c r="M23" i="5"/>
  <c r="H21" i="5"/>
  <c r="H11" i="5" s="1"/>
  <c r="M19" i="5"/>
  <c r="M18" i="5"/>
  <c r="M17" i="5"/>
  <c r="M16" i="5"/>
  <c r="M14" i="5"/>
  <c r="H13" i="5"/>
  <c r="M13" i="5" s="1"/>
  <c r="K10" i="5"/>
  <c r="L10" i="5"/>
  <c r="H20" i="4"/>
  <c r="M20" i="4"/>
  <c r="H19" i="4"/>
  <c r="M19" i="4"/>
  <c r="M21" i="4"/>
  <c r="M18" i="4"/>
  <c r="M17" i="4"/>
  <c r="M16" i="4"/>
  <c r="M15" i="4"/>
  <c r="M14" i="4"/>
  <c r="H13" i="4"/>
  <c r="M13" i="4"/>
  <c r="H12" i="4"/>
  <c r="M12" i="4"/>
  <c r="L11" i="4"/>
  <c r="L10" i="4"/>
  <c r="K11" i="4"/>
  <c r="J11" i="4"/>
  <c r="I11" i="4"/>
  <c r="I10" i="4"/>
  <c r="H11" i="4"/>
  <c r="H10" i="4" s="1"/>
  <c r="M11" i="4"/>
  <c r="K10" i="4"/>
  <c r="J10" i="4"/>
  <c r="I23" i="3"/>
  <c r="J23" i="3"/>
  <c r="K23" i="3"/>
  <c r="L23" i="3"/>
  <c r="I18" i="3"/>
  <c r="J18" i="3"/>
  <c r="K18" i="3"/>
  <c r="L18" i="3"/>
  <c r="H18" i="3"/>
  <c r="M22" i="3"/>
  <c r="H21" i="3"/>
  <c r="H23" i="3"/>
  <c r="M21" i="3"/>
  <c r="H20" i="3"/>
  <c r="M20" i="3" s="1"/>
  <c r="M19" i="3"/>
  <c r="M17" i="3"/>
  <c r="M16" i="3"/>
  <c r="M15" i="3"/>
  <c r="M14" i="3"/>
  <c r="H13" i="3"/>
  <c r="M13" i="3"/>
  <c r="H12" i="3"/>
  <c r="M12" i="3" s="1"/>
  <c r="L11" i="3"/>
  <c r="L10" i="3" s="1"/>
  <c r="K11" i="3"/>
  <c r="K10" i="3" s="1"/>
  <c r="J11" i="3"/>
  <c r="I11" i="3"/>
  <c r="I10" i="3" s="1"/>
  <c r="J10" i="3"/>
  <c r="I11" i="2"/>
  <c r="I10" i="2" s="1"/>
  <c r="J11" i="2"/>
  <c r="J10" i="2" s="1"/>
  <c r="K11" i="2"/>
  <c r="K10" i="2"/>
  <c r="L11" i="2"/>
  <c r="L10" i="2"/>
  <c r="J11" i="1"/>
  <c r="J10" i="1" s="1"/>
  <c r="H20" i="2"/>
  <c r="H11" i="2" s="1"/>
  <c r="H19" i="2"/>
  <c r="H13" i="2"/>
  <c r="H12" i="2"/>
  <c r="I11" i="1"/>
  <c r="I10" i="1"/>
  <c r="K11" i="1"/>
  <c r="K10" i="1" s="1"/>
  <c r="L11" i="1"/>
  <c r="L10" i="1" s="1"/>
  <c r="H11" i="1"/>
  <c r="H13" i="1"/>
  <c r="H12" i="1"/>
  <c r="H11" i="3"/>
  <c r="M11" i="3" s="1"/>
  <c r="M21" i="5"/>
  <c r="M20" i="5" s="1"/>
  <c r="H20" i="5"/>
  <c r="I18" i="9" l="1"/>
  <c r="I17" i="9"/>
  <c r="H10" i="3"/>
  <c r="M10" i="3" s="1"/>
  <c r="H10" i="1"/>
  <c r="M18" i="3"/>
  <c r="M15" i="7"/>
  <c r="N22" i="7"/>
  <c r="M13" i="8"/>
  <c r="M22" i="8"/>
  <c r="J10" i="8"/>
  <c r="H17" i="9"/>
  <c r="H20" i="8"/>
  <c r="M23" i="3"/>
  <c r="M21" i="6"/>
  <c r="M20" i="6" s="1"/>
  <c r="K10" i="8"/>
  <c r="H11" i="6"/>
  <c r="H10" i="2"/>
  <c r="M10" i="4"/>
  <c r="M15" i="5"/>
  <c r="M15" i="8"/>
  <c r="M20" i="8"/>
  <c r="H26" i="9"/>
  <c r="M10" i="1"/>
  <c r="H10" i="5"/>
  <c r="M10" i="5" s="1"/>
  <c r="M11" i="5"/>
  <c r="H11" i="7"/>
  <c r="H10" i="8"/>
  <c r="M10" i="8" l="1"/>
  <c r="H10" i="6"/>
  <c r="M10" i="6" s="1"/>
  <c r="M11" i="6"/>
  <c r="M11" i="7"/>
  <c r="H10" i="7"/>
  <c r="M10" i="7" l="1"/>
  <c r="O10" i="7" s="1"/>
  <c r="N10" i="7"/>
</calcChain>
</file>

<file path=xl/sharedStrings.xml><?xml version="1.0" encoding="utf-8"?>
<sst xmlns="http://schemas.openxmlformats.org/spreadsheetml/2006/main" count="677" uniqueCount="63">
  <si>
    <t xml:space="preserve">РЕСУРСНОЕ ОБЕСПЕЧЕНИЕ   </t>
  </si>
  <si>
    <t>реализации муниципальной программы  за счет средств местного бюджета (тыс. руб.)</t>
  </si>
  <si>
    <t>«Развитие муниципальной службы в Ханкайском муниципальном районе»</t>
  </si>
  <si>
    <t>на 2020-2024 годы</t>
  </si>
  <si>
    <t>№ п/п</t>
  </si>
  <si>
    <t>Наименование муниципальной программы, подпрограммы,                     основного мероприятия</t>
  </si>
  <si>
    <t>Ответственный  испол-нитель, соис-полнители</t>
  </si>
  <si>
    <t xml:space="preserve">Код бюджетной </t>
  </si>
  <si>
    <t>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</si>
  <si>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</si>
  <si>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</si>
  <si>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</si>
  <si>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</si>
  <si>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</si>
  <si>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</si>
  <si>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Всего</t>
  </si>
  <si>
    <t>Х</t>
  </si>
  <si>
    <t>Дума</t>
  </si>
  <si>
    <t>1.Основное мероприятие: Совершенствование деятельности муниципальной службы в Ханкайском муниципальном районе</t>
  </si>
  <si>
    <r>
      <t>Предоставление средств на содержание муниципального казенного учреждения «Хозяйственное управление»</t>
    </r>
    <r>
      <rPr>
        <sz val="12"/>
        <color indexed="8"/>
        <rFont val="Times New Roman"/>
        <family val="1"/>
        <charset val="204"/>
      </rPr>
      <t xml:space="preserve"> </t>
    </r>
  </si>
  <si>
    <t>управление делами</t>
  </si>
  <si>
    <t>Муниципальная  программа   «Развитие                           муниципальной службы»                    на 2020-2024годы</t>
  </si>
  <si>
    <t>финансовоеуправление</t>
  </si>
  <si>
    <t>Диспансеризация муниципальных служащих</t>
  </si>
  <si>
    <t xml:space="preserve">управление делами </t>
  </si>
  <si>
    <t>финансовое управление</t>
  </si>
  <si>
    <t>Повышение квалификации муниципальных служащих</t>
  </si>
  <si>
    <t>1.1</t>
  </si>
  <si>
    <t>1.2</t>
  </si>
  <si>
    <t>1.3</t>
  </si>
  <si>
    <t>0696113010</t>
  </si>
  <si>
    <t>0696113020</t>
  </si>
  <si>
    <t>0696470010</t>
  </si>
  <si>
    <t>0113</t>
  </si>
  <si>
    <t>всего</t>
  </si>
  <si>
    <t>ИТОГО</t>
  </si>
  <si>
    <t>0696570300</t>
  </si>
  <si>
    <t>Приобретение имущества для нужд Администрации района</t>
  </si>
  <si>
    <t>1.4</t>
  </si>
  <si>
    <t>Итого диспенсеризация</t>
  </si>
  <si>
    <t>итого хозу</t>
  </si>
  <si>
    <t>Приложение</t>
  </si>
  <si>
    <t>к постановлению Администрации</t>
  </si>
  <si>
    <t xml:space="preserve">Приложение № 3    
к муниципальной программе 
«Развитие муниципальной службы в  Ханкайском 
муниципальном округе» на 2020-2024 годы
</t>
  </si>
  <si>
    <t>«Развитие муниципальной службы в Ханкайском муниципальном округе»</t>
  </si>
  <si>
    <t>Отдел муниципальной службы и делопроизводства</t>
  </si>
  <si>
    <t>1.</t>
  </si>
  <si>
    <t>х</t>
  </si>
  <si>
    <t>2.</t>
  </si>
  <si>
    <t>2.1</t>
  </si>
  <si>
    <t>3.</t>
  </si>
  <si>
    <t>Основное мероприятие: "Прочие расходы"</t>
  </si>
  <si>
    <t>Основное мероприятие: "Обеспечение деятельности муниципальных учреждений"</t>
  </si>
  <si>
    <t>Основное мероприятие: "Совершенствование деятельности муниципальной службы в Ханкайском муниципальном округе"</t>
  </si>
  <si>
    <t>0696570400</t>
  </si>
  <si>
    <t>3.1</t>
  </si>
  <si>
    <t>3.2</t>
  </si>
  <si>
    <t>Расходы на содержание территориальных отделов Администрации муниципального округа</t>
  </si>
  <si>
    <t>Ответственный  исполнитель, соисполнители</t>
  </si>
  <si>
    <t>Ханкайского муниципального округа</t>
  </si>
  <si>
    <t>Расходы на содержание и приобретение имущества для нужд Администрации округа</t>
  </si>
  <si>
    <t>от ________ №________</t>
  </si>
  <si>
    <t>от 24.12.2021 № 1661-па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</si>
</sst>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164" fontId="8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0" fontId="8" fillId="3" borderId="0" xfId="0" applyFont="1" applyFill="1" applyAlignment="1">
      <alignment horizontal="center"/>
    </xf>
    <xf numFmtId="0" fontId="0" fillId="3" borderId="0" xfId="0" applyFill="1"/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0" xfId="0" applyNumberFormat="1" applyFill="1"/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vertical="center" wrapText="1"/>
    </xf>
    <xf numFmtId="0" fontId="8" fillId="3" borderId="0" xfId="0" applyFont="1" applyFill="1"/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/>
    <xf numFmtId="0" fontId="9" fillId="3" borderId="0" xfId="0" applyFont="1" applyFill="1"/>
    <xf numFmtId="0" fontId="8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10" fillId="3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0" fillId="3" borderId="3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/>
    <xf numFmtId="0" fontId="6" fillId="3" borderId="6" xfId="0" applyFont="1" applyFill="1" applyBorder="1" applyAlignment="1">
      <alignment horizontal="center" vertical="center"/>
    </xf>
    <xf numFmtId="0" fontId="0" fillId="3" borderId="7" xfId="0" applyFill="1" applyBorder="1" applyAlignment="1"/>
    <xf numFmtId="0" fontId="0" fillId="3" borderId="8" xfId="0" applyFill="1" applyBorder="1" applyAlignment="1"/>
    <xf numFmtId="49" fontId="6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3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60" zoomScaleNormal="100" workbookViewId="0">
      <selection activeCell="I11" sqref="I11:J11"/>
    </sheetView>
  </sheetViews>
  <sheetFormatPr defaultRowHeight="15" x14ac:dyDescent="0.25"/>
  <cols>
    <col min="2" max="2" width="37.42578125" customWidth="1"/>
    <col min="3" max="3" width="12.42578125" customWidth="1"/>
    <col min="8" max="8" width="13.28515625" customWidth="1"/>
    <col min="9" max="9" width="13.42578125" customWidth="1"/>
    <col min="10" max="10" width="12.7109375" customWidth="1"/>
    <col min="11" max="11" width="12.28515625" customWidth="1"/>
    <col min="12" max="12" width="12.42578125" customWidth="1"/>
    <col min="13" max="13" width="10" bestFit="1" customWidth="1"/>
  </cols>
  <sheetData>
    <row r="1" spans="1:13" ht="18.75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3" ht="18.75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3" ht="18.75" x14ac:dyDescent="0.25">
      <c r="A3" s="148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3" ht="18.75" x14ac:dyDescent="0.25">
      <c r="A4" s="148" t="s">
        <v>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3" ht="15.75" x14ac:dyDescent="0.25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2"/>
    </row>
    <row r="6" spans="1:13" ht="48" customHeight="1" x14ac:dyDescent="0.25">
      <c r="A6" s="158" t="s">
        <v>4</v>
      </c>
      <c r="B6" s="158" t="s">
        <v>5</v>
      </c>
      <c r="C6" s="158" t="s">
        <v>6</v>
      </c>
      <c r="D6" s="158" t="s">
        <v>7</v>
      </c>
      <c r="E6" s="158"/>
      <c r="F6" s="158"/>
      <c r="G6" s="158"/>
      <c r="H6" s="158" t="s">
        <v>9</v>
      </c>
      <c r="I6" s="158"/>
      <c r="J6" s="158"/>
      <c r="K6" s="158"/>
      <c r="L6" s="158"/>
    </row>
    <row r="7" spans="1:13" ht="15.75" x14ac:dyDescent="0.25">
      <c r="A7" s="158"/>
      <c r="B7" s="158"/>
      <c r="C7" s="158"/>
      <c r="D7" s="158" t="s">
        <v>8</v>
      </c>
      <c r="E7" s="158"/>
      <c r="F7" s="158"/>
      <c r="G7" s="158"/>
      <c r="H7" s="158" t="s">
        <v>10</v>
      </c>
      <c r="I7" s="158"/>
      <c r="J7" s="158"/>
      <c r="K7" s="158"/>
      <c r="L7" s="158"/>
    </row>
    <row r="8" spans="1:13" ht="15.75" x14ac:dyDescent="0.25">
      <c r="A8" s="158"/>
      <c r="B8" s="158"/>
      <c r="C8" s="158"/>
      <c r="D8" s="1" t="s">
        <v>11</v>
      </c>
      <c r="E8" s="1" t="s">
        <v>12</v>
      </c>
      <c r="F8" s="1" t="s">
        <v>13</v>
      </c>
      <c r="G8" s="1" t="s">
        <v>14</v>
      </c>
      <c r="H8" s="2">
        <v>2020</v>
      </c>
      <c r="I8" s="2">
        <v>2021</v>
      </c>
      <c r="J8" s="2">
        <v>2022</v>
      </c>
      <c r="K8" s="2">
        <v>2023</v>
      </c>
      <c r="L8" s="2">
        <v>2024</v>
      </c>
    </row>
    <row r="9" spans="1:13" x14ac:dyDescent="0.25">
      <c r="A9" s="1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3" ht="20.25" customHeight="1" x14ac:dyDescent="0.25">
      <c r="A10" s="159"/>
      <c r="B10" s="164" t="s">
        <v>21</v>
      </c>
      <c r="C10" s="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1">
        <f>H11+H12+H13</f>
        <v>14431.062</v>
      </c>
      <c r="I10" s="11">
        <f>I11+I12+I13</f>
        <v>13996.867</v>
      </c>
      <c r="J10" s="11">
        <f>J11+J12+J13</f>
        <v>13858.923000000001</v>
      </c>
      <c r="K10" s="11">
        <f>K11+K12+K13</f>
        <v>13858.923000000001</v>
      </c>
      <c r="L10" s="11">
        <f>L11+L12+L13</f>
        <v>13858.923000000001</v>
      </c>
      <c r="M10" s="17">
        <f>H10+I10+J10+K10+L10</f>
        <v>70004.698000000004</v>
      </c>
    </row>
    <row r="11" spans="1:13" ht="39.75" customHeight="1" x14ac:dyDescent="0.25">
      <c r="A11" s="159"/>
      <c r="B11" s="161"/>
      <c r="C11" s="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14382.062</v>
      </c>
      <c r="I11" s="11">
        <f>I15+I18+I19+I20+I21</f>
        <v>13947.867</v>
      </c>
      <c r="J11" s="11">
        <f>J15+J18+J19+J20+J21</f>
        <v>13809.923000000001</v>
      </c>
      <c r="K11" s="11">
        <f>K15+K18+K19+K20+K21</f>
        <v>13809.923000000001</v>
      </c>
      <c r="L11" s="11">
        <f>L15+L18+L19+L20+L21</f>
        <v>13809.923000000001</v>
      </c>
    </row>
    <row r="12" spans="1:13" ht="39.75" customHeight="1" x14ac:dyDescent="0.25">
      <c r="A12" s="159"/>
      <c r="B12" s="161"/>
      <c r="C12" s="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</row>
    <row r="13" spans="1:13" ht="15.75" x14ac:dyDescent="0.25">
      <c r="A13" s="159"/>
      <c r="B13" s="162"/>
      <c r="C13" s="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</row>
    <row r="14" spans="1:13" ht="31.5" customHeight="1" x14ac:dyDescent="0.25">
      <c r="A14" s="163" t="s">
        <v>18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</row>
    <row r="15" spans="1:13" ht="31.5" x14ac:dyDescent="0.25">
      <c r="A15" s="153" t="s">
        <v>27</v>
      </c>
      <c r="B15" s="160" t="s">
        <v>23</v>
      </c>
      <c r="C15" s="2" t="s">
        <v>24</v>
      </c>
      <c r="D15" s="6">
        <v>952</v>
      </c>
      <c r="E15" s="6">
        <v>113</v>
      </c>
      <c r="F15" s="6">
        <v>696113010</v>
      </c>
      <c r="G15" s="6">
        <v>240</v>
      </c>
      <c r="H15" s="9">
        <v>212.38499999999999</v>
      </c>
      <c r="I15" s="9">
        <v>212.38499999999999</v>
      </c>
      <c r="J15" s="9">
        <v>212.38499999999999</v>
      </c>
      <c r="K15" s="9">
        <v>212.38499999999999</v>
      </c>
      <c r="L15" s="9">
        <v>212.38499999999999</v>
      </c>
    </row>
    <row r="16" spans="1:13" ht="47.25" x14ac:dyDescent="0.25">
      <c r="A16" s="153"/>
      <c r="B16" s="161"/>
      <c r="C16" s="2" t="s">
        <v>25</v>
      </c>
      <c r="D16" s="6">
        <v>951</v>
      </c>
      <c r="E16" s="6">
        <v>113</v>
      </c>
      <c r="F16" s="6">
        <v>696113010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</row>
    <row r="17" spans="1:12" ht="15.75" x14ac:dyDescent="0.25">
      <c r="A17" s="153"/>
      <c r="B17" s="162"/>
      <c r="C17" s="2" t="s">
        <v>17</v>
      </c>
      <c r="D17" s="3">
        <v>953</v>
      </c>
      <c r="E17" s="3">
        <v>113</v>
      </c>
      <c r="F17" s="3">
        <v>696113010</v>
      </c>
      <c r="G17" s="3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</row>
    <row r="18" spans="1:12" ht="31.5" x14ac:dyDescent="0.25">
      <c r="A18" s="8" t="s">
        <v>28</v>
      </c>
      <c r="B18" s="5" t="s">
        <v>26</v>
      </c>
      <c r="C18" s="2" t="s">
        <v>20</v>
      </c>
      <c r="D18" s="6">
        <v>952</v>
      </c>
      <c r="E18" s="6">
        <v>113</v>
      </c>
      <c r="F18" s="6">
        <v>696113020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</row>
    <row r="19" spans="1:12" ht="31.5" customHeight="1" x14ac:dyDescent="0.25">
      <c r="A19" s="153" t="s">
        <v>29</v>
      </c>
      <c r="B19" s="154" t="s">
        <v>19</v>
      </c>
      <c r="C19" s="155" t="s">
        <v>20</v>
      </c>
      <c r="D19" s="7">
        <v>952</v>
      </c>
      <c r="E19" s="7">
        <v>113</v>
      </c>
      <c r="F19" s="7">
        <v>696470010</v>
      </c>
      <c r="G19" s="7">
        <v>110</v>
      </c>
      <c r="H19" s="9">
        <v>7219.2870000000003</v>
      </c>
      <c r="I19" s="10">
        <v>6992</v>
      </c>
      <c r="J19" s="10">
        <v>6992</v>
      </c>
      <c r="K19" s="10">
        <v>6992</v>
      </c>
      <c r="L19" s="10">
        <v>6992</v>
      </c>
    </row>
    <row r="20" spans="1:12" ht="24.75" customHeight="1" x14ac:dyDescent="0.25">
      <c r="A20" s="153"/>
      <c r="B20" s="154"/>
      <c r="C20" s="156"/>
      <c r="D20" s="7">
        <v>952</v>
      </c>
      <c r="E20" s="7">
        <v>113</v>
      </c>
      <c r="F20" s="7">
        <v>696470010</v>
      </c>
      <c r="G20" s="7">
        <v>240</v>
      </c>
      <c r="H20" s="10">
        <v>6174.22</v>
      </c>
      <c r="I20" s="10">
        <v>5967.3119999999999</v>
      </c>
      <c r="J20" s="10">
        <v>5829.3680000000004</v>
      </c>
      <c r="K20" s="10">
        <v>5829.3680000000004</v>
      </c>
      <c r="L20" s="10">
        <v>5829.3680000000004</v>
      </c>
    </row>
    <row r="21" spans="1:12" ht="27" customHeight="1" x14ac:dyDescent="0.25">
      <c r="A21" s="153"/>
      <c r="B21" s="154"/>
      <c r="C21" s="157"/>
      <c r="D21" s="7">
        <v>952</v>
      </c>
      <c r="E21" s="7">
        <v>113</v>
      </c>
      <c r="F21" s="7">
        <v>696470010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</row>
  </sheetData>
  <mergeCells count="20">
    <mergeCell ref="A19:A21"/>
    <mergeCell ref="B19:B21"/>
    <mergeCell ref="C19:C21"/>
    <mergeCell ref="D7:G7"/>
    <mergeCell ref="H6:L6"/>
    <mergeCell ref="H7:L7"/>
    <mergeCell ref="A10:A13"/>
    <mergeCell ref="B15:B17"/>
    <mergeCell ref="A14:L14"/>
    <mergeCell ref="A15:A17"/>
    <mergeCell ref="B10:B13"/>
    <mergeCell ref="A6:A8"/>
    <mergeCell ref="B6:B8"/>
    <mergeCell ref="C6:C8"/>
    <mergeCell ref="D6:G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="80" zoomScaleNormal="100" zoomScaleSheetLayoutView="80" workbookViewId="0">
      <selection activeCell="J4" sqref="J4:L4"/>
    </sheetView>
  </sheetViews>
  <sheetFormatPr defaultColWidth="14.85546875" defaultRowHeight="15" x14ac:dyDescent="0.25"/>
  <cols>
    <col min="1" max="1" width="6.28515625" style="48" customWidth="1"/>
    <col min="2" max="2" width="33.5703125" style="48" customWidth="1"/>
    <col min="3" max="3" width="19" style="48" customWidth="1"/>
    <col min="4" max="4" width="7.5703125" style="48" customWidth="1"/>
    <col min="5" max="5" width="7.85546875" style="48" customWidth="1"/>
    <col min="6" max="7" width="14.85546875" style="48"/>
    <col min="8" max="8" width="13.85546875" style="48" customWidth="1"/>
    <col min="9" max="9" width="14" style="48" customWidth="1"/>
    <col min="10" max="10" width="14.85546875" style="48"/>
    <col min="11" max="11" width="14.5703125" style="48" customWidth="1"/>
    <col min="12" max="12" width="14.42578125" style="48" customWidth="1"/>
    <col min="13" max="16384" width="14.85546875" style="48"/>
  </cols>
  <sheetData>
    <row r="1" spans="1:12" ht="21.75" customHeight="1" x14ac:dyDescent="0.25">
      <c r="J1" s="204" t="s">
        <v>41</v>
      </c>
      <c r="K1" s="205"/>
      <c r="L1" s="205"/>
    </row>
    <row r="2" spans="1:12" ht="21.75" customHeight="1" x14ac:dyDescent="0.25">
      <c r="J2" s="204" t="s">
        <v>42</v>
      </c>
      <c r="K2" s="206"/>
      <c r="L2" s="206"/>
    </row>
    <row r="3" spans="1:12" ht="12.75" customHeight="1" x14ac:dyDescent="0.25">
      <c r="J3" s="141"/>
      <c r="K3" s="142" t="s">
        <v>59</v>
      </c>
      <c r="L3" s="143"/>
    </row>
    <row r="4" spans="1:12" ht="21.75" customHeight="1" x14ac:dyDescent="0.25">
      <c r="J4" s="204" t="s">
        <v>62</v>
      </c>
      <c r="K4" s="207"/>
      <c r="L4" s="207"/>
    </row>
    <row r="5" spans="1:12" ht="95.25" customHeight="1" x14ac:dyDescent="0.25">
      <c r="J5" s="204" t="s">
        <v>43</v>
      </c>
      <c r="K5" s="205"/>
      <c r="L5" s="205"/>
    </row>
    <row r="8" spans="1:12" ht="18.75" x14ac:dyDescent="0.25">
      <c r="A8" s="182" t="s">
        <v>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ht="18.75" x14ac:dyDescent="0.25">
      <c r="A9" s="182" t="s">
        <v>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ht="18.75" x14ac:dyDescent="0.25">
      <c r="A10" s="182" t="s">
        <v>44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ht="18.75" x14ac:dyDescent="0.25">
      <c r="A11" s="182" t="s">
        <v>3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ht="15.75" x14ac:dyDescent="0.25">
      <c r="A12" s="21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</row>
    <row r="13" spans="1:12" ht="27" customHeight="1" x14ac:dyDescent="0.25">
      <c r="A13" s="208" t="s">
        <v>4</v>
      </c>
      <c r="B13" s="208" t="s">
        <v>5</v>
      </c>
      <c r="C13" s="208" t="s">
        <v>58</v>
      </c>
      <c r="D13" s="208" t="s">
        <v>7</v>
      </c>
      <c r="E13" s="208"/>
      <c r="F13" s="208"/>
      <c r="G13" s="208"/>
      <c r="H13" s="208" t="s">
        <v>9</v>
      </c>
      <c r="I13" s="208"/>
      <c r="J13" s="208"/>
      <c r="K13" s="208"/>
      <c r="L13" s="208"/>
    </row>
    <row r="14" spans="1:12" ht="15.75" x14ac:dyDescent="0.25">
      <c r="A14" s="174"/>
      <c r="B14" s="174"/>
      <c r="C14" s="174"/>
      <c r="D14" s="174" t="s">
        <v>8</v>
      </c>
      <c r="E14" s="174"/>
      <c r="F14" s="174"/>
      <c r="G14" s="174"/>
      <c r="H14" s="174" t="s">
        <v>10</v>
      </c>
      <c r="I14" s="174"/>
      <c r="J14" s="174"/>
      <c r="K14" s="174"/>
      <c r="L14" s="174"/>
    </row>
    <row r="15" spans="1:12" ht="15.75" x14ac:dyDescent="0.25">
      <c r="A15" s="174"/>
      <c r="B15" s="174"/>
      <c r="C15" s="174"/>
      <c r="D15" s="50" t="s">
        <v>11</v>
      </c>
      <c r="E15" s="50" t="s">
        <v>12</v>
      </c>
      <c r="F15" s="50" t="s">
        <v>13</v>
      </c>
      <c r="G15" s="50" t="s">
        <v>14</v>
      </c>
      <c r="H15" s="134">
        <v>2020</v>
      </c>
      <c r="I15" s="144">
        <v>2021</v>
      </c>
      <c r="J15" s="134">
        <v>2022</v>
      </c>
      <c r="K15" s="134">
        <v>2023</v>
      </c>
      <c r="L15" s="134">
        <v>2024</v>
      </c>
    </row>
    <row r="16" spans="1:12" x14ac:dyDescent="0.25">
      <c r="A16" s="50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</row>
    <row r="17" spans="1:14" ht="20.25" customHeight="1" x14ac:dyDescent="0.25">
      <c r="A17" s="192"/>
      <c r="B17" s="193" t="s">
        <v>21</v>
      </c>
      <c r="C17" s="86" t="s">
        <v>15</v>
      </c>
      <c r="D17" s="87" t="s">
        <v>16</v>
      </c>
      <c r="E17" s="87" t="s">
        <v>16</v>
      </c>
      <c r="F17" s="87" t="s">
        <v>16</v>
      </c>
      <c r="G17" s="87" t="s">
        <v>16</v>
      </c>
      <c r="H17" s="88">
        <f>H18+H19+H20</f>
        <v>18155.68</v>
      </c>
      <c r="I17" s="54">
        <f>I21+I26+I31</f>
        <v>23781.611760000003</v>
      </c>
      <c r="J17" s="88">
        <f t="shared" ref="J17:L17" si="0">J21+J26+J31</f>
        <v>18462.025000000001</v>
      </c>
      <c r="K17" s="88">
        <f t="shared" si="0"/>
        <v>18462.025000000001</v>
      </c>
      <c r="L17" s="88">
        <f t="shared" si="0"/>
        <v>18462.025000000001</v>
      </c>
      <c r="M17" s="55">
        <f>H17+I17+J17+K17+L17</f>
        <v>97323.366760000004</v>
      </c>
      <c r="N17" s="55"/>
    </row>
    <row r="18" spans="1:14" ht="86.25" customHeight="1" x14ac:dyDescent="0.25">
      <c r="A18" s="192"/>
      <c r="B18" s="194"/>
      <c r="C18" s="86" t="s">
        <v>45</v>
      </c>
      <c r="D18" s="87">
        <v>956</v>
      </c>
      <c r="E18" s="87" t="s">
        <v>16</v>
      </c>
      <c r="F18" s="87" t="s">
        <v>16</v>
      </c>
      <c r="G18" s="87" t="s">
        <v>16</v>
      </c>
      <c r="H18" s="88">
        <f>H22+H25+H27+H28+H30+H33+H31</f>
        <v>18155.68</v>
      </c>
      <c r="I18" s="54">
        <f>I22+I25+I26+I31</f>
        <v>23693.611760000003</v>
      </c>
      <c r="J18" s="88">
        <f t="shared" ref="J18:L18" si="1">J22+J25+J26+J31</f>
        <v>18411.025000000001</v>
      </c>
      <c r="K18" s="88">
        <f t="shared" si="1"/>
        <v>18411.025000000001</v>
      </c>
      <c r="L18" s="88">
        <f t="shared" si="1"/>
        <v>18411.025000000001</v>
      </c>
      <c r="M18" s="55"/>
    </row>
    <row r="19" spans="1:14" ht="39.75" customHeight="1" x14ac:dyDescent="0.25">
      <c r="A19" s="192"/>
      <c r="B19" s="194"/>
      <c r="C19" s="86" t="s">
        <v>25</v>
      </c>
      <c r="D19" s="87">
        <v>955</v>
      </c>
      <c r="E19" s="87" t="s">
        <v>16</v>
      </c>
      <c r="F19" s="87" t="s">
        <v>16</v>
      </c>
      <c r="G19" s="87" t="s">
        <v>16</v>
      </c>
      <c r="H19" s="89">
        <f t="shared" ref="H19:K20" si="2">H23</f>
        <v>0</v>
      </c>
      <c r="I19" s="54">
        <f t="shared" si="2"/>
        <v>56</v>
      </c>
      <c r="J19" s="88">
        <f t="shared" si="2"/>
        <v>31</v>
      </c>
      <c r="K19" s="88">
        <f t="shared" si="2"/>
        <v>31</v>
      </c>
      <c r="L19" s="88">
        <f>L23</f>
        <v>31</v>
      </c>
    </row>
    <row r="20" spans="1:14" ht="15.75" x14ac:dyDescent="0.25">
      <c r="A20" s="192"/>
      <c r="B20" s="195"/>
      <c r="C20" s="86" t="s">
        <v>17</v>
      </c>
      <c r="D20" s="87">
        <v>957</v>
      </c>
      <c r="E20" s="87" t="s">
        <v>16</v>
      </c>
      <c r="F20" s="87" t="s">
        <v>16</v>
      </c>
      <c r="G20" s="87" t="s">
        <v>16</v>
      </c>
      <c r="H20" s="88">
        <f t="shared" si="2"/>
        <v>0</v>
      </c>
      <c r="I20" s="54">
        <f t="shared" si="2"/>
        <v>32</v>
      </c>
      <c r="J20" s="88">
        <f t="shared" si="2"/>
        <v>20</v>
      </c>
      <c r="K20" s="88">
        <f t="shared" si="2"/>
        <v>20</v>
      </c>
      <c r="L20" s="88">
        <f>L24</f>
        <v>20</v>
      </c>
    </row>
    <row r="21" spans="1:14" ht="89.25" customHeight="1" x14ac:dyDescent="0.25">
      <c r="A21" s="138" t="s">
        <v>46</v>
      </c>
      <c r="B21" s="138" t="s">
        <v>53</v>
      </c>
      <c r="C21" s="138"/>
      <c r="D21" s="137" t="s">
        <v>47</v>
      </c>
      <c r="E21" s="137" t="s">
        <v>47</v>
      </c>
      <c r="F21" s="137" t="s">
        <v>47</v>
      </c>
      <c r="G21" s="137" t="s">
        <v>47</v>
      </c>
      <c r="H21" s="92">
        <f>H22+H23+H24+H25</f>
        <v>127.3</v>
      </c>
      <c r="I21" s="59">
        <f>I22+I23+I24+I25</f>
        <v>1003.385</v>
      </c>
      <c r="J21" s="92">
        <f>J22+J23+J24+J25</f>
        <v>313.38499999999999</v>
      </c>
      <c r="K21" s="92">
        <f>K22+K23+K24+K25</f>
        <v>313.38499999999999</v>
      </c>
      <c r="L21" s="92">
        <f>L22+L23+L24+L25</f>
        <v>313.38499999999999</v>
      </c>
    </row>
    <row r="22" spans="1:14" ht="63" x14ac:dyDescent="0.25">
      <c r="A22" s="197" t="s">
        <v>27</v>
      </c>
      <c r="B22" s="212" t="s">
        <v>23</v>
      </c>
      <c r="C22" s="86" t="s">
        <v>45</v>
      </c>
      <c r="D22" s="93">
        <v>956</v>
      </c>
      <c r="E22" s="94" t="s">
        <v>33</v>
      </c>
      <c r="F22" s="95" t="s">
        <v>30</v>
      </c>
      <c r="G22" s="93">
        <v>240</v>
      </c>
      <c r="H22" s="96">
        <v>0</v>
      </c>
      <c r="I22" s="37">
        <v>745.38499999999999</v>
      </c>
      <c r="J22" s="96">
        <v>212.38499999999999</v>
      </c>
      <c r="K22" s="96">
        <v>212.38499999999999</v>
      </c>
      <c r="L22" s="96">
        <v>212.38499999999999</v>
      </c>
    </row>
    <row r="23" spans="1:14" ht="31.5" x14ac:dyDescent="0.25">
      <c r="A23" s="197"/>
      <c r="B23" s="213"/>
      <c r="C23" s="86" t="s">
        <v>25</v>
      </c>
      <c r="D23" s="93">
        <v>955</v>
      </c>
      <c r="E23" s="94" t="s">
        <v>33</v>
      </c>
      <c r="F23" s="95" t="s">
        <v>30</v>
      </c>
      <c r="G23" s="93">
        <v>240</v>
      </c>
      <c r="H23" s="96">
        <v>0</v>
      </c>
      <c r="I23" s="37">
        <v>56</v>
      </c>
      <c r="J23" s="96">
        <v>31</v>
      </c>
      <c r="K23" s="96">
        <v>31</v>
      </c>
      <c r="L23" s="96">
        <v>31</v>
      </c>
    </row>
    <row r="24" spans="1:14" ht="15.75" x14ac:dyDescent="0.25">
      <c r="A24" s="197"/>
      <c r="B24" s="213"/>
      <c r="C24" s="86" t="s">
        <v>17</v>
      </c>
      <c r="D24" s="93">
        <v>957</v>
      </c>
      <c r="E24" s="94" t="s">
        <v>33</v>
      </c>
      <c r="F24" s="95" t="s">
        <v>30</v>
      </c>
      <c r="G24" s="93">
        <v>240</v>
      </c>
      <c r="H24" s="96">
        <v>0</v>
      </c>
      <c r="I24" s="37">
        <v>32</v>
      </c>
      <c r="J24" s="96">
        <v>20</v>
      </c>
      <c r="K24" s="96">
        <v>20</v>
      </c>
      <c r="L24" s="96">
        <v>20</v>
      </c>
    </row>
    <row r="25" spans="1:14" ht="63" x14ac:dyDescent="0.25">
      <c r="A25" s="135" t="s">
        <v>28</v>
      </c>
      <c r="B25" s="140" t="s">
        <v>26</v>
      </c>
      <c r="C25" s="136" t="s">
        <v>45</v>
      </c>
      <c r="D25" s="115">
        <v>956</v>
      </c>
      <c r="E25" s="116" t="s">
        <v>33</v>
      </c>
      <c r="F25" s="117" t="s">
        <v>31</v>
      </c>
      <c r="G25" s="115">
        <v>240</v>
      </c>
      <c r="H25" s="118">
        <f>77.3+50</f>
        <v>127.3</v>
      </c>
      <c r="I25" s="145">
        <v>170</v>
      </c>
      <c r="J25" s="118">
        <v>50</v>
      </c>
      <c r="K25" s="118">
        <v>50</v>
      </c>
      <c r="L25" s="118">
        <v>50</v>
      </c>
    </row>
    <row r="26" spans="1:14" s="124" customFormat="1" ht="57.75" customHeight="1" x14ac:dyDescent="0.25">
      <c r="A26" s="119" t="s">
        <v>48</v>
      </c>
      <c r="B26" s="123" t="s">
        <v>52</v>
      </c>
      <c r="C26" s="123"/>
      <c r="D26" s="125" t="s">
        <v>47</v>
      </c>
      <c r="E26" s="125" t="s">
        <v>47</v>
      </c>
      <c r="F26" s="125" t="s">
        <v>47</v>
      </c>
      <c r="G26" s="125" t="s">
        <v>47</v>
      </c>
      <c r="H26" s="126">
        <f>H27+H28+H30</f>
        <v>16528.38</v>
      </c>
      <c r="I26" s="146">
        <f>I27+I28+I29+I30</f>
        <v>20085.666760000004</v>
      </c>
      <c r="J26" s="126">
        <f>J27+J28+J30</f>
        <v>18148.640000000003</v>
      </c>
      <c r="K26" s="126">
        <f>K27+K28+K30</f>
        <v>18148.640000000003</v>
      </c>
      <c r="L26" s="126">
        <f>L27+L28+L30</f>
        <v>18148.640000000003</v>
      </c>
    </row>
    <row r="27" spans="1:14" ht="31.5" customHeight="1" x14ac:dyDescent="0.25">
      <c r="A27" s="197" t="s">
        <v>49</v>
      </c>
      <c r="B27" s="210" t="s">
        <v>19</v>
      </c>
      <c r="C27" s="199" t="s">
        <v>45</v>
      </c>
      <c r="D27" s="103">
        <v>956</v>
      </c>
      <c r="E27" s="104" t="s">
        <v>33</v>
      </c>
      <c r="F27" s="105" t="s">
        <v>32</v>
      </c>
      <c r="G27" s="103">
        <v>110</v>
      </c>
      <c r="H27" s="96">
        <f>7219.287+65+302+45-160</f>
        <v>7471.2870000000003</v>
      </c>
      <c r="I27" s="38">
        <f>10065.37+112+4-252.24</f>
        <v>9929.130000000001</v>
      </c>
      <c r="J27" s="106">
        <v>9720.3700000000008</v>
      </c>
      <c r="K27" s="106">
        <v>9720.3700000000008</v>
      </c>
      <c r="L27" s="106">
        <v>9720.3700000000008</v>
      </c>
      <c r="N27" s="114"/>
    </row>
    <row r="28" spans="1:14" ht="30.75" customHeight="1" x14ac:dyDescent="0.25">
      <c r="A28" s="209"/>
      <c r="B28" s="211"/>
      <c r="C28" s="200"/>
      <c r="D28" s="103">
        <v>956</v>
      </c>
      <c r="E28" s="104" t="s">
        <v>33</v>
      </c>
      <c r="F28" s="105" t="s">
        <v>32</v>
      </c>
      <c r="G28" s="103">
        <v>240</v>
      </c>
      <c r="H28" s="106">
        <f>6174.22+1229.541+154.162+1100-250</f>
        <v>8407.9230000000007</v>
      </c>
      <c r="I28" s="38">
        <f>9999.67-600</f>
        <v>9399.67</v>
      </c>
      <c r="J28" s="106">
        <v>7657</v>
      </c>
      <c r="K28" s="106">
        <v>7657</v>
      </c>
      <c r="L28" s="106">
        <v>7657</v>
      </c>
      <c r="M28" s="55"/>
    </row>
    <row r="29" spans="1:14" ht="30.75" customHeight="1" x14ac:dyDescent="0.25">
      <c r="A29" s="209"/>
      <c r="B29" s="211"/>
      <c r="C29" s="200"/>
      <c r="D29" s="103">
        <v>956</v>
      </c>
      <c r="E29" s="104" t="s">
        <v>33</v>
      </c>
      <c r="F29" s="105" t="s">
        <v>32</v>
      </c>
      <c r="G29" s="103">
        <v>320</v>
      </c>
      <c r="H29" s="106"/>
      <c r="I29" s="38">
        <v>0</v>
      </c>
      <c r="J29" s="106"/>
      <c r="K29" s="106"/>
      <c r="L29" s="106"/>
      <c r="M29" s="55"/>
    </row>
    <row r="30" spans="1:14" ht="32.25" customHeight="1" x14ac:dyDescent="0.25">
      <c r="A30" s="209"/>
      <c r="B30" s="211"/>
      <c r="C30" s="201"/>
      <c r="D30" s="103">
        <v>956</v>
      </c>
      <c r="E30" s="104" t="s">
        <v>33</v>
      </c>
      <c r="F30" s="105" t="s">
        <v>32</v>
      </c>
      <c r="G30" s="103">
        <v>850</v>
      </c>
      <c r="H30" s="96">
        <f>726.17-77</f>
        <v>649.16999999999996</v>
      </c>
      <c r="I30" s="37">
        <f>771.27-14.40324</f>
        <v>756.86676</v>
      </c>
      <c r="J30" s="96">
        <v>771.27</v>
      </c>
      <c r="K30" s="96">
        <v>771.27</v>
      </c>
      <c r="L30" s="96">
        <v>771.27</v>
      </c>
      <c r="M30" s="55"/>
    </row>
    <row r="31" spans="1:14" s="132" customFormat="1" ht="32.25" customHeight="1" x14ac:dyDescent="0.25">
      <c r="A31" s="127" t="s">
        <v>50</v>
      </c>
      <c r="B31" s="128" t="s">
        <v>51</v>
      </c>
      <c r="C31" s="129"/>
      <c r="D31" s="125" t="s">
        <v>47</v>
      </c>
      <c r="E31" s="125" t="s">
        <v>47</v>
      </c>
      <c r="F31" s="125" t="s">
        <v>47</v>
      </c>
      <c r="G31" s="125" t="s">
        <v>47</v>
      </c>
      <c r="H31" s="130">
        <f>H32+H33</f>
        <v>1500</v>
      </c>
      <c r="I31" s="147">
        <f>I32+I33</f>
        <v>2692.56</v>
      </c>
      <c r="J31" s="130">
        <f>J32+J33</f>
        <v>0</v>
      </c>
      <c r="K31" s="130">
        <f>K32+K33</f>
        <v>0</v>
      </c>
      <c r="L31" s="130">
        <f>L32+L33</f>
        <v>0</v>
      </c>
      <c r="M31" s="131"/>
    </row>
    <row r="32" spans="1:14" ht="47.25" customHeight="1" x14ac:dyDescent="0.25">
      <c r="A32" s="139" t="s">
        <v>55</v>
      </c>
      <c r="B32" s="107" t="s">
        <v>60</v>
      </c>
      <c r="C32" s="202" t="s">
        <v>45</v>
      </c>
      <c r="D32" s="103">
        <v>956</v>
      </c>
      <c r="E32" s="104" t="s">
        <v>33</v>
      </c>
      <c r="F32" s="105" t="s">
        <v>36</v>
      </c>
      <c r="G32" s="103">
        <v>240</v>
      </c>
      <c r="H32" s="96">
        <v>1500</v>
      </c>
      <c r="I32" s="37">
        <f>1492+109.46</f>
        <v>1601.46</v>
      </c>
      <c r="J32" s="96"/>
      <c r="K32" s="96"/>
      <c r="L32" s="96"/>
      <c r="M32" s="55"/>
    </row>
    <row r="33" spans="1:12" ht="63" customHeight="1" x14ac:dyDescent="0.25">
      <c r="A33" s="139" t="s">
        <v>56</v>
      </c>
      <c r="B33" s="107" t="s">
        <v>57</v>
      </c>
      <c r="C33" s="203"/>
      <c r="D33" s="103">
        <v>956</v>
      </c>
      <c r="E33" s="104" t="s">
        <v>33</v>
      </c>
      <c r="F33" s="105" t="s">
        <v>54</v>
      </c>
      <c r="G33" s="103">
        <v>240</v>
      </c>
      <c r="H33" s="96">
        <v>0</v>
      </c>
      <c r="I33" s="37">
        <f>1451.1-389+29</f>
        <v>1091.0999999999999</v>
      </c>
      <c r="J33" s="96"/>
      <c r="K33" s="96"/>
      <c r="L33" s="96"/>
    </row>
    <row r="34" spans="1:12" ht="15" customHeight="1" x14ac:dyDescent="0.25">
      <c r="C34" s="133"/>
    </row>
  </sheetData>
  <mergeCells count="24">
    <mergeCell ref="C27:C30"/>
    <mergeCell ref="C32:C33"/>
    <mergeCell ref="A17:A20"/>
    <mergeCell ref="B17:B20"/>
    <mergeCell ref="A22:A24"/>
    <mergeCell ref="B22:B24"/>
    <mergeCell ref="A27:A30"/>
    <mergeCell ref="B27:B30"/>
    <mergeCell ref="A10:L10"/>
    <mergeCell ref="A11:L11"/>
    <mergeCell ref="A12:L12"/>
    <mergeCell ref="A13:A15"/>
    <mergeCell ref="B13:B15"/>
    <mergeCell ref="C13:C15"/>
    <mergeCell ref="D13:G13"/>
    <mergeCell ref="H13:L13"/>
    <mergeCell ref="D14:G14"/>
    <mergeCell ref="H14:L14"/>
    <mergeCell ref="A9:L9"/>
    <mergeCell ref="J1:L1"/>
    <mergeCell ref="J2:L2"/>
    <mergeCell ref="J4:L4"/>
    <mergeCell ref="J5:L5"/>
    <mergeCell ref="A8:L8"/>
  </mergeCells>
  <pageMargins left="0.70866141732283472" right="0" top="0.35433070866141736" bottom="0" header="0.31496062992125984" footer="0.31496062992125984"/>
  <pageSetup paperSize="9" scale="77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60" zoomScaleNormal="100" workbookViewId="0">
      <selection activeCell="M1" sqref="M1:M65536"/>
    </sheetView>
  </sheetViews>
  <sheetFormatPr defaultColWidth="14.85546875" defaultRowHeight="15" x14ac:dyDescent="0.25"/>
  <cols>
    <col min="1" max="1" width="6.28515625" customWidth="1"/>
    <col min="2" max="2" width="27.28515625" customWidth="1"/>
    <col min="3" max="3" width="14.85546875" customWidth="1"/>
    <col min="4" max="4" width="7.5703125" customWidth="1"/>
    <col min="5" max="5" width="7.85546875" customWidth="1"/>
  </cols>
  <sheetData>
    <row r="1" spans="1:13" ht="18.75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3" ht="18.75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3" ht="18.75" x14ac:dyDescent="0.25">
      <c r="A3" s="148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3" ht="18.75" x14ac:dyDescent="0.25">
      <c r="A4" s="148" t="s">
        <v>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3" ht="15.75" x14ac:dyDescent="0.25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2"/>
    </row>
    <row r="6" spans="1:13" ht="48" customHeight="1" x14ac:dyDescent="0.25">
      <c r="A6" s="158" t="s">
        <v>4</v>
      </c>
      <c r="B6" s="158" t="s">
        <v>5</v>
      </c>
      <c r="C6" s="158" t="s">
        <v>6</v>
      </c>
      <c r="D6" s="158" t="s">
        <v>7</v>
      </c>
      <c r="E6" s="158"/>
      <c r="F6" s="158"/>
      <c r="G6" s="158"/>
      <c r="H6" s="158" t="s">
        <v>9</v>
      </c>
      <c r="I6" s="158"/>
      <c r="J6" s="158"/>
      <c r="K6" s="158"/>
      <c r="L6" s="158"/>
    </row>
    <row r="7" spans="1:13" ht="15.75" x14ac:dyDescent="0.25">
      <c r="A7" s="158"/>
      <c r="B7" s="158"/>
      <c r="C7" s="158"/>
      <c r="D7" s="158" t="s">
        <v>8</v>
      </c>
      <c r="E7" s="158"/>
      <c r="F7" s="158"/>
      <c r="G7" s="158"/>
      <c r="H7" s="158" t="s">
        <v>10</v>
      </c>
      <c r="I7" s="158"/>
      <c r="J7" s="158"/>
      <c r="K7" s="158"/>
      <c r="L7" s="158"/>
    </row>
    <row r="8" spans="1:13" ht="15.75" x14ac:dyDescent="0.25">
      <c r="A8" s="158"/>
      <c r="B8" s="158"/>
      <c r="C8" s="158"/>
      <c r="D8" s="1" t="s">
        <v>11</v>
      </c>
      <c r="E8" s="1" t="s">
        <v>12</v>
      </c>
      <c r="F8" s="1" t="s">
        <v>13</v>
      </c>
      <c r="G8" s="1" t="s">
        <v>14</v>
      </c>
      <c r="H8" s="2">
        <v>2020</v>
      </c>
      <c r="I8" s="2">
        <v>2021</v>
      </c>
      <c r="J8" s="2">
        <v>2022</v>
      </c>
      <c r="K8" s="2">
        <v>2023</v>
      </c>
      <c r="L8" s="2">
        <v>2024</v>
      </c>
    </row>
    <row r="9" spans="1:13" x14ac:dyDescent="0.2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3" ht="20.25" customHeight="1" x14ac:dyDescent="0.25">
      <c r="A10" s="159"/>
      <c r="B10" s="164" t="s">
        <v>21</v>
      </c>
      <c r="C10" s="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15725.603000000001</v>
      </c>
      <c r="I10" s="11">
        <f>I11+I12+I13</f>
        <v>13996.867</v>
      </c>
      <c r="J10" s="11">
        <f>J11+J12+J13</f>
        <v>13858.923000000001</v>
      </c>
      <c r="K10" s="11">
        <f>K11+K12+K13</f>
        <v>13858.923000000001</v>
      </c>
      <c r="L10" s="11">
        <f>L11+L12+L13</f>
        <v>13858.923000000001</v>
      </c>
      <c r="M10" s="17"/>
    </row>
    <row r="11" spans="1:13" ht="39.75" customHeight="1" x14ac:dyDescent="0.25">
      <c r="A11" s="159"/>
      <c r="B11" s="161"/>
      <c r="C11" s="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15676.603000000001</v>
      </c>
      <c r="I11" s="11">
        <f>I15+I18+I19+I20+I21</f>
        <v>13947.867</v>
      </c>
      <c r="J11" s="11">
        <f>J15+J18+J19+J20+J21</f>
        <v>13809.923000000001</v>
      </c>
      <c r="K11" s="11">
        <f>K15+K18+K19+K20+K21</f>
        <v>13809.923000000001</v>
      </c>
      <c r="L11" s="11">
        <f>L15+L18+L19+L20+L21</f>
        <v>13809.923000000001</v>
      </c>
      <c r="M11" s="17"/>
    </row>
    <row r="12" spans="1:13" ht="39.75" customHeight="1" x14ac:dyDescent="0.25">
      <c r="A12" s="159"/>
      <c r="B12" s="161"/>
      <c r="C12" s="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</row>
    <row r="13" spans="1:13" ht="15.75" x14ac:dyDescent="0.25">
      <c r="A13" s="159"/>
      <c r="B13" s="162"/>
      <c r="C13" s="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</row>
    <row r="14" spans="1:13" ht="31.5" customHeight="1" x14ac:dyDescent="0.25">
      <c r="A14" s="163" t="s">
        <v>18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</row>
    <row r="15" spans="1:13" ht="31.5" x14ac:dyDescent="0.25">
      <c r="A15" s="153" t="s">
        <v>27</v>
      </c>
      <c r="B15" s="160" t="s">
        <v>23</v>
      </c>
      <c r="C15" s="2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212.38499999999999</v>
      </c>
      <c r="I15" s="9">
        <v>212.38499999999999</v>
      </c>
      <c r="J15" s="9">
        <v>212.38499999999999</v>
      </c>
      <c r="K15" s="9">
        <v>212.38499999999999</v>
      </c>
      <c r="L15" s="9">
        <v>212.38499999999999</v>
      </c>
    </row>
    <row r="16" spans="1:13" ht="31.5" x14ac:dyDescent="0.25">
      <c r="A16" s="153"/>
      <c r="B16" s="161"/>
      <c r="C16" s="2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</row>
    <row r="17" spans="1:12" ht="15.75" x14ac:dyDescent="0.25">
      <c r="A17" s="153"/>
      <c r="B17" s="162"/>
      <c r="C17" s="2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</row>
    <row r="18" spans="1:12" ht="63" x14ac:dyDescent="0.25">
      <c r="A18" s="8" t="s">
        <v>28</v>
      </c>
      <c r="B18" s="5" t="s">
        <v>26</v>
      </c>
      <c r="C18" s="2" t="s">
        <v>20</v>
      </c>
      <c r="D18" s="6">
        <v>952</v>
      </c>
      <c r="E18" s="15" t="s">
        <v>33</v>
      </c>
      <c r="F18" s="13" t="s">
        <v>31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</row>
    <row r="19" spans="1:12" ht="31.5" customHeight="1" x14ac:dyDescent="0.25">
      <c r="A19" s="153" t="s">
        <v>29</v>
      </c>
      <c r="B19" s="154" t="s">
        <v>19</v>
      </c>
      <c r="C19" s="155" t="s">
        <v>20</v>
      </c>
      <c r="D19" s="7">
        <v>952</v>
      </c>
      <c r="E19" s="16" t="s">
        <v>33</v>
      </c>
      <c r="F19" s="14" t="s">
        <v>32</v>
      </c>
      <c r="G19" s="7">
        <v>110</v>
      </c>
      <c r="H19" s="20">
        <f>7219.287+65</f>
        <v>7284.2870000000003</v>
      </c>
      <c r="I19" s="10">
        <v>6992</v>
      </c>
      <c r="J19" s="10">
        <v>6992</v>
      </c>
      <c r="K19" s="10">
        <v>6992</v>
      </c>
      <c r="L19" s="10">
        <v>6992</v>
      </c>
    </row>
    <row r="20" spans="1:12" ht="30.75" customHeight="1" x14ac:dyDescent="0.25">
      <c r="A20" s="153"/>
      <c r="B20" s="154"/>
      <c r="C20" s="156"/>
      <c r="D20" s="7">
        <v>952</v>
      </c>
      <c r="E20" s="16" t="s">
        <v>33</v>
      </c>
      <c r="F20" s="14" t="s">
        <v>32</v>
      </c>
      <c r="G20" s="7">
        <v>240</v>
      </c>
      <c r="H20" s="19">
        <f>6174.22+1229.541</f>
        <v>7403.7610000000004</v>
      </c>
      <c r="I20" s="10">
        <v>5967.3119999999999</v>
      </c>
      <c r="J20" s="10">
        <v>5829.3680000000004</v>
      </c>
      <c r="K20" s="10">
        <v>5829.3680000000004</v>
      </c>
      <c r="L20" s="10">
        <v>5829.3680000000004</v>
      </c>
    </row>
    <row r="21" spans="1:12" ht="32.25" customHeight="1" x14ac:dyDescent="0.25">
      <c r="A21" s="153"/>
      <c r="B21" s="154"/>
      <c r="C21" s="157"/>
      <c r="D21" s="7">
        <v>952</v>
      </c>
      <c r="E21" s="16" t="s">
        <v>33</v>
      </c>
      <c r="F21" s="14" t="s">
        <v>32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</row>
  </sheetData>
  <mergeCells count="20">
    <mergeCell ref="A1:L1"/>
    <mergeCell ref="A2:L2"/>
    <mergeCell ref="A3:L3"/>
    <mergeCell ref="A4:L4"/>
    <mergeCell ref="A5:L5"/>
    <mergeCell ref="A19:A21"/>
    <mergeCell ref="B19:B21"/>
    <mergeCell ref="C19:C21"/>
    <mergeCell ref="D7:G7"/>
    <mergeCell ref="H7:L7"/>
    <mergeCell ref="A10:A13"/>
    <mergeCell ref="B10:B13"/>
    <mergeCell ref="A14:L14"/>
    <mergeCell ref="A15:A17"/>
    <mergeCell ref="B15:B17"/>
    <mergeCell ref="A6:A8"/>
    <mergeCell ref="B6:B8"/>
    <mergeCell ref="C6:C8"/>
    <mergeCell ref="D6:G6"/>
    <mergeCell ref="H6:L6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60" zoomScaleNormal="100" workbookViewId="0">
      <selection sqref="A1:IV65536"/>
    </sheetView>
  </sheetViews>
  <sheetFormatPr defaultColWidth="14.85546875" defaultRowHeight="15.75" x14ac:dyDescent="0.25"/>
  <cols>
    <col min="1" max="1" width="6.28515625" customWidth="1"/>
    <col min="2" max="2" width="27.28515625" customWidth="1"/>
    <col min="3" max="3" width="14.85546875" customWidth="1"/>
    <col min="4" max="4" width="7.5703125" customWidth="1"/>
    <col min="5" max="5" width="7.85546875" customWidth="1"/>
    <col min="13" max="13" width="14.85546875" style="27"/>
  </cols>
  <sheetData>
    <row r="1" spans="1:14" ht="18.75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4" ht="18.75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4" ht="18.75" x14ac:dyDescent="0.25">
      <c r="A3" s="148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4" ht="18.75" x14ac:dyDescent="0.25">
      <c r="A4" s="148" t="s">
        <v>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4" x14ac:dyDescent="0.25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2"/>
    </row>
    <row r="6" spans="1:14" ht="48" customHeight="1" x14ac:dyDescent="0.25">
      <c r="A6" s="158" t="s">
        <v>4</v>
      </c>
      <c r="B6" s="158" t="s">
        <v>5</v>
      </c>
      <c r="C6" s="158" t="s">
        <v>6</v>
      </c>
      <c r="D6" s="158" t="s">
        <v>7</v>
      </c>
      <c r="E6" s="158"/>
      <c r="F6" s="158"/>
      <c r="G6" s="158"/>
      <c r="H6" s="158" t="s">
        <v>9</v>
      </c>
      <c r="I6" s="158"/>
      <c r="J6" s="158"/>
      <c r="K6" s="158"/>
      <c r="L6" s="158"/>
      <c r="M6" s="28" t="s">
        <v>34</v>
      </c>
    </row>
    <row r="7" spans="1:14" x14ac:dyDescent="0.25">
      <c r="A7" s="158"/>
      <c r="B7" s="158"/>
      <c r="C7" s="158"/>
      <c r="D7" s="158" t="s">
        <v>8</v>
      </c>
      <c r="E7" s="158"/>
      <c r="F7" s="158"/>
      <c r="G7" s="158"/>
      <c r="H7" s="158" t="s">
        <v>10</v>
      </c>
      <c r="I7" s="158"/>
      <c r="J7" s="158"/>
      <c r="K7" s="158"/>
      <c r="L7" s="158"/>
      <c r="M7" s="28"/>
    </row>
    <row r="8" spans="1:14" x14ac:dyDescent="0.25">
      <c r="A8" s="158"/>
      <c r="B8" s="158"/>
      <c r="C8" s="158"/>
      <c r="D8" s="1" t="s">
        <v>11</v>
      </c>
      <c r="E8" s="1" t="s">
        <v>12</v>
      </c>
      <c r="F8" s="1" t="s">
        <v>13</v>
      </c>
      <c r="G8" s="1" t="s">
        <v>14</v>
      </c>
      <c r="H8" s="22">
        <v>2020</v>
      </c>
      <c r="I8" s="22">
        <v>2021</v>
      </c>
      <c r="J8" s="22">
        <v>2022</v>
      </c>
      <c r="K8" s="22">
        <v>2023</v>
      </c>
      <c r="L8" s="22">
        <v>2024</v>
      </c>
      <c r="M8" s="28"/>
    </row>
    <row r="9" spans="1:14" x14ac:dyDescent="0.2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 x14ac:dyDescent="0.25">
      <c r="A10" s="159"/>
      <c r="B10" s="164" t="s">
        <v>21</v>
      </c>
      <c r="C10" s="2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15725.603000000001</v>
      </c>
      <c r="I10" s="11">
        <f>I11+I12+I13</f>
        <v>13996.867</v>
      </c>
      <c r="J10" s="11">
        <f>J11+J12+J13</f>
        <v>13858.923000000001</v>
      </c>
      <c r="K10" s="11">
        <f>K11+K12+K13</f>
        <v>13858.923000000001</v>
      </c>
      <c r="L10" s="11">
        <f>L11+L12+L13</f>
        <v>13858.923000000001</v>
      </c>
      <c r="M10" s="29">
        <f>H10+I10+J10+K10+L10</f>
        <v>71299.239000000001</v>
      </c>
      <c r="N10" s="17"/>
    </row>
    <row r="11" spans="1:14" ht="39.75" customHeight="1" x14ac:dyDescent="0.25">
      <c r="A11" s="159"/>
      <c r="B11" s="161"/>
      <c r="C11" s="2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H15+H19+H20+H21+H22</f>
        <v>15676.603000000001</v>
      </c>
      <c r="I11" s="11">
        <f>I15+I19+I20+I21+I22</f>
        <v>13947.867</v>
      </c>
      <c r="J11" s="11">
        <f>J15+J19+J20+J21+J22</f>
        <v>13809.923000000001</v>
      </c>
      <c r="K11" s="11">
        <f>K15+K19+K20+K21+K22</f>
        <v>13809.923000000001</v>
      </c>
      <c r="L11" s="11">
        <f>L15+L19+L20+L21+L22</f>
        <v>13809.923000000001</v>
      </c>
      <c r="M11" s="29">
        <f t="shared" ref="M11:M22" si="0">H11+I11+J11+K11+L11</f>
        <v>71054.239000000001</v>
      </c>
      <c r="N11" s="17"/>
    </row>
    <row r="12" spans="1:14" ht="39.75" customHeight="1" x14ac:dyDescent="0.25">
      <c r="A12" s="159"/>
      <c r="B12" s="161"/>
      <c r="C12" s="2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4" x14ac:dyDescent="0.25">
      <c r="A13" s="159"/>
      <c r="B13" s="162"/>
      <c r="C13" s="2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4" ht="31.5" customHeight="1" x14ac:dyDescent="0.25">
      <c r="A14" s="163" t="s">
        <v>18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29">
        <f t="shared" si="0"/>
        <v>0</v>
      </c>
    </row>
    <row r="15" spans="1:14" ht="31.5" x14ac:dyDescent="0.25">
      <c r="A15" s="153" t="s">
        <v>27</v>
      </c>
      <c r="B15" s="160" t="s">
        <v>23</v>
      </c>
      <c r="C15" s="22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212.38499999999999</v>
      </c>
      <c r="I15" s="9">
        <v>212.38499999999999</v>
      </c>
      <c r="J15" s="9">
        <v>212.38499999999999</v>
      </c>
      <c r="K15" s="9">
        <v>212.38499999999999</v>
      </c>
      <c r="L15" s="9">
        <v>212.38499999999999</v>
      </c>
      <c r="M15" s="29">
        <f t="shared" si="0"/>
        <v>1061.925</v>
      </c>
    </row>
    <row r="16" spans="1:14" ht="31.5" x14ac:dyDescent="0.25">
      <c r="A16" s="153"/>
      <c r="B16" s="161"/>
      <c r="C16" s="22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29">
        <f t="shared" si="0"/>
        <v>150</v>
      </c>
    </row>
    <row r="17" spans="1:13" x14ac:dyDescent="0.25">
      <c r="A17" s="153"/>
      <c r="B17" s="162"/>
      <c r="C17" s="22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  <c r="M17" s="29">
        <f t="shared" si="0"/>
        <v>95</v>
      </c>
    </row>
    <row r="18" spans="1:13" x14ac:dyDescent="0.25">
      <c r="A18" s="23"/>
      <c r="B18" s="21" t="s">
        <v>35</v>
      </c>
      <c r="C18" s="22"/>
      <c r="D18" s="6"/>
      <c r="E18" s="15"/>
      <c r="F18" s="13"/>
      <c r="G18" s="6"/>
      <c r="H18" s="30">
        <f t="shared" ref="H18:M18" si="1">H15+H16+H17</f>
        <v>261.38499999999999</v>
      </c>
      <c r="I18" s="30">
        <f t="shared" si="1"/>
        <v>261.38499999999999</v>
      </c>
      <c r="J18" s="30">
        <f t="shared" si="1"/>
        <v>261.38499999999999</v>
      </c>
      <c r="K18" s="30">
        <f t="shared" si="1"/>
        <v>261.38499999999999</v>
      </c>
      <c r="L18" s="30">
        <f t="shared" si="1"/>
        <v>261.38499999999999</v>
      </c>
      <c r="M18" s="30">
        <f t="shared" si="1"/>
        <v>1306.925</v>
      </c>
    </row>
    <row r="19" spans="1:13" ht="63" x14ac:dyDescent="0.25">
      <c r="A19" s="23" t="s">
        <v>28</v>
      </c>
      <c r="B19" s="5" t="s">
        <v>26</v>
      </c>
      <c r="C19" s="22" t="s">
        <v>20</v>
      </c>
      <c r="D19" s="6">
        <v>952</v>
      </c>
      <c r="E19" s="15" t="s">
        <v>33</v>
      </c>
      <c r="F19" s="13" t="s">
        <v>31</v>
      </c>
      <c r="G19" s="6">
        <v>240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29">
        <f t="shared" si="0"/>
        <v>250</v>
      </c>
    </row>
    <row r="20" spans="1:13" ht="31.5" customHeight="1" x14ac:dyDescent="0.25">
      <c r="A20" s="153" t="s">
        <v>29</v>
      </c>
      <c r="B20" s="154" t="s">
        <v>19</v>
      </c>
      <c r="C20" s="155" t="s">
        <v>20</v>
      </c>
      <c r="D20" s="7">
        <v>952</v>
      </c>
      <c r="E20" s="16" t="s">
        <v>33</v>
      </c>
      <c r="F20" s="14" t="s">
        <v>32</v>
      </c>
      <c r="G20" s="7">
        <v>110</v>
      </c>
      <c r="H20" s="20">
        <f>7219.287+65</f>
        <v>7284.2870000000003</v>
      </c>
      <c r="I20" s="10">
        <v>6992</v>
      </c>
      <c r="J20" s="10">
        <v>6992</v>
      </c>
      <c r="K20" s="10">
        <v>6992</v>
      </c>
      <c r="L20" s="10">
        <v>6992</v>
      </c>
      <c r="M20" s="29">
        <f t="shared" si="0"/>
        <v>35252.286999999997</v>
      </c>
    </row>
    <row r="21" spans="1:13" ht="30.75" customHeight="1" x14ac:dyDescent="0.25">
      <c r="A21" s="153"/>
      <c r="B21" s="154"/>
      <c r="C21" s="156"/>
      <c r="D21" s="7">
        <v>952</v>
      </c>
      <c r="E21" s="16" t="s">
        <v>33</v>
      </c>
      <c r="F21" s="14" t="s">
        <v>32</v>
      </c>
      <c r="G21" s="7">
        <v>240</v>
      </c>
      <c r="H21" s="19">
        <f>6174.22+1229.541</f>
        <v>7403.7610000000004</v>
      </c>
      <c r="I21" s="10">
        <v>5967.3119999999999</v>
      </c>
      <c r="J21" s="10">
        <v>5829.3680000000004</v>
      </c>
      <c r="K21" s="10">
        <v>5829.3680000000004</v>
      </c>
      <c r="L21" s="10">
        <v>5829.3680000000004</v>
      </c>
      <c r="M21" s="29">
        <f t="shared" si="0"/>
        <v>30859.177000000003</v>
      </c>
    </row>
    <row r="22" spans="1:13" ht="32.25" customHeight="1" x14ac:dyDescent="0.25">
      <c r="A22" s="153"/>
      <c r="B22" s="154"/>
      <c r="C22" s="157"/>
      <c r="D22" s="7">
        <v>952</v>
      </c>
      <c r="E22" s="16" t="s">
        <v>33</v>
      </c>
      <c r="F22" s="14" t="s">
        <v>32</v>
      </c>
      <c r="G22" s="7">
        <v>850</v>
      </c>
      <c r="H22" s="9">
        <v>726.17</v>
      </c>
      <c r="I22" s="9">
        <v>726.17</v>
      </c>
      <c r="J22" s="9">
        <v>726.17</v>
      </c>
      <c r="K22" s="9">
        <v>726.17</v>
      </c>
      <c r="L22" s="9">
        <v>726.17</v>
      </c>
      <c r="M22" s="29">
        <f t="shared" si="0"/>
        <v>3630.85</v>
      </c>
    </row>
    <row r="23" spans="1:13" x14ac:dyDescent="0.25">
      <c r="A23" s="26"/>
      <c r="B23" s="26"/>
      <c r="C23" s="26"/>
      <c r="D23" s="26"/>
      <c r="E23" s="26"/>
      <c r="F23" s="26"/>
      <c r="G23" s="26"/>
      <c r="H23" s="31">
        <f t="shared" ref="H23:M23" si="2">SUM(H20:H22)</f>
        <v>15414.218000000001</v>
      </c>
      <c r="I23" s="31">
        <f t="shared" si="2"/>
        <v>13685.482</v>
      </c>
      <c r="J23" s="31">
        <f t="shared" si="2"/>
        <v>13547.538</v>
      </c>
      <c r="K23" s="31">
        <f t="shared" si="2"/>
        <v>13547.538</v>
      </c>
      <c r="L23" s="31">
        <f t="shared" si="2"/>
        <v>13547.538</v>
      </c>
      <c r="M23" s="31">
        <f t="shared" si="2"/>
        <v>69742.314000000013</v>
      </c>
    </row>
  </sheetData>
  <mergeCells count="20">
    <mergeCell ref="A1:L1"/>
    <mergeCell ref="A2:L2"/>
    <mergeCell ref="A3:L3"/>
    <mergeCell ref="A4:L4"/>
    <mergeCell ref="A5:L5"/>
    <mergeCell ref="A20:A22"/>
    <mergeCell ref="B20:B22"/>
    <mergeCell ref="C20:C22"/>
    <mergeCell ref="D7:G7"/>
    <mergeCell ref="H7:L7"/>
    <mergeCell ref="A10:A13"/>
    <mergeCell ref="B10:B13"/>
    <mergeCell ref="A14:L14"/>
    <mergeCell ref="A15:A17"/>
    <mergeCell ref="B15:B17"/>
    <mergeCell ref="A6:A8"/>
    <mergeCell ref="B6:B8"/>
    <mergeCell ref="C6:C8"/>
    <mergeCell ref="D6:G6"/>
    <mergeCell ref="H6:L6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topLeftCell="A4" zoomScale="60" zoomScaleNormal="100" workbookViewId="0">
      <selection activeCell="G49" sqref="G49"/>
    </sheetView>
  </sheetViews>
  <sheetFormatPr defaultColWidth="14.85546875" defaultRowHeight="15.75" x14ac:dyDescent="0.25"/>
  <cols>
    <col min="1" max="1" width="6.28515625" customWidth="1"/>
    <col min="2" max="2" width="27.28515625" customWidth="1"/>
    <col min="3" max="3" width="14.85546875" customWidth="1"/>
    <col min="4" max="4" width="7.5703125" customWidth="1"/>
    <col min="5" max="5" width="7.85546875" customWidth="1"/>
    <col min="13" max="13" width="14.85546875" style="27"/>
  </cols>
  <sheetData>
    <row r="1" spans="1:14" ht="18.75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4" ht="18.75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4" ht="18.75" x14ac:dyDescent="0.25">
      <c r="A3" s="148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4" ht="18.75" x14ac:dyDescent="0.25">
      <c r="A4" s="148" t="s">
        <v>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4" x14ac:dyDescent="0.25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2"/>
    </row>
    <row r="6" spans="1:14" ht="48" customHeight="1" x14ac:dyDescent="0.25">
      <c r="A6" s="158" t="s">
        <v>4</v>
      </c>
      <c r="B6" s="158" t="s">
        <v>5</v>
      </c>
      <c r="C6" s="158" t="s">
        <v>6</v>
      </c>
      <c r="D6" s="158" t="s">
        <v>7</v>
      </c>
      <c r="E6" s="158"/>
      <c r="F6" s="158"/>
      <c r="G6" s="158"/>
      <c r="H6" s="158" t="s">
        <v>9</v>
      </c>
      <c r="I6" s="158"/>
      <c r="J6" s="158"/>
      <c r="K6" s="158"/>
      <c r="L6" s="158"/>
      <c r="M6" s="28" t="s">
        <v>34</v>
      </c>
    </row>
    <row r="7" spans="1:14" x14ac:dyDescent="0.25">
      <c r="A7" s="158"/>
      <c r="B7" s="158"/>
      <c r="C7" s="158"/>
      <c r="D7" s="158" t="s">
        <v>8</v>
      </c>
      <c r="E7" s="158"/>
      <c r="F7" s="158"/>
      <c r="G7" s="158"/>
      <c r="H7" s="158" t="s">
        <v>10</v>
      </c>
      <c r="I7" s="158"/>
      <c r="J7" s="158"/>
      <c r="K7" s="158"/>
      <c r="L7" s="158"/>
      <c r="M7" s="28"/>
    </row>
    <row r="8" spans="1:14" x14ac:dyDescent="0.25">
      <c r="A8" s="158"/>
      <c r="B8" s="158"/>
      <c r="C8" s="158"/>
      <c r="D8" s="1" t="s">
        <v>11</v>
      </c>
      <c r="E8" s="1" t="s">
        <v>12</v>
      </c>
      <c r="F8" s="1" t="s">
        <v>13</v>
      </c>
      <c r="G8" s="1" t="s">
        <v>14</v>
      </c>
      <c r="H8" s="25">
        <v>2020</v>
      </c>
      <c r="I8" s="25">
        <v>2021</v>
      </c>
      <c r="J8" s="25">
        <v>2022</v>
      </c>
      <c r="K8" s="25">
        <v>2023</v>
      </c>
      <c r="L8" s="25">
        <v>2024</v>
      </c>
      <c r="M8" s="28"/>
    </row>
    <row r="9" spans="1:14" x14ac:dyDescent="0.2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 x14ac:dyDescent="0.25">
      <c r="A10" s="159"/>
      <c r="B10" s="164" t="s">
        <v>21</v>
      </c>
      <c r="C10" s="25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16181.765000000001</v>
      </c>
      <c r="I10" s="11">
        <f>I11+I12+I13</f>
        <v>13996.867</v>
      </c>
      <c r="J10" s="11">
        <f>J11+J12+J13</f>
        <v>13858.923000000001</v>
      </c>
      <c r="K10" s="11">
        <f>K11+K12+K13</f>
        <v>13858.923000000001</v>
      </c>
      <c r="L10" s="11">
        <f>L11+L12+L13</f>
        <v>13858.923000000001</v>
      </c>
      <c r="M10" s="32">
        <f>H10+I10+J10+K10+L10</f>
        <v>71755.400999999998</v>
      </c>
      <c r="N10" s="17"/>
    </row>
    <row r="11" spans="1:14" ht="39.75" customHeight="1" x14ac:dyDescent="0.25">
      <c r="A11" s="159"/>
      <c r="B11" s="161"/>
      <c r="C11" s="25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16132.765000000001</v>
      </c>
      <c r="I11" s="11">
        <f>I15+I18+I19+I20+I21</f>
        <v>13947.867</v>
      </c>
      <c r="J11" s="11">
        <f>J15+J18+J19+J20+J21</f>
        <v>13809.923000000001</v>
      </c>
      <c r="K11" s="11">
        <f>K15+K18+K19+K20+K21</f>
        <v>13809.923000000001</v>
      </c>
      <c r="L11" s="11">
        <f>L15+L18+L19+L20+L21</f>
        <v>13809.923000000001</v>
      </c>
      <c r="M11" s="32">
        <f t="shared" ref="M11:M21" si="0">H11+I11+J11+K11+L11</f>
        <v>71510.400999999998</v>
      </c>
      <c r="N11" s="17"/>
    </row>
    <row r="12" spans="1:14" ht="39.75" customHeight="1" x14ac:dyDescent="0.25">
      <c r="A12" s="159"/>
      <c r="B12" s="161"/>
      <c r="C12" s="25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4" x14ac:dyDescent="0.25">
      <c r="A13" s="159"/>
      <c r="B13" s="162"/>
      <c r="C13" s="25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4" ht="31.5" customHeight="1" x14ac:dyDescent="0.25">
      <c r="A14" s="163" t="s">
        <v>18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29">
        <f t="shared" si="0"/>
        <v>0</v>
      </c>
    </row>
    <row r="15" spans="1:14" ht="31.5" x14ac:dyDescent="0.25">
      <c r="A15" s="153" t="s">
        <v>27</v>
      </c>
      <c r="B15" s="160" t="s">
        <v>23</v>
      </c>
      <c r="C15" s="25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212.38499999999999</v>
      </c>
      <c r="I15" s="9">
        <v>212.38499999999999</v>
      </c>
      <c r="J15" s="9">
        <v>212.38499999999999</v>
      </c>
      <c r="K15" s="9">
        <v>212.38499999999999</v>
      </c>
      <c r="L15" s="9">
        <v>212.38499999999999</v>
      </c>
      <c r="M15" s="29">
        <f t="shared" si="0"/>
        <v>1061.925</v>
      </c>
    </row>
    <row r="16" spans="1:14" ht="31.5" x14ac:dyDescent="0.25">
      <c r="A16" s="153"/>
      <c r="B16" s="161"/>
      <c r="C16" s="25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29">
        <f t="shared" si="0"/>
        <v>150</v>
      </c>
    </row>
    <row r="17" spans="1:13" x14ac:dyDescent="0.25">
      <c r="A17" s="153"/>
      <c r="B17" s="162"/>
      <c r="C17" s="25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  <c r="M17" s="29">
        <f t="shared" si="0"/>
        <v>95</v>
      </c>
    </row>
    <row r="18" spans="1:13" ht="63" x14ac:dyDescent="0.25">
      <c r="A18" s="24" t="s">
        <v>28</v>
      </c>
      <c r="B18" s="5" t="s">
        <v>26</v>
      </c>
      <c r="C18" s="25" t="s">
        <v>20</v>
      </c>
      <c r="D18" s="6">
        <v>952</v>
      </c>
      <c r="E18" s="15" t="s">
        <v>33</v>
      </c>
      <c r="F18" s="13" t="s">
        <v>31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  <c r="M18" s="29">
        <f t="shared" si="0"/>
        <v>250</v>
      </c>
    </row>
    <row r="19" spans="1:13" ht="31.5" customHeight="1" x14ac:dyDescent="0.25">
      <c r="A19" s="153" t="s">
        <v>29</v>
      </c>
      <c r="B19" s="154" t="s">
        <v>19</v>
      </c>
      <c r="C19" s="155" t="s">
        <v>20</v>
      </c>
      <c r="D19" s="7">
        <v>952</v>
      </c>
      <c r="E19" s="16" t="s">
        <v>33</v>
      </c>
      <c r="F19" s="14" t="s">
        <v>32</v>
      </c>
      <c r="G19" s="7">
        <v>110</v>
      </c>
      <c r="H19" s="20">
        <f>7219.287+65+302</f>
        <v>7586.2870000000003</v>
      </c>
      <c r="I19" s="10">
        <v>6992</v>
      </c>
      <c r="J19" s="10">
        <v>6992</v>
      </c>
      <c r="K19" s="10">
        <v>6992</v>
      </c>
      <c r="L19" s="10">
        <v>6992</v>
      </c>
      <c r="M19" s="32">
        <f t="shared" si="0"/>
        <v>35554.286999999997</v>
      </c>
    </row>
    <row r="20" spans="1:13" ht="30.75" customHeight="1" x14ac:dyDescent="0.25">
      <c r="A20" s="153"/>
      <c r="B20" s="154"/>
      <c r="C20" s="156"/>
      <c r="D20" s="7">
        <v>952</v>
      </c>
      <c r="E20" s="16" t="s">
        <v>33</v>
      </c>
      <c r="F20" s="14" t="s">
        <v>32</v>
      </c>
      <c r="G20" s="7">
        <v>240</v>
      </c>
      <c r="H20" s="19">
        <f>6174.22+1229.541+154.162</f>
        <v>7557.9230000000007</v>
      </c>
      <c r="I20" s="10">
        <v>5967.3119999999999</v>
      </c>
      <c r="J20" s="10">
        <v>5829.3680000000004</v>
      </c>
      <c r="K20" s="10">
        <v>5829.3680000000004</v>
      </c>
      <c r="L20" s="10">
        <v>5829.3680000000004</v>
      </c>
      <c r="M20" s="32">
        <f t="shared" si="0"/>
        <v>31013.339000000007</v>
      </c>
    </row>
    <row r="21" spans="1:13" ht="32.25" customHeight="1" x14ac:dyDescent="0.25">
      <c r="A21" s="153"/>
      <c r="B21" s="154"/>
      <c r="C21" s="157"/>
      <c r="D21" s="7">
        <v>952</v>
      </c>
      <c r="E21" s="16" t="s">
        <v>33</v>
      </c>
      <c r="F21" s="14" t="s">
        <v>32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  <c r="M21" s="29">
        <f t="shared" si="0"/>
        <v>3630.85</v>
      </c>
    </row>
  </sheetData>
  <mergeCells count="20">
    <mergeCell ref="A19:A21"/>
    <mergeCell ref="B19:B21"/>
    <mergeCell ref="C19:C21"/>
    <mergeCell ref="D7:G7"/>
    <mergeCell ref="H7:L7"/>
    <mergeCell ref="A10:A13"/>
    <mergeCell ref="B10:B13"/>
    <mergeCell ref="A14:L14"/>
    <mergeCell ref="A15:A17"/>
    <mergeCell ref="B15:B17"/>
    <mergeCell ref="A6:A8"/>
    <mergeCell ref="B6:B8"/>
    <mergeCell ref="C6:C8"/>
    <mergeCell ref="D6:G6"/>
    <mergeCell ref="H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topLeftCell="A4" zoomScale="90" zoomScaleNormal="100" zoomScaleSheetLayoutView="90" workbookViewId="0">
      <selection activeCell="A4" sqref="A1:IV65536"/>
    </sheetView>
  </sheetViews>
  <sheetFormatPr defaultColWidth="14.85546875" defaultRowHeight="15.75" x14ac:dyDescent="0.25"/>
  <cols>
    <col min="1" max="1" width="6.28515625" customWidth="1"/>
    <col min="2" max="2" width="27.28515625" customWidth="1"/>
    <col min="3" max="3" width="14.85546875" customWidth="1"/>
    <col min="4" max="4" width="7.5703125" customWidth="1"/>
    <col min="5" max="5" width="7.85546875" customWidth="1"/>
    <col min="13" max="13" width="14.85546875" style="27"/>
  </cols>
  <sheetData>
    <row r="1" spans="1:14" ht="18.75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4" ht="18.75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4" ht="18.75" x14ac:dyDescent="0.25">
      <c r="A3" s="148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4" ht="18.75" x14ac:dyDescent="0.25">
      <c r="A4" s="148" t="s">
        <v>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4" x14ac:dyDescent="0.25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2"/>
    </row>
    <row r="6" spans="1:14" ht="48" customHeight="1" x14ac:dyDescent="0.25">
      <c r="A6" s="158" t="s">
        <v>4</v>
      </c>
      <c r="B6" s="158" t="s">
        <v>5</v>
      </c>
      <c r="C6" s="158" t="s">
        <v>6</v>
      </c>
      <c r="D6" s="158" t="s">
        <v>7</v>
      </c>
      <c r="E6" s="158"/>
      <c r="F6" s="158"/>
      <c r="G6" s="158"/>
      <c r="H6" s="158" t="s">
        <v>9</v>
      </c>
      <c r="I6" s="158"/>
      <c r="J6" s="158"/>
      <c r="K6" s="158"/>
      <c r="L6" s="158"/>
      <c r="M6" s="28" t="s">
        <v>34</v>
      </c>
    </row>
    <row r="7" spans="1:14" x14ac:dyDescent="0.25">
      <c r="A7" s="158"/>
      <c r="B7" s="158"/>
      <c r="C7" s="158"/>
      <c r="D7" s="158" t="s">
        <v>8</v>
      </c>
      <c r="E7" s="158"/>
      <c r="F7" s="158"/>
      <c r="G7" s="158"/>
      <c r="H7" s="158" t="s">
        <v>10</v>
      </c>
      <c r="I7" s="158"/>
      <c r="J7" s="158"/>
      <c r="K7" s="158"/>
      <c r="L7" s="158"/>
      <c r="M7" s="28"/>
    </row>
    <row r="8" spans="1:14" x14ac:dyDescent="0.25">
      <c r="A8" s="158"/>
      <c r="B8" s="158"/>
      <c r="C8" s="158"/>
      <c r="D8" s="1" t="s">
        <v>11</v>
      </c>
      <c r="E8" s="1" t="s">
        <v>12</v>
      </c>
      <c r="F8" s="1" t="s">
        <v>13</v>
      </c>
      <c r="G8" s="1" t="s">
        <v>14</v>
      </c>
      <c r="H8" s="34">
        <v>2020</v>
      </c>
      <c r="I8" s="34">
        <v>2021</v>
      </c>
      <c r="J8" s="34">
        <v>2022</v>
      </c>
      <c r="K8" s="34">
        <v>2023</v>
      </c>
      <c r="L8" s="34">
        <v>2024</v>
      </c>
      <c r="M8" s="28"/>
    </row>
    <row r="9" spans="1:14" x14ac:dyDescent="0.2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 x14ac:dyDescent="0.25">
      <c r="A10" s="159"/>
      <c r="B10" s="164" t="s">
        <v>21</v>
      </c>
      <c r="C10" s="34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18781.764999999999</v>
      </c>
      <c r="I10" s="11">
        <f>I11+I12+I13</f>
        <v>13996.867</v>
      </c>
      <c r="J10" s="11">
        <f>J11+J12+J13</f>
        <v>13858.923000000001</v>
      </c>
      <c r="K10" s="11">
        <f>K11+K12+K13</f>
        <v>13858.923000000001</v>
      </c>
      <c r="L10" s="11">
        <f>L11+L12+L13</f>
        <v>13858.923000000001</v>
      </c>
      <c r="M10" s="32">
        <f>H10+I10+J10+K10+L10</f>
        <v>74355.400999999998</v>
      </c>
      <c r="N10" s="17"/>
    </row>
    <row r="11" spans="1:14" ht="39.75" customHeight="1" x14ac:dyDescent="0.25">
      <c r="A11" s="159"/>
      <c r="B11" s="161"/>
      <c r="C11" s="34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8">
        <f>H16+H19+H21+H22+H23+H24</f>
        <v>18732.764999999999</v>
      </c>
      <c r="I11" s="11">
        <f>I16+I19+I21+I22+I23+I24</f>
        <v>13947.867</v>
      </c>
      <c r="J11" s="11">
        <f>J16+J19+J21+J22+J23+J24</f>
        <v>13809.923000000001</v>
      </c>
      <c r="K11" s="11">
        <f>K16+K19+K21+K22+K23+K24</f>
        <v>13809.923000000001</v>
      </c>
      <c r="L11" s="11">
        <f>L16+L19+L21+L22+L23+L24</f>
        <v>13809.923000000001</v>
      </c>
      <c r="M11" s="32">
        <f t="shared" ref="M11:M23" si="0">H11+I11+J11+K11+L11</f>
        <v>74110.400999999998</v>
      </c>
      <c r="N11" s="17"/>
    </row>
    <row r="12" spans="1:14" ht="39.75" customHeight="1" x14ac:dyDescent="0.25">
      <c r="A12" s="159"/>
      <c r="B12" s="161"/>
      <c r="C12" s="34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H17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4" x14ac:dyDescent="0.25">
      <c r="A13" s="159"/>
      <c r="B13" s="162"/>
      <c r="C13" s="34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H18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4" ht="31.5" customHeight="1" x14ac:dyDescent="0.25">
      <c r="A14" s="163" t="s">
        <v>18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29">
        <f t="shared" si="0"/>
        <v>0</v>
      </c>
    </row>
    <row r="15" spans="1:14" ht="31.5" customHeight="1" x14ac:dyDescent="0.25">
      <c r="A15" s="43"/>
      <c r="B15" s="44" t="s">
        <v>39</v>
      </c>
      <c r="C15" s="43"/>
      <c r="D15" s="43"/>
      <c r="E15" s="43"/>
      <c r="F15" s="43"/>
      <c r="G15" s="43"/>
      <c r="H15" s="46">
        <f t="shared" ref="H15:M15" si="1">H16+H17+H18</f>
        <v>261.38499999999999</v>
      </c>
      <c r="I15" s="46">
        <f t="shared" si="1"/>
        <v>261.38499999999999</v>
      </c>
      <c r="J15" s="46">
        <f t="shared" si="1"/>
        <v>261.38499999999999</v>
      </c>
      <c r="K15" s="46">
        <f t="shared" si="1"/>
        <v>261.38499999999999</v>
      </c>
      <c r="L15" s="46">
        <f t="shared" si="1"/>
        <v>261.38499999999999</v>
      </c>
      <c r="M15" s="46">
        <f t="shared" si="1"/>
        <v>1306.925</v>
      </c>
    </row>
    <row r="16" spans="1:14" ht="31.5" x14ac:dyDescent="0.25">
      <c r="A16" s="153" t="s">
        <v>27</v>
      </c>
      <c r="B16" s="160" t="s">
        <v>23</v>
      </c>
      <c r="C16" s="34" t="s">
        <v>24</v>
      </c>
      <c r="D16" s="6">
        <v>952</v>
      </c>
      <c r="E16" s="15" t="s">
        <v>33</v>
      </c>
      <c r="F16" s="13" t="s">
        <v>30</v>
      </c>
      <c r="G16" s="6">
        <v>240</v>
      </c>
      <c r="H16" s="9">
        <v>212.38499999999999</v>
      </c>
      <c r="I16" s="9">
        <v>212.38499999999999</v>
      </c>
      <c r="J16" s="9">
        <v>212.38499999999999</v>
      </c>
      <c r="K16" s="9">
        <v>212.38499999999999</v>
      </c>
      <c r="L16" s="9">
        <v>212.38499999999999</v>
      </c>
      <c r="M16" s="29">
        <f t="shared" si="0"/>
        <v>1061.925</v>
      </c>
    </row>
    <row r="17" spans="1:13" ht="31.5" x14ac:dyDescent="0.25">
      <c r="A17" s="153"/>
      <c r="B17" s="161"/>
      <c r="C17" s="34" t="s">
        <v>25</v>
      </c>
      <c r="D17" s="6">
        <v>951</v>
      </c>
      <c r="E17" s="15" t="s">
        <v>33</v>
      </c>
      <c r="F17" s="13" t="s">
        <v>30</v>
      </c>
      <c r="G17" s="6">
        <v>240</v>
      </c>
      <c r="H17" s="9">
        <v>30</v>
      </c>
      <c r="I17" s="9">
        <v>30</v>
      </c>
      <c r="J17" s="9">
        <v>30</v>
      </c>
      <c r="K17" s="9">
        <v>30</v>
      </c>
      <c r="L17" s="9">
        <v>30</v>
      </c>
      <c r="M17" s="29">
        <f t="shared" si="0"/>
        <v>150</v>
      </c>
    </row>
    <row r="18" spans="1:13" x14ac:dyDescent="0.25">
      <c r="A18" s="153"/>
      <c r="B18" s="162"/>
      <c r="C18" s="34" t="s">
        <v>17</v>
      </c>
      <c r="D18" s="6">
        <v>953</v>
      </c>
      <c r="E18" s="15" t="s">
        <v>33</v>
      </c>
      <c r="F18" s="13" t="s">
        <v>30</v>
      </c>
      <c r="G18" s="6">
        <v>240</v>
      </c>
      <c r="H18" s="9">
        <v>19</v>
      </c>
      <c r="I18" s="9">
        <v>19</v>
      </c>
      <c r="J18" s="9">
        <v>19</v>
      </c>
      <c r="K18" s="9">
        <v>19</v>
      </c>
      <c r="L18" s="9">
        <v>19</v>
      </c>
      <c r="M18" s="29">
        <f t="shared" si="0"/>
        <v>95</v>
      </c>
    </row>
    <row r="19" spans="1:13" ht="63" x14ac:dyDescent="0.25">
      <c r="A19" s="33" t="s">
        <v>28</v>
      </c>
      <c r="B19" s="5" t="s">
        <v>26</v>
      </c>
      <c r="C19" s="34" t="s">
        <v>20</v>
      </c>
      <c r="D19" s="6">
        <v>952</v>
      </c>
      <c r="E19" s="15" t="s">
        <v>33</v>
      </c>
      <c r="F19" s="13" t="s">
        <v>31</v>
      </c>
      <c r="G19" s="6">
        <v>240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29">
        <f t="shared" si="0"/>
        <v>250</v>
      </c>
    </row>
    <row r="20" spans="1:13" x14ac:dyDescent="0.25">
      <c r="A20" s="45"/>
      <c r="B20" s="42" t="s">
        <v>40</v>
      </c>
      <c r="C20" s="41"/>
      <c r="D20" s="6"/>
      <c r="E20" s="15"/>
      <c r="F20" s="13"/>
      <c r="G20" s="6"/>
      <c r="H20" s="30">
        <f t="shared" ref="H20:M20" si="2">H21+H22+H23</f>
        <v>16970.38</v>
      </c>
      <c r="I20" s="30">
        <f t="shared" si="2"/>
        <v>13685.482</v>
      </c>
      <c r="J20" s="30">
        <f t="shared" si="2"/>
        <v>13547.538</v>
      </c>
      <c r="K20" s="30">
        <f t="shared" si="2"/>
        <v>13547.538</v>
      </c>
      <c r="L20" s="30">
        <f t="shared" si="2"/>
        <v>13547.538</v>
      </c>
      <c r="M20" s="30">
        <f t="shared" si="2"/>
        <v>71298.47600000001</v>
      </c>
    </row>
    <row r="21" spans="1:13" ht="31.5" customHeight="1" x14ac:dyDescent="0.25">
      <c r="A21" s="165" t="s">
        <v>29</v>
      </c>
      <c r="B21" s="167" t="s">
        <v>19</v>
      </c>
      <c r="C21" s="155" t="s">
        <v>20</v>
      </c>
      <c r="D21" s="7">
        <v>952</v>
      </c>
      <c r="E21" s="16" t="s">
        <v>33</v>
      </c>
      <c r="F21" s="14" t="s">
        <v>32</v>
      </c>
      <c r="G21" s="7">
        <v>110</v>
      </c>
      <c r="H21" s="37">
        <f>7219.287+65+302</f>
        <v>7586.2870000000003</v>
      </c>
      <c r="I21" s="10">
        <v>6992</v>
      </c>
      <c r="J21" s="10">
        <v>6992</v>
      </c>
      <c r="K21" s="10">
        <v>6992</v>
      </c>
      <c r="L21" s="10">
        <v>6992</v>
      </c>
      <c r="M21" s="29">
        <f t="shared" si="0"/>
        <v>35554.286999999997</v>
      </c>
    </row>
    <row r="22" spans="1:13" ht="30.75" customHeight="1" x14ac:dyDescent="0.25">
      <c r="A22" s="166"/>
      <c r="B22" s="168"/>
      <c r="C22" s="166"/>
      <c r="D22" s="7">
        <v>952</v>
      </c>
      <c r="E22" s="16" t="s">
        <v>33</v>
      </c>
      <c r="F22" s="14" t="s">
        <v>32</v>
      </c>
      <c r="G22" s="7">
        <v>240</v>
      </c>
      <c r="H22" s="19">
        <f>6174.22+1229.541+154.162+1100</f>
        <v>8657.9230000000007</v>
      </c>
      <c r="I22" s="38">
        <v>5967.3119999999999</v>
      </c>
      <c r="J22" s="38">
        <v>5829.3680000000004</v>
      </c>
      <c r="K22" s="38">
        <v>5829.3680000000004</v>
      </c>
      <c r="L22" s="38">
        <v>5829.3680000000004</v>
      </c>
      <c r="M22" s="32">
        <f t="shared" si="0"/>
        <v>32113.339000000007</v>
      </c>
    </row>
    <row r="23" spans="1:13" ht="32.25" customHeight="1" x14ac:dyDescent="0.25">
      <c r="A23" s="166"/>
      <c r="B23" s="168"/>
      <c r="C23" s="166"/>
      <c r="D23" s="7">
        <v>952</v>
      </c>
      <c r="E23" s="16" t="s">
        <v>33</v>
      </c>
      <c r="F23" s="14" t="s">
        <v>32</v>
      </c>
      <c r="G23" s="7">
        <v>850</v>
      </c>
      <c r="H23" s="9">
        <v>726.17</v>
      </c>
      <c r="I23" s="9">
        <v>726.17</v>
      </c>
      <c r="J23" s="9">
        <v>726.17</v>
      </c>
      <c r="K23" s="9">
        <v>726.17</v>
      </c>
      <c r="L23" s="9">
        <v>726.17</v>
      </c>
      <c r="M23" s="29">
        <f t="shared" si="0"/>
        <v>3630.85</v>
      </c>
    </row>
    <row r="24" spans="1:13" ht="28.5" customHeight="1" x14ac:dyDescent="0.25">
      <c r="A24" s="36" t="s">
        <v>38</v>
      </c>
      <c r="B24" s="39" t="s">
        <v>37</v>
      </c>
      <c r="C24" s="35" t="s">
        <v>20</v>
      </c>
      <c r="D24" s="7">
        <v>952</v>
      </c>
      <c r="E24" s="16" t="s">
        <v>33</v>
      </c>
      <c r="F24" s="14" t="s">
        <v>36</v>
      </c>
      <c r="G24" s="7">
        <v>240</v>
      </c>
      <c r="H24" s="9">
        <v>1500</v>
      </c>
      <c r="I24" s="9"/>
      <c r="J24" s="9"/>
      <c r="K24" s="9"/>
      <c r="L24" s="9"/>
      <c r="M24" s="29">
        <f>H24+I24+J24+K24+L24</f>
        <v>1500</v>
      </c>
    </row>
    <row r="25" spans="1:13" x14ac:dyDescent="0.25">
      <c r="C25" s="40"/>
    </row>
    <row r="26" spans="1:13" x14ac:dyDescent="0.25">
      <c r="C26" s="40"/>
    </row>
  </sheetData>
  <mergeCells count="20">
    <mergeCell ref="D7:G7"/>
    <mergeCell ref="H7:L7"/>
    <mergeCell ref="A10:A13"/>
    <mergeCell ref="B10:B13"/>
    <mergeCell ref="A21:A23"/>
    <mergeCell ref="B21:B23"/>
    <mergeCell ref="C21:C23"/>
    <mergeCell ref="A6:A8"/>
    <mergeCell ref="B6:B8"/>
    <mergeCell ref="A14:L14"/>
    <mergeCell ref="A16:A18"/>
    <mergeCell ref="B16:B18"/>
    <mergeCell ref="C6:C8"/>
    <mergeCell ref="D6:G6"/>
    <mergeCell ref="H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topLeftCell="A4" zoomScale="60" zoomScaleNormal="100" workbookViewId="0">
      <selection sqref="A1:IV65536"/>
    </sheetView>
  </sheetViews>
  <sheetFormatPr defaultColWidth="14.85546875" defaultRowHeight="15.75" x14ac:dyDescent="0.25"/>
  <cols>
    <col min="1" max="1" width="6.28515625" style="48" customWidth="1"/>
    <col min="2" max="2" width="27.28515625" style="48" customWidth="1"/>
    <col min="3" max="3" width="14.85546875" style="48" customWidth="1"/>
    <col min="4" max="4" width="7.5703125" style="48" customWidth="1"/>
    <col min="5" max="5" width="7.85546875" style="48" customWidth="1"/>
    <col min="6" max="12" width="14.85546875" style="48"/>
    <col min="13" max="13" width="14.85546875" style="47"/>
    <col min="14" max="16384" width="14.85546875" style="48"/>
  </cols>
  <sheetData>
    <row r="1" spans="1:14" ht="18.75" x14ac:dyDescent="0.2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4" ht="18.75" x14ac:dyDescent="0.25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4" ht="18.75" x14ac:dyDescent="0.25">
      <c r="A3" s="182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4" ht="18.75" x14ac:dyDescent="0.25">
      <c r="A4" s="182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4" x14ac:dyDescent="0.25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6"/>
    </row>
    <row r="6" spans="1:14" ht="48" customHeight="1" x14ac:dyDescent="0.25">
      <c r="A6" s="174" t="s">
        <v>4</v>
      </c>
      <c r="B6" s="174" t="s">
        <v>5</v>
      </c>
      <c r="C6" s="174" t="s">
        <v>6</v>
      </c>
      <c r="D6" s="174" t="s">
        <v>7</v>
      </c>
      <c r="E6" s="174"/>
      <c r="F6" s="174"/>
      <c r="G6" s="174"/>
      <c r="H6" s="174" t="s">
        <v>9</v>
      </c>
      <c r="I6" s="174"/>
      <c r="J6" s="174"/>
      <c r="K6" s="174"/>
      <c r="L6" s="174"/>
      <c r="M6" s="49" t="s">
        <v>34</v>
      </c>
    </row>
    <row r="7" spans="1:14" x14ac:dyDescent="0.25">
      <c r="A7" s="174"/>
      <c r="B7" s="174"/>
      <c r="C7" s="174"/>
      <c r="D7" s="174" t="s">
        <v>8</v>
      </c>
      <c r="E7" s="174"/>
      <c r="F7" s="174"/>
      <c r="G7" s="174"/>
      <c r="H7" s="174" t="s">
        <v>10</v>
      </c>
      <c r="I7" s="174"/>
      <c r="J7" s="174"/>
      <c r="K7" s="174"/>
      <c r="L7" s="174"/>
      <c r="M7" s="49"/>
    </row>
    <row r="8" spans="1:14" x14ac:dyDescent="0.25">
      <c r="A8" s="174"/>
      <c r="B8" s="174"/>
      <c r="C8" s="174"/>
      <c r="D8" s="50" t="s">
        <v>11</v>
      </c>
      <c r="E8" s="50" t="s">
        <v>12</v>
      </c>
      <c r="F8" s="50" t="s">
        <v>13</v>
      </c>
      <c r="G8" s="50" t="s">
        <v>14</v>
      </c>
      <c r="H8" s="51">
        <v>2020</v>
      </c>
      <c r="I8" s="51">
        <v>2021</v>
      </c>
      <c r="J8" s="51">
        <v>2022</v>
      </c>
      <c r="K8" s="51">
        <v>2023</v>
      </c>
      <c r="L8" s="51">
        <v>2024</v>
      </c>
      <c r="M8" s="49"/>
    </row>
    <row r="9" spans="1:14" x14ac:dyDescent="0.2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4" ht="20.25" customHeight="1" x14ac:dyDescent="0.25">
      <c r="A10" s="175"/>
      <c r="B10" s="176" t="s">
        <v>21</v>
      </c>
      <c r="C10" s="51" t="s">
        <v>15</v>
      </c>
      <c r="D10" s="53" t="s">
        <v>16</v>
      </c>
      <c r="E10" s="53" t="s">
        <v>16</v>
      </c>
      <c r="F10" s="53" t="s">
        <v>16</v>
      </c>
      <c r="G10" s="53" t="s">
        <v>16</v>
      </c>
      <c r="H10" s="18">
        <f>H11+H12+H13</f>
        <v>18826.764999999999</v>
      </c>
      <c r="I10" s="54">
        <f>I11+I12+I13</f>
        <v>13996.867</v>
      </c>
      <c r="J10" s="54">
        <f>J11+J12+J13</f>
        <v>13858.923000000001</v>
      </c>
      <c r="K10" s="54">
        <f>K11+K12+K13</f>
        <v>13858.923000000001</v>
      </c>
      <c r="L10" s="54">
        <f>L11+L12+L13</f>
        <v>13858.923000000001</v>
      </c>
      <c r="M10" s="32">
        <f>H10+I10+J10+K10+L10</f>
        <v>74400.400999999998</v>
      </c>
      <c r="N10" s="55"/>
    </row>
    <row r="11" spans="1:14" ht="39.75" customHeight="1" x14ac:dyDescent="0.25">
      <c r="A11" s="175"/>
      <c r="B11" s="177"/>
      <c r="C11" s="51" t="s">
        <v>20</v>
      </c>
      <c r="D11" s="53">
        <v>952</v>
      </c>
      <c r="E11" s="53" t="s">
        <v>16</v>
      </c>
      <c r="F11" s="53" t="s">
        <v>16</v>
      </c>
      <c r="G11" s="53" t="s">
        <v>16</v>
      </c>
      <c r="H11" s="18">
        <f>H16+H19+H21+H22+H23+H24</f>
        <v>18777.764999999999</v>
      </c>
      <c r="I11" s="54">
        <f>I16+I19+I21+I22+I23+I24</f>
        <v>13947.867</v>
      </c>
      <c r="J11" s="54">
        <f>J16+J19+J21+J22+J23+J24</f>
        <v>13809.923000000001</v>
      </c>
      <c r="K11" s="54">
        <f>K16+K19+K21+K22+K23+K24</f>
        <v>13809.923000000001</v>
      </c>
      <c r="L11" s="54">
        <f>L16+L19+L21+L22+L23+L24</f>
        <v>13809.923000000001</v>
      </c>
      <c r="M11" s="32">
        <f t="shared" ref="M11:M23" si="0">H11+I11+J11+K11+L11</f>
        <v>74155.400999999998</v>
      </c>
      <c r="N11" s="55"/>
    </row>
    <row r="12" spans="1:14" ht="39.75" customHeight="1" x14ac:dyDescent="0.25">
      <c r="A12" s="175"/>
      <c r="B12" s="177"/>
      <c r="C12" s="51" t="s">
        <v>22</v>
      </c>
      <c r="D12" s="53">
        <v>951</v>
      </c>
      <c r="E12" s="53" t="s">
        <v>16</v>
      </c>
      <c r="F12" s="53" t="s">
        <v>16</v>
      </c>
      <c r="G12" s="53" t="s">
        <v>16</v>
      </c>
      <c r="H12" s="56">
        <f>H17</f>
        <v>30</v>
      </c>
      <c r="I12" s="56">
        <v>30</v>
      </c>
      <c r="J12" s="56">
        <v>30</v>
      </c>
      <c r="K12" s="56">
        <v>30</v>
      </c>
      <c r="L12" s="56">
        <v>30</v>
      </c>
      <c r="M12" s="29">
        <f t="shared" si="0"/>
        <v>150</v>
      </c>
    </row>
    <row r="13" spans="1:14" x14ac:dyDescent="0.25">
      <c r="A13" s="175"/>
      <c r="B13" s="178"/>
      <c r="C13" s="51" t="s">
        <v>17</v>
      </c>
      <c r="D13" s="53">
        <v>953</v>
      </c>
      <c r="E13" s="53" t="s">
        <v>16</v>
      </c>
      <c r="F13" s="53" t="s">
        <v>16</v>
      </c>
      <c r="G13" s="53" t="s">
        <v>16</v>
      </c>
      <c r="H13" s="56">
        <f>H18</f>
        <v>19</v>
      </c>
      <c r="I13" s="56">
        <v>19</v>
      </c>
      <c r="J13" s="56">
        <v>19</v>
      </c>
      <c r="K13" s="56">
        <v>19</v>
      </c>
      <c r="L13" s="56">
        <v>19</v>
      </c>
      <c r="M13" s="29">
        <f t="shared" si="0"/>
        <v>95</v>
      </c>
    </row>
    <row r="14" spans="1:14" ht="31.5" customHeight="1" x14ac:dyDescent="0.25">
      <c r="A14" s="179" t="s">
        <v>18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9">
        <f t="shared" si="0"/>
        <v>0</v>
      </c>
    </row>
    <row r="15" spans="1:14" ht="31.5" customHeight="1" x14ac:dyDescent="0.25">
      <c r="A15" s="57"/>
      <c r="B15" s="58" t="s">
        <v>39</v>
      </c>
      <c r="C15" s="57"/>
      <c r="D15" s="57"/>
      <c r="E15" s="57"/>
      <c r="F15" s="57"/>
      <c r="G15" s="57"/>
      <c r="H15" s="59">
        <f t="shared" ref="H15:M15" si="1">H16+H17+H18</f>
        <v>261.38499999999999</v>
      </c>
      <c r="I15" s="59">
        <f t="shared" si="1"/>
        <v>261.38499999999999</v>
      </c>
      <c r="J15" s="59">
        <f t="shared" si="1"/>
        <v>261.38499999999999</v>
      </c>
      <c r="K15" s="59">
        <f t="shared" si="1"/>
        <v>261.38499999999999</v>
      </c>
      <c r="L15" s="59">
        <f t="shared" si="1"/>
        <v>261.38499999999999</v>
      </c>
      <c r="M15" s="59">
        <f t="shared" si="1"/>
        <v>1306.925</v>
      </c>
    </row>
    <row r="16" spans="1:14" ht="31.5" x14ac:dyDescent="0.25">
      <c r="A16" s="180" t="s">
        <v>27</v>
      </c>
      <c r="B16" s="181" t="s">
        <v>23</v>
      </c>
      <c r="C16" s="51" t="s">
        <v>24</v>
      </c>
      <c r="D16" s="52">
        <v>952</v>
      </c>
      <c r="E16" s="60" t="s">
        <v>33</v>
      </c>
      <c r="F16" s="61" t="s">
        <v>30</v>
      </c>
      <c r="G16" s="52">
        <v>240</v>
      </c>
      <c r="H16" s="37">
        <v>212.38499999999999</v>
      </c>
      <c r="I16" s="37">
        <v>212.38499999999999</v>
      </c>
      <c r="J16" s="37">
        <v>212.38499999999999</v>
      </c>
      <c r="K16" s="37">
        <v>212.38499999999999</v>
      </c>
      <c r="L16" s="37">
        <v>212.38499999999999</v>
      </c>
      <c r="M16" s="29">
        <f t="shared" si="0"/>
        <v>1061.925</v>
      </c>
    </row>
    <row r="17" spans="1:13" ht="31.5" x14ac:dyDescent="0.25">
      <c r="A17" s="180"/>
      <c r="B17" s="177"/>
      <c r="C17" s="51" t="s">
        <v>25</v>
      </c>
      <c r="D17" s="52">
        <v>951</v>
      </c>
      <c r="E17" s="60" t="s">
        <v>33</v>
      </c>
      <c r="F17" s="61" t="s">
        <v>30</v>
      </c>
      <c r="G17" s="52">
        <v>240</v>
      </c>
      <c r="H17" s="37">
        <v>30</v>
      </c>
      <c r="I17" s="37">
        <v>30</v>
      </c>
      <c r="J17" s="37">
        <v>30</v>
      </c>
      <c r="K17" s="37">
        <v>30</v>
      </c>
      <c r="L17" s="37">
        <v>30</v>
      </c>
      <c r="M17" s="29">
        <f t="shared" si="0"/>
        <v>150</v>
      </c>
    </row>
    <row r="18" spans="1:13" x14ac:dyDescent="0.25">
      <c r="A18" s="180"/>
      <c r="B18" s="178"/>
      <c r="C18" s="51" t="s">
        <v>17</v>
      </c>
      <c r="D18" s="52">
        <v>953</v>
      </c>
      <c r="E18" s="60" t="s">
        <v>33</v>
      </c>
      <c r="F18" s="61" t="s">
        <v>30</v>
      </c>
      <c r="G18" s="52">
        <v>240</v>
      </c>
      <c r="H18" s="37">
        <v>19</v>
      </c>
      <c r="I18" s="37">
        <v>19</v>
      </c>
      <c r="J18" s="37">
        <v>19</v>
      </c>
      <c r="K18" s="37">
        <v>19</v>
      </c>
      <c r="L18" s="37">
        <v>19</v>
      </c>
      <c r="M18" s="29">
        <f t="shared" si="0"/>
        <v>95</v>
      </c>
    </row>
    <row r="19" spans="1:13" ht="63" x14ac:dyDescent="0.25">
      <c r="A19" s="62" t="s">
        <v>28</v>
      </c>
      <c r="B19" s="63" t="s">
        <v>26</v>
      </c>
      <c r="C19" s="51" t="s">
        <v>20</v>
      </c>
      <c r="D19" s="52">
        <v>952</v>
      </c>
      <c r="E19" s="60" t="s">
        <v>33</v>
      </c>
      <c r="F19" s="61" t="s">
        <v>31</v>
      </c>
      <c r="G19" s="52">
        <v>240</v>
      </c>
      <c r="H19" s="37">
        <v>50</v>
      </c>
      <c r="I19" s="37">
        <v>50</v>
      </c>
      <c r="J19" s="37">
        <v>50</v>
      </c>
      <c r="K19" s="37">
        <v>50</v>
      </c>
      <c r="L19" s="37">
        <v>50</v>
      </c>
      <c r="M19" s="29">
        <f t="shared" si="0"/>
        <v>250</v>
      </c>
    </row>
    <row r="20" spans="1:13" x14ac:dyDescent="0.25">
      <c r="A20" s="64"/>
      <c r="B20" s="65" t="s">
        <v>40</v>
      </c>
      <c r="C20" s="66"/>
      <c r="D20" s="52"/>
      <c r="E20" s="60"/>
      <c r="F20" s="61"/>
      <c r="G20" s="52"/>
      <c r="H20" s="73">
        <f t="shared" ref="H20:M20" si="2">H21+H22+H23</f>
        <v>17015.38</v>
      </c>
      <c r="I20" s="67">
        <f t="shared" si="2"/>
        <v>13685.482</v>
      </c>
      <c r="J20" s="67">
        <f t="shared" si="2"/>
        <v>13547.538</v>
      </c>
      <c r="K20" s="67">
        <f t="shared" si="2"/>
        <v>13547.538</v>
      </c>
      <c r="L20" s="67">
        <f t="shared" si="2"/>
        <v>13547.538</v>
      </c>
      <c r="M20" s="73">
        <f t="shared" si="2"/>
        <v>71343.47600000001</v>
      </c>
    </row>
    <row r="21" spans="1:13" ht="31.5" customHeight="1" x14ac:dyDescent="0.25">
      <c r="A21" s="169" t="s">
        <v>29</v>
      </c>
      <c r="B21" s="171" t="s">
        <v>19</v>
      </c>
      <c r="C21" s="173" t="s">
        <v>20</v>
      </c>
      <c r="D21" s="68">
        <v>952</v>
      </c>
      <c r="E21" s="69" t="s">
        <v>33</v>
      </c>
      <c r="F21" s="70" t="s">
        <v>32</v>
      </c>
      <c r="G21" s="68">
        <v>110</v>
      </c>
      <c r="H21" s="20">
        <f>7219.287+65+302+45</f>
        <v>7631.2870000000003</v>
      </c>
      <c r="I21" s="38">
        <v>6992</v>
      </c>
      <c r="J21" s="38">
        <v>6992</v>
      </c>
      <c r="K21" s="38">
        <v>6992</v>
      </c>
      <c r="L21" s="38">
        <v>6992</v>
      </c>
      <c r="M21" s="32">
        <f t="shared" si="0"/>
        <v>35599.286999999997</v>
      </c>
    </row>
    <row r="22" spans="1:13" ht="30.75" customHeight="1" x14ac:dyDescent="0.25">
      <c r="A22" s="170"/>
      <c r="B22" s="172"/>
      <c r="C22" s="170"/>
      <c r="D22" s="68">
        <v>952</v>
      </c>
      <c r="E22" s="69" t="s">
        <v>33</v>
      </c>
      <c r="F22" s="70" t="s">
        <v>32</v>
      </c>
      <c r="G22" s="68">
        <v>240</v>
      </c>
      <c r="H22" s="38">
        <f>6174.22+1229.541+154.162+1100</f>
        <v>8657.9230000000007</v>
      </c>
      <c r="I22" s="38">
        <v>5967.3119999999999</v>
      </c>
      <c r="J22" s="38">
        <v>5829.3680000000004</v>
      </c>
      <c r="K22" s="38">
        <v>5829.3680000000004</v>
      </c>
      <c r="L22" s="38">
        <v>5829.3680000000004</v>
      </c>
      <c r="M22" s="29">
        <f t="shared" si="0"/>
        <v>32113.339000000007</v>
      </c>
    </row>
    <row r="23" spans="1:13" ht="32.25" customHeight="1" x14ac:dyDescent="0.25">
      <c r="A23" s="170"/>
      <c r="B23" s="172"/>
      <c r="C23" s="170"/>
      <c r="D23" s="68">
        <v>952</v>
      </c>
      <c r="E23" s="69" t="s">
        <v>33</v>
      </c>
      <c r="F23" s="70" t="s">
        <v>32</v>
      </c>
      <c r="G23" s="68">
        <v>850</v>
      </c>
      <c r="H23" s="37">
        <v>726.17</v>
      </c>
      <c r="I23" s="37">
        <v>726.17</v>
      </c>
      <c r="J23" s="37">
        <v>726.17</v>
      </c>
      <c r="K23" s="37">
        <v>726.17</v>
      </c>
      <c r="L23" s="37">
        <v>726.17</v>
      </c>
      <c r="M23" s="29">
        <f t="shared" si="0"/>
        <v>3630.85</v>
      </c>
    </row>
    <row r="24" spans="1:13" ht="28.5" customHeight="1" x14ac:dyDescent="0.25">
      <c r="A24" s="62" t="s">
        <v>38</v>
      </c>
      <c r="B24" s="71" t="s">
        <v>37</v>
      </c>
      <c r="C24" s="51" t="s">
        <v>20</v>
      </c>
      <c r="D24" s="68">
        <v>952</v>
      </c>
      <c r="E24" s="69" t="s">
        <v>33</v>
      </c>
      <c r="F24" s="70" t="s">
        <v>36</v>
      </c>
      <c r="G24" s="68">
        <v>240</v>
      </c>
      <c r="H24" s="37">
        <v>1500</v>
      </c>
      <c r="I24" s="37"/>
      <c r="J24" s="37"/>
      <c r="K24" s="37"/>
      <c r="L24" s="37"/>
      <c r="M24" s="29">
        <f>H24+I24+J24+K24+L24</f>
        <v>1500</v>
      </c>
    </row>
    <row r="25" spans="1:13" x14ac:dyDescent="0.25">
      <c r="C25" s="72"/>
    </row>
    <row r="26" spans="1:13" x14ac:dyDescent="0.25">
      <c r="C26" s="72"/>
    </row>
    <row r="30" spans="1:13" x14ac:dyDescent="0.25">
      <c r="J30" s="55"/>
    </row>
  </sheetData>
  <mergeCells count="20">
    <mergeCell ref="A1:L1"/>
    <mergeCell ref="A2:L2"/>
    <mergeCell ref="A3:L3"/>
    <mergeCell ref="A4:L4"/>
    <mergeCell ref="A5:L5"/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  <mergeCell ref="A6:A8"/>
    <mergeCell ref="B6:B8"/>
    <mergeCell ref="C6:C8"/>
    <mergeCell ref="D6:G6"/>
    <mergeCell ref="H6:L6"/>
  </mergeCells>
  <pageMargins left="0.7" right="0.7" top="0.75" bottom="0.75" header="0.3" footer="0.3"/>
  <pageSetup paperSize="9" scale="71" orientation="landscape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topLeftCell="D7" zoomScale="80" zoomScaleNormal="100" zoomScaleSheetLayoutView="80" workbookViewId="0">
      <selection activeCell="D1" sqref="A1:IV65536"/>
    </sheetView>
  </sheetViews>
  <sheetFormatPr defaultColWidth="14.85546875" defaultRowHeight="15.75" x14ac:dyDescent="0.25"/>
  <cols>
    <col min="1" max="1" width="6.28515625" style="48" customWidth="1"/>
    <col min="2" max="2" width="27.28515625" style="48" customWidth="1"/>
    <col min="3" max="3" width="14.85546875" style="48" customWidth="1"/>
    <col min="4" max="4" width="7.5703125" style="48" customWidth="1"/>
    <col min="5" max="5" width="7.85546875" style="48" customWidth="1"/>
    <col min="6" max="12" width="14.85546875" style="48"/>
    <col min="13" max="13" width="14.85546875" style="47"/>
    <col min="14" max="16384" width="14.85546875" style="48"/>
  </cols>
  <sheetData>
    <row r="1" spans="1:15" ht="18.75" x14ac:dyDescent="0.2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5" ht="18.75" x14ac:dyDescent="0.25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5" ht="18.75" x14ac:dyDescent="0.25">
      <c r="A3" s="182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5" ht="18.75" x14ac:dyDescent="0.25">
      <c r="A4" s="182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5" x14ac:dyDescent="0.25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6"/>
    </row>
    <row r="6" spans="1:15" ht="48" customHeight="1" x14ac:dyDescent="0.25">
      <c r="A6" s="174" t="s">
        <v>4</v>
      </c>
      <c r="B6" s="174" t="s">
        <v>5</v>
      </c>
      <c r="C6" s="174" t="s">
        <v>6</v>
      </c>
      <c r="D6" s="174" t="s">
        <v>7</v>
      </c>
      <c r="E6" s="174"/>
      <c r="F6" s="174"/>
      <c r="G6" s="174"/>
      <c r="H6" s="174" t="s">
        <v>9</v>
      </c>
      <c r="I6" s="174"/>
      <c r="J6" s="174"/>
      <c r="K6" s="174"/>
      <c r="L6" s="174"/>
      <c r="M6" s="49" t="s">
        <v>34</v>
      </c>
    </row>
    <row r="7" spans="1:15" x14ac:dyDescent="0.25">
      <c r="A7" s="174"/>
      <c r="B7" s="174"/>
      <c r="C7" s="174"/>
      <c r="D7" s="174" t="s">
        <v>8</v>
      </c>
      <c r="E7" s="174"/>
      <c r="F7" s="174"/>
      <c r="G7" s="174"/>
      <c r="H7" s="174" t="s">
        <v>10</v>
      </c>
      <c r="I7" s="174"/>
      <c r="J7" s="174"/>
      <c r="K7" s="174"/>
      <c r="L7" s="174"/>
      <c r="M7" s="49"/>
    </row>
    <row r="8" spans="1:15" x14ac:dyDescent="0.25">
      <c r="A8" s="174"/>
      <c r="B8" s="174"/>
      <c r="C8" s="174"/>
      <c r="D8" s="50" t="s">
        <v>11</v>
      </c>
      <c r="E8" s="50" t="s">
        <v>12</v>
      </c>
      <c r="F8" s="50" t="s">
        <v>13</v>
      </c>
      <c r="G8" s="50" t="s">
        <v>14</v>
      </c>
      <c r="H8" s="74">
        <v>2020</v>
      </c>
      <c r="I8" s="74">
        <v>2021</v>
      </c>
      <c r="J8" s="74">
        <v>2022</v>
      </c>
      <c r="K8" s="74">
        <v>2023</v>
      </c>
      <c r="L8" s="74">
        <v>2024</v>
      </c>
      <c r="M8" s="49"/>
    </row>
    <row r="9" spans="1:15" x14ac:dyDescent="0.2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5" ht="20.25" customHeight="1" x14ac:dyDescent="0.25">
      <c r="A10" s="175"/>
      <c r="B10" s="176" t="s">
        <v>21</v>
      </c>
      <c r="C10" s="74" t="s">
        <v>15</v>
      </c>
      <c r="D10" s="53" t="s">
        <v>16</v>
      </c>
      <c r="E10" s="53" t="s">
        <v>16</v>
      </c>
      <c r="F10" s="53" t="s">
        <v>16</v>
      </c>
      <c r="G10" s="53" t="s">
        <v>16</v>
      </c>
      <c r="H10" s="18">
        <f>H11+H12+H13</f>
        <v>18155.68</v>
      </c>
      <c r="I10" s="54">
        <f>I11+I12+I13</f>
        <v>13996.867</v>
      </c>
      <c r="J10" s="54">
        <f>J11+J12+J13</f>
        <v>13858.923000000001</v>
      </c>
      <c r="K10" s="54">
        <f>K11+K12+K13</f>
        <v>13858.923000000001</v>
      </c>
      <c r="L10" s="54">
        <f>L11+L12+L13</f>
        <v>13858.923000000001</v>
      </c>
      <c r="M10" s="32">
        <f>H10+I10+J10+K10+L10</f>
        <v>73729.316000000006</v>
      </c>
      <c r="N10" s="55">
        <f>'1009-па'!H10-'1427-па'!H10</f>
        <v>671.08499999999913</v>
      </c>
      <c r="O10" s="55">
        <f>M10-'1009-па'!M10</f>
        <v>-671.08499999999185</v>
      </c>
    </row>
    <row r="11" spans="1:15" ht="39.75" customHeight="1" x14ac:dyDescent="0.25">
      <c r="A11" s="175"/>
      <c r="B11" s="177"/>
      <c r="C11" s="74" t="s">
        <v>20</v>
      </c>
      <c r="D11" s="53">
        <v>952</v>
      </c>
      <c r="E11" s="53" t="s">
        <v>16</v>
      </c>
      <c r="F11" s="53" t="s">
        <v>16</v>
      </c>
      <c r="G11" s="53" t="s">
        <v>16</v>
      </c>
      <c r="H11" s="18">
        <f>H16+H19+H21+H22+H23+H24</f>
        <v>18155.68</v>
      </c>
      <c r="I11" s="54">
        <f>I16+I19+I21+I22+I23+I24</f>
        <v>13947.867</v>
      </c>
      <c r="J11" s="54">
        <f>J16+J19+J21+J22+J23+J24</f>
        <v>13809.923000000001</v>
      </c>
      <c r="K11" s="54">
        <f>K16+K19+K21+K22+K23+K24</f>
        <v>13809.923000000001</v>
      </c>
      <c r="L11" s="54">
        <f>L16+L19+L21+L22+L23+L24</f>
        <v>13809.923000000001</v>
      </c>
      <c r="M11" s="32">
        <f t="shared" ref="M11:M23" si="0">H11+I11+J11+K11+L11</f>
        <v>73533.316000000006</v>
      </c>
      <c r="N11" s="55"/>
    </row>
    <row r="12" spans="1:15" ht="39.75" customHeight="1" x14ac:dyDescent="0.25">
      <c r="A12" s="175"/>
      <c r="B12" s="177"/>
      <c r="C12" s="74" t="s">
        <v>22</v>
      </c>
      <c r="D12" s="53">
        <v>951</v>
      </c>
      <c r="E12" s="53" t="s">
        <v>16</v>
      </c>
      <c r="F12" s="53" t="s">
        <v>16</v>
      </c>
      <c r="G12" s="53" t="s">
        <v>16</v>
      </c>
      <c r="H12" s="83">
        <f>H17</f>
        <v>0</v>
      </c>
      <c r="I12" s="56">
        <v>30</v>
      </c>
      <c r="J12" s="56">
        <v>30</v>
      </c>
      <c r="K12" s="56">
        <v>30</v>
      </c>
      <c r="L12" s="56">
        <v>30</v>
      </c>
      <c r="M12" s="32">
        <f t="shared" si="0"/>
        <v>120</v>
      </c>
    </row>
    <row r="13" spans="1:15" x14ac:dyDescent="0.25">
      <c r="A13" s="175"/>
      <c r="B13" s="178"/>
      <c r="C13" s="74" t="s">
        <v>17</v>
      </c>
      <c r="D13" s="53">
        <v>953</v>
      </c>
      <c r="E13" s="53" t="s">
        <v>16</v>
      </c>
      <c r="F13" s="53" t="s">
        <v>16</v>
      </c>
      <c r="G13" s="53" t="s">
        <v>16</v>
      </c>
      <c r="H13" s="83">
        <f>H18</f>
        <v>0</v>
      </c>
      <c r="I13" s="56">
        <v>19</v>
      </c>
      <c r="J13" s="56">
        <v>19</v>
      </c>
      <c r="K13" s="56">
        <v>19</v>
      </c>
      <c r="L13" s="56">
        <v>19</v>
      </c>
      <c r="M13" s="32">
        <f t="shared" si="0"/>
        <v>76</v>
      </c>
    </row>
    <row r="14" spans="1:15" ht="31.5" customHeight="1" x14ac:dyDescent="0.25">
      <c r="A14" s="179" t="s">
        <v>18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29">
        <f t="shared" si="0"/>
        <v>0</v>
      </c>
    </row>
    <row r="15" spans="1:15" ht="31.5" customHeight="1" x14ac:dyDescent="0.25">
      <c r="A15" s="79"/>
      <c r="B15" s="78" t="s">
        <v>39</v>
      </c>
      <c r="C15" s="79"/>
      <c r="D15" s="79"/>
      <c r="E15" s="79"/>
      <c r="F15" s="79"/>
      <c r="G15" s="79"/>
      <c r="H15" s="82">
        <f t="shared" ref="H15:M15" si="1">H16+H17+H18</f>
        <v>0</v>
      </c>
      <c r="I15" s="59">
        <f t="shared" si="1"/>
        <v>261.38499999999999</v>
      </c>
      <c r="J15" s="59">
        <f t="shared" si="1"/>
        <v>261.38499999999999</v>
      </c>
      <c r="K15" s="59">
        <f t="shared" si="1"/>
        <v>261.38499999999999</v>
      </c>
      <c r="L15" s="59">
        <f t="shared" si="1"/>
        <v>261.38499999999999</v>
      </c>
      <c r="M15" s="82">
        <f t="shared" si="1"/>
        <v>1045.54</v>
      </c>
    </row>
    <row r="16" spans="1:15" ht="31.5" x14ac:dyDescent="0.25">
      <c r="A16" s="180" t="s">
        <v>27</v>
      </c>
      <c r="B16" s="181" t="s">
        <v>23</v>
      </c>
      <c r="C16" s="74" t="s">
        <v>24</v>
      </c>
      <c r="D16" s="52">
        <v>952</v>
      </c>
      <c r="E16" s="60" t="s">
        <v>33</v>
      </c>
      <c r="F16" s="61" t="s">
        <v>30</v>
      </c>
      <c r="G16" s="52">
        <v>240</v>
      </c>
      <c r="H16" s="20">
        <v>0</v>
      </c>
      <c r="I16" s="37">
        <v>212.38499999999999</v>
      </c>
      <c r="J16" s="37">
        <v>212.38499999999999</v>
      </c>
      <c r="K16" s="37">
        <v>212.38499999999999</v>
      </c>
      <c r="L16" s="37">
        <v>212.38499999999999</v>
      </c>
      <c r="M16" s="32">
        <f t="shared" si="0"/>
        <v>849.54</v>
      </c>
    </row>
    <row r="17" spans="1:14" ht="31.5" x14ac:dyDescent="0.25">
      <c r="A17" s="180"/>
      <c r="B17" s="177"/>
      <c r="C17" s="74" t="s">
        <v>25</v>
      </c>
      <c r="D17" s="52">
        <v>951</v>
      </c>
      <c r="E17" s="60" t="s">
        <v>33</v>
      </c>
      <c r="F17" s="61" t="s">
        <v>30</v>
      </c>
      <c r="G17" s="52">
        <v>240</v>
      </c>
      <c r="H17" s="37">
        <v>0</v>
      </c>
      <c r="I17" s="37">
        <v>30</v>
      </c>
      <c r="J17" s="37">
        <v>30</v>
      </c>
      <c r="K17" s="37">
        <v>30</v>
      </c>
      <c r="L17" s="37">
        <v>30</v>
      </c>
      <c r="M17" s="32">
        <f t="shared" si="0"/>
        <v>120</v>
      </c>
    </row>
    <row r="18" spans="1:14" x14ac:dyDescent="0.25">
      <c r="A18" s="180"/>
      <c r="B18" s="178"/>
      <c r="C18" s="74" t="s">
        <v>17</v>
      </c>
      <c r="D18" s="52">
        <v>953</v>
      </c>
      <c r="E18" s="60" t="s">
        <v>33</v>
      </c>
      <c r="F18" s="61" t="s">
        <v>30</v>
      </c>
      <c r="G18" s="52">
        <v>240</v>
      </c>
      <c r="H18" s="37">
        <v>0</v>
      </c>
      <c r="I18" s="37">
        <v>19</v>
      </c>
      <c r="J18" s="37">
        <v>19</v>
      </c>
      <c r="K18" s="37">
        <v>19</v>
      </c>
      <c r="L18" s="37">
        <v>19</v>
      </c>
      <c r="M18" s="32">
        <f t="shared" si="0"/>
        <v>76</v>
      </c>
    </row>
    <row r="19" spans="1:14" ht="63" x14ac:dyDescent="0.25">
      <c r="A19" s="80" t="s">
        <v>28</v>
      </c>
      <c r="B19" s="63" t="s">
        <v>26</v>
      </c>
      <c r="C19" s="74" t="s">
        <v>20</v>
      </c>
      <c r="D19" s="52">
        <v>952</v>
      </c>
      <c r="E19" s="60" t="s">
        <v>33</v>
      </c>
      <c r="F19" s="61" t="s">
        <v>31</v>
      </c>
      <c r="G19" s="52">
        <v>240</v>
      </c>
      <c r="H19" s="20">
        <f>77.3+50</f>
        <v>127.3</v>
      </c>
      <c r="I19" s="37">
        <v>50</v>
      </c>
      <c r="J19" s="37">
        <v>50</v>
      </c>
      <c r="K19" s="37">
        <v>50</v>
      </c>
      <c r="L19" s="37">
        <v>50</v>
      </c>
      <c r="M19" s="32">
        <f t="shared" si="0"/>
        <v>327.3</v>
      </c>
    </row>
    <row r="20" spans="1:14" x14ac:dyDescent="0.25">
      <c r="A20" s="75"/>
      <c r="B20" s="81" t="s">
        <v>40</v>
      </c>
      <c r="C20" s="77"/>
      <c r="D20" s="52"/>
      <c r="E20" s="60"/>
      <c r="F20" s="61"/>
      <c r="G20" s="52"/>
      <c r="H20" s="73">
        <f t="shared" ref="H20:M20" si="2">H21+H22+H23</f>
        <v>16528.38</v>
      </c>
      <c r="I20" s="67">
        <f t="shared" si="2"/>
        <v>13685.482</v>
      </c>
      <c r="J20" s="67">
        <f t="shared" si="2"/>
        <v>13547.538</v>
      </c>
      <c r="K20" s="67">
        <f t="shared" si="2"/>
        <v>13547.538</v>
      </c>
      <c r="L20" s="67">
        <f t="shared" si="2"/>
        <v>13547.538</v>
      </c>
      <c r="M20" s="73">
        <f t="shared" si="2"/>
        <v>70856.47600000001</v>
      </c>
    </row>
    <row r="21" spans="1:14" ht="31.5" customHeight="1" x14ac:dyDescent="0.25">
      <c r="A21" s="169" t="s">
        <v>29</v>
      </c>
      <c r="B21" s="171" t="s">
        <v>19</v>
      </c>
      <c r="C21" s="173" t="s">
        <v>20</v>
      </c>
      <c r="D21" s="68">
        <v>952</v>
      </c>
      <c r="E21" s="69" t="s">
        <v>33</v>
      </c>
      <c r="F21" s="70" t="s">
        <v>32</v>
      </c>
      <c r="G21" s="68">
        <v>110</v>
      </c>
      <c r="H21" s="20">
        <f>7219.287+65+302+45-160</f>
        <v>7471.2870000000003</v>
      </c>
      <c r="I21" s="38">
        <v>6992</v>
      </c>
      <c r="J21" s="38">
        <v>6992</v>
      </c>
      <c r="K21" s="38">
        <v>6992</v>
      </c>
      <c r="L21" s="38">
        <v>6992</v>
      </c>
      <c r="M21" s="32">
        <f t="shared" si="0"/>
        <v>35439.286999999997</v>
      </c>
    </row>
    <row r="22" spans="1:14" ht="30.75" customHeight="1" x14ac:dyDescent="0.25">
      <c r="A22" s="170"/>
      <c r="B22" s="172"/>
      <c r="C22" s="170"/>
      <c r="D22" s="68">
        <v>952</v>
      </c>
      <c r="E22" s="69" t="s">
        <v>33</v>
      </c>
      <c r="F22" s="70" t="s">
        <v>32</v>
      </c>
      <c r="G22" s="68">
        <v>240</v>
      </c>
      <c r="H22" s="19">
        <f>6174.22+1229.541+154.162+1100-250</f>
        <v>8407.9230000000007</v>
      </c>
      <c r="I22" s="38">
        <v>5967.3119999999999</v>
      </c>
      <c r="J22" s="38">
        <v>5829.3680000000004</v>
      </c>
      <c r="K22" s="38">
        <v>5829.3680000000004</v>
      </c>
      <c r="L22" s="38">
        <v>5829.3680000000004</v>
      </c>
      <c r="M22" s="32">
        <f t="shared" si="0"/>
        <v>31863.339000000007</v>
      </c>
      <c r="N22" s="55">
        <f>H22-'1009-па'!H22</f>
        <v>-250</v>
      </c>
    </row>
    <row r="23" spans="1:14" ht="32.25" customHeight="1" x14ac:dyDescent="0.25">
      <c r="A23" s="170"/>
      <c r="B23" s="172"/>
      <c r="C23" s="170"/>
      <c r="D23" s="68">
        <v>952</v>
      </c>
      <c r="E23" s="69" t="s">
        <v>33</v>
      </c>
      <c r="F23" s="70" t="s">
        <v>32</v>
      </c>
      <c r="G23" s="68">
        <v>850</v>
      </c>
      <c r="H23" s="20">
        <f>726.17-77</f>
        <v>649.16999999999996</v>
      </c>
      <c r="I23" s="37">
        <v>726.17</v>
      </c>
      <c r="J23" s="37">
        <v>726.17</v>
      </c>
      <c r="K23" s="37">
        <v>726.17</v>
      </c>
      <c r="L23" s="37">
        <v>726.17</v>
      </c>
      <c r="M23" s="32">
        <f t="shared" si="0"/>
        <v>3553.85</v>
      </c>
      <c r="N23" s="55">
        <f>H23-'1009-па'!H23</f>
        <v>-77</v>
      </c>
    </row>
    <row r="24" spans="1:14" ht="28.5" customHeight="1" x14ac:dyDescent="0.25">
      <c r="A24" s="80" t="s">
        <v>38</v>
      </c>
      <c r="B24" s="71" t="s">
        <v>37</v>
      </c>
      <c r="C24" s="74" t="s">
        <v>20</v>
      </c>
      <c r="D24" s="68">
        <v>952</v>
      </c>
      <c r="E24" s="69" t="s">
        <v>33</v>
      </c>
      <c r="F24" s="70" t="s">
        <v>36</v>
      </c>
      <c r="G24" s="68">
        <v>240</v>
      </c>
      <c r="H24" s="37">
        <v>1500</v>
      </c>
      <c r="I24" s="37"/>
      <c r="J24" s="37"/>
      <c r="K24" s="37"/>
      <c r="L24" s="37"/>
      <c r="M24" s="29">
        <f>H24+I24+J24+K24+L24</f>
        <v>1500</v>
      </c>
    </row>
    <row r="25" spans="1:14" x14ac:dyDescent="0.25">
      <c r="C25" s="76"/>
    </row>
    <row r="26" spans="1:14" x14ac:dyDescent="0.25">
      <c r="C26" s="76"/>
    </row>
    <row r="27" spans="1:14" x14ac:dyDescent="0.25">
      <c r="I27" s="48">
        <f>212.385+160+250+77+30+19-77.3</f>
        <v>671.08500000000004</v>
      </c>
    </row>
    <row r="30" spans="1:14" x14ac:dyDescent="0.25">
      <c r="J30" s="55"/>
    </row>
  </sheetData>
  <mergeCells count="20"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  <mergeCell ref="A6:A8"/>
    <mergeCell ref="B6:B8"/>
    <mergeCell ref="C6:C8"/>
    <mergeCell ref="D6:G6"/>
    <mergeCell ref="H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scale="71" orientation="landscape" r:id="rId1"/>
  <rowBreaks count="1" manualBreakCount="1">
    <brk id="24" max="16383" man="1"/>
  </rowBreaks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60" zoomScaleNormal="100" workbookViewId="0">
      <selection activeCell="K12" sqref="K12:L13"/>
    </sheetView>
  </sheetViews>
  <sheetFormatPr defaultColWidth="14.85546875" defaultRowHeight="15.75" x14ac:dyDescent="0.25"/>
  <cols>
    <col min="1" max="1" width="6.28515625" style="48" customWidth="1"/>
    <col min="2" max="2" width="27.28515625" style="48" customWidth="1"/>
    <col min="3" max="3" width="14.85546875" style="48" customWidth="1"/>
    <col min="4" max="4" width="7.5703125" style="48" customWidth="1"/>
    <col min="5" max="5" width="7.85546875" style="48" customWidth="1"/>
    <col min="6" max="12" width="14.85546875" style="48"/>
    <col min="13" max="13" width="14.85546875" style="47"/>
    <col min="14" max="16384" width="14.85546875" style="48"/>
  </cols>
  <sheetData>
    <row r="1" spans="1:15" ht="18.75" x14ac:dyDescent="0.2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5" ht="18.75" x14ac:dyDescent="0.25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5" ht="18.75" x14ac:dyDescent="0.25">
      <c r="A3" s="182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5" ht="18.75" x14ac:dyDescent="0.25">
      <c r="A4" s="182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5" x14ac:dyDescent="0.25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6"/>
    </row>
    <row r="6" spans="1:15" ht="48" customHeight="1" x14ac:dyDescent="0.25">
      <c r="A6" s="174" t="s">
        <v>4</v>
      </c>
      <c r="B6" s="174" t="s">
        <v>5</v>
      </c>
      <c r="C6" s="174" t="s">
        <v>6</v>
      </c>
      <c r="D6" s="174" t="s">
        <v>7</v>
      </c>
      <c r="E6" s="174"/>
      <c r="F6" s="174"/>
      <c r="G6" s="174"/>
      <c r="H6" s="174" t="s">
        <v>9</v>
      </c>
      <c r="I6" s="174"/>
      <c r="J6" s="174"/>
      <c r="K6" s="174"/>
      <c r="L6" s="174"/>
      <c r="M6" s="49" t="s">
        <v>34</v>
      </c>
    </row>
    <row r="7" spans="1:15" x14ac:dyDescent="0.25">
      <c r="A7" s="174"/>
      <c r="B7" s="174"/>
      <c r="C7" s="174"/>
      <c r="D7" s="174" t="s">
        <v>8</v>
      </c>
      <c r="E7" s="174"/>
      <c r="F7" s="174"/>
      <c r="G7" s="174"/>
      <c r="H7" s="174" t="s">
        <v>10</v>
      </c>
      <c r="I7" s="174"/>
      <c r="J7" s="174"/>
      <c r="K7" s="174"/>
      <c r="L7" s="174"/>
      <c r="M7" s="49"/>
    </row>
    <row r="8" spans="1:15" x14ac:dyDescent="0.25">
      <c r="A8" s="174"/>
      <c r="B8" s="174"/>
      <c r="C8" s="174"/>
      <c r="D8" s="50" t="s">
        <v>11</v>
      </c>
      <c r="E8" s="50" t="s">
        <v>12</v>
      </c>
      <c r="F8" s="50" t="s">
        <v>13</v>
      </c>
      <c r="G8" s="50" t="s">
        <v>14</v>
      </c>
      <c r="H8" s="85">
        <v>2020</v>
      </c>
      <c r="I8" s="85">
        <v>2021</v>
      </c>
      <c r="J8" s="85">
        <v>2022</v>
      </c>
      <c r="K8" s="85">
        <v>2023</v>
      </c>
      <c r="L8" s="85">
        <v>2024</v>
      </c>
      <c r="M8" s="49"/>
    </row>
    <row r="9" spans="1:15" x14ac:dyDescent="0.2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5" ht="20.25" customHeight="1" x14ac:dyDescent="0.25">
      <c r="A10" s="192"/>
      <c r="B10" s="193" t="s">
        <v>21</v>
      </c>
      <c r="C10" s="86" t="s">
        <v>15</v>
      </c>
      <c r="D10" s="87" t="s">
        <v>16</v>
      </c>
      <c r="E10" s="87" t="s">
        <v>16</v>
      </c>
      <c r="F10" s="87" t="s">
        <v>16</v>
      </c>
      <c r="G10" s="87" t="s">
        <v>16</v>
      </c>
      <c r="H10" s="88">
        <f>H11+H12+H13</f>
        <v>18155.68</v>
      </c>
      <c r="I10" s="88">
        <f>I11+I12+I13</f>
        <v>18462.025000000001</v>
      </c>
      <c r="J10" s="88">
        <f>J11+J12+J13</f>
        <v>18462.025000000001</v>
      </c>
      <c r="K10" s="88">
        <f>K11+K12+K13</f>
        <v>18462.025000000001</v>
      </c>
      <c r="L10" s="88">
        <f>L11+L12+L13</f>
        <v>18462.025000000001</v>
      </c>
      <c r="M10" s="29">
        <f>H10+I10+J10+K10+L10</f>
        <v>92003.78</v>
      </c>
      <c r="N10" s="55"/>
      <c r="O10" s="55"/>
    </row>
    <row r="11" spans="1:15" ht="39.75" customHeight="1" x14ac:dyDescent="0.25">
      <c r="A11" s="192"/>
      <c r="B11" s="194"/>
      <c r="C11" s="86" t="s">
        <v>20</v>
      </c>
      <c r="D11" s="87">
        <v>956</v>
      </c>
      <c r="E11" s="87" t="s">
        <v>16</v>
      </c>
      <c r="F11" s="87" t="s">
        <v>16</v>
      </c>
      <c r="G11" s="87" t="s">
        <v>16</v>
      </c>
      <c r="H11" s="88">
        <f>H16+H19+H21+H22+H23+H24</f>
        <v>18155.68</v>
      </c>
      <c r="I11" s="88">
        <f>I16+I19+I21+I22+I23+I24</f>
        <v>18411.025000000001</v>
      </c>
      <c r="J11" s="88">
        <f>J16+J19+J21+J22+J23+J24</f>
        <v>18411.025000000001</v>
      </c>
      <c r="K11" s="88">
        <f>K16+K19+K21+K22+K23+K24</f>
        <v>18411.025000000001</v>
      </c>
      <c r="L11" s="88">
        <f>L16+L19+L21+L22+L23+L24</f>
        <v>18411.025000000001</v>
      </c>
      <c r="M11" s="29">
        <f t="shared" ref="M11:M23" si="0">H11+I11+J11+K11+L11</f>
        <v>91799.78</v>
      </c>
      <c r="N11" s="55"/>
    </row>
    <row r="12" spans="1:15" ht="39.75" customHeight="1" x14ac:dyDescent="0.25">
      <c r="A12" s="192"/>
      <c r="B12" s="194"/>
      <c r="C12" s="86" t="s">
        <v>22</v>
      </c>
      <c r="D12" s="87">
        <v>955</v>
      </c>
      <c r="E12" s="87" t="s">
        <v>16</v>
      </c>
      <c r="F12" s="87" t="s">
        <v>16</v>
      </c>
      <c r="G12" s="87" t="s">
        <v>16</v>
      </c>
      <c r="H12" s="89">
        <f t="shared" ref="H12:K13" si="1">H17</f>
        <v>0</v>
      </c>
      <c r="I12" s="89">
        <f t="shared" si="1"/>
        <v>31</v>
      </c>
      <c r="J12" s="89">
        <f t="shared" si="1"/>
        <v>31</v>
      </c>
      <c r="K12" s="89">
        <f t="shared" si="1"/>
        <v>31</v>
      </c>
      <c r="L12" s="89">
        <f>L17</f>
        <v>31</v>
      </c>
      <c r="M12" s="29">
        <f t="shared" si="0"/>
        <v>124</v>
      </c>
    </row>
    <row r="13" spans="1:15" x14ac:dyDescent="0.25">
      <c r="A13" s="192"/>
      <c r="B13" s="195"/>
      <c r="C13" s="86" t="s">
        <v>17</v>
      </c>
      <c r="D13" s="87">
        <v>957</v>
      </c>
      <c r="E13" s="87" t="s">
        <v>16</v>
      </c>
      <c r="F13" s="87" t="s">
        <v>16</v>
      </c>
      <c r="G13" s="87" t="s">
        <v>16</v>
      </c>
      <c r="H13" s="89">
        <f t="shared" si="1"/>
        <v>0</v>
      </c>
      <c r="I13" s="89">
        <f t="shared" si="1"/>
        <v>20</v>
      </c>
      <c r="J13" s="89">
        <f t="shared" si="1"/>
        <v>20</v>
      </c>
      <c r="K13" s="89">
        <f t="shared" si="1"/>
        <v>20</v>
      </c>
      <c r="L13" s="89">
        <f>L18</f>
        <v>20</v>
      </c>
      <c r="M13" s="29">
        <f t="shared" si="0"/>
        <v>80</v>
      </c>
    </row>
    <row r="14" spans="1:15" ht="31.5" customHeight="1" x14ac:dyDescent="0.25">
      <c r="A14" s="196" t="s">
        <v>18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29">
        <f t="shared" si="0"/>
        <v>0</v>
      </c>
    </row>
    <row r="15" spans="1:15" ht="31.5" customHeight="1" x14ac:dyDescent="0.25">
      <c r="A15" s="90"/>
      <c r="B15" s="91" t="s">
        <v>39</v>
      </c>
      <c r="C15" s="90"/>
      <c r="D15" s="90"/>
      <c r="E15" s="90"/>
      <c r="F15" s="90"/>
      <c r="G15" s="90"/>
      <c r="H15" s="92">
        <f t="shared" ref="H15:M15" si="2">H16+H17+H18</f>
        <v>0</v>
      </c>
      <c r="I15" s="92">
        <f>I16+I17+I18</f>
        <v>263.38499999999999</v>
      </c>
      <c r="J15" s="92">
        <f t="shared" si="2"/>
        <v>263.38499999999999</v>
      </c>
      <c r="K15" s="92">
        <f t="shared" si="2"/>
        <v>263.38499999999999</v>
      </c>
      <c r="L15" s="92">
        <f t="shared" si="2"/>
        <v>263.38499999999999</v>
      </c>
      <c r="M15" s="59">
        <f t="shared" si="2"/>
        <v>1053.54</v>
      </c>
    </row>
    <row r="16" spans="1:15" ht="31.5" x14ac:dyDescent="0.25">
      <c r="A16" s="197" t="s">
        <v>27</v>
      </c>
      <c r="B16" s="198" t="s">
        <v>23</v>
      </c>
      <c r="C16" s="86" t="s">
        <v>24</v>
      </c>
      <c r="D16" s="93">
        <v>956</v>
      </c>
      <c r="E16" s="94" t="s">
        <v>33</v>
      </c>
      <c r="F16" s="95" t="s">
        <v>30</v>
      </c>
      <c r="G16" s="93">
        <v>240</v>
      </c>
      <c r="H16" s="96">
        <v>0</v>
      </c>
      <c r="I16" s="96">
        <v>212.38499999999999</v>
      </c>
      <c r="J16" s="96">
        <v>212.38499999999999</v>
      </c>
      <c r="K16" s="96">
        <v>212.38499999999999</v>
      </c>
      <c r="L16" s="96">
        <v>212.38499999999999</v>
      </c>
      <c r="M16" s="29">
        <f t="shared" si="0"/>
        <v>849.54</v>
      </c>
    </row>
    <row r="17" spans="1:14" ht="31.5" x14ac:dyDescent="0.25">
      <c r="A17" s="197"/>
      <c r="B17" s="194"/>
      <c r="C17" s="86" t="s">
        <v>25</v>
      </c>
      <c r="D17" s="93">
        <v>955</v>
      </c>
      <c r="E17" s="94" t="s">
        <v>33</v>
      </c>
      <c r="F17" s="95" t="s">
        <v>30</v>
      </c>
      <c r="G17" s="93">
        <v>240</v>
      </c>
      <c r="H17" s="96">
        <v>0</v>
      </c>
      <c r="I17" s="96">
        <v>31</v>
      </c>
      <c r="J17" s="96">
        <v>31</v>
      </c>
      <c r="K17" s="96">
        <v>31</v>
      </c>
      <c r="L17" s="96">
        <v>31</v>
      </c>
      <c r="M17" s="29">
        <f t="shared" si="0"/>
        <v>124</v>
      </c>
    </row>
    <row r="18" spans="1:14" x14ac:dyDescent="0.25">
      <c r="A18" s="197"/>
      <c r="B18" s="195"/>
      <c r="C18" s="86" t="s">
        <v>17</v>
      </c>
      <c r="D18" s="93">
        <v>957</v>
      </c>
      <c r="E18" s="94" t="s">
        <v>33</v>
      </c>
      <c r="F18" s="95" t="s">
        <v>30</v>
      </c>
      <c r="G18" s="93">
        <v>240</v>
      </c>
      <c r="H18" s="96">
        <v>0</v>
      </c>
      <c r="I18" s="96">
        <v>20</v>
      </c>
      <c r="J18" s="96">
        <v>20</v>
      </c>
      <c r="K18" s="96">
        <v>20</v>
      </c>
      <c r="L18" s="96">
        <v>20</v>
      </c>
      <c r="M18" s="29">
        <f t="shared" si="0"/>
        <v>80</v>
      </c>
    </row>
    <row r="19" spans="1:14" ht="63" x14ac:dyDescent="0.25">
      <c r="A19" s="97" t="s">
        <v>28</v>
      </c>
      <c r="B19" s="98" t="s">
        <v>26</v>
      </c>
      <c r="C19" s="86" t="s">
        <v>20</v>
      </c>
      <c r="D19" s="93">
        <v>956</v>
      </c>
      <c r="E19" s="94" t="s">
        <v>33</v>
      </c>
      <c r="F19" s="95" t="s">
        <v>31</v>
      </c>
      <c r="G19" s="93">
        <v>240</v>
      </c>
      <c r="H19" s="96">
        <f>77.3+50</f>
        <v>127.3</v>
      </c>
      <c r="I19" s="96">
        <v>50</v>
      </c>
      <c r="J19" s="96">
        <v>50</v>
      </c>
      <c r="K19" s="96">
        <v>50</v>
      </c>
      <c r="L19" s="96">
        <v>50</v>
      </c>
      <c r="M19" s="29">
        <f t="shared" si="0"/>
        <v>327.3</v>
      </c>
    </row>
    <row r="20" spans="1:14" x14ac:dyDescent="0.25">
      <c r="A20" s="99"/>
      <c r="B20" s="100" t="s">
        <v>40</v>
      </c>
      <c r="C20" s="101"/>
      <c r="D20" s="93"/>
      <c r="E20" s="94"/>
      <c r="F20" s="95"/>
      <c r="G20" s="93"/>
      <c r="H20" s="102">
        <f t="shared" ref="H20:M20" si="3">H21+H22+H23</f>
        <v>16528.38</v>
      </c>
      <c r="I20" s="102">
        <f t="shared" si="3"/>
        <v>18148.640000000003</v>
      </c>
      <c r="J20" s="102">
        <f t="shared" si="3"/>
        <v>18148.640000000003</v>
      </c>
      <c r="K20" s="102">
        <f t="shared" si="3"/>
        <v>18148.640000000003</v>
      </c>
      <c r="L20" s="102">
        <f t="shared" si="3"/>
        <v>18148.640000000003</v>
      </c>
      <c r="M20" s="67">
        <f t="shared" si="3"/>
        <v>89122.94</v>
      </c>
    </row>
    <row r="21" spans="1:14" ht="31.5" customHeight="1" x14ac:dyDescent="0.25">
      <c r="A21" s="187" t="s">
        <v>29</v>
      </c>
      <c r="B21" s="189" t="s">
        <v>19</v>
      </c>
      <c r="C21" s="191" t="s">
        <v>20</v>
      </c>
      <c r="D21" s="103">
        <v>956</v>
      </c>
      <c r="E21" s="104" t="s">
        <v>33</v>
      </c>
      <c r="F21" s="105" t="s">
        <v>32</v>
      </c>
      <c r="G21" s="103">
        <v>110</v>
      </c>
      <c r="H21" s="96">
        <f>7219.287+65+302+45-160</f>
        <v>7471.2870000000003</v>
      </c>
      <c r="I21" s="106">
        <v>9720.3700000000008</v>
      </c>
      <c r="J21" s="106">
        <v>9720.3700000000008</v>
      </c>
      <c r="K21" s="106">
        <v>9720.3700000000008</v>
      </c>
      <c r="L21" s="106">
        <v>9720.3700000000008</v>
      </c>
      <c r="M21" s="29">
        <f t="shared" si="0"/>
        <v>46352.767000000007</v>
      </c>
    </row>
    <row r="22" spans="1:14" ht="30.75" customHeight="1" x14ac:dyDescent="0.25">
      <c r="A22" s="188"/>
      <c r="B22" s="190"/>
      <c r="C22" s="188"/>
      <c r="D22" s="103">
        <v>956</v>
      </c>
      <c r="E22" s="104" t="s">
        <v>33</v>
      </c>
      <c r="F22" s="105" t="s">
        <v>32</v>
      </c>
      <c r="G22" s="103">
        <v>240</v>
      </c>
      <c r="H22" s="106">
        <f>6174.22+1229.541+154.162+1100-250</f>
        <v>8407.9230000000007</v>
      </c>
      <c r="I22" s="106">
        <v>7657</v>
      </c>
      <c r="J22" s="106">
        <v>7657</v>
      </c>
      <c r="K22" s="106">
        <v>7657</v>
      </c>
      <c r="L22" s="106">
        <v>7657</v>
      </c>
      <c r="M22" s="29">
        <f t="shared" si="0"/>
        <v>39035.923000000003</v>
      </c>
      <c r="N22" s="55"/>
    </row>
    <row r="23" spans="1:14" ht="32.25" customHeight="1" x14ac:dyDescent="0.25">
      <c r="A23" s="188"/>
      <c r="B23" s="190"/>
      <c r="C23" s="188"/>
      <c r="D23" s="103">
        <v>956</v>
      </c>
      <c r="E23" s="104" t="s">
        <v>33</v>
      </c>
      <c r="F23" s="105" t="s">
        <v>32</v>
      </c>
      <c r="G23" s="103">
        <v>850</v>
      </c>
      <c r="H23" s="96">
        <f>726.17-77</f>
        <v>649.16999999999996</v>
      </c>
      <c r="I23" s="96">
        <v>771.27</v>
      </c>
      <c r="J23" s="96">
        <v>771.27</v>
      </c>
      <c r="K23" s="96">
        <v>771.27</v>
      </c>
      <c r="L23" s="96">
        <v>771.27</v>
      </c>
      <c r="M23" s="29">
        <f t="shared" si="0"/>
        <v>3734.25</v>
      </c>
      <c r="N23" s="55"/>
    </row>
    <row r="24" spans="1:14" ht="28.5" customHeight="1" x14ac:dyDescent="0.25">
      <c r="A24" s="97" t="s">
        <v>38</v>
      </c>
      <c r="B24" s="107" t="s">
        <v>37</v>
      </c>
      <c r="C24" s="86" t="s">
        <v>20</v>
      </c>
      <c r="D24" s="103">
        <v>956</v>
      </c>
      <c r="E24" s="104" t="s">
        <v>33</v>
      </c>
      <c r="F24" s="105" t="s">
        <v>36</v>
      </c>
      <c r="G24" s="103">
        <v>240</v>
      </c>
      <c r="H24" s="96">
        <v>1500</v>
      </c>
      <c r="I24" s="96"/>
      <c r="J24" s="96"/>
      <c r="K24" s="96"/>
      <c r="L24" s="96"/>
      <c r="M24" s="29">
        <f>H24+I24+J24+K24+L24</f>
        <v>1500</v>
      </c>
    </row>
    <row r="25" spans="1:14" x14ac:dyDescent="0.25">
      <c r="C25" s="84"/>
    </row>
    <row r="26" spans="1:14" x14ac:dyDescent="0.25">
      <c r="C26" s="84"/>
    </row>
    <row r="30" spans="1:14" x14ac:dyDescent="0.25">
      <c r="J30" s="55"/>
    </row>
  </sheetData>
  <mergeCells count="20">
    <mergeCell ref="A1:L1"/>
    <mergeCell ref="A2:L2"/>
    <mergeCell ref="A3:L3"/>
    <mergeCell ref="A4:L4"/>
    <mergeCell ref="A5:L5"/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  <mergeCell ref="A6:A8"/>
    <mergeCell ref="B6:B8"/>
    <mergeCell ref="C6:C8"/>
    <mergeCell ref="D6:G6"/>
    <mergeCell ref="H6:L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="80" zoomScaleNormal="100" zoomScaleSheetLayoutView="80" workbookViewId="0">
      <selection activeCell="I18" sqref="I18"/>
    </sheetView>
  </sheetViews>
  <sheetFormatPr defaultColWidth="14.85546875" defaultRowHeight="15" x14ac:dyDescent="0.25"/>
  <cols>
    <col min="1" max="1" width="6.28515625" style="48" customWidth="1"/>
    <col min="2" max="2" width="33.5703125" style="48" customWidth="1"/>
    <col min="3" max="3" width="19" style="48" customWidth="1"/>
    <col min="4" max="4" width="7.5703125" style="48" customWidth="1"/>
    <col min="5" max="5" width="7.85546875" style="48" customWidth="1"/>
    <col min="6" max="7" width="14.85546875" style="48"/>
    <col min="8" max="8" width="13.85546875" style="48" customWidth="1"/>
    <col min="9" max="9" width="14" style="48" customWidth="1"/>
    <col min="10" max="10" width="14.85546875" style="48"/>
    <col min="11" max="11" width="14.5703125" style="48" customWidth="1"/>
    <col min="12" max="12" width="14.42578125" style="48" customWidth="1"/>
    <col min="13" max="16384" width="14.85546875" style="48"/>
  </cols>
  <sheetData>
    <row r="1" spans="1:12" ht="21.75" customHeight="1" x14ac:dyDescent="0.25">
      <c r="J1" s="204" t="s">
        <v>41</v>
      </c>
      <c r="K1" s="205"/>
      <c r="L1" s="205"/>
    </row>
    <row r="2" spans="1:12" ht="21.75" customHeight="1" x14ac:dyDescent="0.25">
      <c r="J2" s="204" t="s">
        <v>42</v>
      </c>
      <c r="K2" s="206"/>
      <c r="L2" s="206"/>
    </row>
    <row r="3" spans="1:12" ht="12.75" customHeight="1" x14ac:dyDescent="0.25">
      <c r="J3" s="120"/>
      <c r="K3" s="121" t="s">
        <v>59</v>
      </c>
      <c r="L3" s="122"/>
    </row>
    <row r="4" spans="1:12" ht="21.75" customHeight="1" x14ac:dyDescent="0.25">
      <c r="J4" s="204" t="s">
        <v>61</v>
      </c>
      <c r="K4" s="207"/>
      <c r="L4" s="207"/>
    </row>
    <row r="5" spans="1:12" ht="95.25" customHeight="1" x14ac:dyDescent="0.25">
      <c r="J5" s="204" t="s">
        <v>43</v>
      </c>
      <c r="K5" s="205"/>
      <c r="L5" s="205"/>
    </row>
    <row r="8" spans="1:12" ht="18.75" x14ac:dyDescent="0.25">
      <c r="A8" s="182" t="s">
        <v>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ht="18.75" x14ac:dyDescent="0.25">
      <c r="A9" s="182" t="s">
        <v>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ht="18.75" x14ac:dyDescent="0.25">
      <c r="A10" s="182" t="s">
        <v>44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ht="18.75" x14ac:dyDescent="0.25">
      <c r="A11" s="182" t="s">
        <v>3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ht="15.75" x14ac:dyDescent="0.25">
      <c r="A12" s="21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</row>
    <row r="13" spans="1:12" ht="27" customHeight="1" x14ac:dyDescent="0.25">
      <c r="A13" s="208" t="s">
        <v>4</v>
      </c>
      <c r="B13" s="208" t="s">
        <v>5</v>
      </c>
      <c r="C13" s="208" t="s">
        <v>58</v>
      </c>
      <c r="D13" s="208" t="s">
        <v>7</v>
      </c>
      <c r="E13" s="208"/>
      <c r="F13" s="208"/>
      <c r="G13" s="208"/>
      <c r="H13" s="208" t="s">
        <v>9</v>
      </c>
      <c r="I13" s="208"/>
      <c r="J13" s="208"/>
      <c r="K13" s="208"/>
      <c r="L13" s="208"/>
    </row>
    <row r="14" spans="1:12" ht="15.75" x14ac:dyDescent="0.25">
      <c r="A14" s="174"/>
      <c r="B14" s="174"/>
      <c r="C14" s="174"/>
      <c r="D14" s="174" t="s">
        <v>8</v>
      </c>
      <c r="E14" s="174"/>
      <c r="F14" s="174"/>
      <c r="G14" s="174"/>
      <c r="H14" s="174" t="s">
        <v>10</v>
      </c>
      <c r="I14" s="174"/>
      <c r="J14" s="174"/>
      <c r="K14" s="174"/>
      <c r="L14" s="174"/>
    </row>
    <row r="15" spans="1:12" ht="15.75" x14ac:dyDescent="0.25">
      <c r="A15" s="174"/>
      <c r="B15" s="174"/>
      <c r="C15" s="174"/>
      <c r="D15" s="50" t="s">
        <v>11</v>
      </c>
      <c r="E15" s="50" t="s">
        <v>12</v>
      </c>
      <c r="F15" s="50" t="s">
        <v>13</v>
      </c>
      <c r="G15" s="50" t="s">
        <v>14</v>
      </c>
      <c r="H15" s="85">
        <v>2020</v>
      </c>
      <c r="I15" s="85">
        <v>2021</v>
      </c>
      <c r="J15" s="85">
        <v>2022</v>
      </c>
      <c r="K15" s="85">
        <v>2023</v>
      </c>
      <c r="L15" s="85">
        <v>2024</v>
      </c>
    </row>
    <row r="16" spans="1:12" x14ac:dyDescent="0.25">
      <c r="A16" s="50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</row>
    <row r="17" spans="1:14" ht="20.25" customHeight="1" x14ac:dyDescent="0.25">
      <c r="A17" s="192"/>
      <c r="B17" s="193" t="s">
        <v>21</v>
      </c>
      <c r="C17" s="86" t="s">
        <v>15</v>
      </c>
      <c r="D17" s="87" t="s">
        <v>16</v>
      </c>
      <c r="E17" s="87" t="s">
        <v>16</v>
      </c>
      <c r="F17" s="87" t="s">
        <v>16</v>
      </c>
      <c r="G17" s="87" t="s">
        <v>16</v>
      </c>
      <c r="H17" s="88">
        <f>H18+H19+H20</f>
        <v>18155.68</v>
      </c>
      <c r="I17" s="88">
        <f>I21+I26+I31</f>
        <v>24888.255000000001</v>
      </c>
      <c r="J17" s="88">
        <f t="shared" ref="J17:L17" si="0">J21+J26+J31</f>
        <v>18462.025000000001</v>
      </c>
      <c r="K17" s="88">
        <f t="shared" si="0"/>
        <v>18462.025000000001</v>
      </c>
      <c r="L17" s="88">
        <f t="shared" si="0"/>
        <v>18462.025000000001</v>
      </c>
      <c r="M17" s="55"/>
      <c r="N17" s="55"/>
    </row>
    <row r="18" spans="1:14" ht="86.25" customHeight="1" x14ac:dyDescent="0.25">
      <c r="A18" s="192"/>
      <c r="B18" s="194"/>
      <c r="C18" s="86" t="s">
        <v>45</v>
      </c>
      <c r="D18" s="87">
        <v>956</v>
      </c>
      <c r="E18" s="87" t="s">
        <v>16</v>
      </c>
      <c r="F18" s="87" t="s">
        <v>16</v>
      </c>
      <c r="G18" s="87" t="s">
        <v>16</v>
      </c>
      <c r="H18" s="88">
        <f>H22+H25+H27+H28+H30+H33+H31</f>
        <v>18155.68</v>
      </c>
      <c r="I18" s="88">
        <f>I22+I25+I26+I31</f>
        <v>24800.255000000001</v>
      </c>
      <c r="J18" s="88">
        <f t="shared" ref="J18:L18" si="1">J22+J25+J26+J31</f>
        <v>18411.025000000001</v>
      </c>
      <c r="K18" s="88">
        <f t="shared" si="1"/>
        <v>18411.025000000001</v>
      </c>
      <c r="L18" s="88">
        <f t="shared" si="1"/>
        <v>18411.025000000001</v>
      </c>
      <c r="M18" s="55"/>
    </row>
    <row r="19" spans="1:14" ht="39.75" customHeight="1" x14ac:dyDescent="0.25">
      <c r="A19" s="192"/>
      <c r="B19" s="194"/>
      <c r="C19" s="86" t="s">
        <v>25</v>
      </c>
      <c r="D19" s="87">
        <v>955</v>
      </c>
      <c r="E19" s="87" t="s">
        <v>16</v>
      </c>
      <c r="F19" s="87" t="s">
        <v>16</v>
      </c>
      <c r="G19" s="87" t="s">
        <v>16</v>
      </c>
      <c r="H19" s="89">
        <f t="shared" ref="H19:K20" si="2">H23</f>
        <v>0</v>
      </c>
      <c r="I19" s="88">
        <f t="shared" si="2"/>
        <v>56</v>
      </c>
      <c r="J19" s="88">
        <f t="shared" si="2"/>
        <v>31</v>
      </c>
      <c r="K19" s="88">
        <f t="shared" si="2"/>
        <v>31</v>
      </c>
      <c r="L19" s="88">
        <f>L23</f>
        <v>31</v>
      </c>
    </row>
    <row r="20" spans="1:14" ht="15.75" x14ac:dyDescent="0.25">
      <c r="A20" s="192"/>
      <c r="B20" s="195"/>
      <c r="C20" s="86" t="s">
        <v>17</v>
      </c>
      <c r="D20" s="87">
        <v>957</v>
      </c>
      <c r="E20" s="87" t="s">
        <v>16</v>
      </c>
      <c r="F20" s="87" t="s">
        <v>16</v>
      </c>
      <c r="G20" s="87" t="s">
        <v>16</v>
      </c>
      <c r="H20" s="88">
        <f t="shared" si="2"/>
        <v>0</v>
      </c>
      <c r="I20" s="88">
        <f t="shared" si="2"/>
        <v>32</v>
      </c>
      <c r="J20" s="88">
        <f t="shared" si="2"/>
        <v>20</v>
      </c>
      <c r="K20" s="88">
        <f t="shared" si="2"/>
        <v>20</v>
      </c>
      <c r="L20" s="88">
        <f>L24</f>
        <v>20</v>
      </c>
    </row>
    <row r="21" spans="1:14" ht="89.25" customHeight="1" x14ac:dyDescent="0.25">
      <c r="A21" s="110" t="s">
        <v>46</v>
      </c>
      <c r="B21" s="110" t="s">
        <v>53</v>
      </c>
      <c r="C21" s="110"/>
      <c r="D21" s="112" t="s">
        <v>47</v>
      </c>
      <c r="E21" s="112" t="s">
        <v>47</v>
      </c>
      <c r="F21" s="112" t="s">
        <v>47</v>
      </c>
      <c r="G21" s="112" t="s">
        <v>47</v>
      </c>
      <c r="H21" s="92">
        <f>H22+H23+H24+H25</f>
        <v>127.3</v>
      </c>
      <c r="I21" s="92">
        <f>I22+I23+I24+I25</f>
        <v>883.38499999999999</v>
      </c>
      <c r="J21" s="92">
        <f>J22+J23+J24+J25</f>
        <v>313.38499999999999</v>
      </c>
      <c r="K21" s="92">
        <f>K22+K23+K24+K25</f>
        <v>313.38499999999999</v>
      </c>
      <c r="L21" s="92">
        <f>L22+L23+L24+L25</f>
        <v>313.38499999999999</v>
      </c>
    </row>
    <row r="22" spans="1:14" ht="63" x14ac:dyDescent="0.25">
      <c r="A22" s="197" t="s">
        <v>27</v>
      </c>
      <c r="B22" s="212" t="s">
        <v>23</v>
      </c>
      <c r="C22" s="86" t="s">
        <v>45</v>
      </c>
      <c r="D22" s="93">
        <v>956</v>
      </c>
      <c r="E22" s="94" t="s">
        <v>33</v>
      </c>
      <c r="F22" s="95" t="s">
        <v>30</v>
      </c>
      <c r="G22" s="93">
        <v>240</v>
      </c>
      <c r="H22" s="96">
        <v>0</v>
      </c>
      <c r="I22" s="96">
        <v>745.38499999999999</v>
      </c>
      <c r="J22" s="96">
        <v>212.38499999999999</v>
      </c>
      <c r="K22" s="96">
        <v>212.38499999999999</v>
      </c>
      <c r="L22" s="96">
        <v>212.38499999999999</v>
      </c>
    </row>
    <row r="23" spans="1:14" ht="31.5" x14ac:dyDescent="0.25">
      <c r="A23" s="197"/>
      <c r="B23" s="213"/>
      <c r="C23" s="86" t="s">
        <v>25</v>
      </c>
      <c r="D23" s="93">
        <v>955</v>
      </c>
      <c r="E23" s="94" t="s">
        <v>33</v>
      </c>
      <c r="F23" s="95" t="s">
        <v>30</v>
      </c>
      <c r="G23" s="93">
        <v>240</v>
      </c>
      <c r="H23" s="96">
        <v>0</v>
      </c>
      <c r="I23" s="96">
        <v>56</v>
      </c>
      <c r="J23" s="96">
        <v>31</v>
      </c>
      <c r="K23" s="96">
        <v>31</v>
      </c>
      <c r="L23" s="96">
        <v>31</v>
      </c>
    </row>
    <row r="24" spans="1:14" ht="15.75" x14ac:dyDescent="0.25">
      <c r="A24" s="197"/>
      <c r="B24" s="213"/>
      <c r="C24" s="86" t="s">
        <v>17</v>
      </c>
      <c r="D24" s="93">
        <v>957</v>
      </c>
      <c r="E24" s="94" t="s">
        <v>33</v>
      </c>
      <c r="F24" s="95" t="s">
        <v>30</v>
      </c>
      <c r="G24" s="93">
        <v>240</v>
      </c>
      <c r="H24" s="96">
        <v>0</v>
      </c>
      <c r="I24" s="96">
        <v>32</v>
      </c>
      <c r="J24" s="96">
        <v>20</v>
      </c>
      <c r="K24" s="96">
        <v>20</v>
      </c>
      <c r="L24" s="96">
        <v>20</v>
      </c>
    </row>
    <row r="25" spans="1:14" ht="63" x14ac:dyDescent="0.25">
      <c r="A25" s="108" t="s">
        <v>28</v>
      </c>
      <c r="B25" s="111" t="s">
        <v>26</v>
      </c>
      <c r="C25" s="109" t="s">
        <v>45</v>
      </c>
      <c r="D25" s="115">
        <v>956</v>
      </c>
      <c r="E25" s="116" t="s">
        <v>33</v>
      </c>
      <c r="F25" s="117" t="s">
        <v>31</v>
      </c>
      <c r="G25" s="115">
        <v>240</v>
      </c>
      <c r="H25" s="118">
        <f>77.3+50</f>
        <v>127.3</v>
      </c>
      <c r="I25" s="118">
        <v>50</v>
      </c>
      <c r="J25" s="118">
        <v>50</v>
      </c>
      <c r="K25" s="118">
        <v>50</v>
      </c>
      <c r="L25" s="118">
        <v>50</v>
      </c>
    </row>
    <row r="26" spans="1:14" s="124" customFormat="1" ht="57.75" customHeight="1" x14ac:dyDescent="0.25">
      <c r="A26" s="119" t="s">
        <v>48</v>
      </c>
      <c r="B26" s="123" t="s">
        <v>52</v>
      </c>
      <c r="C26" s="123"/>
      <c r="D26" s="125" t="s">
        <v>47</v>
      </c>
      <c r="E26" s="125" t="s">
        <v>47</v>
      </c>
      <c r="F26" s="125" t="s">
        <v>47</v>
      </c>
      <c r="G26" s="125" t="s">
        <v>47</v>
      </c>
      <c r="H26" s="126">
        <f>H27+H28+H30</f>
        <v>16528.38</v>
      </c>
      <c r="I26" s="126">
        <f>I27+I28+I29+I30</f>
        <v>20952.310000000001</v>
      </c>
      <c r="J26" s="126">
        <f>J27+J28+J30</f>
        <v>18148.640000000003</v>
      </c>
      <c r="K26" s="126">
        <f>K27+K28+K30</f>
        <v>18148.640000000003</v>
      </c>
      <c r="L26" s="126">
        <f>L27+L28+L30</f>
        <v>18148.640000000003</v>
      </c>
    </row>
    <row r="27" spans="1:14" ht="31.5" customHeight="1" x14ac:dyDescent="0.25">
      <c r="A27" s="197" t="s">
        <v>49</v>
      </c>
      <c r="B27" s="210" t="s">
        <v>19</v>
      </c>
      <c r="C27" s="199" t="s">
        <v>45</v>
      </c>
      <c r="D27" s="103">
        <v>956</v>
      </c>
      <c r="E27" s="104" t="s">
        <v>33</v>
      </c>
      <c r="F27" s="105" t="s">
        <v>32</v>
      </c>
      <c r="G27" s="103">
        <v>110</v>
      </c>
      <c r="H27" s="96">
        <f>7219.287+65+302+45-160</f>
        <v>7471.2870000000003</v>
      </c>
      <c r="I27" s="106">
        <f>10065.37+112</f>
        <v>10177.370000000001</v>
      </c>
      <c r="J27" s="106">
        <v>9720.3700000000008</v>
      </c>
      <c r="K27" s="106">
        <v>9720.3700000000008</v>
      </c>
      <c r="L27" s="106">
        <v>9720.3700000000008</v>
      </c>
      <c r="N27" s="114"/>
    </row>
    <row r="28" spans="1:14" ht="30.75" customHeight="1" x14ac:dyDescent="0.25">
      <c r="A28" s="209"/>
      <c r="B28" s="211"/>
      <c r="C28" s="200"/>
      <c r="D28" s="103">
        <v>956</v>
      </c>
      <c r="E28" s="104" t="s">
        <v>33</v>
      </c>
      <c r="F28" s="105" t="s">
        <v>32</v>
      </c>
      <c r="G28" s="103">
        <v>240</v>
      </c>
      <c r="H28" s="106">
        <f>6174.22+1229.541+154.162+1100-250</f>
        <v>8407.9230000000007</v>
      </c>
      <c r="I28" s="106">
        <v>9999.67</v>
      </c>
      <c r="J28" s="106">
        <v>7657</v>
      </c>
      <c r="K28" s="106">
        <v>7657</v>
      </c>
      <c r="L28" s="106">
        <v>7657</v>
      </c>
      <c r="M28" s="55"/>
    </row>
    <row r="29" spans="1:14" ht="30.75" customHeight="1" x14ac:dyDescent="0.25">
      <c r="A29" s="209"/>
      <c r="B29" s="211"/>
      <c r="C29" s="200"/>
      <c r="D29" s="103">
        <v>956</v>
      </c>
      <c r="E29" s="104" t="s">
        <v>33</v>
      </c>
      <c r="F29" s="105" t="s">
        <v>32</v>
      </c>
      <c r="G29" s="103">
        <v>320</v>
      </c>
      <c r="H29" s="106"/>
      <c r="I29" s="106">
        <v>4</v>
      </c>
      <c r="J29" s="106"/>
      <c r="K29" s="106"/>
      <c r="L29" s="106"/>
      <c r="M29" s="55"/>
    </row>
    <row r="30" spans="1:14" ht="32.25" customHeight="1" x14ac:dyDescent="0.25">
      <c r="A30" s="209"/>
      <c r="B30" s="211"/>
      <c r="C30" s="201"/>
      <c r="D30" s="103">
        <v>956</v>
      </c>
      <c r="E30" s="104" t="s">
        <v>33</v>
      </c>
      <c r="F30" s="105" t="s">
        <v>32</v>
      </c>
      <c r="G30" s="103">
        <v>850</v>
      </c>
      <c r="H30" s="96">
        <f>726.17-77</f>
        <v>649.16999999999996</v>
      </c>
      <c r="I30" s="96">
        <v>771.27</v>
      </c>
      <c r="J30" s="96">
        <v>771.27</v>
      </c>
      <c r="K30" s="96">
        <v>771.27</v>
      </c>
      <c r="L30" s="96">
        <v>771.27</v>
      </c>
      <c r="M30" s="55"/>
    </row>
    <row r="31" spans="1:14" s="132" customFormat="1" ht="32.25" customHeight="1" x14ac:dyDescent="0.25">
      <c r="A31" s="127" t="s">
        <v>50</v>
      </c>
      <c r="B31" s="128" t="s">
        <v>51</v>
      </c>
      <c r="C31" s="129"/>
      <c r="D31" s="125" t="s">
        <v>47</v>
      </c>
      <c r="E31" s="125" t="s">
        <v>47</v>
      </c>
      <c r="F31" s="125" t="s">
        <v>47</v>
      </c>
      <c r="G31" s="125" t="s">
        <v>47</v>
      </c>
      <c r="H31" s="130">
        <f>H32+H33</f>
        <v>1500</v>
      </c>
      <c r="I31" s="130">
        <f>I32+I33</f>
        <v>3052.56</v>
      </c>
      <c r="J31" s="130">
        <f>J32+J33</f>
        <v>0</v>
      </c>
      <c r="K31" s="130">
        <f>K32+K33</f>
        <v>0</v>
      </c>
      <c r="L31" s="130">
        <f>L32+L33</f>
        <v>0</v>
      </c>
      <c r="M31" s="131"/>
    </row>
    <row r="32" spans="1:14" ht="47.25" customHeight="1" x14ac:dyDescent="0.25">
      <c r="A32" s="113" t="s">
        <v>55</v>
      </c>
      <c r="B32" s="107" t="s">
        <v>60</v>
      </c>
      <c r="C32" s="202" t="s">
        <v>45</v>
      </c>
      <c r="D32" s="103">
        <v>956</v>
      </c>
      <c r="E32" s="104" t="s">
        <v>33</v>
      </c>
      <c r="F32" s="105" t="s">
        <v>36</v>
      </c>
      <c r="G32" s="103">
        <v>240</v>
      </c>
      <c r="H32" s="96">
        <v>1500</v>
      </c>
      <c r="I32" s="96">
        <f>1492+109.46</f>
        <v>1601.46</v>
      </c>
      <c r="J32" s="96"/>
      <c r="K32" s="96"/>
      <c r="L32" s="96"/>
      <c r="M32" s="55"/>
    </row>
    <row r="33" spans="1:12" ht="63" customHeight="1" x14ac:dyDescent="0.25">
      <c r="A33" s="97" t="s">
        <v>56</v>
      </c>
      <c r="B33" s="107" t="s">
        <v>57</v>
      </c>
      <c r="C33" s="203"/>
      <c r="D33" s="103">
        <v>956</v>
      </c>
      <c r="E33" s="104" t="s">
        <v>33</v>
      </c>
      <c r="F33" s="105" t="s">
        <v>54</v>
      </c>
      <c r="G33" s="103">
        <v>240</v>
      </c>
      <c r="H33" s="96">
        <v>0</v>
      </c>
      <c r="I33" s="96">
        <v>1451.1</v>
      </c>
      <c r="J33" s="96"/>
      <c r="K33" s="96"/>
      <c r="L33" s="96"/>
    </row>
    <row r="34" spans="1:12" ht="15" customHeight="1" x14ac:dyDescent="0.25">
      <c r="C34" s="133"/>
    </row>
  </sheetData>
  <mergeCells count="24">
    <mergeCell ref="A13:A15"/>
    <mergeCell ref="B13:B15"/>
    <mergeCell ref="C13:C15"/>
    <mergeCell ref="D13:G13"/>
    <mergeCell ref="A9:L9"/>
    <mergeCell ref="A10:L10"/>
    <mergeCell ref="A11:L11"/>
    <mergeCell ref="A12:L12"/>
    <mergeCell ref="C27:C30"/>
    <mergeCell ref="C32:C33"/>
    <mergeCell ref="J1:L1"/>
    <mergeCell ref="J5:L5"/>
    <mergeCell ref="J2:L2"/>
    <mergeCell ref="J4:L4"/>
    <mergeCell ref="D14:G14"/>
    <mergeCell ref="H14:L14"/>
    <mergeCell ref="H13:L13"/>
    <mergeCell ref="A8:L8"/>
    <mergeCell ref="A27:A30"/>
    <mergeCell ref="B27:B30"/>
    <mergeCell ref="A17:A20"/>
    <mergeCell ref="B17:B20"/>
    <mergeCell ref="A22:A24"/>
    <mergeCell ref="B22:B24"/>
  </mergeCells>
  <pageMargins left="0.70866141732283472" right="0" top="0.35433070866141736" bottom="0" header="0.31496062992125984" footer="0.31496062992125984"/>
  <pageSetup paperSize="9" scale="77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22-па</vt:lpstr>
      <vt:lpstr>65-па</vt:lpstr>
      <vt:lpstr>для гас упр</vt:lpstr>
      <vt:lpstr>317-па</vt:lpstr>
      <vt:lpstr>521-па</vt:lpstr>
      <vt:lpstr>1009-па</vt:lpstr>
      <vt:lpstr>1427-па</vt:lpstr>
      <vt:lpstr>2021</vt:lpstr>
      <vt:lpstr>пр. от 15.09,21</vt:lpstr>
      <vt:lpstr>18.10.2021</vt:lpstr>
      <vt:lpstr>'18.10.2021'!Заголовки_для_печати</vt:lpstr>
      <vt:lpstr>'пр. от 15.09,21'!Заголовки_для_печати</vt:lpstr>
      <vt:lpstr>'1009-па'!Область_печати</vt:lpstr>
      <vt:lpstr>'1427-па'!Область_печати</vt:lpstr>
      <vt:lpstr>'18.10.2021'!Область_печати</vt:lpstr>
      <vt:lpstr>'2021'!Область_печати</vt:lpstr>
      <vt:lpstr>'22-па'!Область_печати</vt:lpstr>
      <vt:lpstr>'65-па'!Область_печати</vt:lpstr>
      <vt:lpstr>'пр. от 15.09,21'!Область_печати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Шпачкова Марина Семеновна</cp:lastModifiedBy>
  <cp:lastPrinted>2021-12-14T02:26:22Z</cp:lastPrinted>
  <dcterms:created xsi:type="dcterms:W3CDTF">2020-01-23T00:28:14Z</dcterms:created>
  <dcterms:modified xsi:type="dcterms:W3CDTF">2021-12-27T05:02:00Z</dcterms:modified>
</cp:coreProperties>
</file>