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905" windowWidth="12645" windowHeight="10005" firstSheet="1" activeTab="7"/>
  </bookViews>
  <sheets>
    <sheet name="прил 1" sheetId="3" r:id="rId1"/>
    <sheet name="прил 2" sheetId="12" r:id="rId2"/>
    <sheet name="прил 6" sheetId="20" r:id="rId3"/>
    <sheet name="прил 7" sheetId="4" r:id="rId4"/>
    <sheet name="прил 8" sheetId="15" r:id="rId5"/>
    <sheet name="прил 9" sheetId="14" r:id="rId6"/>
    <sheet name="прил 10" sheetId="13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</sheets>
  <externalReferences>
    <externalReference r:id="rId14"/>
  </externalReferences>
  <definedNames>
    <definedName name="_xlnm._FilterDatabase" localSheetId="7" hidden="1">'прил 11'!$A$9:$H$555</definedName>
    <definedName name="_xlnm._FilterDatabase" localSheetId="8" hidden="1">'прил 12'!$A$9:$WVL$494</definedName>
    <definedName name="_xlnm._FilterDatabase" localSheetId="9" hidden="1">'прил 13'!$A$11:$I$524</definedName>
    <definedName name="_xlnm._FilterDatabase" localSheetId="10" hidden="1">'прил 14'!$A$11:$WVM$464</definedName>
    <definedName name="_xlnm.Print_Area" localSheetId="6">'прил 10'!$A$1:$D$33</definedName>
    <definedName name="_xlnm.Print_Area" localSheetId="7">'прил 11'!$A$1:$F$555</definedName>
    <definedName name="_xlnm.Print_Area" localSheetId="8">'прил 12'!$A$1:$G$494</definedName>
    <definedName name="_xlnm.Print_Area" localSheetId="9">'прил 13'!$A$1:$E$524</definedName>
    <definedName name="_xlnm.Print_Area" localSheetId="10">'прил 14'!$A$1:$F$464</definedName>
    <definedName name="_xlnm.Print_Area" localSheetId="11">'прил 15'!$A$1:$C$70</definedName>
    <definedName name="_xlnm.Print_Area" localSheetId="12">'прил 16'!$A$1:$D$68</definedName>
    <definedName name="_xlnm.Print_Area" localSheetId="1">'прил 2'!$A$1:$D$13</definedName>
    <definedName name="_xlnm.Print_Area" localSheetId="3">'прил 7'!$A$1:$C$56</definedName>
    <definedName name="_xlnm.Print_Area" localSheetId="4">'прил 8'!$A$1:$D$55</definedName>
  </definedNames>
  <calcPr calcId="145621"/>
</workbook>
</file>

<file path=xl/calcChain.xml><?xml version="1.0" encoding="utf-8"?>
<calcChain xmlns="http://schemas.openxmlformats.org/spreadsheetml/2006/main">
  <c r="F593" i="1" l="1"/>
  <c r="F563" i="1"/>
  <c r="G603" i="1"/>
  <c r="G602" i="1"/>
  <c r="F603" i="1"/>
  <c r="F602" i="1"/>
  <c r="F599" i="1"/>
  <c r="F597" i="1"/>
  <c r="D15" i="18" l="1"/>
  <c r="C15" i="18"/>
  <c r="D16" i="18"/>
  <c r="C16" i="18"/>
  <c r="E558" i="9"/>
  <c r="F498" i="17"/>
  <c r="E498" i="17"/>
  <c r="E306" i="17"/>
  <c r="F292" i="17"/>
  <c r="E292" i="17"/>
  <c r="F317" i="17"/>
  <c r="F316" i="17" s="1"/>
  <c r="F318" i="17"/>
  <c r="E318" i="17"/>
  <c r="E317" i="17"/>
  <c r="E316" i="17"/>
  <c r="E327" i="9"/>
  <c r="E356" i="9"/>
  <c r="E355" i="9"/>
  <c r="E354" i="9" s="1"/>
  <c r="E311" i="17"/>
  <c r="G403" i="16"/>
  <c r="F403" i="16"/>
  <c r="G429" i="16"/>
  <c r="G428" i="16" s="1"/>
  <c r="G427" i="16" s="1"/>
  <c r="F429" i="16"/>
  <c r="F428" i="16"/>
  <c r="F427" i="16" s="1"/>
  <c r="F449" i="1"/>
  <c r="F479" i="1"/>
  <c r="F478" i="1"/>
  <c r="F477" i="1"/>
  <c r="F476" i="1" s="1"/>
  <c r="C33" i="13"/>
  <c r="D44" i="15"/>
  <c r="C44" i="15"/>
  <c r="C45" i="4" l="1"/>
  <c r="E562" i="9" l="1"/>
  <c r="E555" i="9"/>
  <c r="C20" i="8" l="1"/>
  <c r="C36" i="8"/>
  <c r="C23" i="8"/>
  <c r="E508" i="9"/>
  <c r="E511" i="9"/>
  <c r="E379" i="9"/>
  <c r="E378" i="9" s="1"/>
  <c r="E377" i="9" s="1"/>
  <c r="E376" i="9" s="1"/>
  <c r="F486" i="1"/>
  <c r="F500" i="1"/>
  <c r="F499" i="1" s="1"/>
  <c r="F498" i="1" s="1"/>
  <c r="E105" i="9" l="1"/>
  <c r="E104" i="9" s="1"/>
  <c r="F101" i="1"/>
  <c r="F100" i="1" s="1"/>
  <c r="D26" i="18" l="1"/>
  <c r="C26" i="18"/>
  <c r="C10" i="8"/>
  <c r="F437" i="17"/>
  <c r="E437" i="17"/>
  <c r="E434" i="17"/>
  <c r="F435" i="17"/>
  <c r="E435" i="17"/>
  <c r="F386" i="17"/>
  <c r="F385" i="17" s="1"/>
  <c r="E386" i="17"/>
  <c r="E385" i="17" s="1"/>
  <c r="F345" i="17"/>
  <c r="F344" i="17" s="1"/>
  <c r="F343" i="17" s="1"/>
  <c r="F509" i="17" s="1"/>
  <c r="E345" i="17"/>
  <c r="E344" i="17" s="1"/>
  <c r="E343" i="17" s="1"/>
  <c r="E509" i="17" s="1"/>
  <c r="F322" i="17"/>
  <c r="F321" i="17" s="1"/>
  <c r="F320" i="17" s="1"/>
  <c r="F499" i="17" s="1"/>
  <c r="E322" i="17"/>
  <c r="E321" i="17" s="1"/>
  <c r="E320" i="17" s="1"/>
  <c r="E499" i="17" s="1"/>
  <c r="F295" i="17"/>
  <c r="F294" i="17" s="1"/>
  <c r="E295" i="17"/>
  <c r="E294" i="17" s="1"/>
  <c r="F242" i="17"/>
  <c r="F241" i="17" s="1"/>
  <c r="E242" i="17"/>
  <c r="E241" i="17" s="1"/>
  <c r="F141" i="17"/>
  <c r="F140" i="17" s="1"/>
  <c r="F139" i="17" s="1"/>
  <c r="F138" i="17" s="1"/>
  <c r="F137" i="17" s="1"/>
  <c r="F136" i="17" s="1"/>
  <c r="E141" i="17"/>
  <c r="E140" i="17" s="1"/>
  <c r="E139" i="17" s="1"/>
  <c r="E138" i="17" s="1"/>
  <c r="E137" i="17" s="1"/>
  <c r="E136" i="17" s="1"/>
  <c r="F134" i="17"/>
  <c r="E134" i="17"/>
  <c r="E439" i="9"/>
  <c r="E438" i="9" s="1"/>
  <c r="E398" i="9"/>
  <c r="E349" i="9"/>
  <c r="E348" i="9" s="1"/>
  <c r="E330" i="9"/>
  <c r="E329" i="9" s="1"/>
  <c r="E323" i="9"/>
  <c r="E322" i="9" s="1"/>
  <c r="E321" i="9" s="1"/>
  <c r="E313" i="9"/>
  <c r="E312" i="9"/>
  <c r="E267" i="9"/>
  <c r="E266" i="9" s="1"/>
  <c r="E258" i="9"/>
  <c r="E257" i="9"/>
  <c r="E180" i="9"/>
  <c r="E179" i="9" s="1"/>
  <c r="E147" i="9"/>
  <c r="E146" i="9" s="1"/>
  <c r="E145" i="9" s="1"/>
  <c r="E144" i="9" s="1"/>
  <c r="E140" i="9"/>
  <c r="E115" i="9"/>
  <c r="E114" i="9" s="1"/>
  <c r="G270" i="16"/>
  <c r="G269" i="16" s="1"/>
  <c r="G268" i="16" s="1"/>
  <c r="F270" i="16"/>
  <c r="F269" i="16" s="1"/>
  <c r="F268" i="16" s="1"/>
  <c r="G320" i="16"/>
  <c r="F320" i="16"/>
  <c r="G433" i="16"/>
  <c r="G432" i="16" s="1"/>
  <c r="G431" i="16" s="1"/>
  <c r="F433" i="16"/>
  <c r="F432" i="16" s="1"/>
  <c r="F431" i="16" s="1"/>
  <c r="G406" i="16"/>
  <c r="G405" i="16" s="1"/>
  <c r="F406" i="16"/>
  <c r="F405" i="16"/>
  <c r="G318" i="16"/>
  <c r="F318" i="16"/>
  <c r="G280" i="16"/>
  <c r="G279" i="16" s="1"/>
  <c r="F280" i="16"/>
  <c r="F279" i="16" s="1"/>
  <c r="G234" i="16"/>
  <c r="G233" i="16" s="1"/>
  <c r="F234" i="16"/>
  <c r="F233" i="16"/>
  <c r="G133" i="16"/>
  <c r="G132" i="16" s="1"/>
  <c r="G131" i="16" s="1"/>
  <c r="G130" i="16" s="1"/>
  <c r="G129" i="16" s="1"/>
  <c r="G128" i="16" s="1"/>
  <c r="G505" i="16" s="1"/>
  <c r="F133" i="16"/>
  <c r="F132" i="16" s="1"/>
  <c r="F131" i="16" s="1"/>
  <c r="F130" i="16" s="1"/>
  <c r="F129" i="16" s="1"/>
  <c r="F128" i="16" s="1"/>
  <c r="F505" i="16" s="1"/>
  <c r="G126" i="16"/>
  <c r="F126" i="16"/>
  <c r="F511" i="1"/>
  <c r="F471" i="1"/>
  <c r="F470" i="1"/>
  <c r="F452" i="1"/>
  <c r="F451" i="1"/>
  <c r="F445" i="1"/>
  <c r="F444" i="1" s="1"/>
  <c r="F443" i="1" s="1"/>
  <c r="F435" i="1"/>
  <c r="F434" i="1" s="1"/>
  <c r="F300" i="1"/>
  <c r="F299" i="1"/>
  <c r="F260" i="1"/>
  <c r="F259" i="1" s="1"/>
  <c r="F251" i="1"/>
  <c r="F250" i="1" s="1"/>
  <c r="F173" i="1"/>
  <c r="F172" i="1" s="1"/>
  <c r="F140" i="1"/>
  <c r="F139" i="1" s="1"/>
  <c r="F138" i="1" s="1"/>
  <c r="F137" i="1" s="1"/>
  <c r="F136" i="1" s="1"/>
  <c r="F135" i="1" s="1"/>
  <c r="F133" i="1"/>
  <c r="F108" i="1"/>
  <c r="F107" i="1" s="1"/>
  <c r="D33" i="13"/>
  <c r="C41" i="14"/>
  <c r="D43" i="15"/>
  <c r="C43" i="15"/>
  <c r="D52" i="15"/>
  <c r="C52" i="15"/>
  <c r="D39" i="15"/>
  <c r="C39" i="15"/>
  <c r="C39" i="4"/>
  <c r="C44" i="4"/>
  <c r="C38" i="4" s="1"/>
  <c r="C37" i="4" s="1"/>
  <c r="C56" i="4" s="1"/>
  <c r="C54" i="4"/>
  <c r="C46" i="4"/>
  <c r="C43" i="4"/>
  <c r="C41" i="4"/>
  <c r="E143" i="9" l="1"/>
  <c r="E142" i="9" s="1"/>
  <c r="E547" i="9"/>
  <c r="E593" i="9"/>
  <c r="F434" i="17"/>
  <c r="C38" i="15"/>
  <c r="C37" i="15" s="1"/>
  <c r="D38" i="15"/>
  <c r="D64" i="18" l="1"/>
  <c r="D63" i="18" s="1"/>
  <c r="C66" i="18"/>
  <c r="C64" i="18"/>
  <c r="C68" i="8"/>
  <c r="C66" i="8"/>
  <c r="F245" i="17"/>
  <c r="F244" i="17" s="1"/>
  <c r="E245" i="17"/>
  <c r="E244" i="17" s="1"/>
  <c r="F237" i="17"/>
  <c r="F236" i="17" s="1"/>
  <c r="F235" i="17" s="1"/>
  <c r="E237" i="17"/>
  <c r="E236" i="17" s="1"/>
  <c r="E235" i="17" s="1"/>
  <c r="E234" i="17" s="1"/>
  <c r="E261" i="9"/>
  <c r="E260" i="9" s="1"/>
  <c r="E256" i="9" s="1"/>
  <c r="E253" i="9"/>
  <c r="E252" i="9" s="1"/>
  <c r="E251" i="9" s="1"/>
  <c r="G237" i="16"/>
  <c r="G236" i="16" s="1"/>
  <c r="F237" i="16"/>
  <c r="F236" i="16" s="1"/>
  <c r="G229" i="16"/>
  <c r="G228" i="16" s="1"/>
  <c r="G227" i="16" s="1"/>
  <c r="G226" i="16" s="1"/>
  <c r="F229" i="16"/>
  <c r="F228" i="16" s="1"/>
  <c r="F227" i="16" s="1"/>
  <c r="F226" i="16" s="1"/>
  <c r="F246" i="1"/>
  <c r="F245" i="1" s="1"/>
  <c r="F244" i="1" s="1"/>
  <c r="F243" i="1" s="1"/>
  <c r="C63" i="18" l="1"/>
  <c r="E240" i="17"/>
  <c r="E239" i="17" s="1"/>
  <c r="E233" i="17" s="1"/>
  <c r="F240" i="17"/>
  <c r="F239" i="17" s="1"/>
  <c r="F234" i="17"/>
  <c r="F534" i="17"/>
  <c r="E534" i="17"/>
  <c r="E255" i="9"/>
  <c r="E592" i="9"/>
  <c r="E250" i="9"/>
  <c r="E591" i="9"/>
  <c r="F232" i="16"/>
  <c r="F231" i="16" s="1"/>
  <c r="F225" i="16" s="1"/>
  <c r="G232" i="16"/>
  <c r="G231" i="16" s="1"/>
  <c r="C65" i="8"/>
  <c r="D61" i="18"/>
  <c r="C61" i="18"/>
  <c r="D49" i="18"/>
  <c r="D41" i="18"/>
  <c r="C41" i="18"/>
  <c r="D34" i="18"/>
  <c r="C34" i="18"/>
  <c r="E249" i="9" l="1"/>
  <c r="F233" i="17"/>
  <c r="F596" i="1" l="1"/>
  <c r="C63" i="8" l="1"/>
  <c r="C39" i="8"/>
  <c r="C15" i="8"/>
  <c r="F363" i="17" l="1"/>
  <c r="E363" i="17"/>
  <c r="F304" i="17"/>
  <c r="F303" i="17" s="1"/>
  <c r="E304" i="17"/>
  <c r="E303" i="17" s="1"/>
  <c r="F232" i="17"/>
  <c r="F231" i="17" s="1"/>
  <c r="F230" i="17" s="1"/>
  <c r="E232" i="17"/>
  <c r="E231" i="17" s="1"/>
  <c r="E230" i="17" s="1"/>
  <c r="F228" i="17"/>
  <c r="F227" i="17" s="1"/>
  <c r="F225" i="17"/>
  <c r="F224" i="17" s="1"/>
  <c r="E228" i="17"/>
  <c r="E227" i="17" s="1"/>
  <c r="E225" i="17"/>
  <c r="E224" i="17" s="1"/>
  <c r="F196" i="17"/>
  <c r="F195" i="17" s="1"/>
  <c r="F194" i="17" s="1"/>
  <c r="F193" i="17" s="1"/>
  <c r="E196" i="17"/>
  <c r="E195" i="17" s="1"/>
  <c r="E194" i="17" s="1"/>
  <c r="E193" i="17" s="1"/>
  <c r="F152" i="17"/>
  <c r="F151" i="17" s="1"/>
  <c r="F150" i="17" s="1"/>
  <c r="F149" i="17" s="1"/>
  <c r="E152" i="17"/>
  <c r="E151" i="17" s="1"/>
  <c r="E150" i="17" s="1"/>
  <c r="E149" i="17" s="1"/>
  <c r="F106" i="17"/>
  <c r="E106" i="17"/>
  <c r="F87" i="17"/>
  <c r="E87" i="17"/>
  <c r="F77" i="17"/>
  <c r="E77" i="17"/>
  <c r="F75" i="17"/>
  <c r="E75" i="17"/>
  <c r="F73" i="17"/>
  <c r="E73" i="17"/>
  <c r="E66" i="17"/>
  <c r="F57" i="17"/>
  <c r="E57" i="17"/>
  <c r="F52" i="17"/>
  <c r="E52" i="17"/>
  <c r="F50" i="17"/>
  <c r="E50" i="17"/>
  <c r="F39" i="17"/>
  <c r="E39" i="17"/>
  <c r="F25" i="17"/>
  <c r="E25" i="17"/>
  <c r="F22" i="17"/>
  <c r="E22" i="17"/>
  <c r="E227" i="9"/>
  <c r="E226" i="9" s="1"/>
  <c r="E225" i="9" s="1"/>
  <c r="E578" i="9" s="1"/>
  <c r="E523" i="9"/>
  <c r="E516" i="9"/>
  <c r="E507" i="9"/>
  <c r="E505" i="9"/>
  <c r="E492" i="9"/>
  <c r="E477" i="9"/>
  <c r="E468" i="9"/>
  <c r="E457" i="9"/>
  <c r="E451" i="9"/>
  <c r="E450" i="9" s="1"/>
  <c r="E449" i="9" s="1"/>
  <c r="E448" i="9" s="1"/>
  <c r="E447" i="9" s="1"/>
  <c r="E446" i="9" s="1"/>
  <c r="E445" i="9"/>
  <c r="E444" i="9"/>
  <c r="E427" i="9"/>
  <c r="E424" i="9"/>
  <c r="E422" i="9"/>
  <c r="E420" i="9"/>
  <c r="E417" i="9"/>
  <c r="E415" i="9"/>
  <c r="E413" i="9"/>
  <c r="E407" i="9"/>
  <c r="E395" i="9"/>
  <c r="E388" i="9"/>
  <c r="E387" i="9" s="1"/>
  <c r="E386" i="9" s="1"/>
  <c r="E385" i="9" s="1"/>
  <c r="E375" i="9"/>
  <c r="E372" i="9"/>
  <c r="E353" i="9"/>
  <c r="E360" i="9"/>
  <c r="E359" i="9" s="1"/>
  <c r="E358" i="9" s="1"/>
  <c r="E559" i="9" s="1"/>
  <c r="E347" i="9"/>
  <c r="E344" i="9"/>
  <c r="E320" i="9"/>
  <c r="E319" i="9" s="1"/>
  <c r="E318" i="9" s="1"/>
  <c r="E317" i="9"/>
  <c r="E311" i="9"/>
  <c r="E308" i="9"/>
  <c r="E307" i="9" s="1"/>
  <c r="E306" i="9" s="1"/>
  <c r="E305" i="9"/>
  <c r="E302" i="9"/>
  <c r="E287" i="9"/>
  <c r="E282" i="9"/>
  <c r="E271" i="9"/>
  <c r="E242" i="9"/>
  <c r="E241" i="9" s="1"/>
  <c r="E240" i="9" s="1"/>
  <c r="E245" i="9"/>
  <c r="E244" i="9" s="1"/>
  <c r="E243" i="9" s="1"/>
  <c r="E248" i="9"/>
  <c r="E247" i="9" s="1"/>
  <c r="E246" i="9" s="1"/>
  <c r="E546" i="9"/>
  <c r="E65" i="8" s="1"/>
  <c r="E237" i="9"/>
  <c r="E224" i="9"/>
  <c r="E223" i="9" s="1"/>
  <c r="E222" i="9" s="1"/>
  <c r="E221" i="9"/>
  <c r="E220" i="9" s="1"/>
  <c r="E219" i="9" s="1"/>
  <c r="E218" i="9"/>
  <c r="E215" i="9"/>
  <c r="E212" i="9"/>
  <c r="E205" i="9"/>
  <c r="E204" i="9" s="1"/>
  <c r="E203" i="9" s="1"/>
  <c r="E202" i="9" s="1"/>
  <c r="E201" i="9"/>
  <c r="E194" i="9"/>
  <c r="E184" i="9"/>
  <c r="E178" i="9"/>
  <c r="E158" i="9"/>
  <c r="E157" i="9" s="1"/>
  <c r="E156" i="9" s="1"/>
  <c r="E155" i="9" s="1"/>
  <c r="E136" i="9"/>
  <c r="E126" i="9"/>
  <c r="E121" i="9"/>
  <c r="F487" i="17" l="1"/>
  <c r="G63" i="18" s="1"/>
  <c r="F535" i="17"/>
  <c r="E487" i="17"/>
  <c r="F63" i="18" s="1"/>
  <c r="E535" i="17"/>
  <c r="F223" i="17"/>
  <c r="E223" i="17"/>
  <c r="E239" i="9"/>
  <c r="E112" i="9"/>
  <c r="E109" i="9"/>
  <c r="E87" i="9"/>
  <c r="E86" i="9" s="1"/>
  <c r="E85" i="9" s="1"/>
  <c r="E66" i="9"/>
  <c r="E97" i="9"/>
  <c r="E95" i="9"/>
  <c r="E90" i="9"/>
  <c r="E82" i="9"/>
  <c r="E77" i="9"/>
  <c r="E75" i="9"/>
  <c r="E73" i="9"/>
  <c r="E69" i="9"/>
  <c r="E57" i="9"/>
  <c r="E54" i="9"/>
  <c r="E50" i="9"/>
  <c r="E39" i="9"/>
  <c r="E32" i="9"/>
  <c r="E29" i="9"/>
  <c r="E27" i="9"/>
  <c r="E25" i="9"/>
  <c r="E22" i="9"/>
  <c r="E17" i="9"/>
  <c r="G519" i="16"/>
  <c r="F519" i="16"/>
  <c r="E222" i="17" l="1"/>
  <c r="E486" i="17" s="1"/>
  <c r="F61" i="18" s="1"/>
  <c r="F62" i="18" s="1"/>
  <c r="E533" i="17"/>
  <c r="F222" i="17"/>
  <c r="F486" i="17" s="1"/>
  <c r="G61" i="18" s="1"/>
  <c r="G62" i="18" s="1"/>
  <c r="F533" i="17"/>
  <c r="E238" i="9"/>
  <c r="E545" i="9" s="1"/>
  <c r="E590" i="9"/>
  <c r="E63" i="8" s="1"/>
  <c r="F223" i="16" l="1"/>
  <c r="F222" i="16" s="1"/>
  <c r="G223" i="16"/>
  <c r="G222" i="16" s="1"/>
  <c r="G468" i="16"/>
  <c r="G415" i="16"/>
  <c r="G414" i="16" s="1"/>
  <c r="F415" i="16"/>
  <c r="F414" i="16" s="1"/>
  <c r="G217" i="16"/>
  <c r="G216" i="16" s="1"/>
  <c r="G220" i="16"/>
  <c r="G219" i="16" s="1"/>
  <c r="G225" i="16"/>
  <c r="F220" i="16"/>
  <c r="F219" i="16" s="1"/>
  <c r="F217" i="16"/>
  <c r="F216" i="16" s="1"/>
  <c r="G188" i="16"/>
  <c r="G187" i="16" s="1"/>
  <c r="G186" i="16" s="1"/>
  <c r="G185" i="16" s="1"/>
  <c r="F188" i="16"/>
  <c r="F187" i="16" s="1"/>
  <c r="F186" i="16" s="1"/>
  <c r="F185" i="16" s="1"/>
  <c r="G144" i="16"/>
  <c r="G143" i="16" s="1"/>
  <c r="G142" i="16" s="1"/>
  <c r="G141" i="16" s="1"/>
  <c r="F144" i="16"/>
  <c r="F143" i="16" s="1"/>
  <c r="F142" i="16" s="1"/>
  <c r="F141" i="16" s="1"/>
  <c r="G215" i="16" l="1"/>
  <c r="G214" i="16" s="1"/>
  <c r="F215" i="16"/>
  <c r="F214" i="16" s="1"/>
  <c r="F482" i="1" l="1"/>
  <c r="F481" i="1" s="1"/>
  <c r="F480" i="1" s="1"/>
  <c r="F474" i="1"/>
  <c r="F473" i="1" s="1"/>
  <c r="F441" i="1"/>
  <c r="F440" i="1" s="1"/>
  <c r="F429" i="1"/>
  <c r="F428" i="1" s="1"/>
  <c r="F314" i="1"/>
  <c r="F313" i="1" s="1"/>
  <c r="F312" i="1" s="1"/>
  <c r="F311" i="1" s="1"/>
  <c r="F310" i="1" s="1"/>
  <c r="F290" i="1"/>
  <c r="F289" i="1" s="1"/>
  <c r="F288" i="1" s="1"/>
  <c r="F254" i="1"/>
  <c r="F253" i="1" s="1"/>
  <c r="F249" i="1" s="1"/>
  <c r="F240" i="1"/>
  <c r="F239" i="1" s="1"/>
  <c r="F237" i="1"/>
  <c r="F236" i="1" s="1"/>
  <c r="F234" i="1"/>
  <c r="F233" i="1" s="1"/>
  <c r="F216" i="1"/>
  <c r="F215" i="1" s="1"/>
  <c r="F213" i="1"/>
  <c r="F212" i="1" s="1"/>
  <c r="F198" i="1"/>
  <c r="F197" i="1" s="1"/>
  <c r="F196" i="1" s="1"/>
  <c r="F195" i="1" s="1"/>
  <c r="F151" i="1"/>
  <c r="F150" i="1" s="1"/>
  <c r="F149" i="1" s="1"/>
  <c r="F148" i="1" s="1"/>
  <c r="F248" i="1" l="1"/>
  <c r="F242" i="1" s="1"/>
  <c r="F592" i="1" s="1"/>
  <c r="F232" i="1"/>
  <c r="F231" i="1" s="1"/>
  <c r="F591" i="1" s="1"/>
  <c r="D35" i="15"/>
  <c r="C35" i="15"/>
  <c r="D31" i="15"/>
  <c r="C31" i="15"/>
  <c r="D29" i="15"/>
  <c r="C29" i="15"/>
  <c r="D27" i="15"/>
  <c r="C27" i="15"/>
  <c r="D23" i="15"/>
  <c r="C23" i="15"/>
  <c r="D21" i="15"/>
  <c r="C21" i="15"/>
  <c r="D18" i="15"/>
  <c r="C18" i="15"/>
  <c r="D14" i="15"/>
  <c r="C14" i="15"/>
  <c r="D12" i="15"/>
  <c r="C12" i="15"/>
  <c r="D10" i="15"/>
  <c r="C10" i="15"/>
  <c r="C9" i="15" s="1"/>
  <c r="D9" i="15" l="1"/>
  <c r="C35" i="4" l="1"/>
  <c r="C18" i="4"/>
  <c r="E339" i="9" l="1"/>
  <c r="E338" i="9" s="1"/>
  <c r="F461" i="1"/>
  <c r="F460" i="1" s="1"/>
  <c r="D59" i="18" l="1"/>
  <c r="C59" i="18"/>
  <c r="C61" i="8"/>
  <c r="F455" i="17" l="1"/>
  <c r="F454" i="17" s="1"/>
  <c r="F453" i="17" s="1"/>
  <c r="F452" i="17" s="1"/>
  <c r="F485" i="17" s="1"/>
  <c r="G59" i="18" s="1"/>
  <c r="G60" i="18" s="1"/>
  <c r="E455" i="17"/>
  <c r="E454" i="17" s="1"/>
  <c r="E453" i="17" s="1"/>
  <c r="E452" i="17" s="1"/>
  <c r="E485" i="17" s="1"/>
  <c r="F59" i="18" s="1"/>
  <c r="F60" i="18" s="1"/>
  <c r="F217" i="17"/>
  <c r="F216" i="17" s="1"/>
  <c r="E217" i="17"/>
  <c r="E216" i="17" s="1"/>
  <c r="F211" i="17"/>
  <c r="F210" i="17" s="1"/>
  <c r="E211" i="17"/>
  <c r="E210" i="17" s="1"/>
  <c r="E515" i="9"/>
  <c r="E514" i="9" s="1"/>
  <c r="E513" i="9" s="1"/>
  <c r="G338" i="16"/>
  <c r="G337" i="16" s="1"/>
  <c r="G336" i="16" s="1"/>
  <c r="G335" i="16" s="1"/>
  <c r="F338" i="16"/>
  <c r="F337" i="16" s="1"/>
  <c r="F336" i="16" s="1"/>
  <c r="F335" i="16" s="1"/>
  <c r="G209" i="16"/>
  <c r="G208" i="16" s="1"/>
  <c r="F209" i="16"/>
  <c r="F208" i="16" s="1"/>
  <c r="G203" i="16"/>
  <c r="G202" i="16" s="1"/>
  <c r="F203" i="16"/>
  <c r="F202" i="16" s="1"/>
  <c r="F368" i="1"/>
  <c r="F367" i="1" s="1"/>
  <c r="F366" i="1" s="1"/>
  <c r="F365" i="1" s="1"/>
  <c r="F590" i="1" s="1"/>
  <c r="F532" i="17" l="1"/>
  <c r="E532" i="17"/>
  <c r="E512" i="9"/>
  <c r="E544" i="9" s="1"/>
  <c r="E589" i="9"/>
  <c r="E233" i="9" l="1"/>
  <c r="E232" i="9" s="1"/>
  <c r="F226" i="1"/>
  <c r="F225" i="1" s="1"/>
  <c r="E491" i="9" l="1"/>
  <c r="F344" i="1"/>
  <c r="E310" i="9" l="1"/>
  <c r="E309" i="9" s="1"/>
  <c r="F432" i="1"/>
  <c r="F431" i="1" s="1"/>
  <c r="E493" i="9" l="1"/>
  <c r="E490" i="9" s="1"/>
  <c r="F346" i="1" l="1"/>
  <c r="F343" i="1" s="1"/>
  <c r="C42" i="8" l="1"/>
  <c r="F220" i="1"/>
  <c r="F219" i="1" s="1"/>
  <c r="F218" i="1" s="1"/>
  <c r="G57" i="18" l="1"/>
  <c r="G58" i="18" s="1"/>
  <c r="D57" i="18"/>
  <c r="C57" i="18"/>
  <c r="D54" i="18"/>
  <c r="C54" i="18"/>
  <c r="D52" i="18"/>
  <c r="C52" i="18"/>
  <c r="D50" i="18"/>
  <c r="C50" i="18"/>
  <c r="D48" i="18"/>
  <c r="C48" i="18"/>
  <c r="D46" i="18"/>
  <c r="C46" i="18"/>
  <c r="D44" i="18"/>
  <c r="C44" i="18"/>
  <c r="D38" i="18"/>
  <c r="C38" i="18"/>
  <c r="D36" i="18"/>
  <c r="C36" i="18"/>
  <c r="D31" i="18"/>
  <c r="C31" i="18"/>
  <c r="D20" i="18"/>
  <c r="C20" i="18"/>
  <c r="D11" i="18"/>
  <c r="C11" i="18"/>
  <c r="F462" i="17"/>
  <c r="F461" i="17" s="1"/>
  <c r="F460" i="17" s="1"/>
  <c r="F459" i="17" s="1"/>
  <c r="F458" i="17" s="1"/>
  <c r="F457" i="17" s="1"/>
  <c r="E462" i="17"/>
  <c r="E461" i="17" s="1"/>
  <c r="E460" i="17" s="1"/>
  <c r="E459" i="17" s="1"/>
  <c r="E458" i="17" s="1"/>
  <c r="E457" i="17" s="1"/>
  <c r="F450" i="17"/>
  <c r="E450" i="17"/>
  <c r="F448" i="17"/>
  <c r="E448" i="17"/>
  <c r="F432" i="17"/>
  <c r="F431" i="17" s="1"/>
  <c r="E432" i="17"/>
  <c r="E431" i="17" s="1"/>
  <c r="F441" i="17"/>
  <c r="F440" i="17" s="1"/>
  <c r="E441" i="17"/>
  <c r="E440" i="17" s="1"/>
  <c r="F427" i="17"/>
  <c r="F426" i="17" s="1"/>
  <c r="E427" i="17"/>
  <c r="E426" i="17" s="1"/>
  <c r="F420" i="17"/>
  <c r="F419" i="17" s="1"/>
  <c r="F418" i="17" s="1"/>
  <c r="E420" i="17"/>
  <c r="E419" i="17" s="1"/>
  <c r="E418" i="17" s="1"/>
  <c r="F416" i="17"/>
  <c r="F415" i="17" s="1"/>
  <c r="F414" i="17" s="1"/>
  <c r="F523" i="17" s="1"/>
  <c r="E416" i="17"/>
  <c r="E415" i="17" s="1"/>
  <c r="E414" i="17" s="1"/>
  <c r="E523" i="17" s="1"/>
  <c r="F411" i="17"/>
  <c r="F410" i="17" s="1"/>
  <c r="E411" i="17"/>
  <c r="E410" i="17" s="1"/>
  <c r="F406" i="17"/>
  <c r="F405" i="17" s="1"/>
  <c r="F404" i="17" s="1"/>
  <c r="F505" i="17" s="1"/>
  <c r="E406" i="17"/>
  <c r="E405" i="17" s="1"/>
  <c r="E404" i="17" s="1"/>
  <c r="E505" i="17" s="1"/>
  <c r="F400" i="17"/>
  <c r="F399" i="17" s="1"/>
  <c r="F398" i="17" s="1"/>
  <c r="F397" i="17" s="1"/>
  <c r="E400" i="17"/>
  <c r="E399" i="17" s="1"/>
  <c r="E398" i="17" s="1"/>
  <c r="E397" i="17" s="1"/>
  <c r="F393" i="17"/>
  <c r="F392" i="17" s="1"/>
  <c r="F391" i="17" s="1"/>
  <c r="F508" i="17" s="1"/>
  <c r="E393" i="17"/>
  <c r="E392" i="17" s="1"/>
  <c r="E391" i="17" s="1"/>
  <c r="E508" i="17" s="1"/>
  <c r="F383" i="17"/>
  <c r="F382" i="17" s="1"/>
  <c r="E383" i="17"/>
  <c r="E382" i="17" s="1"/>
  <c r="F389" i="17"/>
  <c r="F388" i="17" s="1"/>
  <c r="E389" i="17"/>
  <c r="E388" i="17" s="1"/>
  <c r="E381" i="17" s="1"/>
  <c r="F376" i="17"/>
  <c r="F375" i="17" s="1"/>
  <c r="E376" i="17"/>
  <c r="E375" i="17" s="1"/>
  <c r="F373" i="17"/>
  <c r="E373" i="17"/>
  <c r="F371" i="17"/>
  <c r="E371" i="17"/>
  <c r="F369" i="17"/>
  <c r="E369" i="17"/>
  <c r="F366" i="17"/>
  <c r="E366" i="17"/>
  <c r="F364" i="17"/>
  <c r="E364" i="17"/>
  <c r="F362" i="17"/>
  <c r="E362" i="17"/>
  <c r="F356" i="17"/>
  <c r="F355" i="17" s="1"/>
  <c r="F354" i="17" s="1"/>
  <c r="F504" i="17" s="1"/>
  <c r="E356" i="17"/>
  <c r="E355" i="17" s="1"/>
  <c r="E354" i="17" s="1"/>
  <c r="E504" i="17" s="1"/>
  <c r="F352" i="17"/>
  <c r="F351" i="17" s="1"/>
  <c r="F350" i="17" s="1"/>
  <c r="F349" i="17" s="1"/>
  <c r="E352" i="17"/>
  <c r="E351" i="17" s="1"/>
  <c r="E350" i="17" s="1"/>
  <c r="E349" i="17" s="1"/>
  <c r="F341" i="17"/>
  <c r="F340" i="17" s="1"/>
  <c r="F339" i="17" s="1"/>
  <c r="F338" i="17" s="1"/>
  <c r="E341" i="17"/>
  <c r="E340" i="17" s="1"/>
  <c r="E339" i="17" s="1"/>
  <c r="E338" i="17" s="1"/>
  <c r="F336" i="17"/>
  <c r="F335" i="17" s="1"/>
  <c r="E336" i="17"/>
  <c r="E335" i="17" s="1"/>
  <c r="F333" i="17"/>
  <c r="F332" i="17" s="1"/>
  <c r="E333" i="17"/>
  <c r="E332" i="17" s="1"/>
  <c r="F329" i="17"/>
  <c r="F328" i="17" s="1"/>
  <c r="F327" i="17" s="1"/>
  <c r="E329" i="17"/>
  <c r="E328" i="17" s="1"/>
  <c r="E327" i="17" s="1"/>
  <c r="F311" i="17"/>
  <c r="F310" i="17" s="1"/>
  <c r="E310" i="17"/>
  <c r="F308" i="17"/>
  <c r="F307" i="17" s="1"/>
  <c r="E308" i="17"/>
  <c r="E307" i="17" s="1"/>
  <c r="F314" i="17"/>
  <c r="F313" i="17" s="1"/>
  <c r="E314" i="17"/>
  <c r="E313" i="17" s="1"/>
  <c r="F301" i="17"/>
  <c r="F300" i="17" s="1"/>
  <c r="E301" i="17"/>
  <c r="E300" i="17" s="1"/>
  <c r="F298" i="17"/>
  <c r="F297" i="17" s="1"/>
  <c r="E298" i="17"/>
  <c r="E297" i="17" s="1"/>
  <c r="F285" i="17"/>
  <c r="F284" i="17" s="1"/>
  <c r="E285" i="17"/>
  <c r="E284" i="17" s="1"/>
  <c r="F282" i="17"/>
  <c r="F281" i="17" s="1"/>
  <c r="E282" i="17"/>
  <c r="E281" i="17" s="1"/>
  <c r="F288" i="17"/>
  <c r="F287" i="17" s="1"/>
  <c r="E288" i="17"/>
  <c r="E287" i="17" s="1"/>
  <c r="F278" i="17"/>
  <c r="F277" i="17" s="1"/>
  <c r="E278" i="17"/>
  <c r="E277" i="17" s="1"/>
  <c r="F275" i="17"/>
  <c r="F274" i="17" s="1"/>
  <c r="E275" i="17"/>
  <c r="E274" i="17" s="1"/>
  <c r="F267" i="17"/>
  <c r="F266" i="17" s="1"/>
  <c r="F265" i="17" s="1"/>
  <c r="E267" i="17"/>
  <c r="E266" i="17" s="1"/>
  <c r="E265" i="17" s="1"/>
  <c r="F262" i="17"/>
  <c r="F261" i="17" s="1"/>
  <c r="F260" i="17" s="1"/>
  <c r="F511" i="17" s="1"/>
  <c r="E262" i="17"/>
  <c r="E261" i="17" s="1"/>
  <c r="E260" i="17" s="1"/>
  <c r="E511" i="17" s="1"/>
  <c r="F258" i="17"/>
  <c r="F257" i="17" s="1"/>
  <c r="F256" i="17" s="1"/>
  <c r="E258" i="17"/>
  <c r="E257" i="17" s="1"/>
  <c r="E256" i="17" s="1"/>
  <c r="F251" i="17"/>
  <c r="F250" i="17" s="1"/>
  <c r="F249" i="17" s="1"/>
  <c r="F248" i="17" s="1"/>
  <c r="F247" i="17" s="1"/>
  <c r="E251" i="17"/>
  <c r="E250" i="17" s="1"/>
  <c r="E249" i="17" s="1"/>
  <c r="E248" i="17" s="1"/>
  <c r="E247" i="17" s="1"/>
  <c r="F220" i="17"/>
  <c r="F219" i="17" s="1"/>
  <c r="F215" i="17" s="1"/>
  <c r="E220" i="17"/>
  <c r="E219" i="17" s="1"/>
  <c r="E215" i="17" s="1"/>
  <c r="E214" i="17" s="1"/>
  <c r="E213" i="17" s="1"/>
  <c r="F208" i="17"/>
  <c r="F207" i="17" s="1"/>
  <c r="E208" i="17"/>
  <c r="E207" i="17" s="1"/>
  <c r="F205" i="17"/>
  <c r="F204" i="17" s="1"/>
  <c r="E205" i="17"/>
  <c r="E204" i="17" s="1"/>
  <c r="F202" i="17"/>
  <c r="E202" i="17"/>
  <c r="E201" i="17" s="1"/>
  <c r="F191" i="17"/>
  <c r="F190" i="17" s="1"/>
  <c r="F189" i="17" s="1"/>
  <c r="E191" i="17"/>
  <c r="E190" i="17" s="1"/>
  <c r="E189" i="17" s="1"/>
  <c r="F184" i="17"/>
  <c r="F183" i="17" s="1"/>
  <c r="F182" i="17" s="1"/>
  <c r="F529" i="17" s="1"/>
  <c r="E184" i="17"/>
  <c r="E183" i="17" s="1"/>
  <c r="E182" i="17" s="1"/>
  <c r="E529" i="17" s="1"/>
  <c r="F180" i="17"/>
  <c r="F179" i="17" s="1"/>
  <c r="F178" i="17" s="1"/>
  <c r="E180" i="17"/>
  <c r="E179" i="17" s="1"/>
  <c r="E178" i="17" s="1"/>
  <c r="F174" i="17"/>
  <c r="F173" i="17" s="1"/>
  <c r="E174" i="17"/>
  <c r="E173" i="17" s="1"/>
  <c r="F171" i="17"/>
  <c r="F170" i="17" s="1"/>
  <c r="E171" i="17"/>
  <c r="E170" i="17" s="1"/>
  <c r="F165" i="17"/>
  <c r="F164" i="17" s="1"/>
  <c r="F163" i="17" s="1"/>
  <c r="F162" i="17" s="1"/>
  <c r="F161" i="17" s="1"/>
  <c r="E165" i="17"/>
  <c r="E164" i="17" s="1"/>
  <c r="E163" i="17" s="1"/>
  <c r="E162" i="17" s="1"/>
  <c r="E161" i="17" s="1"/>
  <c r="F159" i="17"/>
  <c r="F158" i="17" s="1"/>
  <c r="F157" i="17" s="1"/>
  <c r="F156" i="17" s="1"/>
  <c r="F155" i="17" s="1"/>
  <c r="E159" i="17"/>
  <c r="E158" i="17" s="1"/>
  <c r="E157" i="17" s="1"/>
  <c r="E156" i="17" s="1"/>
  <c r="E155" i="17" s="1"/>
  <c r="F147" i="17"/>
  <c r="F146" i="17" s="1"/>
  <c r="F145" i="17" s="1"/>
  <c r="F144" i="17" s="1"/>
  <c r="F143" i="17" s="1"/>
  <c r="E147" i="17"/>
  <c r="E146" i="17" s="1"/>
  <c r="E145" i="17" s="1"/>
  <c r="E144" i="17" s="1"/>
  <c r="E143" i="17" s="1"/>
  <c r="F129" i="17"/>
  <c r="E129" i="17"/>
  <c r="F127" i="17"/>
  <c r="E127" i="17"/>
  <c r="F124" i="17"/>
  <c r="E124" i="17"/>
  <c r="F122" i="17"/>
  <c r="E122" i="17"/>
  <c r="F119" i="17"/>
  <c r="E119" i="17"/>
  <c r="F117" i="17"/>
  <c r="E117" i="17"/>
  <c r="F114" i="17"/>
  <c r="E114" i="17"/>
  <c r="F112" i="17"/>
  <c r="E112" i="17"/>
  <c r="F132" i="17"/>
  <c r="F131" i="17" s="1"/>
  <c r="E132" i="17"/>
  <c r="E131" i="17" s="1"/>
  <c r="F108" i="17"/>
  <c r="F107" i="17" s="1"/>
  <c r="E108" i="17"/>
  <c r="E107" i="17" s="1"/>
  <c r="F105" i="17"/>
  <c r="F104" i="17" s="1"/>
  <c r="E105" i="17"/>
  <c r="E104" i="17" s="1"/>
  <c r="F102" i="17"/>
  <c r="E102" i="17"/>
  <c r="F100" i="17"/>
  <c r="E100" i="17"/>
  <c r="F96" i="17"/>
  <c r="E96" i="17"/>
  <c r="F94" i="17"/>
  <c r="E94" i="17"/>
  <c r="F89" i="17"/>
  <c r="F88" i="17" s="1"/>
  <c r="E89" i="17"/>
  <c r="E88" i="17" s="1"/>
  <c r="F86" i="17"/>
  <c r="F85" i="17" s="1"/>
  <c r="E86" i="17"/>
  <c r="E85" i="17" s="1"/>
  <c r="F81" i="17"/>
  <c r="F80" i="17" s="1"/>
  <c r="F79" i="17" s="1"/>
  <c r="E81" i="17"/>
  <c r="E80" i="17" s="1"/>
  <c r="E79" i="17" s="1"/>
  <c r="F76" i="17"/>
  <c r="E76" i="17"/>
  <c r="F74" i="17"/>
  <c r="E74" i="17"/>
  <c r="F72" i="17"/>
  <c r="E72" i="17"/>
  <c r="F68" i="17"/>
  <c r="F67" i="17" s="1"/>
  <c r="E68" i="17"/>
  <c r="E67" i="17" s="1"/>
  <c r="E65" i="17"/>
  <c r="E64" i="17" s="1"/>
  <c r="F65" i="17"/>
  <c r="F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G46" i="17"/>
  <c r="F44" i="17"/>
  <c r="F43" i="17" s="1"/>
  <c r="F42" i="17" s="1"/>
  <c r="F41" i="17" s="1"/>
  <c r="F40" i="17" s="1"/>
  <c r="E44" i="17"/>
  <c r="E43" i="17" s="1"/>
  <c r="E42" i="17" s="1"/>
  <c r="E41" i="17" s="1"/>
  <c r="E40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E14" i="17" s="1"/>
  <c r="H12" i="17"/>
  <c r="G492" i="16"/>
  <c r="G491" i="16" s="1"/>
  <c r="F492" i="16"/>
  <c r="F491" i="16" s="1"/>
  <c r="G485" i="16"/>
  <c r="G484" i="16" s="1"/>
  <c r="G483" i="16" s="1"/>
  <c r="G482" i="16" s="1"/>
  <c r="G481" i="16" s="1"/>
  <c r="F485" i="16"/>
  <c r="F484" i="16" s="1"/>
  <c r="F483" i="16" s="1"/>
  <c r="F482" i="16" s="1"/>
  <c r="F481" i="16" s="1"/>
  <c r="G478" i="16"/>
  <c r="G477" i="16" s="1"/>
  <c r="F478" i="16"/>
  <c r="F477" i="16" s="1"/>
  <c r="G475" i="16"/>
  <c r="F475" i="16"/>
  <c r="G473" i="16"/>
  <c r="F473" i="16"/>
  <c r="G471" i="16"/>
  <c r="F471" i="16"/>
  <c r="F468" i="16"/>
  <c r="G466" i="16"/>
  <c r="F466" i="16"/>
  <c r="G464" i="16"/>
  <c r="F464" i="16"/>
  <c r="G458" i="16"/>
  <c r="G457" i="16" s="1"/>
  <c r="G456" i="16" s="1"/>
  <c r="F458" i="16"/>
  <c r="F457" i="16" s="1"/>
  <c r="F456" i="16" s="1"/>
  <c r="G454" i="16"/>
  <c r="G453" i="16" s="1"/>
  <c r="G452" i="16" s="1"/>
  <c r="G451" i="16" s="1"/>
  <c r="F454" i="16"/>
  <c r="F453" i="16" s="1"/>
  <c r="F452" i="16" s="1"/>
  <c r="F451" i="16" s="1"/>
  <c r="G447" i="16"/>
  <c r="G446" i="16" s="1"/>
  <c r="F447" i="16"/>
  <c r="F446" i="16" s="1"/>
  <c r="G444" i="16"/>
  <c r="G443" i="16" s="1"/>
  <c r="F444" i="16"/>
  <c r="F443" i="16" s="1"/>
  <c r="G440" i="16"/>
  <c r="G439" i="16" s="1"/>
  <c r="G438" i="16" s="1"/>
  <c r="F440" i="16"/>
  <c r="F439" i="16" s="1"/>
  <c r="F438" i="16" s="1"/>
  <c r="G422" i="16"/>
  <c r="G421" i="16" s="1"/>
  <c r="F422" i="16"/>
  <c r="F421" i="16" s="1"/>
  <c r="G419" i="16"/>
  <c r="G418" i="16" s="1"/>
  <c r="F419" i="16"/>
  <c r="F418" i="16" s="1"/>
  <c r="G425" i="16"/>
  <c r="G424" i="16" s="1"/>
  <c r="F425" i="16"/>
  <c r="F424" i="16" s="1"/>
  <c r="G412" i="16"/>
  <c r="G411" i="16" s="1"/>
  <c r="F412" i="16"/>
  <c r="F411" i="16" s="1"/>
  <c r="G409" i="16"/>
  <c r="G408" i="16" s="1"/>
  <c r="F409" i="16"/>
  <c r="F408" i="16" s="1"/>
  <c r="G396" i="16"/>
  <c r="G395" i="16" s="1"/>
  <c r="F396" i="16"/>
  <c r="F395" i="16" s="1"/>
  <c r="G393" i="16"/>
  <c r="G392" i="16" s="1"/>
  <c r="F393" i="16"/>
  <c r="F392" i="16" s="1"/>
  <c r="G399" i="16"/>
  <c r="G398" i="16" s="1"/>
  <c r="F399" i="16"/>
  <c r="F398" i="16" s="1"/>
  <c r="G389" i="16"/>
  <c r="G388" i="16" s="1"/>
  <c r="F389" i="16"/>
  <c r="F388" i="16" s="1"/>
  <c r="G386" i="16"/>
  <c r="G385" i="16" s="1"/>
  <c r="F386" i="16"/>
  <c r="F385" i="16" s="1"/>
  <c r="G377" i="16"/>
  <c r="G376" i="16" s="1"/>
  <c r="G375" i="16" s="1"/>
  <c r="F377" i="16"/>
  <c r="F376" i="16" s="1"/>
  <c r="F375" i="16" s="1"/>
  <c r="G373" i="16"/>
  <c r="G372" i="16" s="1"/>
  <c r="G371" i="16" s="1"/>
  <c r="G370" i="16" s="1"/>
  <c r="F373" i="16"/>
  <c r="F372" i="16" s="1"/>
  <c r="F371" i="16" s="1"/>
  <c r="F370" i="16" s="1"/>
  <c r="G367" i="16"/>
  <c r="G366" i="16" s="1"/>
  <c r="G365" i="16" s="1"/>
  <c r="G364" i="16" s="1"/>
  <c r="F367" i="16"/>
  <c r="F366" i="16" s="1"/>
  <c r="F365" i="16" s="1"/>
  <c r="F364" i="16" s="1"/>
  <c r="G362" i="16"/>
  <c r="G361" i="16" s="1"/>
  <c r="F362" i="16"/>
  <c r="F361" i="16" s="1"/>
  <c r="G359" i="16"/>
  <c r="F359" i="16"/>
  <c r="G357" i="16"/>
  <c r="F357" i="16"/>
  <c r="G355" i="16"/>
  <c r="F355" i="16"/>
  <c r="G352" i="16"/>
  <c r="G351" i="16" s="1"/>
  <c r="F352" i="16"/>
  <c r="F351" i="16" s="1"/>
  <c r="G345" i="16"/>
  <c r="G344" i="16" s="1"/>
  <c r="G343" i="16" s="1"/>
  <c r="G342" i="16" s="1"/>
  <c r="G341" i="16" s="1"/>
  <c r="G340" i="16" s="1"/>
  <c r="G514" i="16" s="1"/>
  <c r="H457" i="17" s="1"/>
  <c r="F345" i="16"/>
  <c r="F344" i="16" s="1"/>
  <c r="F343" i="16" s="1"/>
  <c r="F342" i="16" s="1"/>
  <c r="F341" i="16" s="1"/>
  <c r="F340" i="16" s="1"/>
  <c r="F514" i="16" s="1"/>
  <c r="G457" i="17" s="1"/>
  <c r="G333" i="16"/>
  <c r="F333" i="16"/>
  <c r="G331" i="16"/>
  <c r="F331" i="16"/>
  <c r="G317" i="16"/>
  <c r="F317" i="16"/>
  <c r="G315" i="16"/>
  <c r="G314" i="16" s="1"/>
  <c r="F315" i="16"/>
  <c r="F314" i="16" s="1"/>
  <c r="G324" i="16"/>
  <c r="G323" i="16" s="1"/>
  <c r="F324" i="16"/>
  <c r="F323" i="16" s="1"/>
  <c r="G309" i="16"/>
  <c r="G308" i="16" s="1"/>
  <c r="G307" i="16" s="1"/>
  <c r="F309" i="16"/>
  <c r="F308" i="16" s="1"/>
  <c r="F307" i="16" s="1"/>
  <c r="G305" i="16"/>
  <c r="G304" i="16" s="1"/>
  <c r="G303" i="16" s="1"/>
  <c r="G302" i="16" s="1"/>
  <c r="F305" i="16"/>
  <c r="F304" i="16" s="1"/>
  <c r="F303" i="16" s="1"/>
  <c r="F302" i="16" s="1"/>
  <c r="G300" i="16"/>
  <c r="G299" i="16" s="1"/>
  <c r="G298" i="16" s="1"/>
  <c r="G297" i="16" s="1"/>
  <c r="F300" i="16"/>
  <c r="F299" i="16" s="1"/>
  <c r="F298" i="16" s="1"/>
  <c r="F297" i="16" s="1"/>
  <c r="G294" i="16"/>
  <c r="G293" i="16" s="1"/>
  <c r="G292" i="16" s="1"/>
  <c r="G291" i="16" s="1"/>
  <c r="F294" i="16"/>
  <c r="F293" i="16" s="1"/>
  <c r="F292" i="16" s="1"/>
  <c r="F291" i="16" s="1"/>
  <c r="G287" i="16"/>
  <c r="G286" i="16" s="1"/>
  <c r="G285" i="16" s="1"/>
  <c r="F287" i="16"/>
  <c r="F286" i="16" s="1"/>
  <c r="F285" i="16" s="1"/>
  <c r="G277" i="16"/>
  <c r="G276" i="16" s="1"/>
  <c r="F277" i="16"/>
  <c r="F276" i="16" s="1"/>
  <c r="G283" i="16"/>
  <c r="G282" i="16" s="1"/>
  <c r="F283" i="16"/>
  <c r="F282" i="16" s="1"/>
  <c r="G266" i="16"/>
  <c r="G265" i="16" s="1"/>
  <c r="G264" i="16" s="1"/>
  <c r="F266" i="16"/>
  <c r="F265" i="16" s="1"/>
  <c r="F264" i="16" s="1"/>
  <c r="G259" i="16"/>
  <c r="G258" i="16" s="1"/>
  <c r="F259" i="16"/>
  <c r="F258" i="16" s="1"/>
  <c r="G254" i="16"/>
  <c r="G253" i="16" s="1"/>
  <c r="G252" i="16" s="1"/>
  <c r="F254" i="16"/>
  <c r="F253" i="16" s="1"/>
  <c r="F252" i="16" s="1"/>
  <c r="G250" i="16"/>
  <c r="G249" i="16" s="1"/>
  <c r="G248" i="16" s="1"/>
  <c r="F250" i="16"/>
  <c r="F249" i="16" s="1"/>
  <c r="F248" i="16" s="1"/>
  <c r="G243" i="16"/>
  <c r="G242" i="16" s="1"/>
  <c r="G241" i="16" s="1"/>
  <c r="G240" i="16" s="1"/>
  <c r="G239" i="16" s="1"/>
  <c r="F243" i="16"/>
  <c r="F242" i="16" s="1"/>
  <c r="F241" i="16" s="1"/>
  <c r="F240" i="16" s="1"/>
  <c r="F239" i="16" s="1"/>
  <c r="G212" i="16"/>
  <c r="G211" i="16" s="1"/>
  <c r="F212" i="16"/>
  <c r="F211" i="16" s="1"/>
  <c r="F200" i="16"/>
  <c r="F199" i="16" s="1"/>
  <c r="G200" i="16"/>
  <c r="G199" i="16" s="1"/>
  <c r="G197" i="16"/>
  <c r="G196" i="16" s="1"/>
  <c r="F197" i="16"/>
  <c r="F196" i="16" s="1"/>
  <c r="G194" i="16"/>
  <c r="G193" i="16" s="1"/>
  <c r="F194" i="16"/>
  <c r="G183" i="16"/>
  <c r="G182" i="16" s="1"/>
  <c r="G181" i="16" s="1"/>
  <c r="G180" i="16" s="1"/>
  <c r="G179" i="16" s="1"/>
  <c r="F183" i="16"/>
  <c r="F182" i="16" s="1"/>
  <c r="F181" i="16" s="1"/>
  <c r="F180" i="16" s="1"/>
  <c r="F179" i="16" s="1"/>
  <c r="G176" i="16"/>
  <c r="G175" i="16" s="1"/>
  <c r="G174" i="16" s="1"/>
  <c r="F176" i="16"/>
  <c r="F175" i="16" s="1"/>
  <c r="F174" i="16" s="1"/>
  <c r="G172" i="16"/>
  <c r="G171" i="16" s="1"/>
  <c r="G170" i="16" s="1"/>
  <c r="F172" i="16"/>
  <c r="F171" i="16" s="1"/>
  <c r="F170" i="16" s="1"/>
  <c r="G166" i="16"/>
  <c r="G165" i="16" s="1"/>
  <c r="F166" i="16"/>
  <c r="F165" i="16" s="1"/>
  <c r="G163" i="16"/>
  <c r="G162" i="16" s="1"/>
  <c r="F163" i="16"/>
  <c r="F162" i="16" s="1"/>
  <c r="G157" i="16"/>
  <c r="G156" i="16" s="1"/>
  <c r="G154" i="16" s="1"/>
  <c r="G153" i="16" s="1"/>
  <c r="F157" i="16"/>
  <c r="F156" i="16" s="1"/>
  <c r="F154" i="16" s="1"/>
  <c r="F153" i="16" s="1"/>
  <c r="G151" i="16"/>
  <c r="G150" i="16" s="1"/>
  <c r="G149" i="16" s="1"/>
  <c r="F151" i="16"/>
  <c r="F150" i="16" s="1"/>
  <c r="G139" i="16"/>
  <c r="G138" i="16" s="1"/>
  <c r="G137" i="16" s="1"/>
  <c r="G136" i="16" s="1"/>
  <c r="F139" i="16"/>
  <c r="F138" i="16" s="1"/>
  <c r="F137" i="16" s="1"/>
  <c r="F136" i="16" s="1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06" i="16"/>
  <c r="F106" i="16"/>
  <c r="G104" i="16"/>
  <c r="F104" i="16"/>
  <c r="G124" i="16"/>
  <c r="G123" i="16" s="1"/>
  <c r="F124" i="16"/>
  <c r="F123" i="16" s="1"/>
  <c r="G100" i="16"/>
  <c r="G99" i="16" s="1"/>
  <c r="F100" i="16"/>
  <c r="F99" i="16" s="1"/>
  <c r="G97" i="16"/>
  <c r="F97" i="16"/>
  <c r="G95" i="16"/>
  <c r="F95" i="16"/>
  <c r="G91" i="16"/>
  <c r="F91" i="16"/>
  <c r="G89" i="16"/>
  <c r="F89" i="16"/>
  <c r="G84" i="16"/>
  <c r="G83" i="16" s="1"/>
  <c r="F84" i="16"/>
  <c r="F83" i="16" s="1"/>
  <c r="G82" i="16"/>
  <c r="G81" i="16" s="1"/>
  <c r="G80" i="16" s="1"/>
  <c r="F82" i="16"/>
  <c r="F81" i="16" s="1"/>
  <c r="F80" i="16" s="1"/>
  <c r="G76" i="16"/>
  <c r="G75" i="16" s="1"/>
  <c r="G74" i="16" s="1"/>
  <c r="G73" i="16" s="1"/>
  <c r="F76" i="16"/>
  <c r="F75" i="16" s="1"/>
  <c r="F74" i="16" s="1"/>
  <c r="F73" i="16" s="1"/>
  <c r="G71" i="16"/>
  <c r="F71" i="16"/>
  <c r="G69" i="16"/>
  <c r="F69" i="16"/>
  <c r="G67" i="16"/>
  <c r="F67" i="16"/>
  <c r="G63" i="16"/>
  <c r="G62" i="16" s="1"/>
  <c r="F63" i="16"/>
  <c r="F62" i="16" s="1"/>
  <c r="G60" i="16"/>
  <c r="G59" i="16" s="1"/>
  <c r="F60" i="16"/>
  <c r="F59" i="16" s="1"/>
  <c r="G54" i="16"/>
  <c r="G53" i="16" s="1"/>
  <c r="G52" i="16" s="1"/>
  <c r="G51" i="16" s="1"/>
  <c r="F54" i="16"/>
  <c r="F53" i="16" s="1"/>
  <c r="F52" i="16" s="1"/>
  <c r="F51" i="16" s="1"/>
  <c r="G49" i="16"/>
  <c r="G48" i="16" s="1"/>
  <c r="G46" i="16" s="1"/>
  <c r="G45" i="16" s="1"/>
  <c r="F49" i="16"/>
  <c r="F48" i="16" s="1"/>
  <c r="F46" i="16" s="1"/>
  <c r="F45" i="16" s="1"/>
  <c r="G43" i="16"/>
  <c r="F43" i="16"/>
  <c r="G41" i="16"/>
  <c r="F41" i="16"/>
  <c r="G36" i="16"/>
  <c r="G35" i="16" s="1"/>
  <c r="G34" i="16" s="1"/>
  <c r="G33" i="16" s="1"/>
  <c r="F36" i="16"/>
  <c r="F35" i="16" s="1"/>
  <c r="F34" i="16" s="1"/>
  <c r="F33" i="16" s="1"/>
  <c r="G29" i="16"/>
  <c r="G28" i="16" s="1"/>
  <c r="G27" i="16" s="1"/>
  <c r="G26" i="16" s="1"/>
  <c r="F29" i="16"/>
  <c r="F28" i="16" s="1"/>
  <c r="F27" i="16" s="1"/>
  <c r="F26" i="16" s="1"/>
  <c r="G24" i="16"/>
  <c r="G23" i="16" s="1"/>
  <c r="G22" i="16" s="1"/>
  <c r="G21" i="16" s="1"/>
  <c r="F24" i="16"/>
  <c r="F23" i="16" s="1"/>
  <c r="F22" i="16" s="1"/>
  <c r="F21" i="16" s="1"/>
  <c r="G18" i="16"/>
  <c r="F18" i="16"/>
  <c r="G16" i="16"/>
  <c r="F16" i="16"/>
  <c r="G14" i="16"/>
  <c r="F14" i="16"/>
  <c r="D37" i="15"/>
  <c r="D10" i="12"/>
  <c r="D13" i="12" s="1"/>
  <c r="C10" i="12"/>
  <c r="C13" i="12" s="1"/>
  <c r="E430" i="17" l="1"/>
  <c r="F381" i="17"/>
  <c r="F263" i="16"/>
  <c r="F262" i="16" s="1"/>
  <c r="F261" i="16" s="1"/>
  <c r="F275" i="16"/>
  <c r="F274" i="16" s="1"/>
  <c r="G262" i="16"/>
  <c r="G261" i="16" s="1"/>
  <c r="G263" i="16"/>
  <c r="G275" i="16"/>
  <c r="F293" i="17"/>
  <c r="F496" i="17" s="1"/>
  <c r="E293" i="17"/>
  <c r="F404" i="16"/>
  <c r="G404" i="16"/>
  <c r="D10" i="18"/>
  <c r="D68" i="18" s="1"/>
  <c r="E497" i="17"/>
  <c r="E331" i="17"/>
  <c r="E326" i="17" s="1"/>
  <c r="E325" i="17" s="1"/>
  <c r="E273" i="17"/>
  <c r="E493" i="17" s="1"/>
  <c r="E280" i="17"/>
  <c r="E494" i="17" s="1"/>
  <c r="F506" i="17"/>
  <c r="E506" i="17"/>
  <c r="F280" i="17"/>
  <c r="F494" i="17" s="1"/>
  <c r="E200" i="17"/>
  <c r="E199" i="17" s="1"/>
  <c r="E475" i="17" s="1"/>
  <c r="F41" i="18" s="1"/>
  <c r="F42" i="18" s="1"/>
  <c r="F391" i="16"/>
  <c r="G391" i="16"/>
  <c r="G192" i="16"/>
  <c r="G191" i="16" s="1"/>
  <c r="F135" i="16"/>
  <c r="F506" i="16" s="1"/>
  <c r="G143" i="17" s="1"/>
  <c r="G135" i="16"/>
  <c r="G506" i="16" s="1"/>
  <c r="H143" i="17" s="1"/>
  <c r="F99" i="17"/>
  <c r="E93" i="17"/>
  <c r="E92" i="17" s="1"/>
  <c r="E91" i="17" s="1"/>
  <c r="F111" i="17"/>
  <c r="F116" i="17"/>
  <c r="E48" i="17"/>
  <c r="E47" i="17" s="1"/>
  <c r="E46" i="17" s="1"/>
  <c r="E63" i="17"/>
  <c r="E515" i="17" s="1"/>
  <c r="F71" i="17"/>
  <c r="F70" i="17" s="1"/>
  <c r="F516" i="17" s="1"/>
  <c r="F93" i="17"/>
  <c r="F92" i="17" s="1"/>
  <c r="F91" i="17" s="1"/>
  <c r="E99" i="17"/>
  <c r="E121" i="17"/>
  <c r="F121" i="17"/>
  <c r="E111" i="17"/>
  <c r="F169" i="17"/>
  <c r="F525" i="17" s="1"/>
  <c r="G490" i="16"/>
  <c r="G489" i="16" s="1"/>
  <c r="G488" i="16" s="1"/>
  <c r="G487" i="16" s="1"/>
  <c r="G480" i="16" s="1"/>
  <c r="F79" i="16"/>
  <c r="F78" i="16" s="1"/>
  <c r="F88" i="16"/>
  <c r="F87" i="16" s="1"/>
  <c r="F86" i="16" s="1"/>
  <c r="F169" i="16"/>
  <c r="F168" i="16" s="1"/>
  <c r="G257" i="16"/>
  <c r="G256" i="16" s="1"/>
  <c r="G79" i="16"/>
  <c r="G78" i="16" s="1"/>
  <c r="F94" i="16"/>
  <c r="G470" i="16"/>
  <c r="F463" i="16"/>
  <c r="F470" i="16"/>
  <c r="F103" i="16"/>
  <c r="F450" i="16"/>
  <c r="F449" i="16" s="1"/>
  <c r="F108" i="16"/>
  <c r="G88" i="16"/>
  <c r="G87" i="16" s="1"/>
  <c r="G86" i="16" s="1"/>
  <c r="G463" i="16"/>
  <c r="G450" i="16"/>
  <c r="G449" i="16" s="1"/>
  <c r="F118" i="16"/>
  <c r="F330" i="16"/>
  <c r="F329" i="16" s="1"/>
  <c r="F328" i="16" s="1"/>
  <c r="E116" i="17"/>
  <c r="F425" i="17"/>
  <c r="F495" i="17" s="1"/>
  <c r="F201" i="17"/>
  <c r="F306" i="17"/>
  <c r="F497" i="17" s="1"/>
  <c r="E368" i="17"/>
  <c r="E447" i="17"/>
  <c r="E446" i="17" s="1"/>
  <c r="E429" i="17"/>
  <c r="F273" i="17"/>
  <c r="F493" i="17" s="1"/>
  <c r="F331" i="17"/>
  <c r="F501" i="17" s="1"/>
  <c r="F361" i="17"/>
  <c r="F23" i="17"/>
  <c r="F19" i="17" s="1"/>
  <c r="F18" i="17" s="1"/>
  <c r="F48" i="17"/>
  <c r="F47" i="17" s="1"/>
  <c r="F46" i="17" s="1"/>
  <c r="E169" i="17"/>
  <c r="E168" i="17" s="1"/>
  <c r="E480" i="17" s="1"/>
  <c r="F50" i="18" s="1"/>
  <c r="F51" i="18" s="1"/>
  <c r="E23" i="17"/>
  <c r="E19" i="17" s="1"/>
  <c r="F35" i="17"/>
  <c r="F34" i="17" s="1"/>
  <c r="F33" i="17" s="1"/>
  <c r="E500" i="17"/>
  <c r="F430" i="17"/>
  <c r="F429" i="17" s="1"/>
  <c r="F447" i="17"/>
  <c r="F446" i="17" s="1"/>
  <c r="G384" i="16"/>
  <c r="F207" i="16"/>
  <c r="F206" i="16" s="1"/>
  <c r="F205" i="16" s="1"/>
  <c r="G207" i="16"/>
  <c r="G206" i="16" s="1"/>
  <c r="G205" i="16" s="1"/>
  <c r="G354" i="16"/>
  <c r="G350" i="16" s="1"/>
  <c r="G349" i="16" s="1"/>
  <c r="G118" i="16"/>
  <c r="G94" i="16"/>
  <c r="F273" i="16"/>
  <c r="F272" i="16" s="1"/>
  <c r="F511" i="16" s="1"/>
  <c r="G378" i="17" s="1"/>
  <c r="F417" i="16"/>
  <c r="F193" i="16"/>
  <c r="F192" i="16" s="1"/>
  <c r="F191" i="16" s="1"/>
  <c r="F247" i="16"/>
  <c r="G313" i="16"/>
  <c r="G312" i="16" s="1"/>
  <c r="G311" i="16" s="1"/>
  <c r="F58" i="16"/>
  <c r="F13" i="16"/>
  <c r="F12" i="16" s="1"/>
  <c r="F11" i="16" s="1"/>
  <c r="F40" i="16"/>
  <c r="F39" i="16" s="1"/>
  <c r="F38" i="16" s="1"/>
  <c r="G108" i="16"/>
  <c r="G247" i="16"/>
  <c r="G296" i="16"/>
  <c r="G40" i="16"/>
  <c r="G39" i="16" s="1"/>
  <c r="G38" i="16" s="1"/>
  <c r="F113" i="16"/>
  <c r="F161" i="16"/>
  <c r="F160" i="16" s="1"/>
  <c r="F159" i="16" s="1"/>
  <c r="F257" i="16"/>
  <c r="F256" i="16" s="1"/>
  <c r="G417" i="16"/>
  <c r="G13" i="16"/>
  <c r="G12" i="16" s="1"/>
  <c r="G11" i="16" s="1"/>
  <c r="C10" i="18"/>
  <c r="C68" i="18" s="1"/>
  <c r="F84" i="17"/>
  <c r="F83" i="17" s="1"/>
  <c r="F479" i="17" s="1"/>
  <c r="G48" i="18" s="1"/>
  <c r="G49" i="18" s="1"/>
  <c r="E526" i="17"/>
  <c r="E264" i="17"/>
  <c r="F526" i="17"/>
  <c r="F264" i="17"/>
  <c r="F481" i="17" s="1"/>
  <c r="G52" i="18" s="1"/>
  <c r="G53" i="18" s="1"/>
  <c r="E84" i="17"/>
  <c r="E83" i="17" s="1"/>
  <c r="F500" i="17"/>
  <c r="F126" i="17"/>
  <c r="F368" i="17"/>
  <c r="E35" i="17"/>
  <c r="E34" i="17" s="1"/>
  <c r="E33" i="17" s="1"/>
  <c r="E71" i="17"/>
  <c r="E70" i="17" s="1"/>
  <c r="E516" i="17" s="1"/>
  <c r="E126" i="17"/>
  <c r="E361" i="17"/>
  <c r="E425" i="17"/>
  <c r="E495" i="17" s="1"/>
  <c r="F384" i="16"/>
  <c r="G58" i="16"/>
  <c r="F442" i="16"/>
  <c r="G66" i="16"/>
  <c r="G65" i="16" s="1"/>
  <c r="G103" i="16"/>
  <c r="G113" i="16"/>
  <c r="F354" i="16"/>
  <c r="F350" i="16" s="1"/>
  <c r="F349" i="16" s="1"/>
  <c r="G330" i="16"/>
  <c r="G329" i="16" s="1"/>
  <c r="G328" i="16" s="1"/>
  <c r="F490" i="16"/>
  <c r="F489" i="16" s="1"/>
  <c r="F488" i="16" s="1"/>
  <c r="F487" i="16" s="1"/>
  <c r="F480" i="16" s="1"/>
  <c r="F155" i="16"/>
  <c r="F296" i="16"/>
  <c r="F313" i="16"/>
  <c r="F312" i="16" s="1"/>
  <c r="F311" i="16" s="1"/>
  <c r="D54" i="15"/>
  <c r="G501" i="16" s="1"/>
  <c r="G496" i="16"/>
  <c r="G498" i="16" s="1"/>
  <c r="G161" i="16"/>
  <c r="G160" i="16" s="1"/>
  <c r="G159" i="16" s="1"/>
  <c r="F149" i="16"/>
  <c r="F148" i="16"/>
  <c r="F147" i="16" s="1"/>
  <c r="G20" i="16"/>
  <c r="G47" i="16"/>
  <c r="G169" i="16"/>
  <c r="G168" i="16" s="1"/>
  <c r="E13" i="17"/>
  <c r="E519" i="17"/>
  <c r="F13" i="17"/>
  <c r="E525" i="17"/>
  <c r="E528" i="17"/>
  <c r="E177" i="17"/>
  <c r="E188" i="17"/>
  <c r="E187" i="17" s="1"/>
  <c r="E510" i="17"/>
  <c r="E255" i="17"/>
  <c r="E471" i="17" s="1"/>
  <c r="F31" i="18" s="1"/>
  <c r="F32" i="18" s="1"/>
  <c r="E521" i="17"/>
  <c r="E78" i="17"/>
  <c r="E476" i="17" s="1"/>
  <c r="F44" i="18" s="1"/>
  <c r="F45" i="18" s="1"/>
  <c r="F507" i="17"/>
  <c r="F521" i="17"/>
  <c r="F78" i="17"/>
  <c r="F476" i="17" s="1"/>
  <c r="G44" i="18" s="1"/>
  <c r="G45" i="18" s="1"/>
  <c r="F519" i="17"/>
  <c r="F214" i="17"/>
  <c r="F213" i="17" s="1"/>
  <c r="F63" i="17"/>
  <c r="F528" i="17"/>
  <c r="F177" i="17"/>
  <c r="F530" i="17"/>
  <c r="F188" i="17"/>
  <c r="F187" i="17" s="1"/>
  <c r="F510" i="17"/>
  <c r="F255" i="17"/>
  <c r="E507" i="17"/>
  <c r="E380" i="17"/>
  <c r="E379" i="17" s="1"/>
  <c r="E378" i="17" s="1"/>
  <c r="E403" i="17"/>
  <c r="E409" i="17"/>
  <c r="E413" i="17"/>
  <c r="E478" i="17" s="1"/>
  <c r="F46" i="18" s="1"/>
  <c r="F47" i="18" s="1"/>
  <c r="F403" i="17"/>
  <c r="F409" i="17"/>
  <c r="F413" i="17"/>
  <c r="F478" i="17" s="1"/>
  <c r="G46" i="18" s="1"/>
  <c r="G47" i="18" s="1"/>
  <c r="F20" i="16"/>
  <c r="F10" i="16" s="1"/>
  <c r="F9" i="16" s="1"/>
  <c r="F369" i="16"/>
  <c r="G148" i="16"/>
  <c r="G147" i="16" s="1"/>
  <c r="G155" i="16"/>
  <c r="G442" i="16"/>
  <c r="F47" i="16"/>
  <c r="F66" i="16"/>
  <c r="F65" i="16" s="1"/>
  <c r="G369" i="16"/>
  <c r="G274" i="16"/>
  <c r="G273" i="16" s="1"/>
  <c r="G272" i="16" s="1"/>
  <c r="E110" i="17" l="1"/>
  <c r="F110" i="17"/>
  <c r="F98" i="17" s="1"/>
  <c r="E291" i="17"/>
  <c r="E290" i="17" s="1"/>
  <c r="E98" i="17"/>
  <c r="E488" i="17" s="1"/>
  <c r="G511" i="16"/>
  <c r="H378" i="17" s="1"/>
  <c r="F102" i="16"/>
  <c r="F497" i="16" s="1"/>
  <c r="G102" i="16"/>
  <c r="G497" i="16" s="1"/>
  <c r="F402" i="16"/>
  <c r="F401" i="16" s="1"/>
  <c r="F408" i="17"/>
  <c r="F473" i="17" s="1"/>
  <c r="G36" i="18" s="1"/>
  <c r="G37" i="18" s="1"/>
  <c r="F514" i="17"/>
  <c r="E408" i="17"/>
  <c r="E402" i="17" s="1"/>
  <c r="E514" i="17"/>
  <c r="E360" i="17"/>
  <c r="E503" i="17" s="1"/>
  <c r="E501" i="17"/>
  <c r="E530" i="17"/>
  <c r="E348" i="17"/>
  <c r="E347" i="17" s="1"/>
  <c r="E198" i="17"/>
  <c r="F380" i="17"/>
  <c r="F379" i="17" s="1"/>
  <c r="F378" i="17" s="1"/>
  <c r="F348" i="17"/>
  <c r="F347" i="17" s="1"/>
  <c r="E470" i="17"/>
  <c r="F26" i="18" s="1"/>
  <c r="F27" i="18" s="1"/>
  <c r="E481" i="17"/>
  <c r="F52" i="18" s="1"/>
  <c r="F53" i="18" s="1"/>
  <c r="E479" i="17"/>
  <c r="F48" i="18" s="1"/>
  <c r="F49" i="18" s="1"/>
  <c r="E324" i="17"/>
  <c r="E512" i="17"/>
  <c r="E445" i="17"/>
  <c r="E444" i="17" s="1"/>
  <c r="E443" i="17" s="1"/>
  <c r="F512" i="17"/>
  <c r="F445" i="17"/>
  <c r="F444" i="17" s="1"/>
  <c r="F443" i="17" s="1"/>
  <c r="F360" i="17"/>
  <c r="F359" i="17" s="1"/>
  <c r="F358" i="17" s="1"/>
  <c r="F291" i="17"/>
  <c r="F290" i="17" s="1"/>
  <c r="F326" i="17"/>
  <c r="F325" i="17" s="1"/>
  <c r="F324" i="17" s="1"/>
  <c r="F424" i="17"/>
  <c r="F423" i="17" s="1"/>
  <c r="F422" i="17" s="1"/>
  <c r="F200" i="17"/>
  <c r="F524" i="17"/>
  <c r="F168" i="17"/>
  <c r="F480" i="17" s="1"/>
  <c r="G50" i="18" s="1"/>
  <c r="G51" i="18" s="1"/>
  <c r="F383" i="16"/>
  <c r="F382" i="16" s="1"/>
  <c r="F381" i="16" s="1"/>
  <c r="F462" i="16"/>
  <c r="F461" i="16" s="1"/>
  <c r="F460" i="16" s="1"/>
  <c r="F437" i="16"/>
  <c r="F436" i="16" s="1"/>
  <c r="F435" i="16" s="1"/>
  <c r="G290" i="16"/>
  <c r="G512" i="16" s="1"/>
  <c r="H396" i="17" s="1"/>
  <c r="G246" i="16"/>
  <c r="G245" i="16" s="1"/>
  <c r="G509" i="16" s="1"/>
  <c r="H253" i="17" s="1"/>
  <c r="G383" i="16"/>
  <c r="G382" i="16" s="1"/>
  <c r="G381" i="16" s="1"/>
  <c r="F57" i="16"/>
  <c r="C54" i="15"/>
  <c r="F501" i="16" s="1"/>
  <c r="E272" i="17"/>
  <c r="E271" i="17" s="1"/>
  <c r="E524" i="17"/>
  <c r="E496" i="17"/>
  <c r="G462" i="16"/>
  <c r="G461" i="16" s="1"/>
  <c r="G460" i="16" s="1"/>
  <c r="G57" i="16"/>
  <c r="F290" i="16"/>
  <c r="F512" i="16" s="1"/>
  <c r="G396" i="17" s="1"/>
  <c r="G10" i="16"/>
  <c r="G9" i="16" s="1"/>
  <c r="F146" i="16"/>
  <c r="G437" i="16"/>
  <c r="G436" i="16" s="1"/>
  <c r="G435" i="16" s="1"/>
  <c r="F327" i="16"/>
  <c r="F326" i="16" s="1"/>
  <c r="F513" i="16" s="1"/>
  <c r="G443" i="17" s="1"/>
  <c r="G402" i="16"/>
  <c r="G401" i="16" s="1"/>
  <c r="E18" i="17"/>
  <c r="E483" i="17"/>
  <c r="F57" i="18" s="1"/>
  <c r="F58" i="18" s="1"/>
  <c r="E62" i="17"/>
  <c r="E474" i="17" s="1"/>
  <c r="F38" i="18" s="1"/>
  <c r="F39" i="18" s="1"/>
  <c r="G146" i="16"/>
  <c r="G93" i="16"/>
  <c r="F246" i="16"/>
  <c r="F245" i="16" s="1"/>
  <c r="F509" i="16" s="1"/>
  <c r="G253" i="17" s="1"/>
  <c r="F190" i="16"/>
  <c r="F178" i="16" s="1"/>
  <c r="F508" i="16" s="1"/>
  <c r="G186" i="17" s="1"/>
  <c r="G348" i="16"/>
  <c r="G347" i="16" s="1"/>
  <c r="F348" i="16"/>
  <c r="F347" i="16" s="1"/>
  <c r="E424" i="17"/>
  <c r="E423" i="17" s="1"/>
  <c r="E422" i="17" s="1"/>
  <c r="G190" i="16"/>
  <c r="G178" i="16" s="1"/>
  <c r="G508" i="16" s="1"/>
  <c r="H186" i="17" s="1"/>
  <c r="F496" i="16"/>
  <c r="F498" i="16" s="1"/>
  <c r="F483" i="17"/>
  <c r="F272" i="17"/>
  <c r="F271" i="17" s="1"/>
  <c r="F471" i="17"/>
  <c r="G31" i="18" s="1"/>
  <c r="G32" i="18" s="1"/>
  <c r="F254" i="17"/>
  <c r="F253" i="17" s="1"/>
  <c r="F482" i="17"/>
  <c r="G54" i="18" s="1"/>
  <c r="G55" i="18" s="1"/>
  <c r="F176" i="17"/>
  <c r="F515" i="17"/>
  <c r="F62" i="17"/>
  <c r="E167" i="17"/>
  <c r="E254" i="17"/>
  <c r="E253" i="17" s="1"/>
  <c r="E482" i="17"/>
  <c r="F54" i="18" s="1"/>
  <c r="F55" i="18" s="1"/>
  <c r="E176" i="17"/>
  <c r="E518" i="17"/>
  <c r="E473" i="17" l="1"/>
  <c r="F36" i="18" s="1"/>
  <c r="F37" i="18" s="1"/>
  <c r="E536" i="17"/>
  <c r="F488" i="17"/>
  <c r="F536" i="17"/>
  <c r="F402" i="17"/>
  <c r="F93" i="16"/>
  <c r="F56" i="16" s="1"/>
  <c r="F32" i="16" s="1"/>
  <c r="G507" i="16"/>
  <c r="H154" i="17" s="1"/>
  <c r="F507" i="16"/>
  <c r="G154" i="17" s="1"/>
  <c r="F380" i="16"/>
  <c r="F510" i="16" s="1"/>
  <c r="G269" i="17" s="1"/>
  <c r="F470" i="17"/>
  <c r="G26" i="18" s="1"/>
  <c r="G27" i="18" s="1"/>
  <c r="E472" i="17"/>
  <c r="F34" i="18" s="1"/>
  <c r="F35" i="18" s="1"/>
  <c r="F469" i="17"/>
  <c r="G10" i="18" s="1"/>
  <c r="G11" i="18" s="1"/>
  <c r="F396" i="17"/>
  <c r="E538" i="17"/>
  <c r="F68" i="18" s="1"/>
  <c r="F70" i="18" s="1"/>
  <c r="E270" i="17"/>
  <c r="F472" i="17"/>
  <c r="G34" i="18" s="1"/>
  <c r="G35" i="18" s="1"/>
  <c r="E359" i="17"/>
  <c r="E358" i="17" s="1"/>
  <c r="F503" i="17"/>
  <c r="F538" i="17" s="1"/>
  <c r="G68" i="18" s="1"/>
  <c r="G70" i="18" s="1"/>
  <c r="F518" i="17"/>
  <c r="F199" i="17"/>
  <c r="F167" i="17"/>
  <c r="F154" i="17" s="1"/>
  <c r="E61" i="17"/>
  <c r="E12" i="17" s="1"/>
  <c r="G56" i="16"/>
  <c r="G32" i="16" s="1"/>
  <c r="E396" i="17"/>
  <c r="G380" i="16"/>
  <c r="G379" i="16" s="1"/>
  <c r="G327" i="16"/>
  <c r="G326" i="16" s="1"/>
  <c r="E537" i="17"/>
  <c r="E154" i="17"/>
  <c r="E186" i="17"/>
  <c r="F270" i="17"/>
  <c r="F269" i="17" s="1"/>
  <c r="F474" i="17"/>
  <c r="G38" i="18" s="1"/>
  <c r="G39" i="18" s="1"/>
  <c r="F61" i="17"/>
  <c r="F12" i="17" s="1"/>
  <c r="G504" i="16" l="1"/>
  <c r="G31" i="16"/>
  <c r="G494" i="16" s="1"/>
  <c r="G500" i="16" s="1"/>
  <c r="G502" i="16" s="1"/>
  <c r="F504" i="16"/>
  <c r="G12" i="17" s="1"/>
  <c r="F31" i="16"/>
  <c r="F379" i="16"/>
  <c r="E269" i="17"/>
  <c r="F537" i="17"/>
  <c r="E469" i="17"/>
  <c r="F10" i="18" s="1"/>
  <c r="F11" i="18" s="1"/>
  <c r="F475" i="17"/>
  <c r="G41" i="18" s="1"/>
  <c r="G42" i="18" s="1"/>
  <c r="F198" i="17"/>
  <c r="F186" i="17" s="1"/>
  <c r="F464" i="17" s="1"/>
  <c r="G510" i="16"/>
  <c r="H269" i="17" s="1"/>
  <c r="G513" i="16"/>
  <c r="H443" i="17" s="1"/>
  <c r="F515" i="16"/>
  <c r="G464" i="17" s="1"/>
  <c r="F489" i="17" l="1"/>
  <c r="F491" i="17" s="1"/>
  <c r="G270" i="17"/>
  <c r="E464" i="17"/>
  <c r="E466" i="17" s="1"/>
  <c r="F494" i="16"/>
  <c r="F500" i="16" s="1"/>
  <c r="F502" i="16" s="1"/>
  <c r="E489" i="17"/>
  <c r="E540" i="17" s="1"/>
  <c r="G515" i="16"/>
  <c r="H464" i="17" s="1"/>
  <c r="F466" i="17" s="1"/>
  <c r="F540" i="17" l="1"/>
  <c r="E491" i="17"/>
  <c r="C54" i="8"/>
  <c r="E488" i="9" l="1"/>
  <c r="E487" i="9" s="1"/>
  <c r="E135" i="9"/>
  <c r="E133" i="9"/>
  <c r="E132" i="9" l="1"/>
  <c r="F341" i="1"/>
  <c r="F340" i="1" s="1"/>
  <c r="F128" i="1"/>
  <c r="F126" i="1"/>
  <c r="F125" i="1" l="1"/>
  <c r="C37" i="8" l="1"/>
  <c r="C59" i="8" l="1"/>
  <c r="C56" i="8"/>
  <c r="C50" i="8"/>
  <c r="C52" i="8"/>
  <c r="C48" i="8"/>
  <c r="C46" i="8"/>
  <c r="C31" i="8"/>
  <c r="E130" i="9" l="1"/>
  <c r="E59" i="9" l="1"/>
  <c r="E58" i="9" s="1"/>
  <c r="E56" i="9"/>
  <c r="E55" i="9" s="1"/>
  <c r="E53" i="9"/>
  <c r="E51" i="9"/>
  <c r="E49" i="9"/>
  <c r="E44" i="9"/>
  <c r="E43" i="9" s="1"/>
  <c r="E38" i="9"/>
  <c r="E36" i="9"/>
  <c r="E31" i="9"/>
  <c r="E30" i="9" s="1"/>
  <c r="E28" i="9"/>
  <c r="E26" i="9"/>
  <c r="E24" i="9"/>
  <c r="E21" i="9"/>
  <c r="E20" i="9" s="1"/>
  <c r="E16" i="9"/>
  <c r="E506" i="9"/>
  <c r="E504" i="9"/>
  <c r="E510" i="9"/>
  <c r="E509" i="9" s="1"/>
  <c r="E497" i="9"/>
  <c r="E496" i="9" s="1"/>
  <c r="E483" i="9"/>
  <c r="E482" i="9" s="1"/>
  <c r="E462" i="9"/>
  <c r="E461" i="9" s="1"/>
  <c r="E460" i="9" s="1"/>
  <c r="E476" i="9"/>
  <c r="E475" i="9" s="1"/>
  <c r="E474" i="9" s="1"/>
  <c r="E472" i="9"/>
  <c r="E471" i="9" s="1"/>
  <c r="E470" i="9" s="1"/>
  <c r="E467" i="9"/>
  <c r="E466" i="9" s="1"/>
  <c r="E443" i="9"/>
  <c r="E442" i="9" s="1"/>
  <c r="E441" i="9" s="1"/>
  <c r="E568" i="9" s="1"/>
  <c r="E436" i="9"/>
  <c r="E435" i="9" s="1"/>
  <c r="E433" i="9"/>
  <c r="E432" i="9" s="1"/>
  <c r="E426" i="9"/>
  <c r="E425" i="9" s="1"/>
  <c r="E423" i="9"/>
  <c r="E421" i="9"/>
  <c r="E419" i="9"/>
  <c r="E416" i="9"/>
  <c r="E414" i="9"/>
  <c r="E412" i="9"/>
  <c r="E383" i="9"/>
  <c r="E382" i="9" s="1"/>
  <c r="E381" i="9" s="1"/>
  <c r="E380" i="9" s="1"/>
  <c r="E406" i="9"/>
  <c r="E405" i="9" s="1"/>
  <c r="E404" i="9" s="1"/>
  <c r="E564" i="9" s="1"/>
  <c r="E402" i="9"/>
  <c r="E400" i="9"/>
  <c r="E394" i="9"/>
  <c r="E393" i="9" s="1"/>
  <c r="E392" i="9" s="1"/>
  <c r="E374" i="9"/>
  <c r="E373" i="9" s="1"/>
  <c r="E371" i="9"/>
  <c r="E370" i="9" s="1"/>
  <c r="E367" i="9"/>
  <c r="E366" i="9" s="1"/>
  <c r="E365" i="9" s="1"/>
  <c r="E352" i="9"/>
  <c r="E351" i="9" s="1"/>
  <c r="E346" i="9"/>
  <c r="E345" i="9" s="1"/>
  <c r="E343" i="9"/>
  <c r="E342" i="9" s="1"/>
  <c r="E336" i="9"/>
  <c r="E335" i="9" s="1"/>
  <c r="E333" i="9"/>
  <c r="E332" i="9" s="1"/>
  <c r="E316" i="9"/>
  <c r="E297" i="9"/>
  <c r="E296" i="9" s="1"/>
  <c r="E294" i="9"/>
  <c r="E304" i="9"/>
  <c r="E303" i="9" s="1"/>
  <c r="E286" i="9"/>
  <c r="E285" i="9" s="1"/>
  <c r="E284" i="9" s="1"/>
  <c r="E584" i="9" s="1"/>
  <c r="E281" i="9"/>
  <c r="E280" i="9" s="1"/>
  <c r="E279" i="9" s="1"/>
  <c r="E570" i="9" s="1"/>
  <c r="E236" i="9"/>
  <c r="E235" i="9" s="1"/>
  <c r="E231" i="9" s="1"/>
  <c r="E217" i="9"/>
  <c r="E216" i="9" s="1"/>
  <c r="E214" i="9"/>
  <c r="E213" i="9" s="1"/>
  <c r="E211" i="9"/>
  <c r="E210" i="9" s="1"/>
  <c r="E200" i="9"/>
  <c r="E199" i="9" s="1"/>
  <c r="E198" i="9" s="1"/>
  <c r="E193" i="9"/>
  <c r="E192" i="9" s="1"/>
  <c r="E191" i="9" s="1"/>
  <c r="E587" i="9" s="1"/>
  <c r="E189" i="9"/>
  <c r="E188" i="9" s="1"/>
  <c r="E187" i="9" s="1"/>
  <c r="E586" i="9" s="1"/>
  <c r="E171" i="9"/>
  <c r="E170" i="9" s="1"/>
  <c r="E169" i="9" s="1"/>
  <c r="E168" i="9" s="1"/>
  <c r="E167" i="9" s="1"/>
  <c r="E431" i="9" l="1"/>
  <c r="E560" i="9"/>
  <c r="E328" i="9"/>
  <c r="E556" i="9" s="1"/>
  <c r="G592" i="9" s="1"/>
  <c r="E341" i="9"/>
  <c r="E397" i="9"/>
  <c r="E396" i="9" s="1"/>
  <c r="E209" i="9"/>
  <c r="E208" i="9" s="1"/>
  <c r="E430" i="9"/>
  <c r="E530" i="9" s="1"/>
  <c r="E557" i="9"/>
  <c r="E48" i="9"/>
  <c r="E230" i="9"/>
  <c r="E229" i="9" s="1"/>
  <c r="E486" i="9"/>
  <c r="E485" i="9" s="1"/>
  <c r="E35" i="9"/>
  <c r="E34" i="9" s="1"/>
  <c r="E197" i="9"/>
  <c r="E196" i="9" s="1"/>
  <c r="E469" i="9"/>
  <c r="E538" i="9" s="1"/>
  <c r="E48" i="8" s="1"/>
  <c r="E581" i="9"/>
  <c r="E283" i="9"/>
  <c r="E541" i="9" s="1"/>
  <c r="E54" i="8" s="1"/>
  <c r="E567" i="9"/>
  <c r="E465" i="9"/>
  <c r="E464" i="9" s="1"/>
  <c r="E533" i="9" s="1"/>
  <c r="E573" i="9"/>
  <c r="E459" i="9"/>
  <c r="E565" i="9"/>
  <c r="E23" i="9"/>
  <c r="E19" i="9" s="1"/>
  <c r="E18" i="9" s="1"/>
  <c r="E503" i="9"/>
  <c r="E502" i="9" s="1"/>
  <c r="E571" i="9" s="1"/>
  <c r="E418" i="9"/>
  <c r="E481" i="9"/>
  <c r="E554" i="9" s="1"/>
  <c r="E411" i="9"/>
  <c r="E369" i="9"/>
  <c r="E561" i="9" s="1"/>
  <c r="E186" i="9"/>
  <c r="E96" i="9"/>
  <c r="E94" i="9"/>
  <c r="E89" i="9"/>
  <c r="E88" i="9" s="1"/>
  <c r="E81" i="9"/>
  <c r="E80" i="9" s="1"/>
  <c r="E79" i="9" s="1"/>
  <c r="E76" i="9"/>
  <c r="E74" i="9"/>
  <c r="E72" i="9"/>
  <c r="E65" i="9"/>
  <c r="E64" i="9" s="1"/>
  <c r="E364" i="9" l="1"/>
  <c r="E326" i="9"/>
  <c r="E325" i="9" s="1"/>
  <c r="E47" i="9"/>
  <c r="E46" i="9" s="1"/>
  <c r="E363" i="9"/>
  <c r="E362" i="9" s="1"/>
  <c r="E577" i="9"/>
  <c r="E33" i="9"/>
  <c r="E93" i="9"/>
  <c r="E92" i="9" s="1"/>
  <c r="E91" i="9" s="1"/>
  <c r="E543" i="9" s="1"/>
  <c r="E59" i="8" s="1"/>
  <c r="E78" i="9"/>
  <c r="E536" i="9" s="1"/>
  <c r="E579" i="9"/>
  <c r="E480" i="9"/>
  <c r="E479" i="9" s="1"/>
  <c r="E478" i="9" s="1"/>
  <c r="E391" i="9"/>
  <c r="E390" i="9" s="1"/>
  <c r="E389" i="9" s="1"/>
  <c r="E501" i="9"/>
  <c r="E500" i="9" s="1"/>
  <c r="E572" i="9"/>
  <c r="E429" i="9"/>
  <c r="E428" i="9" s="1"/>
  <c r="E566" i="9"/>
  <c r="E458" i="9"/>
  <c r="E410" i="9"/>
  <c r="E563" i="9" s="1"/>
  <c r="E185" i="9"/>
  <c r="E542" i="9"/>
  <c r="E56" i="8" s="1"/>
  <c r="E84" i="9"/>
  <c r="E71" i="9"/>
  <c r="E70" i="9" s="1"/>
  <c r="E575" i="9" s="1"/>
  <c r="E588" i="9" l="1"/>
  <c r="E83" i="9"/>
  <c r="E532" i="9"/>
  <c r="E409" i="9"/>
  <c r="E408" i="9" s="1"/>
  <c r="C29" i="4" l="1"/>
  <c r="F423" i="1" l="1"/>
  <c r="F422" i="1" s="1"/>
  <c r="F92" i="1"/>
  <c r="F553" i="1" l="1"/>
  <c r="F552" i="1" s="1"/>
  <c r="F546" i="1"/>
  <c r="F545" i="1" s="1"/>
  <c r="F539" i="1"/>
  <c r="F538" i="1" s="1"/>
  <c r="F536" i="1"/>
  <c r="F534" i="1"/>
  <c r="F532" i="1"/>
  <c r="F529" i="1"/>
  <c r="F527" i="1"/>
  <c r="F525" i="1"/>
  <c r="F519" i="1"/>
  <c r="F518" i="1" s="1"/>
  <c r="F517" i="1" s="1"/>
  <c r="F515" i="1"/>
  <c r="F513" i="1"/>
  <c r="F507" i="1"/>
  <c r="F506" i="1" s="1"/>
  <c r="F505" i="1" s="1"/>
  <c r="F496" i="1"/>
  <c r="F495" i="1" s="1"/>
  <c r="F493" i="1"/>
  <c r="F492" i="1" s="1"/>
  <c r="F489" i="1"/>
  <c r="F488" i="1" s="1"/>
  <c r="F487" i="1" s="1"/>
  <c r="F468" i="1"/>
  <c r="F467" i="1" s="1"/>
  <c r="F465" i="1"/>
  <c r="F464" i="1" s="1"/>
  <c r="F458" i="1"/>
  <c r="F457" i="1" s="1"/>
  <c r="F455" i="1"/>
  <c r="F454" i="1" s="1"/>
  <c r="F426" i="1"/>
  <c r="F425" i="1" s="1"/>
  <c r="F438" i="1"/>
  <c r="F437" i="1" s="1"/>
  <c r="F421" i="1" s="1"/>
  <c r="F419" i="1"/>
  <c r="F418" i="1" s="1"/>
  <c r="F416" i="1"/>
  <c r="F415" i="1" s="1"/>
  <c r="F407" i="1"/>
  <c r="F406" i="1" s="1"/>
  <c r="F405" i="1" s="1"/>
  <c r="F403" i="1"/>
  <c r="F402" i="1" s="1"/>
  <c r="F401" i="1" s="1"/>
  <c r="F400" i="1" s="1"/>
  <c r="F397" i="1"/>
  <c r="F396" i="1" s="1"/>
  <c r="F395" i="1" s="1"/>
  <c r="F394" i="1" s="1"/>
  <c r="F392" i="1"/>
  <c r="F391" i="1" s="1"/>
  <c r="F389" i="1"/>
  <c r="F387" i="1"/>
  <c r="F385" i="1"/>
  <c r="F382" i="1"/>
  <c r="F381" i="1" s="1"/>
  <c r="F375" i="1"/>
  <c r="F374" i="1" s="1"/>
  <c r="F373" i="1" s="1"/>
  <c r="F359" i="1"/>
  <c r="F357" i="1"/>
  <c r="F363" i="1"/>
  <c r="F362" i="1" s="1"/>
  <c r="F361" i="1" s="1"/>
  <c r="F350" i="1"/>
  <c r="F349" i="1" s="1"/>
  <c r="F335" i="1"/>
  <c r="F334" i="1" s="1"/>
  <c r="F333" i="1" s="1"/>
  <c r="F331" i="1"/>
  <c r="F330" i="1" s="1"/>
  <c r="F329" i="1" s="1"/>
  <c r="F328" i="1" s="1"/>
  <c r="F584" i="1" s="1"/>
  <c r="F326" i="1"/>
  <c r="F325" i="1" s="1"/>
  <c r="F324" i="1" s="1"/>
  <c r="F323" i="1" s="1"/>
  <c r="F579" i="1" s="1"/>
  <c r="F320" i="1"/>
  <c r="F319" i="1" s="1"/>
  <c r="F318" i="1" s="1"/>
  <c r="F317" i="1" s="1"/>
  <c r="F307" i="1"/>
  <c r="F306" i="1" s="1"/>
  <c r="F305" i="1" s="1"/>
  <c r="F297" i="1"/>
  <c r="F296" i="1" s="1"/>
  <c r="F303" i="1"/>
  <c r="F302" i="1" s="1"/>
  <c r="F295" i="1" s="1"/>
  <c r="F286" i="1"/>
  <c r="F285" i="1" s="1"/>
  <c r="F279" i="1"/>
  <c r="F278" i="1" s="1"/>
  <c r="F274" i="1"/>
  <c r="F273" i="1" s="1"/>
  <c r="F272" i="1" s="1"/>
  <c r="F270" i="1"/>
  <c r="F269" i="1" s="1"/>
  <c r="F268" i="1" s="1"/>
  <c r="F263" i="1"/>
  <c r="F262" i="1" s="1"/>
  <c r="F258" i="1" s="1"/>
  <c r="F229" i="1"/>
  <c r="F228" i="1" s="1"/>
  <c r="F224" i="1" s="1"/>
  <c r="F210" i="1"/>
  <c r="F209" i="1" s="1"/>
  <c r="F207" i="1"/>
  <c r="F206" i="1" s="1"/>
  <c r="F204" i="1"/>
  <c r="F203" i="1" s="1"/>
  <c r="F193" i="1"/>
  <c r="F192" i="1" s="1"/>
  <c r="F186" i="1"/>
  <c r="F185" i="1" s="1"/>
  <c r="F184" i="1" s="1"/>
  <c r="F182" i="1"/>
  <c r="F181" i="1" s="1"/>
  <c r="F180" i="1" s="1"/>
  <c r="F176" i="1"/>
  <c r="F175" i="1" s="1"/>
  <c r="F170" i="1"/>
  <c r="F169" i="1" s="1"/>
  <c r="F164" i="1"/>
  <c r="F163" i="1" s="1"/>
  <c r="F158" i="1"/>
  <c r="F157" i="1" s="1"/>
  <c r="F155" i="1" s="1"/>
  <c r="F154" i="1" s="1"/>
  <c r="F146" i="1"/>
  <c r="F145" i="1" s="1"/>
  <c r="F144" i="1" s="1"/>
  <c r="F143" i="1" s="1"/>
  <c r="F123" i="1"/>
  <c r="F121" i="1"/>
  <c r="F118" i="1"/>
  <c r="F116" i="1"/>
  <c r="F113" i="1"/>
  <c r="F111" i="1"/>
  <c r="F131" i="1"/>
  <c r="F130" i="1" s="1"/>
  <c r="F104" i="1"/>
  <c r="F103" i="1" s="1"/>
  <c r="F98" i="1"/>
  <c r="F96" i="1"/>
  <c r="F90" i="1"/>
  <c r="F89" i="1" s="1"/>
  <c r="F88" i="1" s="1"/>
  <c r="F87" i="1" s="1"/>
  <c r="F85" i="1"/>
  <c r="F84" i="1" s="1"/>
  <c r="F82" i="1"/>
  <c r="F81" i="1" s="1"/>
  <c r="F77" i="1"/>
  <c r="F76" i="1" s="1"/>
  <c r="F75" i="1" s="1"/>
  <c r="F74" i="1" s="1"/>
  <c r="F582" i="1" s="1"/>
  <c r="F72" i="1"/>
  <c r="F70" i="1"/>
  <c r="F68" i="1"/>
  <c r="F64" i="1"/>
  <c r="F63" i="1" s="1"/>
  <c r="F61" i="1"/>
  <c r="F60" i="1" s="1"/>
  <c r="F55" i="1"/>
  <c r="F54" i="1" s="1"/>
  <c r="F53" i="1" s="1"/>
  <c r="F52" i="1" s="1"/>
  <c r="F50" i="1"/>
  <c r="F49" i="1" s="1"/>
  <c r="F47" i="1" s="1"/>
  <c r="F46" i="1" s="1"/>
  <c r="F44" i="1"/>
  <c r="F37" i="1"/>
  <c r="F36" i="1" s="1"/>
  <c r="F30" i="1"/>
  <c r="F29" i="1" s="1"/>
  <c r="F28" i="1" s="1"/>
  <c r="F27" i="1" s="1"/>
  <c r="F25" i="1"/>
  <c r="F24" i="1" s="1"/>
  <c r="F23" i="1" s="1"/>
  <c r="F22" i="1" s="1"/>
  <c r="F19" i="1"/>
  <c r="F17" i="1"/>
  <c r="F15" i="1"/>
  <c r="F463" i="1" l="1"/>
  <c r="F450" i="1"/>
  <c r="F414" i="1"/>
  <c r="F413" i="1" s="1"/>
  <c r="F510" i="1"/>
  <c r="F168" i="1"/>
  <c r="F294" i="1"/>
  <c r="F293" i="1" s="1"/>
  <c r="F292" i="1" s="1"/>
  <c r="F569" i="1" s="1"/>
  <c r="F202" i="1"/>
  <c r="F201" i="1" s="1"/>
  <c r="F142" i="1"/>
  <c r="F564" i="1" s="1"/>
  <c r="F167" i="1"/>
  <c r="F586" i="1" s="1"/>
  <c r="F223" i="1"/>
  <c r="F222" i="1" s="1"/>
  <c r="F531" i="1"/>
  <c r="F339" i="1"/>
  <c r="F338" i="1" s="1"/>
  <c r="F337" i="1" s="1"/>
  <c r="F21" i="1"/>
  <c r="F191" i="1"/>
  <c r="F190" i="1" s="1"/>
  <c r="F189" i="1" s="1"/>
  <c r="F35" i="1"/>
  <c r="F34" i="1" s="1"/>
  <c r="F284" i="1"/>
  <c r="F283" i="1" s="1"/>
  <c r="F576" i="1" s="1"/>
  <c r="F322" i="1"/>
  <c r="F80" i="1"/>
  <c r="F79" i="1" s="1"/>
  <c r="F179" i="1"/>
  <c r="F588" i="1" s="1"/>
  <c r="F59" i="1"/>
  <c r="F267" i="1"/>
  <c r="F577" i="1" s="1"/>
  <c r="F544" i="1"/>
  <c r="F543" i="1" s="1"/>
  <c r="F542" i="1" s="1"/>
  <c r="F491" i="1"/>
  <c r="F372" i="1"/>
  <c r="F371" i="1" s="1"/>
  <c r="F370" i="1" s="1"/>
  <c r="F572" i="1" s="1"/>
  <c r="F161" i="1"/>
  <c r="F160" i="1" s="1"/>
  <c r="F162" i="1"/>
  <c r="F95" i="1"/>
  <c r="F110" i="1"/>
  <c r="F524" i="1"/>
  <c r="G409" i="1" s="1"/>
  <c r="F67" i="1"/>
  <c r="F66" i="1" s="1"/>
  <c r="F356" i="1"/>
  <c r="F355" i="1" s="1"/>
  <c r="F115" i="1"/>
  <c r="F384" i="1"/>
  <c r="F380" i="1" s="1"/>
  <c r="F379" i="1" s="1"/>
  <c r="F14" i="1"/>
  <c r="F399" i="1"/>
  <c r="F257" i="1"/>
  <c r="F256" i="1" s="1"/>
  <c r="F277" i="1"/>
  <c r="F276" i="1" s="1"/>
  <c r="F587" i="1" s="1"/>
  <c r="F120" i="1"/>
  <c r="F106" i="1" s="1"/>
  <c r="F94" i="1" s="1"/>
  <c r="F42" i="1"/>
  <c r="F41" i="1" s="1"/>
  <c r="F40" i="1" s="1"/>
  <c r="F39" i="1" s="1"/>
  <c r="F48" i="1"/>
  <c r="F156" i="1"/>
  <c r="F585" i="1" l="1"/>
  <c r="G32" i="1"/>
  <c r="F589" i="1"/>
  <c r="F581" i="1"/>
  <c r="F448" i="1"/>
  <c r="F58" i="1"/>
  <c r="F580" i="1" s="1"/>
  <c r="F412" i="1"/>
  <c r="F354" i="1"/>
  <c r="F578" i="1" s="1"/>
  <c r="F316" i="1"/>
  <c r="F13" i="1"/>
  <c r="F282" i="1"/>
  <c r="F281" i="1" s="1"/>
  <c r="F178" i="1"/>
  <c r="F166" i="1"/>
  <c r="F266" i="1"/>
  <c r="F265" i="1" s="1"/>
  <c r="F567" i="1" s="1"/>
  <c r="F551" i="1"/>
  <c r="F550" i="1" s="1"/>
  <c r="F549" i="1" s="1"/>
  <c r="F548" i="1" s="1"/>
  <c r="F541" i="1" s="1"/>
  <c r="F523" i="1"/>
  <c r="F522" i="1" s="1"/>
  <c r="F521" i="1" s="1"/>
  <c r="F509" i="1"/>
  <c r="F485" i="1"/>
  <c r="F484" i="1" s="1"/>
  <c r="F378" i="1"/>
  <c r="F377" i="1" s="1"/>
  <c r="F411" i="1" l="1"/>
  <c r="F353" i="1"/>
  <c r="F352" i="1" s="1"/>
  <c r="F571" i="1" s="1"/>
  <c r="F570" i="1"/>
  <c r="F153" i="1"/>
  <c r="F447" i="1"/>
  <c r="F12" i="1"/>
  <c r="F11" i="1" s="1"/>
  <c r="F10" i="1" s="1"/>
  <c r="F200" i="1"/>
  <c r="F188" i="1" s="1"/>
  <c r="F566" i="1" s="1"/>
  <c r="F57" i="1"/>
  <c r="F33" i="1" s="1"/>
  <c r="F504" i="1"/>
  <c r="F503" i="1" s="1"/>
  <c r="F502" i="1" s="1"/>
  <c r="C23" i="4"/>
  <c r="F565" i="1" l="1"/>
  <c r="F32" i="1"/>
  <c r="F575" i="1"/>
  <c r="F594" i="1" s="1"/>
  <c r="F410" i="1"/>
  <c r="F568" i="1" s="1"/>
  <c r="F562" i="1"/>
  <c r="G12" i="9" s="1"/>
  <c r="F409" i="1" l="1"/>
  <c r="F555" i="1" s="1"/>
  <c r="E270" i="9" l="1"/>
  <c r="E269" i="9" s="1"/>
  <c r="E265" i="9" s="1"/>
  <c r="E102" i="9"/>
  <c r="C34" i="8" l="1"/>
  <c r="E138" i="9" l="1"/>
  <c r="E137" i="9" s="1"/>
  <c r="E264" i="9" l="1"/>
  <c r="E263" i="9" s="1"/>
  <c r="E301" i="9" l="1"/>
  <c r="E300" i="9" s="1"/>
  <c r="E183" i="9"/>
  <c r="E182" i="9" s="1"/>
  <c r="C21" i="4" l="1"/>
  <c r="E315" i="9" l="1"/>
  <c r="E111" i="9"/>
  <c r="E110" i="9" s="1"/>
  <c r="E299" i="9" l="1"/>
  <c r="E553" i="9" s="1"/>
  <c r="E42" i="9"/>
  <c r="E41" i="9" s="1"/>
  <c r="E40" i="9" l="1"/>
  <c r="E108" i="9"/>
  <c r="E107" i="9" s="1"/>
  <c r="E277" i="9" l="1"/>
  <c r="E276" i="9" s="1"/>
  <c r="E275" i="9" s="1"/>
  <c r="E274" i="9" l="1"/>
  <c r="E531" i="9" s="1"/>
  <c r="E569" i="9"/>
  <c r="C31" i="4"/>
  <c r="E273" i="9" l="1"/>
  <c r="E272" i="9" s="1"/>
  <c r="C27" i="8"/>
  <c r="E522" i="9"/>
  <c r="E521" i="9" s="1"/>
  <c r="E456" i="9"/>
  <c r="E455" i="9" s="1"/>
  <c r="E454" i="9" s="1"/>
  <c r="E453" i="9" s="1"/>
  <c r="E293" i="9"/>
  <c r="E292" i="9" s="1"/>
  <c r="E177" i="9"/>
  <c r="E176" i="9" s="1"/>
  <c r="E175" i="9" s="1"/>
  <c r="E165" i="9"/>
  <c r="E164" i="9" s="1"/>
  <c r="E163" i="9" s="1"/>
  <c r="E162" i="9" s="1"/>
  <c r="E153" i="9"/>
  <c r="E152" i="9" s="1"/>
  <c r="E151" i="9" s="1"/>
  <c r="E150" i="9" s="1"/>
  <c r="E149" i="9" s="1"/>
  <c r="E128" i="9"/>
  <c r="E125" i="9"/>
  <c r="E123" i="9"/>
  <c r="E120" i="9"/>
  <c r="E118" i="9"/>
  <c r="E100" i="9"/>
  <c r="E99" i="9" s="1"/>
  <c r="E68" i="9"/>
  <c r="E67" i="9" s="1"/>
  <c r="E63" i="9" s="1"/>
  <c r="E62" i="9" s="1"/>
  <c r="E15" i="9"/>
  <c r="E14" i="9" s="1"/>
  <c r="C27" i="4"/>
  <c r="C14" i="4"/>
  <c r="C12" i="4"/>
  <c r="C10" i="4"/>
  <c r="C9" i="4" s="1"/>
  <c r="C11" i="3"/>
  <c r="C14" i="3" s="1"/>
  <c r="E552" i="9" l="1"/>
  <c r="E291" i="9"/>
  <c r="E290" i="9" s="1"/>
  <c r="E289" i="9" s="1"/>
  <c r="E535" i="9"/>
  <c r="E576" i="9"/>
  <c r="E534" i="9"/>
  <c r="E574" i="9"/>
  <c r="E13" i="9"/>
  <c r="C9" i="8"/>
  <c r="C70" i="8" s="1"/>
  <c r="E34" i="8"/>
  <c r="E46" i="8"/>
  <c r="E161" i="9"/>
  <c r="E520" i="9"/>
  <c r="E582" i="9" s="1"/>
  <c r="E127" i="9"/>
  <c r="E122" i="9"/>
  <c r="E117" i="9"/>
  <c r="E113" i="9" l="1"/>
  <c r="E98" i="9" s="1"/>
  <c r="F557" i="1"/>
  <c r="F559" i="1" s="1"/>
  <c r="E207" i="9"/>
  <c r="E529" i="9"/>
  <c r="E9" i="8" s="1"/>
  <c r="E519" i="9"/>
  <c r="E539" i="9" s="1"/>
  <c r="E50" i="8" s="1"/>
  <c r="E174" i="9"/>
  <c r="E173" i="9" s="1"/>
  <c r="E160" i="9" s="1"/>
  <c r="E583" i="9"/>
  <c r="E37" i="8"/>
  <c r="E39" i="8"/>
  <c r="E452" i="9"/>
  <c r="E27" i="8"/>
  <c r="E31" i="8"/>
  <c r="E499" i="9"/>
  <c r="E61" i="9" l="1"/>
  <c r="E12" i="9" s="1"/>
  <c r="E594" i="9"/>
  <c r="F560" i="1"/>
  <c r="E540" i="9"/>
  <c r="E52" i="8" s="1"/>
  <c r="E518" i="9"/>
  <c r="E517" i="9" s="1"/>
  <c r="F600" i="1"/>
  <c r="E42" i="8"/>
  <c r="E288" i="9"/>
  <c r="E195" i="9"/>
  <c r="E524" i="9" l="1"/>
  <c r="E595" i="9" s="1"/>
  <c r="E70" i="8"/>
  <c r="G70" i="8"/>
  <c r="E548" i="9"/>
  <c r="F72" i="8" l="1"/>
  <c r="E526" i="9"/>
  <c r="E550" i="9"/>
  <c r="F573" i="1"/>
  <c r="G594" i="1" s="1"/>
</calcChain>
</file>

<file path=xl/sharedStrings.xml><?xml version="1.0" encoding="utf-8"?>
<sst xmlns="http://schemas.openxmlformats.org/spreadsheetml/2006/main" count="9843" uniqueCount="756">
  <si>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</si>
  <si>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</si>
  <si>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</si>
  <si>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</si>
  <si>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</si>
  <si>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</si>
  <si>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</si>
  <si>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</si>
  <si>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</si>
  <si>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</si>
  <si>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</si>
  <si>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</si>
  <si>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</si>
  <si>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</si>
  <si>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</si>
  <si>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</si>
  <si>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</si>
  <si>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</si>
  <si>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</si>
  <si>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</si>
  <si>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</si>
  <si>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</si>
  <si>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</si>
  <si>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</si>
  <si>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</si>
  <si>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</si>
  <si>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</si>
  <si>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</si>
  <si>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</si>
  <si>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</si>
  <si>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</si>
  <si>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</si>
  <si>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</si>
  <si>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</si>
  <si>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</si>
  <si>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</si>
  <si>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</si>
  <si>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</si>
  <si>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</si>
  <si>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</si>
  <si>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</si>
  <si>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</si>
  <si>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</si>
  <si>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</si>
  <si>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</si>
  <si>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</si>
  <si>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</si>
  <si>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</si>
  <si>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</si>
  <si>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</si>
  <si>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</si>
  <si>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</si>
  <si>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</si>
  <si>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</si>
  <si>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</si>
  <si>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</si>
  <si>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</si>
  <si>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</si>
  <si>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</si>
  <si>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</si>
  <si>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</si>
  <si>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</si>
  <si>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</si>
  <si>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</si>
  <si>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</si>
  <si>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</si>
  <si>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</si>
  <si>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</si>
  <si>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</si>
  <si>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</si>
  <si>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</si>
  <si>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</si>
  <si>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</si>
  <si>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</si>
  <si>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</si>
  <si>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</si>
  <si>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</si>
  <si>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</si>
  <si>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</si>
  <si>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</si>
  <si>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</si>
  <si>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</si>
  <si>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</si>
  <si>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</si>
  <si>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</si>
  <si>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</si>
  <si>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</si>
  <si>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</si>
  <si>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</si>
  <si>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</si>
  <si>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</si>
  <si>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</si>
  <si>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</si>
  <si>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</si>
  <si>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</si>
  <si>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</si>
  <si>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</si>
  <si>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</si>
  <si>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</si>
  <si>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</si>
  <si>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</si>
  <si>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</si>
  <si>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</si>
  <si>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</si>
  <si>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</si>
  <si>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</si>
  <si>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</si>
  <si>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</si>
  <si>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</si>
  <si>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</si>
  <si>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</si>
  <si>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</si>
  <si>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</si>
  <si>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</si>
  <si>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</si>
  <si>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</si>
  <si>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</si>
  <si>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</si>
  <si>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</si>
  <si>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</si>
  <si>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</si>
  <si>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</si>
  <si>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</si>
  <si>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</si>
  <si>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</si>
  <si>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</si>
  <si>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</si>
  <si>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</si>
  <si>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</si>
  <si>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</si>
  <si>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</si>
  <si>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</si>
  <si>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</si>
  <si>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</si>
  <si>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</si>
  <si>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</si>
  <si>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</si>
  <si>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</si>
  <si>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</si>
  <si>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</si>
  <si>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</si>
  <si>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</si>
  <si>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</si>
  <si>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</si>
  <si>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</si>
  <si>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</si>
  <si>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</si>
  <si>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</si>
  <si>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</si>
  <si>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</si>
  <si>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</si>
  <si>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</si>
  <si>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</si>
  <si>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</si>
  <si>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</si>
  <si>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</si>
  <si>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</si>
  <si>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</si>
  <si>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</si>
  <si>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</si>
  <si>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</si>
  <si>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</si>
  <si>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</si>
  <si>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</si>
  <si>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</si>
  <si>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</si>
  <si>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</si>
  <si>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</si>
  <si>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</si>
  <si>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</si>
  <si>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</si>
  <si>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</si>
  <si>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</si>
  <si>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</si>
  <si>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</si>
  <si>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</si>
  <si>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</si>
  <si>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</si>
  <si>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</si>
  <si>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</si>
  <si>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</si>
  <si>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</si>
  <si>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</si>
  <si>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</si>
  <si>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</si>
  <si>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</si>
  <si>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</si>
  <si>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</si>
  <si>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</si>
  <si>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</si>
  <si>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</si>
  <si>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</si>
  <si>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</si>
  <si>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</si>
  <si>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</si>
  <si>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</si>
  <si>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</si>
  <si>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</si>
  <si>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</si>
  <si>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</si>
  <si>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</si>
  <si>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</si>
  <si>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</si>
  <si>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</si>
  <si>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</si>
  <si>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</si>
  <si>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</si>
  <si>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</si>
  <si>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</si>
  <si>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</si>
  <si>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</si>
  <si>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</si>
  <si>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</si>
  <si>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</si>
  <si>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</si>
  <si>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</si>
  <si>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</si>
  <si>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</si>
  <si>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</si>
  <si>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</si>
  <si>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</si>
  <si>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</si>
  <si>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</si>
  <si>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</si>
  <si>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</si>
  <si>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</si>
  <si>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</si>
  <si>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</si>
  <si>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</si>
  <si>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</si>
  <si>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</si>
  <si>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</si>
  <si>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</si>
  <si>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</si>
  <si>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</si>
  <si>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</si>
  <si>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</si>
  <si>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</si>
  <si>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</si>
  <si>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</si>
  <si>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</si>
  <si>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</si>
  <si>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</si>
  <si>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</si>
  <si>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</si>
  <si>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</si>
  <si>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</si>
  <si>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</si>
  <si>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</si>
  <si>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</si>
  <si>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</si>
  <si>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</si>
  <si>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</si>
  <si>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</si>
  <si>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</si>
  <si>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</si>
  <si>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</si>
  <si>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</si>
  <si>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</si>
  <si>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</si>
  <si>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</si>
  <si>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</si>
  <si>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</si>
  <si>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</si>
  <si>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</si>
  <si>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</si>
  <si>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</si>
  <si>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</si>
  <si>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</si>
  <si>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</si>
  <si>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</si>
  <si>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</si>
  <si>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</si>
  <si>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</si>
  <si>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</si>
  <si>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</si>
  <si>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</si>
  <si>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</si>
  <si>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</si>
  <si>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</si>
  <si>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</si>
  <si>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</si>
  <si>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</si>
  <si>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</si>
  <si>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</si>
  <si>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</si>
  <si>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</si>
  <si>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</si>
  <si>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</si>
  <si>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</si>
  <si>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</si>
  <si>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</si>
  <si>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</si>
  <si>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</si>
  <si>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</si>
  <si>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</si>
  <si>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</si>
  <si>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</si>
  <si>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</si>
  <si>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</si>
  <si>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</si>
  <si>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</si>
  <si>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</si>
  <si>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</si>
  <si>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</si>
  <si>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</si>
  <si>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</si>
  <si>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</si>
  <si>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</si>
  <si>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</si>
  <si>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</si>
  <si>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</si>
  <si>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</si>
  <si>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</si>
  <si>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</si>
  <si>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</si>
  <si>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</si>
  <si>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</si>
  <si>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</si>
  <si>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</si>
  <si>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</si>
  <si>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</si>
  <si>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</si>
  <si>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</si>
  <si>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</si>
  <si>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</si>
  <si>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</si>
  <si>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</si>
  <si>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</si>
  <si>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</si>
  <si>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</si>
  <si>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</si>
  <si>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</si>
  <si>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</si>
  <si>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</si>
  <si>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</si>
  <si>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</si>
  <si>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</si>
  <si>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</si>
  <si>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</si>
  <si>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</si>
  <si>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</si>
  <si>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</si>
  <si>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</si>
  <si>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</si>
  <si>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</si>
  <si>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</si>
  <si>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</si>
  <si>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</si>
  <si>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</si>
  <si>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</si>
  <si>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</si>
  <si>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</si>
  <si>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</si>
  <si>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</si>
  <si>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</si>
  <si>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</si>
  <si>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</si>
  <si>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</si>
  <si>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</si>
  <si>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</si>
  <si>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</si>
  <si>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</si>
  <si>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</si>
  <si>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</si>
  <si>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</si>
  <si>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</si>
  <si>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</si>
  <si>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</si>
  <si>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</si>
  <si>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</si>
  <si>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</si>
  <si>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</si>
  <si>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</si>
  <si>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</si>
  <si>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</si>
  <si>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</si>
  <si>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</si>
  <si>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</si>
  <si>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</si>
  <si>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</si>
  <si>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</si>
  <si>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</si>
  <si>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</si>
  <si>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</si>
  <si>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</si>
  <si>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</si>
  <si>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</si>
  <si>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</si>
  <si>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</si>
  <si>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</si>
  <si>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</si>
  <si>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</si>
  <si>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</si>
  <si>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</si>
  <si>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</si>
  <si>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</si>
  <si>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</si>
  <si>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</si>
  <si>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</si>
  <si>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</si>
  <si>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</si>
  <si>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</si>
  <si>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</si>
  <si>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</si>
  <si>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</si>
  <si>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</si>
  <si>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</si>
  <si>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</si>
  <si>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</si>
  <si>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</si>
  <si>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</si>
  <si>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</si>
  <si>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</si>
  <si>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</si>
  <si>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</si>
  <si>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</si>
  <si>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</si>
  <si>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</si>
  <si>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</si>
  <si>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</si>
  <si>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</si>
  <si>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</si>
  <si>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</si>
  <si>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</si>
  <si>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</si>
  <si>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</si>
  <si>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</si>
  <si>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</si>
  <si>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</si>
  <si>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</si>
  <si>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</si>
  <si>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0900000</t>
  </si>
  <si>
    <t>1000000</t>
  </si>
  <si>
    <t>1100000</t>
  </si>
  <si>
    <t>1200000</t>
  </si>
  <si>
    <t>1300000</t>
  </si>
  <si>
    <t>1400000</t>
  </si>
  <si>
    <t>1500000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</si>
  <si>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</si>
  <si>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</si>
  <si>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</si>
  <si>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</si>
  <si>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</si>
  <si>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</si>
  <si>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</si>
  <si>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</si>
  <si>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</si>
  <si>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</si>
  <si>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</si>
  <si>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</si>
  <si>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</si>
  <si>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</si>
  <si>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</si>
  <si>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</si>
  <si>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</si>
  <si>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</si>
  <si>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</si>
  <si>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</si>
  <si>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</si>
  <si>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</si>
  <si>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</si>
  <si>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</si>
  <si>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</si>
  <si>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</si>
  <si>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</si>
  <si>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</si>
  <si>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</si>
  <si>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</si>
  <si>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</si>
  <si>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</si>
  <si>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</si>
  <si>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</si>
  <si>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</si>
  <si>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</si>
  <si>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</si>
  <si>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</si>
  <si>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</si>
  <si>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</si>
  <si>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</si>
  <si>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</si>
  <si>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</si>
  <si>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</si>
  <si>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</si>
  <si>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</si>
  <si>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</si>
  <si>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</si>
  <si>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</si>
  <si>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</si>
  <si>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</si>
  <si>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</si>
  <si>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</si>
  <si>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</si>
  <si>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</si>
  <si>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</si>
  <si>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</si>
  <si>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</si>
  <si>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</si>
  <si>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</si>
  <si>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</si>
  <si>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</si>
  <si>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</si>
  <si>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</si>
  <si>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</si>
  <si>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</si>
  <si>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</si>
  <si>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</si>
  <si>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</si>
  <si>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</si>
  <si>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</si>
  <si>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</si>
  <si>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</si>
  <si>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</si>
  <si>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</si>
  <si>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</si>
  <si>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</si>
  <si>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1700000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</si>
  <si>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</si>
  <si>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</si>
  <si>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012E250970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</si>
  <si>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</si>
  <si>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</si>
  <si>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Перечень</t>
  </si>
  <si>
    <t>Код главно-го админи-стратора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</si>
  <si>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</si>
  <si>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</si>
  <si>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</si>
  <si>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</si>
  <si>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</si>
  <si>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</si>
  <si>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бюджетных ассигнований из бюджета Ханкайского муниципального округа на 2021 год в ведомственной бюджета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</si>
  <si>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</si>
  <si>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</si>
  <si>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</si>
  <si>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</si>
  <si>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</si>
  <si>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</si>
  <si>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</si>
  <si>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</si>
  <si>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</si>
  <si>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</si>
  <si>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</si>
  <si>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</si>
  <si>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</si>
  <si>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</si>
  <si>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</si>
  <si>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</si>
  <si>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</si>
  <si>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</si>
  <si>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</si>
  <si>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</si>
  <si>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</si>
  <si>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</si>
  <si>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</si>
  <si>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</si>
  <si>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</si>
  <si>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</si>
  <si>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</si>
  <si>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</si>
  <si>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</si>
  <si>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</si>
  <si>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</si>
  <si>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</si>
  <si>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</si>
  <si>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</si>
  <si>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</si>
  <si>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9909920200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</si>
  <si>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</si>
  <si>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</si>
  <si>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</si>
  <si>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</si>
  <si>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</si>
  <si>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</si>
  <si>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</si>
  <si>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</si>
  <si>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</si>
  <si>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</si>
  <si>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</si>
  <si>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</si>
  <si>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</si>
  <si>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</si>
  <si>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</si>
  <si>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</si>
  <si>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</si>
  <si>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</si>
  <si>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</si>
  <si>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</si>
  <si>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</si>
  <si>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</si>
  <si>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</si>
  <si>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</si>
  <si>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</si>
  <si>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</si>
  <si>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</si>
  <si>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</si>
  <si>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</si>
  <si>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</si>
  <si>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</si>
  <si>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1800000</t>
  </si>
  <si>
    <t>1900000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</si>
  <si>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</si>
  <si>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</si>
  <si>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</si>
  <si>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</si>
  <si>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МБ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</si>
  <si>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</si>
  <si>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</si>
  <si>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</si>
  <si>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</si>
  <si>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</si>
  <si>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 xml:space="preserve">главных администраторов источников внутреннего  финансирования дефицита  бюджета                       </t>
  </si>
  <si>
    <t>Ханкайского муниципального округа</t>
  </si>
  <si>
    <t>ФИНАНСОВОЕ  УПРАВЛЕНИЕ АДМИНИСТРАЦИИ ХАНКАЙСКОГО МУНИЦИПАЛЬНОГО ОКРУГА ПРИМОРСКОГО КРАЯ</t>
  </si>
  <si>
    <t>Код источников внутреннего финансирования дефицита  бюджета муниципального округа</t>
  </si>
  <si>
    <t>01 05 02 01 04 0000 510</t>
  </si>
  <si>
    <t xml:space="preserve">Увеличение прочих остатков денежных средств бюджетов городских округов
</t>
  </si>
  <si>
    <t>01 05 02 01 04 0000 610</t>
  </si>
  <si>
    <t>Уменьшение прочих остатков денежных средств бюджетов городских округов</t>
  </si>
  <si>
    <t xml:space="preserve"> 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</si>
  <si>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</si>
  <si>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</si>
  <si>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прочих остатков денежных средств бюджетов 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</si>
  <si>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</si>
  <si>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</si>
  <si>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</si>
  <si>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</si>
  <si>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</si>
  <si>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</si>
  <si>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</si>
  <si>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</si>
  <si>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</si>
  <si>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</si>
  <si>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</si>
  <si>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</si>
  <si>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</si>
  <si>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</si>
  <si>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</si>
  <si>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</si>
  <si>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</si>
  <si>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</si>
  <si>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</si>
  <si>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</si>
  <si>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</si>
  <si>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</si>
  <si>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</si>
  <si>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</si>
  <si>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</si>
  <si>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</si>
  <si>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</si>
  <si>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</si>
  <si>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</si>
  <si>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</si>
  <si>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</si>
  <si>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</si>
  <si>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</si>
  <si>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</si>
  <si>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</si>
  <si>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</si>
  <si>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</si>
  <si>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</si>
  <si>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</si>
  <si>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</si>
  <si>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</si>
  <si>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</si>
  <si>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</si>
  <si>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</si>
  <si>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</si>
  <si>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</si>
  <si>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</si>
  <si>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</si>
  <si>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</si>
  <si>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</si>
  <si>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</si>
  <si>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</si>
  <si>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</si>
  <si>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</si>
  <si>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</si>
  <si>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</si>
  <si>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</si>
  <si>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</si>
  <si>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</si>
  <si>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</si>
  <si>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011P252320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</si>
  <si>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</si>
  <si>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</si>
  <si>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</si>
  <si>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</si>
  <si>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</si>
  <si>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</si>
  <si>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</si>
  <si>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</si>
  <si>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</si>
  <si>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</si>
  <si>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</si>
  <si>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</si>
  <si>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</si>
  <si>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</si>
  <si>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</si>
  <si>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</si>
  <si>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</si>
  <si>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</si>
  <si>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</si>
  <si>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</si>
  <si>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</si>
  <si>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</si>
  <si>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</si>
  <si>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</si>
  <si>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</si>
  <si>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</si>
  <si>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</si>
  <si>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</si>
  <si>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</si>
  <si>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</si>
  <si>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</si>
  <si>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</si>
  <si>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</si>
  <si>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</si>
  <si>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</si>
  <si>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</si>
  <si>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</si>
  <si>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</si>
  <si>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</si>
  <si>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</si>
  <si>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</si>
  <si>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</si>
  <si>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</si>
  <si>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</si>
  <si>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</si>
  <si>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</si>
  <si>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</si>
  <si>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</si>
  <si>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</si>
  <si>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</si>
  <si>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</si>
  <si>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</si>
  <si>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</si>
  <si>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</si>
  <si>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</si>
  <si>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</si>
  <si>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</si>
  <si>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</si>
  <si>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</si>
  <si>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</si>
  <si>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</si>
  <si>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</si>
  <si>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</si>
  <si>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</si>
  <si>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</si>
  <si>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</si>
  <si>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</si>
  <si>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954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</si>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</sst>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4" fillId="2" borderId="6" xfId="0" applyNumberFormat="1" applyFont="1" applyFill="1" applyBorder="1" applyAlignment="1">
      <alignment horizontal="right" vertical="top" shrinkToFit="1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  <row r="457">
          <cell r="F457">
            <v>1240000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Normal="100" zoomScaleSheetLayoutView="106" workbookViewId="0">
      <selection activeCell="C2" sqref="C2:C4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237</v>
      </c>
    </row>
    <row r="2" spans="1:3" x14ac:dyDescent="0.3">
      <c r="C2" s="77" t="s">
        <v>744</v>
      </c>
    </row>
    <row r="3" spans="1:3" x14ac:dyDescent="0.3">
      <c r="C3" s="77" t="s">
        <v>743</v>
      </c>
    </row>
    <row r="4" spans="1:3" x14ac:dyDescent="0.3">
      <c r="C4" s="77" t="s">
        <v>745</v>
      </c>
    </row>
    <row r="5" spans="1:3" s="8" customFormat="1" x14ac:dyDescent="0.25">
      <c r="A5" s="210" t="s">
        <v>157</v>
      </c>
      <c r="B5" s="210"/>
      <c r="C5" s="210"/>
    </row>
    <row r="6" spans="1:3" ht="37.5" customHeight="1" x14ac:dyDescent="0.25">
      <c r="A6" s="209" t="s">
        <v>622</v>
      </c>
      <c r="B6" s="209"/>
      <c r="C6" s="209"/>
    </row>
    <row r="7" spans="1:3" x14ac:dyDescent="0.25">
      <c r="A7" s="16"/>
      <c r="B7" s="16"/>
      <c r="C7" s="16"/>
    </row>
    <row r="8" spans="1:3" x14ac:dyDescent="0.3">
      <c r="A8" s="77" t="s">
        <v>158</v>
      </c>
      <c r="B8" s="165"/>
      <c r="C8" s="17"/>
    </row>
    <row r="9" spans="1:3" x14ac:dyDescent="0.3">
      <c r="A9" s="77"/>
      <c r="C9" s="77" t="s">
        <v>430</v>
      </c>
    </row>
    <row r="10" spans="1:3" ht="56.25" x14ac:dyDescent="0.25">
      <c r="A10" s="169" t="s">
        <v>159</v>
      </c>
      <c r="B10" s="169" t="s">
        <v>160</v>
      </c>
      <c r="C10" s="169" t="s">
        <v>240</v>
      </c>
    </row>
    <row r="11" spans="1:3" ht="37.5" x14ac:dyDescent="0.3">
      <c r="A11" s="18" t="s">
        <v>161</v>
      </c>
      <c r="B11" s="19" t="s">
        <v>162</v>
      </c>
      <c r="C11" s="97">
        <f>C12+C13</f>
        <v>0</v>
      </c>
    </row>
    <row r="12" spans="1:3" ht="56.25" x14ac:dyDescent="0.3">
      <c r="A12" s="18" t="s">
        <v>618</v>
      </c>
      <c r="B12" s="19" t="s">
        <v>619</v>
      </c>
      <c r="C12" s="97">
        <v>-961436323.28999996</v>
      </c>
    </row>
    <row r="13" spans="1:3" ht="56.25" x14ac:dyDescent="0.3">
      <c r="A13" s="18" t="s">
        <v>620</v>
      </c>
      <c r="B13" s="19" t="s">
        <v>621</v>
      </c>
      <c r="C13" s="97">
        <v>961436323.28999996</v>
      </c>
    </row>
    <row r="14" spans="1:3" x14ac:dyDescent="0.3">
      <c r="A14" s="18"/>
      <c r="B14" s="20" t="s">
        <v>163</v>
      </c>
      <c r="C14" s="121">
        <f>C11</f>
        <v>0</v>
      </c>
    </row>
    <row r="15" spans="1:3" x14ac:dyDescent="0.3">
      <c r="A15" s="21"/>
      <c r="B15" s="21"/>
      <c r="C15" s="21"/>
    </row>
    <row r="16" spans="1:3" x14ac:dyDescent="0.3">
      <c r="A16" s="21"/>
      <c r="B16" s="21"/>
      <c r="C16" s="21"/>
    </row>
    <row r="17" spans="1:3" x14ac:dyDescent="0.3">
      <c r="A17" s="21"/>
      <c r="B17" s="21"/>
      <c r="C17" s="21"/>
    </row>
    <row r="18" spans="1:3" x14ac:dyDescent="0.3">
      <c r="A18" s="21"/>
      <c r="B18" s="21"/>
      <c r="C18" s="21"/>
    </row>
    <row r="19" spans="1:3" x14ac:dyDescent="0.3">
      <c r="A19" s="21"/>
      <c r="B19" s="21"/>
      <c r="C19" s="21"/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view="pageBreakPreview" topLeftCell="A554" zoomScale="98" zoomScaleNormal="100" zoomScaleSheetLayoutView="98" workbookViewId="0">
      <selection activeCell="E559" sqref="E559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256</v>
      </c>
    </row>
    <row r="2" spans="1:7" x14ac:dyDescent="0.3">
      <c r="E2" s="77" t="s">
        <v>744</v>
      </c>
    </row>
    <row r="3" spans="1:7" x14ac:dyDescent="0.3">
      <c r="E3" s="77" t="s">
        <v>743</v>
      </c>
    </row>
    <row r="4" spans="1:7" x14ac:dyDescent="0.3">
      <c r="E4" s="77" t="s">
        <v>745</v>
      </c>
    </row>
    <row r="5" spans="1:7" x14ac:dyDescent="0.3">
      <c r="A5" s="221" t="s">
        <v>196</v>
      </c>
      <c r="B5" s="222"/>
      <c r="C5" s="222"/>
      <c r="D5" s="222"/>
      <c r="E5" s="222"/>
    </row>
    <row r="6" spans="1:7" x14ac:dyDescent="0.3">
      <c r="A6" s="218" t="s">
        <v>608</v>
      </c>
      <c r="B6" s="223"/>
      <c r="C6" s="223"/>
      <c r="D6" s="223"/>
      <c r="E6" s="223"/>
    </row>
    <row r="7" spans="1:7" x14ac:dyDescent="0.3">
      <c r="A7" s="218" t="s">
        <v>259</v>
      </c>
      <c r="B7" s="218"/>
      <c r="C7" s="218"/>
      <c r="D7" s="218"/>
      <c r="E7" s="218"/>
    </row>
    <row r="8" spans="1:7" x14ac:dyDescent="0.3">
      <c r="A8" s="218" t="s">
        <v>260</v>
      </c>
      <c r="B8" s="218"/>
      <c r="C8" s="218"/>
      <c r="D8" s="218"/>
      <c r="E8" s="218"/>
    </row>
    <row r="9" spans="1:7" x14ac:dyDescent="0.3">
      <c r="A9" s="218" t="s">
        <v>261</v>
      </c>
      <c r="B9" s="218"/>
      <c r="C9" s="218"/>
      <c r="D9" s="218"/>
      <c r="E9" s="218"/>
    </row>
    <row r="10" spans="1:7" x14ac:dyDescent="0.3">
      <c r="A10" s="167"/>
      <c r="B10" s="55"/>
      <c r="C10" s="55"/>
      <c r="D10" s="55"/>
      <c r="E10" s="66" t="s">
        <v>430</v>
      </c>
    </row>
    <row r="11" spans="1:7" ht="37.5" x14ac:dyDescent="0.25">
      <c r="A11" s="43" t="s">
        <v>0</v>
      </c>
      <c r="B11" s="43" t="s">
        <v>2</v>
      </c>
      <c r="C11" s="43" t="s">
        <v>3</v>
      </c>
      <c r="D11" s="43" t="s">
        <v>4</v>
      </c>
      <c r="E11" s="43" t="s">
        <v>197</v>
      </c>
    </row>
    <row r="12" spans="1:7" s="3" customFormat="1" x14ac:dyDescent="0.25">
      <c r="A12" s="46" t="s">
        <v>7</v>
      </c>
      <c r="B12" s="45" t="s">
        <v>8</v>
      </c>
      <c r="C12" s="45" t="s">
        <v>126</v>
      </c>
      <c r="D12" s="45" t="s">
        <v>6</v>
      </c>
      <c r="E12" s="89">
        <f>E13+E18+E40+E33+E46+E61</f>
        <v>103720658.68000001</v>
      </c>
      <c r="G12" s="9">
        <f>'прил 11'!F562</f>
        <v>103720658.68000001</v>
      </c>
    </row>
    <row r="13" spans="1:7" ht="37.5" outlineLevel="1" x14ac:dyDescent="0.25">
      <c r="A13" s="46" t="s">
        <v>28</v>
      </c>
      <c r="B13" s="47" t="s">
        <v>29</v>
      </c>
      <c r="C13" s="47" t="s">
        <v>126</v>
      </c>
      <c r="D13" s="47" t="s">
        <v>6</v>
      </c>
      <c r="E13" s="85">
        <f>E14</f>
        <v>2463500</v>
      </c>
    </row>
    <row r="14" spans="1:7" outlineLevel="2" x14ac:dyDescent="0.25">
      <c r="A14" s="46" t="s">
        <v>198</v>
      </c>
      <c r="B14" s="47" t="s">
        <v>29</v>
      </c>
      <c r="C14" s="47" t="s">
        <v>127</v>
      </c>
      <c r="D14" s="47" t="s">
        <v>6</v>
      </c>
      <c r="E14" s="85">
        <f>E15</f>
        <v>2463500</v>
      </c>
    </row>
    <row r="15" spans="1:7" outlineLevel="4" x14ac:dyDescent="0.25">
      <c r="A15" s="46" t="s">
        <v>555</v>
      </c>
      <c r="B15" s="47" t="s">
        <v>29</v>
      </c>
      <c r="C15" s="47" t="s">
        <v>556</v>
      </c>
      <c r="D15" s="47" t="s">
        <v>6</v>
      </c>
      <c r="E15" s="85">
        <f>E16</f>
        <v>2463500</v>
      </c>
    </row>
    <row r="16" spans="1:7" ht="56.25" customHeight="1" outlineLevel="5" x14ac:dyDescent="0.25">
      <c r="A16" s="46" t="s">
        <v>11</v>
      </c>
      <c r="B16" s="47" t="s">
        <v>29</v>
      </c>
      <c r="C16" s="47" t="s">
        <v>556</v>
      </c>
      <c r="D16" s="47" t="s">
        <v>12</v>
      </c>
      <c r="E16" s="85">
        <f>E17</f>
        <v>2463500</v>
      </c>
    </row>
    <row r="17" spans="1:5" ht="18" customHeight="1" outlineLevel="6" x14ac:dyDescent="0.25">
      <c r="A17" s="46" t="s">
        <v>13</v>
      </c>
      <c r="B17" s="47" t="s">
        <v>29</v>
      </c>
      <c r="C17" s="47" t="s">
        <v>556</v>
      </c>
      <c r="D17" s="47" t="s">
        <v>14</v>
      </c>
      <c r="E17" s="85">
        <f>2463500</f>
        <v>2463500</v>
      </c>
    </row>
    <row r="18" spans="1:5" ht="38.25" customHeight="1" outlineLevel="1" x14ac:dyDescent="0.25">
      <c r="A18" s="46" t="s">
        <v>108</v>
      </c>
      <c r="B18" s="47" t="s">
        <v>109</v>
      </c>
      <c r="C18" s="47" t="s">
        <v>126</v>
      </c>
      <c r="D18" s="47" t="s">
        <v>6</v>
      </c>
      <c r="E18" s="85">
        <f>E19</f>
        <v>4860227</v>
      </c>
    </row>
    <row r="19" spans="1:5" outlineLevel="3" x14ac:dyDescent="0.25">
      <c r="A19" s="46" t="s">
        <v>198</v>
      </c>
      <c r="B19" s="47" t="s">
        <v>109</v>
      </c>
      <c r="C19" s="47" t="s">
        <v>127</v>
      </c>
      <c r="D19" s="47" t="s">
        <v>6</v>
      </c>
      <c r="E19" s="85">
        <f>E20+E23+E30</f>
        <v>4860227</v>
      </c>
    </row>
    <row r="20" spans="1:5" outlineLevel="4" x14ac:dyDescent="0.25">
      <c r="A20" s="46" t="s">
        <v>589</v>
      </c>
      <c r="B20" s="47" t="s">
        <v>109</v>
      </c>
      <c r="C20" s="47" t="s">
        <v>590</v>
      </c>
      <c r="D20" s="47" t="s">
        <v>6</v>
      </c>
      <c r="E20" s="85">
        <f>E21</f>
        <v>2207541</v>
      </c>
    </row>
    <row r="21" spans="1:5" ht="57" customHeight="1" outlineLevel="5" x14ac:dyDescent="0.25">
      <c r="A21" s="46" t="s">
        <v>11</v>
      </c>
      <c r="B21" s="47" t="s">
        <v>109</v>
      </c>
      <c r="C21" s="47" t="s">
        <v>590</v>
      </c>
      <c r="D21" s="47" t="s">
        <v>12</v>
      </c>
      <c r="E21" s="85">
        <f>E22</f>
        <v>2207541</v>
      </c>
    </row>
    <row r="22" spans="1:5" ht="16.5" customHeight="1" outlineLevel="6" x14ac:dyDescent="0.25">
      <c r="A22" s="46" t="s">
        <v>13</v>
      </c>
      <c r="B22" s="47" t="s">
        <v>109</v>
      </c>
      <c r="C22" s="47" t="s">
        <v>590</v>
      </c>
      <c r="D22" s="47" t="s">
        <v>14</v>
      </c>
      <c r="E22" s="85">
        <f>2207541</f>
        <v>2207541</v>
      </c>
    </row>
    <row r="23" spans="1:5" ht="38.25" customHeight="1" outlineLevel="4" x14ac:dyDescent="0.25">
      <c r="A23" s="46" t="s">
        <v>553</v>
      </c>
      <c r="B23" s="47" t="s">
        <v>109</v>
      </c>
      <c r="C23" s="47" t="s">
        <v>554</v>
      </c>
      <c r="D23" s="47" t="s">
        <v>6</v>
      </c>
      <c r="E23" s="85">
        <f>E24+E26+E28</f>
        <v>2472686</v>
      </c>
    </row>
    <row r="24" spans="1:5" ht="75" outlineLevel="5" x14ac:dyDescent="0.25">
      <c r="A24" s="46" t="s">
        <v>11</v>
      </c>
      <c r="B24" s="47" t="s">
        <v>109</v>
      </c>
      <c r="C24" s="47" t="s">
        <v>554</v>
      </c>
      <c r="D24" s="47" t="s">
        <v>12</v>
      </c>
      <c r="E24" s="85">
        <f>E25</f>
        <v>2319186</v>
      </c>
    </row>
    <row r="25" spans="1:5" ht="16.5" customHeight="1" outlineLevel="6" x14ac:dyDescent="0.25">
      <c r="A25" s="46" t="s">
        <v>13</v>
      </c>
      <c r="B25" s="47" t="s">
        <v>109</v>
      </c>
      <c r="C25" s="47" t="s">
        <v>554</v>
      </c>
      <c r="D25" s="47" t="s">
        <v>14</v>
      </c>
      <c r="E25" s="85">
        <f>2319186</f>
        <v>2319186</v>
      </c>
    </row>
    <row r="26" spans="1:5" ht="16.5" customHeight="1" outlineLevel="5" x14ac:dyDescent="0.25">
      <c r="A26" s="46" t="s">
        <v>15</v>
      </c>
      <c r="B26" s="47" t="s">
        <v>109</v>
      </c>
      <c r="C26" s="47" t="s">
        <v>554</v>
      </c>
      <c r="D26" s="47" t="s">
        <v>16</v>
      </c>
      <c r="E26" s="85">
        <f>E27</f>
        <v>148000</v>
      </c>
    </row>
    <row r="27" spans="1:5" ht="21" customHeight="1" outlineLevel="6" x14ac:dyDescent="0.25">
      <c r="A27" s="46" t="s">
        <v>17</v>
      </c>
      <c r="B27" s="47" t="s">
        <v>109</v>
      </c>
      <c r="C27" s="47" t="s">
        <v>554</v>
      </c>
      <c r="D27" s="47" t="s">
        <v>18</v>
      </c>
      <c r="E27" s="85">
        <f>148000</f>
        <v>148000</v>
      </c>
    </row>
    <row r="28" spans="1:5" outlineLevel="5" x14ac:dyDescent="0.25">
      <c r="A28" s="46" t="s">
        <v>19</v>
      </c>
      <c r="B28" s="47" t="s">
        <v>109</v>
      </c>
      <c r="C28" s="47" t="s">
        <v>554</v>
      </c>
      <c r="D28" s="47" t="s">
        <v>20</v>
      </c>
      <c r="E28" s="85">
        <f>E29</f>
        <v>5500</v>
      </c>
    </row>
    <row r="29" spans="1:5" outlineLevel="6" x14ac:dyDescent="0.25">
      <c r="A29" s="46" t="s">
        <v>21</v>
      </c>
      <c r="B29" s="47" t="s">
        <v>109</v>
      </c>
      <c r="C29" s="47" t="s">
        <v>554</v>
      </c>
      <c r="D29" s="47" t="s">
        <v>22</v>
      </c>
      <c r="E29" s="85">
        <f>5500</f>
        <v>5500</v>
      </c>
    </row>
    <row r="30" spans="1:5" outlineLevel="4" x14ac:dyDescent="0.25">
      <c r="A30" s="46" t="s">
        <v>592</v>
      </c>
      <c r="B30" s="47" t="s">
        <v>109</v>
      </c>
      <c r="C30" s="47" t="s">
        <v>591</v>
      </c>
      <c r="D30" s="47" t="s">
        <v>6</v>
      </c>
      <c r="E30" s="85">
        <f>E31</f>
        <v>180000</v>
      </c>
    </row>
    <row r="31" spans="1:5" ht="57" customHeight="1" outlineLevel="5" x14ac:dyDescent="0.25">
      <c r="A31" s="46" t="s">
        <v>11</v>
      </c>
      <c r="B31" s="47" t="s">
        <v>109</v>
      </c>
      <c r="C31" s="47" t="s">
        <v>591</v>
      </c>
      <c r="D31" s="47" t="s">
        <v>12</v>
      </c>
      <c r="E31" s="85">
        <f>E32</f>
        <v>180000</v>
      </c>
    </row>
    <row r="32" spans="1:5" ht="18" customHeight="1" outlineLevel="6" x14ac:dyDescent="0.25">
      <c r="A32" s="46" t="s">
        <v>13</v>
      </c>
      <c r="B32" s="47" t="s">
        <v>109</v>
      </c>
      <c r="C32" s="47" t="s">
        <v>591</v>
      </c>
      <c r="D32" s="47" t="s">
        <v>14</v>
      </c>
      <c r="E32" s="85">
        <f>180000</f>
        <v>180000</v>
      </c>
    </row>
    <row r="33" spans="1:5" ht="39.75" customHeight="1" outlineLevel="1" x14ac:dyDescent="0.25">
      <c r="A33" s="46" t="s">
        <v>30</v>
      </c>
      <c r="B33" s="47" t="s">
        <v>31</v>
      </c>
      <c r="C33" s="47" t="s">
        <v>126</v>
      </c>
      <c r="D33" s="47" t="s">
        <v>6</v>
      </c>
      <c r="E33" s="85">
        <f>E34</f>
        <v>20575252</v>
      </c>
    </row>
    <row r="34" spans="1:5" outlineLevel="3" x14ac:dyDescent="0.25">
      <c r="A34" s="46" t="s">
        <v>198</v>
      </c>
      <c r="B34" s="47" t="s">
        <v>31</v>
      </c>
      <c r="C34" s="47" t="s">
        <v>127</v>
      </c>
      <c r="D34" s="47" t="s">
        <v>6</v>
      </c>
      <c r="E34" s="85">
        <f>E35</f>
        <v>20575252</v>
      </c>
    </row>
    <row r="35" spans="1:5" ht="39" customHeight="1" outlineLevel="4" x14ac:dyDescent="0.25">
      <c r="A35" s="46" t="s">
        <v>553</v>
      </c>
      <c r="B35" s="47" t="s">
        <v>31</v>
      </c>
      <c r="C35" s="47" t="s">
        <v>554</v>
      </c>
      <c r="D35" s="47" t="s">
        <v>6</v>
      </c>
      <c r="E35" s="85">
        <f>E36+E38</f>
        <v>20575252</v>
      </c>
    </row>
    <row r="36" spans="1:5" ht="38.25" customHeight="1" outlineLevel="5" x14ac:dyDescent="0.25">
      <c r="A36" s="46" t="s">
        <v>11</v>
      </c>
      <c r="B36" s="47" t="s">
        <v>31</v>
      </c>
      <c r="C36" s="47" t="s">
        <v>554</v>
      </c>
      <c r="D36" s="47" t="s">
        <v>12</v>
      </c>
      <c r="E36" s="85">
        <f>E37</f>
        <v>20483252</v>
      </c>
    </row>
    <row r="37" spans="1:5" ht="17.25" customHeight="1" outlineLevel="6" x14ac:dyDescent="0.25">
      <c r="A37" s="46" t="s">
        <v>13</v>
      </c>
      <c r="B37" s="47" t="s">
        <v>31</v>
      </c>
      <c r="C37" s="47" t="s">
        <v>554</v>
      </c>
      <c r="D37" s="47" t="s">
        <v>14</v>
      </c>
      <c r="E37" s="85">
        <v>20483252</v>
      </c>
    </row>
    <row r="38" spans="1:5" ht="17.25" customHeight="1" outlineLevel="5" x14ac:dyDescent="0.25">
      <c r="A38" s="46" t="s">
        <v>15</v>
      </c>
      <c r="B38" s="47" t="s">
        <v>31</v>
      </c>
      <c r="C38" s="47" t="s">
        <v>554</v>
      </c>
      <c r="D38" s="47" t="s">
        <v>16</v>
      </c>
      <c r="E38" s="85">
        <f>E39</f>
        <v>92000</v>
      </c>
    </row>
    <row r="39" spans="1:5" ht="20.25" customHeight="1" outlineLevel="6" x14ac:dyDescent="0.25">
      <c r="A39" s="46" t="s">
        <v>17</v>
      </c>
      <c r="B39" s="47" t="s">
        <v>31</v>
      </c>
      <c r="C39" s="47" t="s">
        <v>554</v>
      </c>
      <c r="D39" s="47" t="s">
        <v>18</v>
      </c>
      <c r="E39" s="85">
        <f>92000</f>
        <v>92000</v>
      </c>
    </row>
    <row r="40" spans="1:5" outlineLevel="6" x14ac:dyDescent="0.25">
      <c r="A40" s="46" t="s">
        <v>262</v>
      </c>
      <c r="B40" s="47" t="s">
        <v>263</v>
      </c>
      <c r="C40" s="47" t="s">
        <v>126</v>
      </c>
      <c r="D40" s="47" t="s">
        <v>6</v>
      </c>
      <c r="E40" s="85">
        <f>E41</f>
        <v>32752.48</v>
      </c>
    </row>
    <row r="41" spans="1:5" ht="22.5" customHeight="1" outlineLevel="6" x14ac:dyDescent="0.25">
      <c r="A41" s="46" t="s">
        <v>132</v>
      </c>
      <c r="B41" s="47" t="s">
        <v>263</v>
      </c>
      <c r="C41" s="47" t="s">
        <v>127</v>
      </c>
      <c r="D41" s="47" t="s">
        <v>6</v>
      </c>
      <c r="E41" s="85">
        <f>E42</f>
        <v>32752.48</v>
      </c>
    </row>
    <row r="42" spans="1:5" outlineLevel="6" x14ac:dyDescent="0.25">
      <c r="A42" s="46" t="s">
        <v>292</v>
      </c>
      <c r="B42" s="47" t="s">
        <v>263</v>
      </c>
      <c r="C42" s="47" t="s">
        <v>291</v>
      </c>
      <c r="D42" s="47" t="s">
        <v>6</v>
      </c>
      <c r="E42" s="85">
        <f>E43</f>
        <v>32752.48</v>
      </c>
    </row>
    <row r="43" spans="1:5" ht="93.75" outlineLevel="6" x14ac:dyDescent="0.25">
      <c r="A43" s="46" t="s">
        <v>439</v>
      </c>
      <c r="B43" s="47" t="s">
        <v>263</v>
      </c>
      <c r="C43" s="47" t="s">
        <v>300</v>
      </c>
      <c r="D43" s="47" t="s">
        <v>6</v>
      </c>
      <c r="E43" s="85">
        <f>E44</f>
        <v>32752.48</v>
      </c>
    </row>
    <row r="44" spans="1:5" ht="15.75" customHeight="1" outlineLevel="6" x14ac:dyDescent="0.25">
      <c r="A44" s="46" t="s">
        <v>15</v>
      </c>
      <c r="B44" s="47" t="s">
        <v>263</v>
      </c>
      <c r="C44" s="47" t="s">
        <v>300</v>
      </c>
      <c r="D44" s="47" t="s">
        <v>16</v>
      </c>
      <c r="E44" s="85">
        <f>E45</f>
        <v>32752.48</v>
      </c>
    </row>
    <row r="45" spans="1:5" ht="19.5" customHeight="1" outlineLevel="6" x14ac:dyDescent="0.25">
      <c r="A45" s="46" t="s">
        <v>17</v>
      </c>
      <c r="B45" s="47" t="s">
        <v>263</v>
      </c>
      <c r="C45" s="47" t="s">
        <v>300</v>
      </c>
      <c r="D45" s="47" t="s">
        <v>18</v>
      </c>
      <c r="E45" s="85">
        <v>32752.48</v>
      </c>
    </row>
    <row r="46" spans="1:5" ht="36" customHeight="1" outlineLevel="1" x14ac:dyDescent="0.25">
      <c r="A46" s="46" t="s">
        <v>9</v>
      </c>
      <c r="B46" s="47" t="s">
        <v>10</v>
      </c>
      <c r="C46" s="47" t="s">
        <v>126</v>
      </c>
      <c r="D46" s="47" t="s">
        <v>6</v>
      </c>
      <c r="E46" s="85">
        <f>E47</f>
        <v>8461005</v>
      </c>
    </row>
    <row r="47" spans="1:5" outlineLevel="3" x14ac:dyDescent="0.25">
      <c r="A47" s="46" t="s">
        <v>198</v>
      </c>
      <c r="B47" s="47" t="s">
        <v>10</v>
      </c>
      <c r="C47" s="47" t="s">
        <v>127</v>
      </c>
      <c r="D47" s="47" t="s">
        <v>6</v>
      </c>
      <c r="E47" s="85">
        <f>E48+E55+E58</f>
        <v>8461005</v>
      </c>
    </row>
    <row r="48" spans="1:5" ht="39.75" customHeight="1" outlineLevel="4" x14ac:dyDescent="0.25">
      <c r="A48" s="46" t="s">
        <v>553</v>
      </c>
      <c r="B48" s="47" t="s">
        <v>10</v>
      </c>
      <c r="C48" s="47" t="s">
        <v>554</v>
      </c>
      <c r="D48" s="47" t="s">
        <v>6</v>
      </c>
      <c r="E48" s="85">
        <f>E49+E51+E53</f>
        <v>6498546</v>
      </c>
    </row>
    <row r="49" spans="1:5" ht="48" customHeight="1" outlineLevel="5" x14ac:dyDescent="0.25">
      <c r="A49" s="46" t="s">
        <v>11</v>
      </c>
      <c r="B49" s="47" t="s">
        <v>10</v>
      </c>
      <c r="C49" s="47" t="s">
        <v>554</v>
      </c>
      <c r="D49" s="47" t="s">
        <v>12</v>
      </c>
      <c r="E49" s="85">
        <f>E50</f>
        <v>6247213</v>
      </c>
    </row>
    <row r="50" spans="1:5" ht="18.75" customHeight="1" outlineLevel="6" x14ac:dyDescent="0.25">
      <c r="A50" s="46" t="s">
        <v>13</v>
      </c>
      <c r="B50" s="47" t="s">
        <v>10</v>
      </c>
      <c r="C50" s="47" t="s">
        <v>554</v>
      </c>
      <c r="D50" s="47" t="s">
        <v>14</v>
      </c>
      <c r="E50" s="85">
        <f>6247213</f>
        <v>6247213</v>
      </c>
    </row>
    <row r="51" spans="1:5" ht="18.75" customHeight="1" outlineLevel="5" x14ac:dyDescent="0.25">
      <c r="A51" s="46" t="s">
        <v>15</v>
      </c>
      <c r="B51" s="47" t="s">
        <v>10</v>
      </c>
      <c r="C51" s="47" t="s">
        <v>554</v>
      </c>
      <c r="D51" s="47" t="s">
        <v>16</v>
      </c>
      <c r="E51" s="85">
        <f>E52</f>
        <v>250333</v>
      </c>
    </row>
    <row r="52" spans="1:5" ht="20.25" customHeight="1" outlineLevel="6" x14ac:dyDescent="0.25">
      <c r="A52" s="46" t="s">
        <v>17</v>
      </c>
      <c r="B52" s="47" t="s">
        <v>10</v>
      </c>
      <c r="C52" s="47" t="s">
        <v>554</v>
      </c>
      <c r="D52" s="47" t="s">
        <v>18</v>
      </c>
      <c r="E52" s="85">
        <v>250333</v>
      </c>
    </row>
    <row r="53" spans="1:5" outlineLevel="5" x14ac:dyDescent="0.25">
      <c r="A53" s="46" t="s">
        <v>19</v>
      </c>
      <c r="B53" s="47" t="s">
        <v>10</v>
      </c>
      <c r="C53" s="47" t="s">
        <v>554</v>
      </c>
      <c r="D53" s="47" t="s">
        <v>20</v>
      </c>
      <c r="E53" s="85">
        <f>E54</f>
        <v>1000</v>
      </c>
    </row>
    <row r="54" spans="1:5" outlineLevel="6" x14ac:dyDescent="0.25">
      <c r="A54" s="46" t="s">
        <v>21</v>
      </c>
      <c r="B54" s="47" t="s">
        <v>10</v>
      </c>
      <c r="C54" s="47" t="s">
        <v>554</v>
      </c>
      <c r="D54" s="47" t="s">
        <v>22</v>
      </c>
      <c r="E54" s="85">
        <f>1000</f>
        <v>1000</v>
      </c>
    </row>
    <row r="55" spans="1:5" outlineLevel="4" x14ac:dyDescent="0.25">
      <c r="A55" s="46" t="s">
        <v>199</v>
      </c>
      <c r="B55" s="47" t="s">
        <v>10</v>
      </c>
      <c r="C55" s="47" t="s">
        <v>143</v>
      </c>
      <c r="D55" s="47" t="s">
        <v>6</v>
      </c>
      <c r="E55" s="85">
        <f>E56</f>
        <v>1252217</v>
      </c>
    </row>
    <row r="56" spans="1:5" ht="58.5" customHeight="1" outlineLevel="5" x14ac:dyDescent="0.25">
      <c r="A56" s="46" t="s">
        <v>11</v>
      </c>
      <c r="B56" s="47" t="s">
        <v>10</v>
      </c>
      <c r="C56" s="47" t="s">
        <v>143</v>
      </c>
      <c r="D56" s="47" t="s">
        <v>12</v>
      </c>
      <c r="E56" s="85">
        <f>E57</f>
        <v>1252217</v>
      </c>
    </row>
    <row r="57" spans="1:5" ht="17.25" customHeight="1" outlineLevel="6" x14ac:dyDescent="0.25">
      <c r="A57" s="46" t="s">
        <v>13</v>
      </c>
      <c r="B57" s="47" t="s">
        <v>10</v>
      </c>
      <c r="C57" s="47" t="s">
        <v>143</v>
      </c>
      <c r="D57" s="47" t="s">
        <v>14</v>
      </c>
      <c r="E57" s="85">
        <f>1252217</f>
        <v>1252217</v>
      </c>
    </row>
    <row r="58" spans="1:5" ht="19.5" customHeight="1" outlineLevel="4" x14ac:dyDescent="0.25">
      <c r="A58" s="46" t="s">
        <v>557</v>
      </c>
      <c r="B58" s="47" t="s">
        <v>10</v>
      </c>
      <c r="C58" s="47" t="s">
        <v>600</v>
      </c>
      <c r="D58" s="47" t="s">
        <v>6</v>
      </c>
      <c r="E58" s="85">
        <f>E59</f>
        <v>710242</v>
      </c>
    </row>
    <row r="59" spans="1:5" ht="60" customHeight="1" outlineLevel="5" x14ac:dyDescent="0.25">
      <c r="A59" s="46" t="s">
        <v>11</v>
      </c>
      <c r="B59" s="47" t="s">
        <v>10</v>
      </c>
      <c r="C59" s="47" t="s">
        <v>600</v>
      </c>
      <c r="D59" s="47" t="s">
        <v>12</v>
      </c>
      <c r="E59" s="85">
        <f>E60</f>
        <v>710242</v>
      </c>
    </row>
    <row r="60" spans="1:5" ht="19.5" customHeight="1" outlineLevel="6" x14ac:dyDescent="0.25">
      <c r="A60" s="46" t="s">
        <v>13</v>
      </c>
      <c r="B60" s="47" t="s">
        <v>10</v>
      </c>
      <c r="C60" s="47" t="s">
        <v>600</v>
      </c>
      <c r="D60" s="47" t="s">
        <v>14</v>
      </c>
      <c r="E60" s="85">
        <v>710242</v>
      </c>
    </row>
    <row r="61" spans="1:5" outlineLevel="1" x14ac:dyDescent="0.25">
      <c r="A61" s="46" t="s">
        <v>23</v>
      </c>
      <c r="B61" s="47" t="s">
        <v>24</v>
      </c>
      <c r="C61" s="47" t="s">
        <v>126</v>
      </c>
      <c r="D61" s="47" t="s">
        <v>6</v>
      </c>
      <c r="E61" s="85">
        <f>E62+E78+E83+E91+E98</f>
        <v>67327922.200000003</v>
      </c>
    </row>
    <row r="62" spans="1:5" ht="37.5" outlineLevel="2" x14ac:dyDescent="0.25">
      <c r="A62" s="79" t="s">
        <v>400</v>
      </c>
      <c r="B62" s="62" t="s">
        <v>24</v>
      </c>
      <c r="C62" s="62" t="s">
        <v>128</v>
      </c>
      <c r="D62" s="62" t="s">
        <v>6</v>
      </c>
      <c r="E62" s="85">
        <f>E63+E70</f>
        <v>18462025</v>
      </c>
    </row>
    <row r="63" spans="1:5" ht="37.5" outlineLevel="3" x14ac:dyDescent="0.25">
      <c r="A63" s="46" t="s">
        <v>214</v>
      </c>
      <c r="B63" s="47" t="s">
        <v>24</v>
      </c>
      <c r="C63" s="47" t="s">
        <v>332</v>
      </c>
      <c r="D63" s="47" t="s">
        <v>6</v>
      </c>
      <c r="E63" s="85">
        <f>E64+E67</f>
        <v>313385</v>
      </c>
    </row>
    <row r="64" spans="1:5" outlineLevel="4" x14ac:dyDescent="0.25">
      <c r="A64" s="46" t="s">
        <v>340</v>
      </c>
      <c r="B64" s="47" t="s">
        <v>24</v>
      </c>
      <c r="C64" s="47" t="s">
        <v>333</v>
      </c>
      <c r="D64" s="47" t="s">
        <v>6</v>
      </c>
      <c r="E64" s="85">
        <f>E65</f>
        <v>263385</v>
      </c>
    </row>
    <row r="65" spans="1:5" ht="16.5" customHeight="1" outlineLevel="5" x14ac:dyDescent="0.25">
      <c r="A65" s="46" t="s">
        <v>15</v>
      </c>
      <c r="B65" s="47" t="s">
        <v>24</v>
      </c>
      <c r="C65" s="47" t="s">
        <v>333</v>
      </c>
      <c r="D65" s="47" t="s">
        <v>16</v>
      </c>
      <c r="E65" s="85">
        <f>E66</f>
        <v>263385</v>
      </c>
    </row>
    <row r="66" spans="1:5" ht="21" customHeight="1" outlineLevel="6" x14ac:dyDescent="0.25">
      <c r="A66" s="46" t="s">
        <v>17</v>
      </c>
      <c r="B66" s="47" t="s">
        <v>24</v>
      </c>
      <c r="C66" s="47" t="s">
        <v>333</v>
      </c>
      <c r="D66" s="47" t="s">
        <v>18</v>
      </c>
      <c r="E66" s="85">
        <f>212385+31000+20000</f>
        <v>263385</v>
      </c>
    </row>
    <row r="67" spans="1:5" outlineLevel="4" x14ac:dyDescent="0.25">
      <c r="A67" s="46" t="s">
        <v>341</v>
      </c>
      <c r="B67" s="47" t="s">
        <v>24</v>
      </c>
      <c r="C67" s="47" t="s">
        <v>342</v>
      </c>
      <c r="D67" s="47" t="s">
        <v>6</v>
      </c>
      <c r="E67" s="85">
        <f>E68</f>
        <v>50000</v>
      </c>
    </row>
    <row r="68" spans="1:5" ht="19.5" customHeight="1" outlineLevel="5" x14ac:dyDescent="0.25">
      <c r="A68" s="46" t="s">
        <v>15</v>
      </c>
      <c r="B68" s="47" t="s">
        <v>24</v>
      </c>
      <c r="C68" s="47" t="s">
        <v>342</v>
      </c>
      <c r="D68" s="47" t="s">
        <v>16</v>
      </c>
      <c r="E68" s="85">
        <f>E69</f>
        <v>50000</v>
      </c>
    </row>
    <row r="69" spans="1:5" ht="20.25" customHeight="1" outlineLevel="6" x14ac:dyDescent="0.25">
      <c r="A69" s="46" t="s">
        <v>17</v>
      </c>
      <c r="B69" s="47" t="s">
        <v>24</v>
      </c>
      <c r="C69" s="47" t="s">
        <v>342</v>
      </c>
      <c r="D69" s="47" t="s">
        <v>18</v>
      </c>
      <c r="E69" s="85">
        <f>50000</f>
        <v>50000</v>
      </c>
    </row>
    <row r="70" spans="1:5" ht="37.5" outlineLevel="6" x14ac:dyDescent="0.25">
      <c r="A70" s="46" t="s">
        <v>216</v>
      </c>
      <c r="B70" s="47" t="s">
        <v>24</v>
      </c>
      <c r="C70" s="47" t="s">
        <v>232</v>
      </c>
      <c r="D70" s="47" t="s">
        <v>6</v>
      </c>
      <c r="E70" s="85">
        <f>E71</f>
        <v>18148640</v>
      </c>
    </row>
    <row r="71" spans="1:5" ht="37.5" outlineLevel="4" x14ac:dyDescent="0.25">
      <c r="A71" s="46" t="s">
        <v>33</v>
      </c>
      <c r="B71" s="47" t="s">
        <v>24</v>
      </c>
      <c r="C71" s="47" t="s">
        <v>130</v>
      </c>
      <c r="D71" s="47" t="s">
        <v>6</v>
      </c>
      <c r="E71" s="85">
        <f>E72+E74+E76</f>
        <v>18148640</v>
      </c>
    </row>
    <row r="72" spans="1:5" ht="55.5" customHeight="1" outlineLevel="5" x14ac:dyDescent="0.25">
      <c r="A72" s="46" t="s">
        <v>11</v>
      </c>
      <c r="B72" s="47" t="s">
        <v>24</v>
      </c>
      <c r="C72" s="47" t="s">
        <v>130</v>
      </c>
      <c r="D72" s="47" t="s">
        <v>12</v>
      </c>
      <c r="E72" s="85">
        <f>E73</f>
        <v>9720370</v>
      </c>
    </row>
    <row r="73" spans="1:5" outlineLevel="6" x14ac:dyDescent="0.25">
      <c r="A73" s="46" t="s">
        <v>34</v>
      </c>
      <c r="B73" s="47" t="s">
        <v>24</v>
      </c>
      <c r="C73" s="47" t="s">
        <v>130</v>
      </c>
      <c r="D73" s="47" t="s">
        <v>35</v>
      </c>
      <c r="E73" s="85">
        <f>9720370</f>
        <v>9720370</v>
      </c>
    </row>
    <row r="74" spans="1:5" ht="18.75" customHeight="1" outlineLevel="5" x14ac:dyDescent="0.25">
      <c r="A74" s="46" t="s">
        <v>15</v>
      </c>
      <c r="B74" s="47" t="s">
        <v>24</v>
      </c>
      <c r="C74" s="47" t="s">
        <v>130</v>
      </c>
      <c r="D74" s="47" t="s">
        <v>16</v>
      </c>
      <c r="E74" s="85">
        <f>E75</f>
        <v>7657000</v>
      </c>
    </row>
    <row r="75" spans="1:5" ht="20.25" customHeight="1" outlineLevel="6" x14ac:dyDescent="0.25">
      <c r="A75" s="46" t="s">
        <v>17</v>
      </c>
      <c r="B75" s="47" t="s">
        <v>24</v>
      </c>
      <c r="C75" s="47" t="s">
        <v>130</v>
      </c>
      <c r="D75" s="47" t="s">
        <v>18</v>
      </c>
      <c r="E75" s="85">
        <f>7657000</f>
        <v>7657000</v>
      </c>
    </row>
    <row r="76" spans="1:5" outlineLevel="5" x14ac:dyDescent="0.25">
      <c r="A76" s="46" t="s">
        <v>19</v>
      </c>
      <c r="B76" s="47" t="s">
        <v>24</v>
      </c>
      <c r="C76" s="47" t="s">
        <v>130</v>
      </c>
      <c r="D76" s="47" t="s">
        <v>20</v>
      </c>
      <c r="E76" s="85">
        <f>E77</f>
        <v>771270</v>
      </c>
    </row>
    <row r="77" spans="1:5" outlineLevel="6" x14ac:dyDescent="0.25">
      <c r="A77" s="46" t="s">
        <v>21</v>
      </c>
      <c r="B77" s="47" t="s">
        <v>24</v>
      </c>
      <c r="C77" s="47" t="s">
        <v>130</v>
      </c>
      <c r="D77" s="47" t="s">
        <v>22</v>
      </c>
      <c r="E77" s="85">
        <f>771270</f>
        <v>771270</v>
      </c>
    </row>
    <row r="78" spans="1:5" ht="37.5" outlineLevel="6" x14ac:dyDescent="0.25">
      <c r="A78" s="79" t="s">
        <v>462</v>
      </c>
      <c r="B78" s="62" t="s">
        <v>24</v>
      </c>
      <c r="C78" s="62" t="s">
        <v>131</v>
      </c>
      <c r="D78" s="62" t="s">
        <v>6</v>
      </c>
      <c r="E78" s="85">
        <f>E79</f>
        <v>50000</v>
      </c>
    </row>
    <row r="79" spans="1:5" outlineLevel="6" x14ac:dyDescent="0.25">
      <c r="A79" s="46" t="s">
        <v>343</v>
      </c>
      <c r="B79" s="47" t="s">
        <v>24</v>
      </c>
      <c r="C79" s="47" t="s">
        <v>234</v>
      </c>
      <c r="D79" s="47" t="s">
        <v>6</v>
      </c>
      <c r="E79" s="85">
        <f>E80</f>
        <v>50000</v>
      </c>
    </row>
    <row r="80" spans="1:5" ht="37.5" outlineLevel="6" x14ac:dyDescent="0.25">
      <c r="A80" s="46" t="s">
        <v>344</v>
      </c>
      <c r="B80" s="47" t="s">
        <v>24</v>
      </c>
      <c r="C80" s="47" t="s">
        <v>345</v>
      </c>
      <c r="D80" s="47" t="s">
        <v>6</v>
      </c>
      <c r="E80" s="85">
        <f>E81</f>
        <v>50000</v>
      </c>
    </row>
    <row r="81" spans="1:5" ht="37.5" outlineLevel="6" x14ac:dyDescent="0.25">
      <c r="A81" s="46" t="s">
        <v>15</v>
      </c>
      <c r="B81" s="47" t="s">
        <v>24</v>
      </c>
      <c r="C81" s="47" t="s">
        <v>345</v>
      </c>
      <c r="D81" s="47" t="s">
        <v>16</v>
      </c>
      <c r="E81" s="85">
        <f>E82</f>
        <v>50000</v>
      </c>
    </row>
    <row r="82" spans="1:5" ht="20.25" customHeight="1" outlineLevel="6" x14ac:dyDescent="0.25">
      <c r="A82" s="46" t="s">
        <v>17</v>
      </c>
      <c r="B82" s="47" t="s">
        <v>24</v>
      </c>
      <c r="C82" s="47" t="s">
        <v>345</v>
      </c>
      <c r="D82" s="47" t="s">
        <v>18</v>
      </c>
      <c r="E82" s="85">
        <f>50000</f>
        <v>50000</v>
      </c>
    </row>
    <row r="83" spans="1:5" ht="33.75" customHeight="1" outlineLevel="6" x14ac:dyDescent="0.25">
      <c r="A83" s="79" t="s">
        <v>463</v>
      </c>
      <c r="B83" s="62" t="s">
        <v>24</v>
      </c>
      <c r="C83" s="62" t="s">
        <v>334</v>
      </c>
      <c r="D83" s="62" t="s">
        <v>6</v>
      </c>
      <c r="E83" s="85">
        <f>E84</f>
        <v>2392285</v>
      </c>
    </row>
    <row r="84" spans="1:5" ht="36.75" customHeight="1" outlineLevel="6" x14ac:dyDescent="0.25">
      <c r="A84" s="49" t="s">
        <v>346</v>
      </c>
      <c r="B84" s="47" t="s">
        <v>24</v>
      </c>
      <c r="C84" s="47" t="s">
        <v>336</v>
      </c>
      <c r="D84" s="47" t="s">
        <v>6</v>
      </c>
      <c r="E84" s="85">
        <f>E85+E88</f>
        <v>2392285</v>
      </c>
    </row>
    <row r="85" spans="1:5" ht="37.5" outlineLevel="6" x14ac:dyDescent="0.25">
      <c r="A85" s="49" t="s">
        <v>347</v>
      </c>
      <c r="B85" s="47" t="s">
        <v>24</v>
      </c>
      <c r="C85" s="47" t="s">
        <v>348</v>
      </c>
      <c r="D85" s="47" t="s">
        <v>6</v>
      </c>
      <c r="E85" s="85">
        <f>E86</f>
        <v>2349785</v>
      </c>
    </row>
    <row r="86" spans="1:5" ht="23.25" customHeight="1" outlineLevel="6" x14ac:dyDescent="0.25">
      <c r="A86" s="46" t="s">
        <v>15</v>
      </c>
      <c r="B86" s="47" t="s">
        <v>24</v>
      </c>
      <c r="C86" s="47" t="s">
        <v>348</v>
      </c>
      <c r="D86" s="47" t="s">
        <v>16</v>
      </c>
      <c r="E86" s="85">
        <f>E87</f>
        <v>2349785</v>
      </c>
    </row>
    <row r="87" spans="1:5" ht="21.75" customHeight="1" outlineLevel="6" x14ac:dyDescent="0.25">
      <c r="A87" s="46" t="s">
        <v>17</v>
      </c>
      <c r="B87" s="47" t="s">
        <v>24</v>
      </c>
      <c r="C87" s="47" t="s">
        <v>348</v>
      </c>
      <c r="D87" s="47" t="s">
        <v>18</v>
      </c>
      <c r="E87" s="85">
        <f>1890470+459315</f>
        <v>2349785</v>
      </c>
    </row>
    <row r="88" spans="1:5" ht="21" customHeight="1" outlineLevel="6" x14ac:dyDescent="0.25">
      <c r="A88" s="49" t="s">
        <v>349</v>
      </c>
      <c r="B88" s="47" t="s">
        <v>24</v>
      </c>
      <c r="C88" s="47" t="s">
        <v>337</v>
      </c>
      <c r="D88" s="47" t="s">
        <v>6</v>
      </c>
      <c r="E88" s="85">
        <f>E89</f>
        <v>42500</v>
      </c>
    </row>
    <row r="89" spans="1:5" ht="21" customHeight="1" outlineLevel="6" x14ac:dyDescent="0.25">
      <c r="A89" s="46" t="s">
        <v>15</v>
      </c>
      <c r="B89" s="47" t="s">
        <v>24</v>
      </c>
      <c r="C89" s="47" t="s">
        <v>337</v>
      </c>
      <c r="D89" s="47" t="s">
        <v>16</v>
      </c>
      <c r="E89" s="85">
        <f>E90</f>
        <v>42500</v>
      </c>
    </row>
    <row r="90" spans="1:5" ht="21" customHeight="1" outlineLevel="6" x14ac:dyDescent="0.25">
      <c r="A90" s="46" t="s">
        <v>17</v>
      </c>
      <c r="B90" s="47" t="s">
        <v>24</v>
      </c>
      <c r="C90" s="47" t="s">
        <v>337</v>
      </c>
      <c r="D90" s="47" t="s">
        <v>18</v>
      </c>
      <c r="E90" s="85">
        <f>42500</f>
        <v>42500</v>
      </c>
    </row>
    <row r="91" spans="1:5" ht="38.25" customHeight="1" outlineLevel="6" x14ac:dyDescent="0.25">
      <c r="A91" s="79" t="s">
        <v>401</v>
      </c>
      <c r="B91" s="62" t="s">
        <v>24</v>
      </c>
      <c r="C91" s="62" t="s">
        <v>350</v>
      </c>
      <c r="D91" s="62" t="s">
        <v>6</v>
      </c>
      <c r="E91" s="85">
        <f>E92</f>
        <v>3140000</v>
      </c>
    </row>
    <row r="92" spans="1:5" ht="37.5" outlineLevel="6" x14ac:dyDescent="0.25">
      <c r="A92" s="46" t="s">
        <v>215</v>
      </c>
      <c r="B92" s="47" t="s">
        <v>24</v>
      </c>
      <c r="C92" s="47" t="s">
        <v>351</v>
      </c>
      <c r="D92" s="47" t="s">
        <v>6</v>
      </c>
      <c r="E92" s="85">
        <f>E93</f>
        <v>3140000</v>
      </c>
    </row>
    <row r="93" spans="1:5" ht="56.25" outlineLevel="6" x14ac:dyDescent="0.25">
      <c r="A93" s="46" t="s">
        <v>32</v>
      </c>
      <c r="B93" s="47" t="s">
        <v>24</v>
      </c>
      <c r="C93" s="47" t="s">
        <v>352</v>
      </c>
      <c r="D93" s="47" t="s">
        <v>6</v>
      </c>
      <c r="E93" s="85">
        <f>E94+E96</f>
        <v>3140000</v>
      </c>
    </row>
    <row r="94" spans="1:5" ht="18" customHeight="1" outlineLevel="6" x14ac:dyDescent="0.25">
      <c r="A94" s="46" t="s">
        <v>15</v>
      </c>
      <c r="B94" s="47" t="s">
        <v>24</v>
      </c>
      <c r="C94" s="47" t="s">
        <v>352</v>
      </c>
      <c r="D94" s="47" t="s">
        <v>16</v>
      </c>
      <c r="E94" s="85">
        <f>E95</f>
        <v>3000000</v>
      </c>
    </row>
    <row r="95" spans="1:5" ht="18.75" customHeight="1" outlineLevel="6" x14ac:dyDescent="0.25">
      <c r="A95" s="46" t="s">
        <v>17</v>
      </c>
      <c r="B95" s="47" t="s">
        <v>24</v>
      </c>
      <c r="C95" s="47" t="s">
        <v>352</v>
      </c>
      <c r="D95" s="47" t="s">
        <v>18</v>
      </c>
      <c r="E95" s="85">
        <f>3000000</f>
        <v>3000000</v>
      </c>
    </row>
    <row r="96" spans="1:5" outlineLevel="6" x14ac:dyDescent="0.25">
      <c r="A96" s="46" t="s">
        <v>19</v>
      </c>
      <c r="B96" s="47" t="s">
        <v>24</v>
      </c>
      <c r="C96" s="47" t="s">
        <v>352</v>
      </c>
      <c r="D96" s="47" t="s">
        <v>20</v>
      </c>
      <c r="E96" s="85">
        <f>E97</f>
        <v>140000</v>
      </c>
    </row>
    <row r="97" spans="1:5" outlineLevel="6" x14ac:dyDescent="0.25">
      <c r="A97" s="46" t="s">
        <v>21</v>
      </c>
      <c r="B97" s="47" t="s">
        <v>24</v>
      </c>
      <c r="C97" s="47" t="s">
        <v>352</v>
      </c>
      <c r="D97" s="47" t="s">
        <v>22</v>
      </c>
      <c r="E97" s="85">
        <f>140000</f>
        <v>140000</v>
      </c>
    </row>
    <row r="98" spans="1:5" outlineLevel="2" x14ac:dyDescent="0.25">
      <c r="A98" s="46" t="s">
        <v>198</v>
      </c>
      <c r="B98" s="47" t="s">
        <v>24</v>
      </c>
      <c r="C98" s="47" t="s">
        <v>127</v>
      </c>
      <c r="D98" s="47" t="s">
        <v>6</v>
      </c>
      <c r="E98" s="85">
        <f>E99+E104+E107+E110+E113</f>
        <v>43283612.200000003</v>
      </c>
    </row>
    <row r="99" spans="1:5" ht="56.25" outlineLevel="4" x14ac:dyDescent="0.25">
      <c r="A99" s="46" t="s">
        <v>553</v>
      </c>
      <c r="B99" s="47" t="s">
        <v>24</v>
      </c>
      <c r="C99" s="47" t="s">
        <v>554</v>
      </c>
      <c r="D99" s="47" t="s">
        <v>6</v>
      </c>
      <c r="E99" s="85">
        <f>E100+E102</f>
        <v>35762809</v>
      </c>
    </row>
    <row r="100" spans="1:5" ht="75" outlineLevel="5" x14ac:dyDescent="0.25">
      <c r="A100" s="46" t="s">
        <v>11</v>
      </c>
      <c r="B100" s="47" t="s">
        <v>24</v>
      </c>
      <c r="C100" s="47" t="s">
        <v>554</v>
      </c>
      <c r="D100" s="47" t="s">
        <v>12</v>
      </c>
      <c r="E100" s="85">
        <f>E101</f>
        <v>34882443</v>
      </c>
    </row>
    <row r="101" spans="1:5" ht="17.25" customHeight="1" outlineLevel="6" x14ac:dyDescent="0.25">
      <c r="A101" s="46" t="s">
        <v>13</v>
      </c>
      <c r="B101" s="47" t="s">
        <v>24</v>
      </c>
      <c r="C101" s="47" t="s">
        <v>554</v>
      </c>
      <c r="D101" s="47" t="s">
        <v>14</v>
      </c>
      <c r="E101" s="85">
        <v>34882443</v>
      </c>
    </row>
    <row r="102" spans="1:5" ht="17.25" customHeight="1" outlineLevel="6" x14ac:dyDescent="0.25">
      <c r="A102" s="46" t="s">
        <v>15</v>
      </c>
      <c r="B102" s="47" t="s">
        <v>24</v>
      </c>
      <c r="C102" s="47" t="s">
        <v>554</v>
      </c>
      <c r="D102" s="47" t="s">
        <v>16</v>
      </c>
      <c r="E102" s="85">
        <f>E103</f>
        <v>880366</v>
      </c>
    </row>
    <row r="103" spans="1:5" ht="21" customHeight="1" outlineLevel="6" x14ac:dyDescent="0.25">
      <c r="A103" s="46" t="s">
        <v>17</v>
      </c>
      <c r="B103" s="47" t="s">
        <v>24</v>
      </c>
      <c r="C103" s="47" t="s">
        <v>554</v>
      </c>
      <c r="D103" s="47" t="s">
        <v>18</v>
      </c>
      <c r="E103" s="85">
        <v>880366</v>
      </c>
    </row>
    <row r="104" spans="1:5" ht="21" customHeight="1" outlineLevel="6" x14ac:dyDescent="0.25">
      <c r="A104" s="48" t="s">
        <v>690</v>
      </c>
      <c r="B104" s="47" t="s">
        <v>24</v>
      </c>
      <c r="C104" s="47" t="s">
        <v>691</v>
      </c>
      <c r="D104" s="47" t="s">
        <v>6</v>
      </c>
      <c r="E104" s="85">
        <f>E105</f>
        <v>153000</v>
      </c>
    </row>
    <row r="105" spans="1:5" ht="21" customHeight="1" outlineLevel="6" x14ac:dyDescent="0.25">
      <c r="A105" s="46" t="s">
        <v>15</v>
      </c>
      <c r="B105" s="47" t="s">
        <v>24</v>
      </c>
      <c r="C105" s="47" t="s">
        <v>691</v>
      </c>
      <c r="D105" s="47" t="s">
        <v>16</v>
      </c>
      <c r="E105" s="85">
        <f>E106</f>
        <v>153000</v>
      </c>
    </row>
    <row r="106" spans="1:5" ht="21" customHeight="1" outlineLevel="6" x14ac:dyDescent="0.25">
      <c r="A106" s="46" t="s">
        <v>17</v>
      </c>
      <c r="B106" s="47" t="s">
        <v>24</v>
      </c>
      <c r="C106" s="47" t="s">
        <v>691</v>
      </c>
      <c r="D106" s="47" t="s">
        <v>18</v>
      </c>
      <c r="E106" s="85">
        <v>153000</v>
      </c>
    </row>
    <row r="107" spans="1:5" ht="37.5" outlineLevel="6" x14ac:dyDescent="0.25">
      <c r="A107" s="46" t="s">
        <v>603</v>
      </c>
      <c r="B107" s="47" t="s">
        <v>24</v>
      </c>
      <c r="C107" s="47" t="s">
        <v>561</v>
      </c>
      <c r="D107" s="47" t="s">
        <v>6</v>
      </c>
      <c r="E107" s="85">
        <f>E108</f>
        <v>200000</v>
      </c>
    </row>
    <row r="108" spans="1:5" ht="16.5" customHeight="1" outlineLevel="6" x14ac:dyDescent="0.25">
      <c r="A108" s="46" t="s">
        <v>15</v>
      </c>
      <c r="B108" s="47" t="s">
        <v>24</v>
      </c>
      <c r="C108" s="47" t="s">
        <v>561</v>
      </c>
      <c r="D108" s="47" t="s">
        <v>16</v>
      </c>
      <c r="E108" s="85">
        <f>E109</f>
        <v>200000</v>
      </c>
    </row>
    <row r="109" spans="1:5" ht="20.25" customHeight="1" outlineLevel="6" x14ac:dyDescent="0.25">
      <c r="A109" s="46" t="s">
        <v>17</v>
      </c>
      <c r="B109" s="47" t="s">
        <v>24</v>
      </c>
      <c r="C109" s="47" t="s">
        <v>561</v>
      </c>
      <c r="D109" s="47" t="s">
        <v>18</v>
      </c>
      <c r="E109" s="85">
        <f>200000</f>
        <v>200000</v>
      </c>
    </row>
    <row r="110" spans="1:5" ht="21" customHeight="1" outlineLevel="6" x14ac:dyDescent="0.25">
      <c r="A110" s="46" t="s">
        <v>593</v>
      </c>
      <c r="B110" s="47" t="s">
        <v>24</v>
      </c>
      <c r="C110" s="47" t="s">
        <v>272</v>
      </c>
      <c r="D110" s="47" t="s">
        <v>6</v>
      </c>
      <c r="E110" s="85">
        <f>E111</f>
        <v>100000</v>
      </c>
    </row>
    <row r="111" spans="1:5" ht="19.5" customHeight="1" outlineLevel="6" x14ac:dyDescent="0.25">
      <c r="A111" s="46" t="s">
        <v>15</v>
      </c>
      <c r="B111" s="47" t="s">
        <v>24</v>
      </c>
      <c r="C111" s="47" t="s">
        <v>272</v>
      </c>
      <c r="D111" s="47" t="s">
        <v>16</v>
      </c>
      <c r="E111" s="85">
        <f>E112</f>
        <v>100000</v>
      </c>
    </row>
    <row r="112" spans="1:5" ht="20.25" customHeight="1" outlineLevel="6" x14ac:dyDescent="0.25">
      <c r="A112" s="46" t="s">
        <v>17</v>
      </c>
      <c r="B112" s="47" t="s">
        <v>24</v>
      </c>
      <c r="C112" s="47" t="s">
        <v>272</v>
      </c>
      <c r="D112" s="47" t="s">
        <v>18</v>
      </c>
      <c r="E112" s="85">
        <f>100000</f>
        <v>100000</v>
      </c>
    </row>
    <row r="113" spans="1:5" outlineLevel="6" x14ac:dyDescent="0.25">
      <c r="A113" s="46" t="s">
        <v>292</v>
      </c>
      <c r="B113" s="47" t="s">
        <v>24</v>
      </c>
      <c r="C113" s="47" t="s">
        <v>291</v>
      </c>
      <c r="D113" s="47" t="s">
        <v>6</v>
      </c>
      <c r="E113" s="85">
        <f>E114+E137+E117+E122+E127+E132</f>
        <v>7067803.2000000002</v>
      </c>
    </row>
    <row r="114" spans="1:5" outlineLevel="6" x14ac:dyDescent="0.25">
      <c r="A114" s="46" t="s">
        <v>652</v>
      </c>
      <c r="B114" s="47" t="s">
        <v>24</v>
      </c>
      <c r="C114" s="47" t="s">
        <v>668</v>
      </c>
      <c r="D114" s="47" t="s">
        <v>6</v>
      </c>
      <c r="E114" s="85">
        <f>E115</f>
        <v>307152</v>
      </c>
    </row>
    <row r="115" spans="1:5" ht="37.5" outlineLevel="6" x14ac:dyDescent="0.25">
      <c r="A115" s="46" t="s">
        <v>15</v>
      </c>
      <c r="B115" s="47" t="s">
        <v>24</v>
      </c>
      <c r="C115" s="47" t="s">
        <v>668</v>
      </c>
      <c r="D115" s="47" t="s">
        <v>16</v>
      </c>
      <c r="E115" s="85">
        <f>E116</f>
        <v>307152</v>
      </c>
    </row>
    <row r="116" spans="1:5" ht="37.5" outlineLevel="6" x14ac:dyDescent="0.25">
      <c r="A116" s="46" t="s">
        <v>17</v>
      </c>
      <c r="B116" s="47" t="s">
        <v>24</v>
      </c>
      <c r="C116" s="47" t="s">
        <v>668</v>
      </c>
      <c r="D116" s="47" t="s">
        <v>18</v>
      </c>
      <c r="E116" s="85">
        <v>307152</v>
      </c>
    </row>
    <row r="117" spans="1:5" ht="56.25" outlineLevel="4" x14ac:dyDescent="0.25">
      <c r="A117" s="29" t="s">
        <v>441</v>
      </c>
      <c r="B117" s="47" t="s">
        <v>24</v>
      </c>
      <c r="C117" s="47" t="s">
        <v>302</v>
      </c>
      <c r="D117" s="47" t="s">
        <v>6</v>
      </c>
      <c r="E117" s="85">
        <f>E118+E120</f>
        <v>1361162</v>
      </c>
    </row>
    <row r="118" spans="1:5" ht="38.25" customHeight="1" outlineLevel="5" x14ac:dyDescent="0.25">
      <c r="A118" s="46" t="s">
        <v>11</v>
      </c>
      <c r="B118" s="47" t="s">
        <v>24</v>
      </c>
      <c r="C118" s="47" t="s">
        <v>302</v>
      </c>
      <c r="D118" s="47" t="s">
        <v>12</v>
      </c>
      <c r="E118" s="85">
        <f>E119</f>
        <v>1346162</v>
      </c>
    </row>
    <row r="119" spans="1:5" ht="18.75" customHeight="1" outlineLevel="6" x14ac:dyDescent="0.25">
      <c r="A119" s="46" t="s">
        <v>13</v>
      </c>
      <c r="B119" s="47" t="s">
        <v>24</v>
      </c>
      <c r="C119" s="47" t="s">
        <v>302</v>
      </c>
      <c r="D119" s="47" t="s">
        <v>14</v>
      </c>
      <c r="E119" s="85">
        <v>1346162</v>
      </c>
    </row>
    <row r="120" spans="1:5" ht="16.5" customHeight="1" outlineLevel="5" x14ac:dyDescent="0.25">
      <c r="A120" s="46" t="s">
        <v>15</v>
      </c>
      <c r="B120" s="47" t="s">
        <v>24</v>
      </c>
      <c r="C120" s="47" t="s">
        <v>302</v>
      </c>
      <c r="D120" s="47" t="s">
        <v>16</v>
      </c>
      <c r="E120" s="85">
        <f>E121</f>
        <v>15000</v>
      </c>
    </row>
    <row r="121" spans="1:5" ht="20.25" customHeight="1" outlineLevel="6" x14ac:dyDescent="0.25">
      <c r="A121" s="46" t="s">
        <v>17</v>
      </c>
      <c r="B121" s="47" t="s">
        <v>24</v>
      </c>
      <c r="C121" s="47" t="s">
        <v>302</v>
      </c>
      <c r="D121" s="47" t="s">
        <v>18</v>
      </c>
      <c r="E121" s="85">
        <f>15000</f>
        <v>15000</v>
      </c>
    </row>
    <row r="122" spans="1:5" outlineLevel="4" x14ac:dyDescent="0.25">
      <c r="A122" s="29" t="s">
        <v>662</v>
      </c>
      <c r="B122" s="47" t="s">
        <v>24</v>
      </c>
      <c r="C122" s="47" t="s">
        <v>669</v>
      </c>
      <c r="D122" s="47" t="s">
        <v>6</v>
      </c>
      <c r="E122" s="85">
        <f>E123+E125</f>
        <v>1998463</v>
      </c>
    </row>
    <row r="123" spans="1:5" ht="75" outlineLevel="5" x14ac:dyDescent="0.25">
      <c r="A123" s="46" t="s">
        <v>11</v>
      </c>
      <c r="B123" s="47" t="s">
        <v>24</v>
      </c>
      <c r="C123" s="47" t="s">
        <v>669</v>
      </c>
      <c r="D123" s="47" t="s">
        <v>12</v>
      </c>
      <c r="E123" s="85">
        <f>E124</f>
        <v>1983463</v>
      </c>
    </row>
    <row r="124" spans="1:5" ht="19.5" customHeight="1" outlineLevel="6" x14ac:dyDescent="0.25">
      <c r="A124" s="46" t="s">
        <v>13</v>
      </c>
      <c r="B124" s="47" t="s">
        <v>24</v>
      </c>
      <c r="C124" s="47" t="s">
        <v>669</v>
      </c>
      <c r="D124" s="47" t="s">
        <v>14</v>
      </c>
      <c r="E124" s="85">
        <v>1983463</v>
      </c>
    </row>
    <row r="125" spans="1:5" ht="19.5" customHeight="1" outlineLevel="5" x14ac:dyDescent="0.25">
      <c r="A125" s="46" t="s">
        <v>15</v>
      </c>
      <c r="B125" s="47" t="s">
        <v>24</v>
      </c>
      <c r="C125" s="47" t="s">
        <v>669</v>
      </c>
      <c r="D125" s="47" t="s">
        <v>16</v>
      </c>
      <c r="E125" s="85">
        <f>E126</f>
        <v>15000</v>
      </c>
    </row>
    <row r="126" spans="1:5" ht="19.5" customHeight="1" outlineLevel="6" x14ac:dyDescent="0.25">
      <c r="A126" s="46" t="s">
        <v>17</v>
      </c>
      <c r="B126" s="47" t="s">
        <v>24</v>
      </c>
      <c r="C126" s="47" t="s">
        <v>669</v>
      </c>
      <c r="D126" s="47" t="s">
        <v>18</v>
      </c>
      <c r="E126" s="85">
        <f>15000</f>
        <v>15000</v>
      </c>
    </row>
    <row r="127" spans="1:5" ht="38.25" customHeight="1" outlineLevel="4" x14ac:dyDescent="0.25">
      <c r="A127" s="29" t="s">
        <v>403</v>
      </c>
      <c r="B127" s="47" t="s">
        <v>24</v>
      </c>
      <c r="C127" s="47" t="s">
        <v>303</v>
      </c>
      <c r="D127" s="47" t="s">
        <v>6</v>
      </c>
      <c r="E127" s="85">
        <f>E128+E130</f>
        <v>794861</v>
      </c>
    </row>
    <row r="128" spans="1:5" ht="75" outlineLevel="5" x14ac:dyDescent="0.25">
      <c r="A128" s="46" t="s">
        <v>11</v>
      </c>
      <c r="B128" s="47" t="s">
        <v>24</v>
      </c>
      <c r="C128" s="47" t="s">
        <v>303</v>
      </c>
      <c r="D128" s="47" t="s">
        <v>12</v>
      </c>
      <c r="E128" s="85">
        <f>E129</f>
        <v>749861</v>
      </c>
    </row>
    <row r="129" spans="1:5" ht="19.5" customHeight="1" outlineLevel="6" x14ac:dyDescent="0.25">
      <c r="A129" s="46" t="s">
        <v>13</v>
      </c>
      <c r="B129" s="47" t="s">
        <v>24</v>
      </c>
      <c r="C129" s="47" t="s">
        <v>303</v>
      </c>
      <c r="D129" s="47" t="s">
        <v>14</v>
      </c>
      <c r="E129" s="85">
        <v>749861</v>
      </c>
    </row>
    <row r="130" spans="1:5" ht="19.5" customHeight="1" outlineLevel="5" x14ac:dyDescent="0.25">
      <c r="A130" s="46" t="s">
        <v>15</v>
      </c>
      <c r="B130" s="47" t="s">
        <v>24</v>
      </c>
      <c r="C130" s="47" t="s">
        <v>303</v>
      </c>
      <c r="D130" s="47" t="s">
        <v>16</v>
      </c>
      <c r="E130" s="85">
        <f>E131</f>
        <v>45000</v>
      </c>
    </row>
    <row r="131" spans="1:5" ht="19.5" customHeight="1" outlineLevel="6" x14ac:dyDescent="0.25">
      <c r="A131" s="46" t="s">
        <v>17</v>
      </c>
      <c r="B131" s="47" t="s">
        <v>24</v>
      </c>
      <c r="C131" s="47" t="s">
        <v>303</v>
      </c>
      <c r="D131" s="47" t="s">
        <v>18</v>
      </c>
      <c r="E131" s="85">
        <v>45000</v>
      </c>
    </row>
    <row r="132" spans="1:5" ht="37.5" outlineLevel="6" x14ac:dyDescent="0.25">
      <c r="A132" s="46" t="s">
        <v>428</v>
      </c>
      <c r="B132" s="47" t="s">
        <v>24</v>
      </c>
      <c r="C132" s="47" t="s">
        <v>429</v>
      </c>
      <c r="D132" s="47" t="s">
        <v>6</v>
      </c>
      <c r="E132" s="85">
        <f>E133+E135</f>
        <v>1865848</v>
      </c>
    </row>
    <row r="133" spans="1:5" ht="75" outlineLevel="6" x14ac:dyDescent="0.25">
      <c r="A133" s="46" t="s">
        <v>11</v>
      </c>
      <c r="B133" s="47" t="s">
        <v>24</v>
      </c>
      <c r="C133" s="47" t="s">
        <v>429</v>
      </c>
      <c r="D133" s="47" t="s">
        <v>12</v>
      </c>
      <c r="E133" s="85">
        <f>E134</f>
        <v>1708248</v>
      </c>
    </row>
    <row r="134" spans="1:5" ht="17.25" customHeight="1" outlineLevel="6" x14ac:dyDescent="0.25">
      <c r="A134" s="46" t="s">
        <v>13</v>
      </c>
      <c r="B134" s="47" t="s">
        <v>24</v>
      </c>
      <c r="C134" s="47" t="s">
        <v>429</v>
      </c>
      <c r="D134" s="47" t="s">
        <v>14</v>
      </c>
      <c r="E134" s="85">
        <v>1708248</v>
      </c>
    </row>
    <row r="135" spans="1:5" ht="17.25" customHeight="1" outlineLevel="6" x14ac:dyDescent="0.25">
      <c r="A135" s="46" t="s">
        <v>15</v>
      </c>
      <c r="B135" s="47" t="s">
        <v>24</v>
      </c>
      <c r="C135" s="47" t="s">
        <v>429</v>
      </c>
      <c r="D135" s="47" t="s">
        <v>16</v>
      </c>
      <c r="E135" s="85">
        <f>E136</f>
        <v>157600</v>
      </c>
    </row>
    <row r="136" spans="1:5" ht="17.25" customHeight="1" outlineLevel="6" x14ac:dyDescent="0.25">
      <c r="A136" s="46" t="s">
        <v>17</v>
      </c>
      <c r="B136" s="47" t="s">
        <v>24</v>
      </c>
      <c r="C136" s="47" t="s">
        <v>429</v>
      </c>
      <c r="D136" s="47" t="s">
        <v>18</v>
      </c>
      <c r="E136" s="85">
        <f>157600</f>
        <v>157600</v>
      </c>
    </row>
    <row r="137" spans="1:5" ht="94.5" customHeight="1" outlineLevel="6" x14ac:dyDescent="0.25">
      <c r="A137" s="29" t="s">
        <v>748</v>
      </c>
      <c r="B137" s="47" t="s">
        <v>24</v>
      </c>
      <c r="C137" s="47" t="s">
        <v>312</v>
      </c>
      <c r="D137" s="47" t="s">
        <v>6</v>
      </c>
      <c r="E137" s="85">
        <f>E138+E140</f>
        <v>740317.2</v>
      </c>
    </row>
    <row r="138" spans="1:5" ht="75" outlineLevel="6" x14ac:dyDescent="0.25">
      <c r="A138" s="46" t="s">
        <v>11</v>
      </c>
      <c r="B138" s="47" t="s">
        <v>24</v>
      </c>
      <c r="C138" s="47" t="s">
        <v>312</v>
      </c>
      <c r="D138" s="47" t="s">
        <v>12</v>
      </c>
      <c r="E138" s="85">
        <f>E139</f>
        <v>680317.2</v>
      </c>
    </row>
    <row r="139" spans="1:5" ht="19.5" customHeight="1" outlineLevel="6" x14ac:dyDescent="0.25">
      <c r="A139" s="46" t="s">
        <v>13</v>
      </c>
      <c r="B139" s="47" t="s">
        <v>24</v>
      </c>
      <c r="C139" s="47" t="s">
        <v>312</v>
      </c>
      <c r="D139" s="47" t="s">
        <v>14</v>
      </c>
      <c r="E139" s="85">
        <v>680317.2</v>
      </c>
    </row>
    <row r="140" spans="1:5" ht="37.5" outlineLevel="6" x14ac:dyDescent="0.25">
      <c r="A140" s="46" t="s">
        <v>15</v>
      </c>
      <c r="B140" s="47" t="s">
        <v>24</v>
      </c>
      <c r="C140" s="47" t="s">
        <v>312</v>
      </c>
      <c r="D140" s="47" t="s">
        <v>16</v>
      </c>
      <c r="E140" s="85">
        <f>E141</f>
        <v>60000</v>
      </c>
    </row>
    <row r="141" spans="1:5" ht="37.5" outlineLevel="6" x14ac:dyDescent="0.25">
      <c r="A141" s="46" t="s">
        <v>17</v>
      </c>
      <c r="B141" s="47" t="s">
        <v>24</v>
      </c>
      <c r="C141" s="47" t="s">
        <v>312</v>
      </c>
      <c r="D141" s="47" t="s">
        <v>18</v>
      </c>
      <c r="E141" s="85">
        <v>60000</v>
      </c>
    </row>
    <row r="142" spans="1:5" ht="22.5" customHeight="1" outlineLevel="6" x14ac:dyDescent="0.25">
      <c r="A142" s="44" t="s">
        <v>670</v>
      </c>
      <c r="B142" s="45" t="s">
        <v>26</v>
      </c>
      <c r="C142" s="45" t="s">
        <v>126</v>
      </c>
      <c r="D142" s="45" t="s">
        <v>6</v>
      </c>
      <c r="E142" s="85">
        <f t="shared" ref="E142:E147" si="0">E143</f>
        <v>1334332</v>
      </c>
    </row>
    <row r="143" spans="1:5" ht="22.5" customHeight="1" outlineLevel="6" x14ac:dyDescent="0.25">
      <c r="A143" s="46" t="s">
        <v>671</v>
      </c>
      <c r="B143" s="47" t="s">
        <v>672</v>
      </c>
      <c r="C143" s="47" t="s">
        <v>126</v>
      </c>
      <c r="D143" s="47" t="s">
        <v>6</v>
      </c>
      <c r="E143" s="85">
        <f t="shared" si="0"/>
        <v>1334332</v>
      </c>
    </row>
    <row r="144" spans="1:5" outlineLevel="6" x14ac:dyDescent="0.25">
      <c r="A144" s="46" t="s">
        <v>198</v>
      </c>
      <c r="B144" s="47" t="s">
        <v>672</v>
      </c>
      <c r="C144" s="47" t="s">
        <v>127</v>
      </c>
      <c r="D144" s="47" t="s">
        <v>6</v>
      </c>
      <c r="E144" s="85">
        <f t="shared" si="0"/>
        <v>1334332</v>
      </c>
    </row>
    <row r="145" spans="1:5" outlineLevel="6" x14ac:dyDescent="0.25">
      <c r="A145" s="46" t="s">
        <v>292</v>
      </c>
      <c r="B145" s="47" t="s">
        <v>672</v>
      </c>
      <c r="C145" s="47" t="s">
        <v>291</v>
      </c>
      <c r="D145" s="47" t="s">
        <v>6</v>
      </c>
      <c r="E145" s="85">
        <f t="shared" si="0"/>
        <v>1334332</v>
      </c>
    </row>
    <row r="146" spans="1:5" ht="37.5" outlineLevel="6" x14ac:dyDescent="0.25">
      <c r="A146" s="80" t="s">
        <v>673</v>
      </c>
      <c r="B146" s="47" t="s">
        <v>672</v>
      </c>
      <c r="C146" s="47" t="s">
        <v>674</v>
      </c>
      <c r="D146" s="47" t="s">
        <v>6</v>
      </c>
      <c r="E146" s="85">
        <f t="shared" si="0"/>
        <v>1334332</v>
      </c>
    </row>
    <row r="147" spans="1:5" ht="75" outlineLevel="6" x14ac:dyDescent="0.25">
      <c r="A147" s="46" t="s">
        <v>11</v>
      </c>
      <c r="B147" s="47" t="s">
        <v>672</v>
      </c>
      <c r="C147" s="47" t="s">
        <v>674</v>
      </c>
      <c r="D147" s="47" t="s">
        <v>12</v>
      </c>
      <c r="E147" s="85">
        <f t="shared" si="0"/>
        <v>1334332</v>
      </c>
    </row>
    <row r="148" spans="1:5" outlineLevel="6" x14ac:dyDescent="0.25">
      <c r="A148" s="46" t="s">
        <v>34</v>
      </c>
      <c r="B148" s="47" t="s">
        <v>672</v>
      </c>
      <c r="C148" s="47" t="s">
        <v>674</v>
      </c>
      <c r="D148" s="47" t="s">
        <v>35</v>
      </c>
      <c r="E148" s="85">
        <v>1334332</v>
      </c>
    </row>
    <row r="149" spans="1:5" s="3" customFormat="1" ht="19.5" customHeight="1" x14ac:dyDescent="0.25">
      <c r="A149" s="46" t="s">
        <v>41</v>
      </c>
      <c r="B149" s="45" t="s">
        <v>42</v>
      </c>
      <c r="C149" s="45" t="s">
        <v>126</v>
      </c>
      <c r="D149" s="45" t="s">
        <v>6</v>
      </c>
      <c r="E149" s="89">
        <f>E150+E155</f>
        <v>440000</v>
      </c>
    </row>
    <row r="150" spans="1:5" ht="37.5" outlineLevel="1" x14ac:dyDescent="0.25">
      <c r="A150" s="46" t="s">
        <v>43</v>
      </c>
      <c r="B150" s="47" t="s">
        <v>44</v>
      </c>
      <c r="C150" s="47" t="s">
        <v>126</v>
      </c>
      <c r="D150" s="47" t="s">
        <v>6</v>
      </c>
      <c r="E150" s="85">
        <f>E151</f>
        <v>100000</v>
      </c>
    </row>
    <row r="151" spans="1:5" outlineLevel="3" x14ac:dyDescent="0.25">
      <c r="A151" s="46" t="s">
        <v>198</v>
      </c>
      <c r="B151" s="47" t="s">
        <v>44</v>
      </c>
      <c r="C151" s="47" t="s">
        <v>127</v>
      </c>
      <c r="D151" s="47" t="s">
        <v>6</v>
      </c>
      <c r="E151" s="85">
        <f>E152</f>
        <v>100000</v>
      </c>
    </row>
    <row r="152" spans="1:5" ht="19.5" customHeight="1" outlineLevel="4" x14ac:dyDescent="0.25">
      <c r="A152" s="46" t="s">
        <v>45</v>
      </c>
      <c r="B152" s="47" t="s">
        <v>44</v>
      </c>
      <c r="C152" s="47" t="s">
        <v>133</v>
      </c>
      <c r="D152" s="47" t="s">
        <v>6</v>
      </c>
      <c r="E152" s="85">
        <f>E153</f>
        <v>100000</v>
      </c>
    </row>
    <row r="153" spans="1:5" ht="17.25" customHeight="1" outlineLevel="5" x14ac:dyDescent="0.25">
      <c r="A153" s="46" t="s">
        <v>15</v>
      </c>
      <c r="B153" s="47" t="s">
        <v>44</v>
      </c>
      <c r="C153" s="47" t="s">
        <v>133</v>
      </c>
      <c r="D153" s="47" t="s">
        <v>16</v>
      </c>
      <c r="E153" s="85">
        <f>E154</f>
        <v>100000</v>
      </c>
    </row>
    <row r="154" spans="1:5" ht="18.75" customHeight="1" outlineLevel="6" x14ac:dyDescent="0.25">
      <c r="A154" s="46" t="s">
        <v>17</v>
      </c>
      <c r="B154" s="47" t="s">
        <v>44</v>
      </c>
      <c r="C154" s="47" t="s">
        <v>133</v>
      </c>
      <c r="D154" s="47" t="s">
        <v>18</v>
      </c>
      <c r="E154" s="85">
        <v>100000</v>
      </c>
    </row>
    <row r="155" spans="1:5" outlineLevel="6" x14ac:dyDescent="0.25">
      <c r="A155" s="46" t="s">
        <v>563</v>
      </c>
      <c r="B155" s="47" t="s">
        <v>564</v>
      </c>
      <c r="C155" s="47" t="s">
        <v>126</v>
      </c>
      <c r="D155" s="47" t="s">
        <v>6</v>
      </c>
      <c r="E155" s="85">
        <f>E156</f>
        <v>340000</v>
      </c>
    </row>
    <row r="156" spans="1:5" ht="37.5" outlineLevel="6" x14ac:dyDescent="0.25">
      <c r="A156" s="46" t="s">
        <v>132</v>
      </c>
      <c r="B156" s="47" t="s">
        <v>564</v>
      </c>
      <c r="C156" s="47" t="s">
        <v>127</v>
      </c>
      <c r="D156" s="47" t="s">
        <v>6</v>
      </c>
      <c r="E156" s="85">
        <f>E157</f>
        <v>340000</v>
      </c>
    </row>
    <row r="157" spans="1:5" ht="37.5" outlineLevel="6" x14ac:dyDescent="0.25">
      <c r="A157" s="46" t="s">
        <v>565</v>
      </c>
      <c r="B157" s="47" t="s">
        <v>564</v>
      </c>
      <c r="C157" s="47" t="s">
        <v>566</v>
      </c>
      <c r="D157" s="47" t="s">
        <v>6</v>
      </c>
      <c r="E157" s="85">
        <f>E158</f>
        <v>340000</v>
      </c>
    </row>
    <row r="158" spans="1:5" ht="37.5" outlineLevel="6" x14ac:dyDescent="0.25">
      <c r="A158" s="46" t="s">
        <v>15</v>
      </c>
      <c r="B158" s="47" t="s">
        <v>564</v>
      </c>
      <c r="C158" s="47" t="s">
        <v>566</v>
      </c>
      <c r="D158" s="47" t="s">
        <v>16</v>
      </c>
      <c r="E158" s="85">
        <f>E159</f>
        <v>340000</v>
      </c>
    </row>
    <row r="159" spans="1:5" ht="37.5" outlineLevel="6" x14ac:dyDescent="0.25">
      <c r="A159" s="46" t="s">
        <v>17</v>
      </c>
      <c r="B159" s="47" t="s">
        <v>564</v>
      </c>
      <c r="C159" s="47" t="s">
        <v>566</v>
      </c>
      <c r="D159" s="47" t="s">
        <v>18</v>
      </c>
      <c r="E159" s="85">
        <v>340000</v>
      </c>
    </row>
    <row r="160" spans="1:5" s="3" customFormat="1" x14ac:dyDescent="0.25">
      <c r="A160" s="46" t="s">
        <v>119</v>
      </c>
      <c r="B160" s="45" t="s">
        <v>46</v>
      </c>
      <c r="C160" s="45" t="s">
        <v>126</v>
      </c>
      <c r="D160" s="45" t="s">
        <v>6</v>
      </c>
      <c r="E160" s="89">
        <f>E161+E167+E173+E185</f>
        <v>37350514.170000002</v>
      </c>
    </row>
    <row r="161" spans="1:5" s="3" customFormat="1" x14ac:dyDescent="0.25">
      <c r="A161" s="46" t="s">
        <v>121</v>
      </c>
      <c r="B161" s="47" t="s">
        <v>122</v>
      </c>
      <c r="C161" s="47" t="s">
        <v>126</v>
      </c>
      <c r="D161" s="47" t="s">
        <v>6</v>
      </c>
      <c r="E161" s="85">
        <f>E162</f>
        <v>324127.09000000003</v>
      </c>
    </row>
    <row r="162" spans="1:5" s="3" customFormat="1" x14ac:dyDescent="0.25">
      <c r="A162" s="46" t="s">
        <v>198</v>
      </c>
      <c r="B162" s="47" t="s">
        <v>122</v>
      </c>
      <c r="C162" s="47" t="s">
        <v>127</v>
      </c>
      <c r="D162" s="47" t="s">
        <v>6</v>
      </c>
      <c r="E162" s="85">
        <f>E163</f>
        <v>324127.09000000003</v>
      </c>
    </row>
    <row r="163" spans="1:5" s="3" customFormat="1" x14ac:dyDescent="0.25">
      <c r="A163" s="46" t="s">
        <v>292</v>
      </c>
      <c r="B163" s="47" t="s">
        <v>122</v>
      </c>
      <c r="C163" s="47" t="s">
        <v>291</v>
      </c>
      <c r="D163" s="47" t="s">
        <v>6</v>
      </c>
      <c r="E163" s="85">
        <f>E164</f>
        <v>324127.09000000003</v>
      </c>
    </row>
    <row r="164" spans="1:5" s="3" customFormat="1" ht="55.5" customHeight="1" x14ac:dyDescent="0.25">
      <c r="A164" s="49" t="s">
        <v>404</v>
      </c>
      <c r="B164" s="47" t="s">
        <v>122</v>
      </c>
      <c r="C164" s="47" t="s">
        <v>301</v>
      </c>
      <c r="D164" s="47" t="s">
        <v>6</v>
      </c>
      <c r="E164" s="85">
        <f>E165</f>
        <v>324127.09000000003</v>
      </c>
    </row>
    <row r="165" spans="1:5" s="3" customFormat="1" ht="18.75" customHeight="1" x14ac:dyDescent="0.25">
      <c r="A165" s="46" t="s">
        <v>15</v>
      </c>
      <c r="B165" s="47" t="s">
        <v>122</v>
      </c>
      <c r="C165" s="47" t="s">
        <v>301</v>
      </c>
      <c r="D165" s="47" t="s">
        <v>16</v>
      </c>
      <c r="E165" s="85">
        <f>E166</f>
        <v>324127.09000000003</v>
      </c>
    </row>
    <row r="166" spans="1:5" s="3" customFormat="1" ht="18" customHeight="1" x14ac:dyDescent="0.25">
      <c r="A166" s="46" t="s">
        <v>17</v>
      </c>
      <c r="B166" s="47" t="s">
        <v>122</v>
      </c>
      <c r="C166" s="47" t="s">
        <v>301</v>
      </c>
      <c r="D166" s="47" t="s">
        <v>18</v>
      </c>
      <c r="E166" s="85">
        <v>324127.09000000003</v>
      </c>
    </row>
    <row r="167" spans="1:5" s="3" customFormat="1" x14ac:dyDescent="0.25">
      <c r="A167" s="46" t="s">
        <v>307</v>
      </c>
      <c r="B167" s="47" t="s">
        <v>308</v>
      </c>
      <c r="C167" s="47" t="s">
        <v>126</v>
      </c>
      <c r="D167" s="47" t="s">
        <v>6</v>
      </c>
      <c r="E167" s="85">
        <f>E168</f>
        <v>3387.08</v>
      </c>
    </row>
    <row r="168" spans="1:5" s="3" customFormat="1" ht="21" customHeight="1" x14ac:dyDescent="0.25">
      <c r="A168" s="46" t="s">
        <v>132</v>
      </c>
      <c r="B168" s="47" t="s">
        <v>308</v>
      </c>
      <c r="C168" s="47" t="s">
        <v>127</v>
      </c>
      <c r="D168" s="47" t="s">
        <v>6</v>
      </c>
      <c r="E168" s="85">
        <f>E169</f>
        <v>3387.08</v>
      </c>
    </row>
    <row r="169" spans="1:5" s="3" customFormat="1" x14ac:dyDescent="0.25">
      <c r="A169" s="46" t="s">
        <v>292</v>
      </c>
      <c r="B169" s="47" t="s">
        <v>308</v>
      </c>
      <c r="C169" s="47" t="s">
        <v>291</v>
      </c>
      <c r="D169" s="47" t="s">
        <v>6</v>
      </c>
      <c r="E169" s="85">
        <f>E170</f>
        <v>3387.08</v>
      </c>
    </row>
    <row r="170" spans="1:5" s="3" customFormat="1" ht="76.5" customHeight="1" x14ac:dyDescent="0.25">
      <c r="A170" s="29" t="s">
        <v>406</v>
      </c>
      <c r="B170" s="47" t="s">
        <v>308</v>
      </c>
      <c r="C170" s="47" t="s">
        <v>405</v>
      </c>
      <c r="D170" s="47" t="s">
        <v>6</v>
      </c>
      <c r="E170" s="85">
        <f>E171</f>
        <v>3387.08</v>
      </c>
    </row>
    <row r="171" spans="1:5" s="3" customFormat="1" ht="17.25" customHeight="1" x14ac:dyDescent="0.25">
      <c r="A171" s="46" t="s">
        <v>15</v>
      </c>
      <c r="B171" s="47" t="s">
        <v>308</v>
      </c>
      <c r="C171" s="47" t="s">
        <v>405</v>
      </c>
      <c r="D171" s="47" t="s">
        <v>16</v>
      </c>
      <c r="E171" s="85">
        <f>E172</f>
        <v>3387.08</v>
      </c>
    </row>
    <row r="172" spans="1:5" s="3" customFormat="1" ht="21" customHeight="1" x14ac:dyDescent="0.25">
      <c r="A172" s="46" t="s">
        <v>17</v>
      </c>
      <c r="B172" s="47" t="s">
        <v>308</v>
      </c>
      <c r="C172" s="47" t="s">
        <v>405</v>
      </c>
      <c r="D172" s="47" t="s">
        <v>18</v>
      </c>
      <c r="E172" s="85">
        <v>3387.08</v>
      </c>
    </row>
    <row r="173" spans="1:5" outlineLevel="6" x14ac:dyDescent="0.25">
      <c r="A173" s="46" t="s">
        <v>49</v>
      </c>
      <c r="B173" s="47" t="s">
        <v>50</v>
      </c>
      <c r="C173" s="47" t="s">
        <v>126</v>
      </c>
      <c r="D173" s="47" t="s">
        <v>6</v>
      </c>
      <c r="E173" s="85">
        <f>E174</f>
        <v>36403000</v>
      </c>
    </row>
    <row r="174" spans="1:5" ht="41.25" customHeight="1" outlineLevel="6" x14ac:dyDescent="0.25">
      <c r="A174" s="79" t="s">
        <v>353</v>
      </c>
      <c r="B174" s="62" t="s">
        <v>50</v>
      </c>
      <c r="C174" s="62" t="s">
        <v>354</v>
      </c>
      <c r="D174" s="62" t="s">
        <v>6</v>
      </c>
      <c r="E174" s="85">
        <f>E175</f>
        <v>36403000</v>
      </c>
    </row>
    <row r="175" spans="1:5" ht="19.5" customHeight="1" outlineLevel="6" x14ac:dyDescent="0.25">
      <c r="A175" s="46" t="s">
        <v>355</v>
      </c>
      <c r="B175" s="47" t="s">
        <v>50</v>
      </c>
      <c r="C175" s="47" t="s">
        <v>356</v>
      </c>
      <c r="D175" s="47" t="s">
        <v>6</v>
      </c>
      <c r="E175" s="85">
        <f>E176+E179+E182</f>
        <v>36403000</v>
      </c>
    </row>
    <row r="176" spans="1:5" ht="39.75" customHeight="1" outlineLevel="6" x14ac:dyDescent="0.25">
      <c r="A176" s="82" t="s">
        <v>357</v>
      </c>
      <c r="B176" s="47" t="s">
        <v>50</v>
      </c>
      <c r="C176" s="47" t="s">
        <v>358</v>
      </c>
      <c r="D176" s="47" t="s">
        <v>6</v>
      </c>
      <c r="E176" s="85">
        <f>E177</f>
        <v>11103000</v>
      </c>
    </row>
    <row r="177" spans="1:5" ht="18" customHeight="1" outlineLevel="6" x14ac:dyDescent="0.25">
      <c r="A177" s="46" t="s">
        <v>15</v>
      </c>
      <c r="B177" s="47" t="s">
        <v>50</v>
      </c>
      <c r="C177" s="47" t="s">
        <v>358</v>
      </c>
      <c r="D177" s="47" t="s">
        <v>16</v>
      </c>
      <c r="E177" s="85">
        <f>E178</f>
        <v>11103000</v>
      </c>
    </row>
    <row r="178" spans="1:5" ht="21" customHeight="1" outlineLevel="6" x14ac:dyDescent="0.25">
      <c r="A178" s="46" t="s">
        <v>17</v>
      </c>
      <c r="B178" s="47" t="s">
        <v>50</v>
      </c>
      <c r="C178" s="47" t="s">
        <v>358</v>
      </c>
      <c r="D178" s="47" t="s">
        <v>18</v>
      </c>
      <c r="E178" s="85">
        <f>11103000</f>
        <v>11103000</v>
      </c>
    </row>
    <row r="179" spans="1:5" ht="75" outlineLevel="6" x14ac:dyDescent="0.25">
      <c r="A179" s="46" t="s">
        <v>649</v>
      </c>
      <c r="B179" s="47" t="s">
        <v>50</v>
      </c>
      <c r="C179" s="47" t="s">
        <v>675</v>
      </c>
      <c r="D179" s="47" t="s">
        <v>6</v>
      </c>
      <c r="E179" s="85">
        <f>E180</f>
        <v>25000000</v>
      </c>
    </row>
    <row r="180" spans="1:5" ht="37.5" outlineLevel="6" x14ac:dyDescent="0.25">
      <c r="A180" s="46" t="s">
        <v>15</v>
      </c>
      <c r="B180" s="47" t="s">
        <v>50</v>
      </c>
      <c r="C180" s="47" t="s">
        <v>675</v>
      </c>
      <c r="D180" s="47" t="s">
        <v>16</v>
      </c>
      <c r="E180" s="85">
        <f>E181</f>
        <v>25000000</v>
      </c>
    </row>
    <row r="181" spans="1:5" ht="37.5" outlineLevel="6" x14ac:dyDescent="0.25">
      <c r="A181" s="46" t="s">
        <v>17</v>
      </c>
      <c r="B181" s="47" t="s">
        <v>50</v>
      </c>
      <c r="C181" s="47" t="s">
        <v>675</v>
      </c>
      <c r="D181" s="47" t="s">
        <v>18</v>
      </c>
      <c r="E181" s="85">
        <v>25000000</v>
      </c>
    </row>
    <row r="182" spans="1:5" ht="37.5" outlineLevel="6" x14ac:dyDescent="0.25">
      <c r="A182" s="46" t="s">
        <v>295</v>
      </c>
      <c r="B182" s="47" t="s">
        <v>50</v>
      </c>
      <c r="C182" s="47" t="s">
        <v>431</v>
      </c>
      <c r="D182" s="47" t="s">
        <v>6</v>
      </c>
      <c r="E182" s="85">
        <f>E183</f>
        <v>300000</v>
      </c>
    </row>
    <row r="183" spans="1:5" ht="17.25" customHeight="1" outlineLevel="6" x14ac:dyDescent="0.25">
      <c r="A183" s="46" t="s">
        <v>15</v>
      </c>
      <c r="B183" s="47" t="s">
        <v>50</v>
      </c>
      <c r="C183" s="47" t="s">
        <v>431</v>
      </c>
      <c r="D183" s="47" t="s">
        <v>16</v>
      </c>
      <c r="E183" s="85">
        <f>E184</f>
        <v>300000</v>
      </c>
    </row>
    <row r="184" spans="1:5" ht="21" customHeight="1" outlineLevel="6" x14ac:dyDescent="0.25">
      <c r="A184" s="46" t="s">
        <v>17</v>
      </c>
      <c r="B184" s="47" t="s">
        <v>50</v>
      </c>
      <c r="C184" s="47" t="s">
        <v>431</v>
      </c>
      <c r="D184" s="47" t="s">
        <v>18</v>
      </c>
      <c r="E184" s="85">
        <f>300000</f>
        <v>300000</v>
      </c>
    </row>
    <row r="185" spans="1:5" outlineLevel="1" x14ac:dyDescent="0.25">
      <c r="A185" s="46" t="s">
        <v>52</v>
      </c>
      <c r="B185" s="47" t="s">
        <v>53</v>
      </c>
      <c r="C185" s="47" t="s">
        <v>126</v>
      </c>
      <c r="D185" s="47" t="s">
        <v>6</v>
      </c>
      <c r="E185" s="85">
        <f>E186</f>
        <v>620000</v>
      </c>
    </row>
    <row r="186" spans="1:5" ht="38.25" customHeight="1" outlineLevel="1" x14ac:dyDescent="0.25">
      <c r="A186" s="79" t="s">
        <v>410</v>
      </c>
      <c r="B186" s="62" t="s">
        <v>53</v>
      </c>
      <c r="C186" s="62" t="s">
        <v>359</v>
      </c>
      <c r="D186" s="62" t="s">
        <v>6</v>
      </c>
      <c r="E186" s="85">
        <f>E187+E191</f>
        <v>620000</v>
      </c>
    </row>
    <row r="187" spans="1:5" ht="18.75" customHeight="1" outlineLevel="1" x14ac:dyDescent="0.25">
      <c r="A187" s="46" t="s">
        <v>407</v>
      </c>
      <c r="B187" s="47" t="s">
        <v>53</v>
      </c>
      <c r="C187" s="47" t="s">
        <v>360</v>
      </c>
      <c r="D187" s="47" t="s">
        <v>6</v>
      </c>
      <c r="E187" s="85">
        <f>E188</f>
        <v>300000</v>
      </c>
    </row>
    <row r="188" spans="1:5" outlineLevel="1" x14ac:dyDescent="0.25">
      <c r="A188" s="46" t="s">
        <v>361</v>
      </c>
      <c r="B188" s="47" t="s">
        <v>53</v>
      </c>
      <c r="C188" s="47" t="s">
        <v>362</v>
      </c>
      <c r="D188" s="47" t="s">
        <v>6</v>
      </c>
      <c r="E188" s="85">
        <f>E189</f>
        <v>300000</v>
      </c>
    </row>
    <row r="189" spans="1:5" ht="16.5" customHeight="1" outlineLevel="1" x14ac:dyDescent="0.25">
      <c r="A189" s="46" t="s">
        <v>15</v>
      </c>
      <c r="B189" s="47" t="s">
        <v>53</v>
      </c>
      <c r="C189" s="47" t="s">
        <v>362</v>
      </c>
      <c r="D189" s="47" t="s">
        <v>16</v>
      </c>
      <c r="E189" s="85">
        <f>E190</f>
        <v>300000</v>
      </c>
    </row>
    <row r="190" spans="1:5" ht="19.5" customHeight="1" outlineLevel="1" x14ac:dyDescent="0.25">
      <c r="A190" s="46" t="s">
        <v>17</v>
      </c>
      <c r="B190" s="47" t="s">
        <v>53</v>
      </c>
      <c r="C190" s="47" t="s">
        <v>362</v>
      </c>
      <c r="D190" s="47" t="s">
        <v>18</v>
      </c>
      <c r="E190" s="85">
        <v>300000</v>
      </c>
    </row>
    <row r="191" spans="1:5" ht="18" customHeight="1" outlineLevel="4" x14ac:dyDescent="0.25">
      <c r="A191" s="49" t="s">
        <v>409</v>
      </c>
      <c r="B191" s="47" t="s">
        <v>53</v>
      </c>
      <c r="C191" s="47" t="s">
        <v>408</v>
      </c>
      <c r="D191" s="47" t="s">
        <v>6</v>
      </c>
      <c r="E191" s="85">
        <f>E192</f>
        <v>320000</v>
      </c>
    </row>
    <row r="192" spans="1:5" outlineLevel="5" x14ac:dyDescent="0.25">
      <c r="A192" s="46" t="s">
        <v>363</v>
      </c>
      <c r="B192" s="47" t="s">
        <v>53</v>
      </c>
      <c r="C192" s="47" t="s">
        <v>447</v>
      </c>
      <c r="D192" s="47" t="s">
        <v>6</v>
      </c>
      <c r="E192" s="85">
        <f>E193</f>
        <v>320000</v>
      </c>
    </row>
    <row r="193" spans="1:5" ht="18" customHeight="1" outlineLevel="6" x14ac:dyDescent="0.25">
      <c r="A193" s="46" t="s">
        <v>15</v>
      </c>
      <c r="B193" s="47" t="s">
        <v>53</v>
      </c>
      <c r="C193" s="47" t="s">
        <v>447</v>
      </c>
      <c r="D193" s="47" t="s">
        <v>16</v>
      </c>
      <c r="E193" s="85">
        <f>E194</f>
        <v>320000</v>
      </c>
    </row>
    <row r="194" spans="1:5" ht="21" customHeight="1" outlineLevel="6" x14ac:dyDescent="0.25">
      <c r="A194" s="46" t="s">
        <v>17</v>
      </c>
      <c r="B194" s="47" t="s">
        <v>53</v>
      </c>
      <c r="C194" s="47" t="s">
        <v>447</v>
      </c>
      <c r="D194" s="47" t="s">
        <v>18</v>
      </c>
      <c r="E194" s="85">
        <f>320000</f>
        <v>320000</v>
      </c>
    </row>
    <row r="195" spans="1:5" s="3" customFormat="1" x14ac:dyDescent="0.25">
      <c r="A195" s="46" t="s">
        <v>54</v>
      </c>
      <c r="B195" s="45" t="s">
        <v>55</v>
      </c>
      <c r="C195" s="45" t="s">
        <v>126</v>
      </c>
      <c r="D195" s="45" t="s">
        <v>6</v>
      </c>
      <c r="E195" s="89">
        <f>E196+E207+E229+E263</f>
        <v>167466548.81999999</v>
      </c>
    </row>
    <row r="196" spans="1:5" s="3" customFormat="1" x14ac:dyDescent="0.25">
      <c r="A196" s="46" t="s">
        <v>56</v>
      </c>
      <c r="B196" s="47" t="s">
        <v>57</v>
      </c>
      <c r="C196" s="47" t="s">
        <v>126</v>
      </c>
      <c r="D196" s="47" t="s">
        <v>6</v>
      </c>
      <c r="E196" s="85">
        <f>E197+E202</f>
        <v>670000</v>
      </c>
    </row>
    <row r="197" spans="1:5" s="3" customFormat="1" ht="36.75" customHeight="1" x14ac:dyDescent="0.25">
      <c r="A197" s="79" t="s">
        <v>628</v>
      </c>
      <c r="B197" s="62" t="s">
        <v>57</v>
      </c>
      <c r="C197" s="62" t="s">
        <v>350</v>
      </c>
      <c r="D197" s="62" t="s">
        <v>6</v>
      </c>
      <c r="E197" s="85">
        <f>E198</f>
        <v>500000</v>
      </c>
    </row>
    <row r="198" spans="1:5" s="3" customFormat="1" ht="37.5" x14ac:dyDescent="0.25">
      <c r="A198" s="46" t="s">
        <v>364</v>
      </c>
      <c r="B198" s="47" t="s">
        <v>57</v>
      </c>
      <c r="C198" s="47" t="s">
        <v>351</v>
      </c>
      <c r="D198" s="47" t="s">
        <v>6</v>
      </c>
      <c r="E198" s="85">
        <f>E199</f>
        <v>500000</v>
      </c>
    </row>
    <row r="199" spans="1:5" s="3" customFormat="1" x14ac:dyDescent="0.25">
      <c r="A199" s="46" t="s">
        <v>365</v>
      </c>
      <c r="B199" s="47" t="s">
        <v>57</v>
      </c>
      <c r="C199" s="47" t="s">
        <v>366</v>
      </c>
      <c r="D199" s="47" t="s">
        <v>6</v>
      </c>
      <c r="E199" s="85">
        <f>E200</f>
        <v>500000</v>
      </c>
    </row>
    <row r="200" spans="1:5" s="3" customFormat="1" ht="17.25" customHeight="1" x14ac:dyDescent="0.25">
      <c r="A200" s="46" t="s">
        <v>15</v>
      </c>
      <c r="B200" s="47" t="s">
        <v>57</v>
      </c>
      <c r="C200" s="47" t="s">
        <v>366</v>
      </c>
      <c r="D200" s="47" t="s">
        <v>16</v>
      </c>
      <c r="E200" s="85">
        <f>E201</f>
        <v>500000</v>
      </c>
    </row>
    <row r="201" spans="1:5" s="3" customFormat="1" ht="22.5" customHeight="1" x14ac:dyDescent="0.25">
      <c r="A201" s="46" t="s">
        <v>17</v>
      </c>
      <c r="B201" s="47" t="s">
        <v>57</v>
      </c>
      <c r="C201" s="47" t="s">
        <v>366</v>
      </c>
      <c r="D201" s="47" t="s">
        <v>18</v>
      </c>
      <c r="E201" s="85">
        <f>500000</f>
        <v>500000</v>
      </c>
    </row>
    <row r="202" spans="1:5" s="3" customFormat="1" ht="37.5" x14ac:dyDescent="0.25">
      <c r="A202" s="46" t="s">
        <v>132</v>
      </c>
      <c r="B202" s="47" t="s">
        <v>57</v>
      </c>
      <c r="C202" s="47" t="s">
        <v>127</v>
      </c>
      <c r="D202" s="47" t="s">
        <v>6</v>
      </c>
      <c r="E202" s="85">
        <f>E203</f>
        <v>170000</v>
      </c>
    </row>
    <row r="203" spans="1:5" s="3" customFormat="1" x14ac:dyDescent="0.25">
      <c r="A203" s="46" t="s">
        <v>292</v>
      </c>
      <c r="B203" s="47" t="s">
        <v>57</v>
      </c>
      <c r="C203" s="47" t="s">
        <v>291</v>
      </c>
      <c r="D203" s="47" t="s">
        <v>6</v>
      </c>
      <c r="E203" s="85">
        <f>E204</f>
        <v>170000</v>
      </c>
    </row>
    <row r="204" spans="1:5" s="3" customFormat="1" ht="56.25" x14ac:dyDescent="0.25">
      <c r="A204" s="29" t="s">
        <v>402</v>
      </c>
      <c r="B204" s="47" t="s">
        <v>57</v>
      </c>
      <c r="C204" s="47" t="s">
        <v>567</v>
      </c>
      <c r="D204" s="47" t="s">
        <v>6</v>
      </c>
      <c r="E204" s="85">
        <f>E205</f>
        <v>170000</v>
      </c>
    </row>
    <row r="205" spans="1:5" s="3" customFormat="1" ht="37.5" x14ac:dyDescent="0.25">
      <c r="A205" s="46" t="s">
        <v>15</v>
      </c>
      <c r="B205" s="47" t="s">
        <v>57</v>
      </c>
      <c r="C205" s="47" t="s">
        <v>567</v>
      </c>
      <c r="D205" s="47" t="s">
        <v>16</v>
      </c>
      <c r="E205" s="85">
        <f>E206</f>
        <v>170000</v>
      </c>
    </row>
    <row r="206" spans="1:5" s="3" customFormat="1" ht="37.5" x14ac:dyDescent="0.25">
      <c r="A206" s="46" t="s">
        <v>17</v>
      </c>
      <c r="B206" s="47" t="s">
        <v>57</v>
      </c>
      <c r="C206" s="47" t="s">
        <v>567</v>
      </c>
      <c r="D206" s="47" t="s">
        <v>18</v>
      </c>
      <c r="E206" s="85">
        <v>170000</v>
      </c>
    </row>
    <row r="207" spans="1:5" s="3" customFormat="1" x14ac:dyDescent="0.25">
      <c r="A207" s="46" t="s">
        <v>58</v>
      </c>
      <c r="B207" s="47" t="s">
        <v>59</v>
      </c>
      <c r="C207" s="47" t="s">
        <v>126</v>
      </c>
      <c r="D207" s="47" t="s">
        <v>6</v>
      </c>
      <c r="E207" s="85">
        <f>E208</f>
        <v>145835299.72999999</v>
      </c>
    </row>
    <row r="208" spans="1:5" s="3" customFormat="1" ht="39" customHeight="1" x14ac:dyDescent="0.25">
      <c r="A208" s="79" t="s">
        <v>367</v>
      </c>
      <c r="B208" s="62" t="s">
        <v>59</v>
      </c>
      <c r="C208" s="62" t="s">
        <v>134</v>
      </c>
      <c r="D208" s="62" t="s">
        <v>6</v>
      </c>
      <c r="E208" s="85">
        <f>E209+E225</f>
        <v>145835299.72999999</v>
      </c>
    </row>
    <row r="209" spans="1:5" s="3" customFormat="1" ht="56.25" x14ac:dyDescent="0.25">
      <c r="A209" s="46" t="s">
        <v>368</v>
      </c>
      <c r="B209" s="47" t="s">
        <v>59</v>
      </c>
      <c r="C209" s="47" t="s">
        <v>369</v>
      </c>
      <c r="D209" s="47" t="s">
        <v>6</v>
      </c>
      <c r="E209" s="85">
        <f>E210+E213+E216+E219+E222</f>
        <v>2375000</v>
      </c>
    </row>
    <row r="210" spans="1:5" s="3" customFormat="1" ht="54.75" customHeight="1" x14ac:dyDescent="0.25">
      <c r="A210" s="50" t="s">
        <v>60</v>
      </c>
      <c r="B210" s="47" t="s">
        <v>59</v>
      </c>
      <c r="C210" s="47" t="s">
        <v>370</v>
      </c>
      <c r="D210" s="47" t="s">
        <v>6</v>
      </c>
      <c r="E210" s="85">
        <f>E211</f>
        <v>1000000</v>
      </c>
    </row>
    <row r="211" spans="1:5" s="3" customFormat="1" ht="21.75" customHeight="1" x14ac:dyDescent="0.25">
      <c r="A211" s="46" t="s">
        <v>15</v>
      </c>
      <c r="B211" s="47" t="s">
        <v>59</v>
      </c>
      <c r="C211" s="47" t="s">
        <v>370</v>
      </c>
      <c r="D211" s="47" t="s">
        <v>16</v>
      </c>
      <c r="E211" s="85">
        <f>E212</f>
        <v>1000000</v>
      </c>
    </row>
    <row r="212" spans="1:5" s="3" customFormat="1" ht="21.75" customHeight="1" x14ac:dyDescent="0.25">
      <c r="A212" s="46" t="s">
        <v>17</v>
      </c>
      <c r="B212" s="47" t="s">
        <v>59</v>
      </c>
      <c r="C212" s="47" t="s">
        <v>370</v>
      </c>
      <c r="D212" s="47" t="s">
        <v>18</v>
      </c>
      <c r="E212" s="85">
        <f>1000000</f>
        <v>1000000</v>
      </c>
    </row>
    <row r="213" spans="1:5" s="3" customFormat="1" ht="36.75" customHeight="1" x14ac:dyDescent="0.25">
      <c r="A213" s="46" t="s">
        <v>251</v>
      </c>
      <c r="B213" s="47" t="s">
        <v>59</v>
      </c>
      <c r="C213" s="47" t="s">
        <v>371</v>
      </c>
      <c r="D213" s="47" t="s">
        <v>6</v>
      </c>
      <c r="E213" s="85">
        <f>E214</f>
        <v>500000</v>
      </c>
    </row>
    <row r="214" spans="1:5" s="3" customFormat="1" x14ac:dyDescent="0.25">
      <c r="A214" s="46" t="s">
        <v>19</v>
      </c>
      <c r="B214" s="47" t="s">
        <v>59</v>
      </c>
      <c r="C214" s="47" t="s">
        <v>371</v>
      </c>
      <c r="D214" s="47" t="s">
        <v>20</v>
      </c>
      <c r="E214" s="85">
        <f>E215</f>
        <v>500000</v>
      </c>
    </row>
    <row r="215" spans="1:5" s="3" customFormat="1" ht="38.25" customHeight="1" x14ac:dyDescent="0.25">
      <c r="A215" s="46" t="s">
        <v>47</v>
      </c>
      <c r="B215" s="47" t="s">
        <v>59</v>
      </c>
      <c r="C215" s="47" t="s">
        <v>371</v>
      </c>
      <c r="D215" s="47" t="s">
        <v>48</v>
      </c>
      <c r="E215" s="85">
        <f>500000</f>
        <v>500000</v>
      </c>
    </row>
    <row r="216" spans="1:5" s="3" customFormat="1" ht="37.5" x14ac:dyDescent="0.25">
      <c r="A216" s="46" t="s">
        <v>264</v>
      </c>
      <c r="B216" s="47" t="s">
        <v>59</v>
      </c>
      <c r="C216" s="47" t="s">
        <v>372</v>
      </c>
      <c r="D216" s="47" t="s">
        <v>6</v>
      </c>
      <c r="E216" s="85">
        <f>E217</f>
        <v>500000</v>
      </c>
    </row>
    <row r="217" spans="1:5" s="3" customFormat="1" x14ac:dyDescent="0.25">
      <c r="A217" s="46" t="s">
        <v>19</v>
      </c>
      <c r="B217" s="47" t="s">
        <v>59</v>
      </c>
      <c r="C217" s="47" t="s">
        <v>372</v>
      </c>
      <c r="D217" s="47" t="s">
        <v>20</v>
      </c>
      <c r="E217" s="85">
        <f>E218</f>
        <v>500000</v>
      </c>
    </row>
    <row r="218" spans="1:5" s="3" customFormat="1" ht="36" customHeight="1" x14ac:dyDescent="0.25">
      <c r="A218" s="46" t="s">
        <v>47</v>
      </c>
      <c r="B218" s="47" t="s">
        <v>59</v>
      </c>
      <c r="C218" s="47" t="s">
        <v>372</v>
      </c>
      <c r="D218" s="47" t="s">
        <v>48</v>
      </c>
      <c r="E218" s="85">
        <f>500000</f>
        <v>500000</v>
      </c>
    </row>
    <row r="219" spans="1:5" s="3" customFormat="1" ht="56.25" x14ac:dyDescent="0.25">
      <c r="A219" s="46" t="s">
        <v>316</v>
      </c>
      <c r="B219" s="47" t="s">
        <v>59</v>
      </c>
      <c r="C219" s="47" t="s">
        <v>411</v>
      </c>
      <c r="D219" s="47" t="s">
        <v>6</v>
      </c>
      <c r="E219" s="85">
        <f>E220</f>
        <v>150000</v>
      </c>
    </row>
    <row r="220" spans="1:5" s="3" customFormat="1" ht="37.5" customHeight="1" x14ac:dyDescent="0.25">
      <c r="A220" s="46" t="s">
        <v>15</v>
      </c>
      <c r="B220" s="47" t="s">
        <v>59</v>
      </c>
      <c r="C220" s="47" t="s">
        <v>411</v>
      </c>
      <c r="D220" s="47" t="s">
        <v>16</v>
      </c>
      <c r="E220" s="85">
        <f>E221</f>
        <v>150000</v>
      </c>
    </row>
    <row r="221" spans="1:5" s="3" customFormat="1" ht="37.5" x14ac:dyDescent="0.25">
      <c r="A221" s="46" t="s">
        <v>17</v>
      </c>
      <c r="B221" s="47" t="s">
        <v>59</v>
      </c>
      <c r="C221" s="47" t="s">
        <v>411</v>
      </c>
      <c r="D221" s="47" t="s">
        <v>18</v>
      </c>
      <c r="E221" s="85">
        <f>150000</f>
        <v>150000</v>
      </c>
    </row>
    <row r="222" spans="1:5" s="3" customFormat="1" ht="56.25" x14ac:dyDescent="0.25">
      <c r="A222" s="46" t="s">
        <v>265</v>
      </c>
      <c r="B222" s="47" t="s">
        <v>59</v>
      </c>
      <c r="C222" s="47" t="s">
        <v>412</v>
      </c>
      <c r="D222" s="47" t="s">
        <v>6</v>
      </c>
      <c r="E222" s="85">
        <f>E223</f>
        <v>225000</v>
      </c>
    </row>
    <row r="223" spans="1:5" s="3" customFormat="1" ht="37.5" x14ac:dyDescent="0.25">
      <c r="A223" s="46" t="s">
        <v>15</v>
      </c>
      <c r="B223" s="47" t="s">
        <v>59</v>
      </c>
      <c r="C223" s="47" t="s">
        <v>412</v>
      </c>
      <c r="D223" s="47" t="s">
        <v>16</v>
      </c>
      <c r="E223" s="85">
        <f>E224</f>
        <v>225000</v>
      </c>
    </row>
    <row r="224" spans="1:5" s="3" customFormat="1" ht="37.5" x14ac:dyDescent="0.25">
      <c r="A224" s="46" t="s">
        <v>17</v>
      </c>
      <c r="B224" s="47" t="s">
        <v>59</v>
      </c>
      <c r="C224" s="47" t="s">
        <v>412</v>
      </c>
      <c r="D224" s="47" t="s">
        <v>18</v>
      </c>
      <c r="E224" s="85">
        <f>225000</f>
        <v>225000</v>
      </c>
    </row>
    <row r="225" spans="1:5" s="3" customFormat="1" x14ac:dyDescent="0.25">
      <c r="A225" s="49" t="s">
        <v>500</v>
      </c>
      <c r="B225" s="47" t="s">
        <v>59</v>
      </c>
      <c r="C225" s="47" t="s">
        <v>501</v>
      </c>
      <c r="D225" s="47" t="s">
        <v>6</v>
      </c>
      <c r="E225" s="85">
        <f>E226</f>
        <v>143460299.72999999</v>
      </c>
    </row>
    <row r="226" spans="1:5" s="3" customFormat="1" ht="56.25" x14ac:dyDescent="0.25">
      <c r="A226" s="46" t="s">
        <v>508</v>
      </c>
      <c r="B226" s="47" t="s">
        <v>59</v>
      </c>
      <c r="C226" s="47" t="s">
        <v>505</v>
      </c>
      <c r="D226" s="47" t="s">
        <v>6</v>
      </c>
      <c r="E226" s="85">
        <f>E227</f>
        <v>143460299.72999999</v>
      </c>
    </row>
    <row r="227" spans="1:5" s="3" customFormat="1" ht="37.5" x14ac:dyDescent="0.25">
      <c r="A227" s="46" t="s">
        <v>266</v>
      </c>
      <c r="B227" s="47" t="s">
        <v>59</v>
      </c>
      <c r="C227" s="47" t="s">
        <v>505</v>
      </c>
      <c r="D227" s="47" t="s">
        <v>267</v>
      </c>
      <c r="E227" s="85">
        <f>E228</f>
        <v>143460299.72999999</v>
      </c>
    </row>
    <row r="228" spans="1:5" s="3" customFormat="1" x14ac:dyDescent="0.25">
      <c r="A228" s="46" t="s">
        <v>268</v>
      </c>
      <c r="B228" s="47" t="s">
        <v>59</v>
      </c>
      <c r="C228" s="47" t="s">
        <v>505</v>
      </c>
      <c r="D228" s="47" t="s">
        <v>269</v>
      </c>
      <c r="E228" s="85">
        <v>143460299.72999999</v>
      </c>
    </row>
    <row r="229" spans="1:5" s="3" customFormat="1" x14ac:dyDescent="0.25">
      <c r="A229" s="46" t="s">
        <v>61</v>
      </c>
      <c r="B229" s="47" t="s">
        <v>62</v>
      </c>
      <c r="C229" s="47" t="s">
        <v>126</v>
      </c>
      <c r="D229" s="47" t="s">
        <v>6</v>
      </c>
      <c r="E229" s="85">
        <f>E230+E238+E249</f>
        <v>20467191.41</v>
      </c>
    </row>
    <row r="230" spans="1:5" s="3" customFormat="1" ht="56.25" x14ac:dyDescent="0.25">
      <c r="A230" s="79" t="s">
        <v>367</v>
      </c>
      <c r="B230" s="62" t="s">
        <v>62</v>
      </c>
      <c r="C230" s="62" t="s">
        <v>134</v>
      </c>
      <c r="D230" s="62" t="s">
        <v>6</v>
      </c>
      <c r="E230" s="85">
        <f>E231</f>
        <v>550000</v>
      </c>
    </row>
    <row r="231" spans="1:5" s="3" customFormat="1" x14ac:dyDescent="0.25">
      <c r="A231" s="46" t="s">
        <v>373</v>
      </c>
      <c r="B231" s="47" t="s">
        <v>62</v>
      </c>
      <c r="C231" s="47" t="s">
        <v>233</v>
      </c>
      <c r="D231" s="47" t="s">
        <v>6</v>
      </c>
      <c r="E231" s="85">
        <f>E232+E235</f>
        <v>550000</v>
      </c>
    </row>
    <row r="232" spans="1:5" s="3" customFormat="1" x14ac:dyDescent="0.25">
      <c r="A232" s="46" t="s">
        <v>379</v>
      </c>
      <c r="B232" s="47" t="s">
        <v>62</v>
      </c>
      <c r="C232" s="47" t="s">
        <v>509</v>
      </c>
      <c r="D232" s="47" t="s">
        <v>6</v>
      </c>
      <c r="E232" s="85">
        <f>E233</f>
        <v>200000</v>
      </c>
    </row>
    <row r="233" spans="1:5" s="3" customFormat="1" ht="16.5" customHeight="1" x14ac:dyDescent="0.25">
      <c r="A233" s="48" t="s">
        <v>15</v>
      </c>
      <c r="B233" s="47" t="s">
        <v>62</v>
      </c>
      <c r="C233" s="47" t="s">
        <v>509</v>
      </c>
      <c r="D233" s="47" t="s">
        <v>16</v>
      </c>
      <c r="E233" s="85">
        <f>E234</f>
        <v>200000</v>
      </c>
    </row>
    <row r="234" spans="1:5" s="3" customFormat="1" ht="20.25" customHeight="1" x14ac:dyDescent="0.25">
      <c r="A234" s="48" t="s">
        <v>17</v>
      </c>
      <c r="B234" s="47" t="s">
        <v>62</v>
      </c>
      <c r="C234" s="47" t="s">
        <v>509</v>
      </c>
      <c r="D234" s="47" t="s">
        <v>18</v>
      </c>
      <c r="E234" s="85">
        <v>200000</v>
      </c>
    </row>
    <row r="235" spans="1:5" s="3" customFormat="1" ht="37.5" x14ac:dyDescent="0.25">
      <c r="A235" s="50" t="s">
        <v>63</v>
      </c>
      <c r="B235" s="47" t="s">
        <v>62</v>
      </c>
      <c r="C235" s="47" t="s">
        <v>374</v>
      </c>
      <c r="D235" s="47" t="s">
        <v>6</v>
      </c>
      <c r="E235" s="85">
        <f>E236</f>
        <v>350000</v>
      </c>
    </row>
    <row r="236" spans="1:5" s="3" customFormat="1" ht="16.5" customHeight="1" x14ac:dyDescent="0.25">
      <c r="A236" s="46" t="s">
        <v>15</v>
      </c>
      <c r="B236" s="47" t="s">
        <v>62</v>
      </c>
      <c r="C236" s="47" t="s">
        <v>374</v>
      </c>
      <c r="D236" s="47" t="s">
        <v>16</v>
      </c>
      <c r="E236" s="85">
        <f>E237</f>
        <v>350000</v>
      </c>
    </row>
    <row r="237" spans="1:5" s="3" customFormat="1" ht="21.75" customHeight="1" x14ac:dyDescent="0.25">
      <c r="A237" s="46" t="s">
        <v>17</v>
      </c>
      <c r="B237" s="47" t="s">
        <v>62</v>
      </c>
      <c r="C237" s="47" t="s">
        <v>374</v>
      </c>
      <c r="D237" s="47" t="s">
        <v>18</v>
      </c>
      <c r="E237" s="85">
        <f>350000</f>
        <v>350000</v>
      </c>
    </row>
    <row r="238" spans="1:5" s="3" customFormat="1" ht="36.75" customHeight="1" x14ac:dyDescent="0.25">
      <c r="A238" s="79" t="s">
        <v>568</v>
      </c>
      <c r="B238" s="62" t="s">
        <v>62</v>
      </c>
      <c r="C238" s="62" t="s">
        <v>569</v>
      </c>
      <c r="D238" s="62" t="s">
        <v>6</v>
      </c>
      <c r="E238" s="85">
        <f>E239</f>
        <v>6000000</v>
      </c>
    </row>
    <row r="239" spans="1:5" s="3" customFormat="1" ht="37.5" x14ac:dyDescent="0.25">
      <c r="A239" s="46" t="s">
        <v>570</v>
      </c>
      <c r="B239" s="47" t="s">
        <v>62</v>
      </c>
      <c r="C239" s="47" t="s">
        <v>571</v>
      </c>
      <c r="D239" s="47" t="s">
        <v>6</v>
      </c>
      <c r="E239" s="85">
        <f>E240+E243+E246</f>
        <v>6000000</v>
      </c>
    </row>
    <row r="240" spans="1:5" s="3" customFormat="1" ht="38.25" customHeight="1" x14ac:dyDescent="0.25">
      <c r="A240" s="46" t="s">
        <v>572</v>
      </c>
      <c r="B240" s="47" t="s">
        <v>62</v>
      </c>
      <c r="C240" s="47" t="s">
        <v>573</v>
      </c>
      <c r="D240" s="47" t="s">
        <v>6</v>
      </c>
      <c r="E240" s="85">
        <f>E241</f>
        <v>2000000</v>
      </c>
    </row>
    <row r="241" spans="1:9" s="3" customFormat="1" ht="38.25" customHeight="1" x14ac:dyDescent="0.25">
      <c r="A241" s="46" t="s">
        <v>15</v>
      </c>
      <c r="B241" s="47" t="s">
        <v>62</v>
      </c>
      <c r="C241" s="47" t="s">
        <v>573</v>
      </c>
      <c r="D241" s="47" t="s">
        <v>16</v>
      </c>
      <c r="E241" s="85">
        <f>E242</f>
        <v>2000000</v>
      </c>
    </row>
    <row r="242" spans="1:9" s="3" customFormat="1" ht="38.25" customHeight="1" x14ac:dyDescent="0.25">
      <c r="A242" s="46" t="s">
        <v>17</v>
      </c>
      <c r="B242" s="47" t="s">
        <v>62</v>
      </c>
      <c r="C242" s="47" t="s">
        <v>573</v>
      </c>
      <c r="D242" s="47" t="s">
        <v>18</v>
      </c>
      <c r="E242" s="85">
        <f>2000000</f>
        <v>2000000</v>
      </c>
    </row>
    <row r="243" spans="1:9" s="3" customFormat="1" ht="38.25" customHeight="1" x14ac:dyDescent="0.25">
      <c r="A243" s="46" t="s">
        <v>574</v>
      </c>
      <c r="B243" s="47" t="s">
        <v>62</v>
      </c>
      <c r="C243" s="47" t="s">
        <v>575</v>
      </c>
      <c r="D243" s="47" t="s">
        <v>6</v>
      </c>
      <c r="E243" s="85">
        <f>E244</f>
        <v>1500000</v>
      </c>
    </row>
    <row r="244" spans="1:9" s="3" customFormat="1" ht="38.25" customHeight="1" x14ac:dyDescent="0.25">
      <c r="A244" s="46" t="s">
        <v>15</v>
      </c>
      <c r="B244" s="47" t="s">
        <v>62</v>
      </c>
      <c r="C244" s="47" t="s">
        <v>575</v>
      </c>
      <c r="D244" s="47" t="s">
        <v>16</v>
      </c>
      <c r="E244" s="85">
        <f>E245</f>
        <v>1500000</v>
      </c>
      <c r="H244" s="3" t="s">
        <v>51</v>
      </c>
    </row>
    <row r="245" spans="1:9" s="3" customFormat="1" ht="38.25" customHeight="1" x14ac:dyDescent="0.25">
      <c r="A245" s="46" t="s">
        <v>17</v>
      </c>
      <c r="B245" s="47" t="s">
        <v>62</v>
      </c>
      <c r="C245" s="47" t="s">
        <v>575</v>
      </c>
      <c r="D245" s="47" t="s">
        <v>18</v>
      </c>
      <c r="E245" s="85">
        <f>1500000</f>
        <v>1500000</v>
      </c>
    </row>
    <row r="246" spans="1:9" s="3" customFormat="1" ht="38.25" customHeight="1" x14ac:dyDescent="0.25">
      <c r="A246" s="46" t="s">
        <v>576</v>
      </c>
      <c r="B246" s="47" t="s">
        <v>62</v>
      </c>
      <c r="C246" s="47" t="s">
        <v>577</v>
      </c>
      <c r="D246" s="47" t="s">
        <v>6</v>
      </c>
      <c r="E246" s="85">
        <f>E247</f>
        <v>2500000</v>
      </c>
    </row>
    <row r="247" spans="1:9" s="3" customFormat="1" ht="38.25" customHeight="1" x14ac:dyDescent="0.25">
      <c r="A247" s="46" t="s">
        <v>15</v>
      </c>
      <c r="B247" s="47" t="s">
        <v>62</v>
      </c>
      <c r="C247" s="47" t="s">
        <v>577</v>
      </c>
      <c r="D247" s="47" t="s">
        <v>16</v>
      </c>
      <c r="E247" s="85">
        <f>E248</f>
        <v>2500000</v>
      </c>
      <c r="I247" s="3" t="s">
        <v>51</v>
      </c>
    </row>
    <row r="248" spans="1:9" s="3" customFormat="1" ht="18.75" customHeight="1" x14ac:dyDescent="0.25">
      <c r="A248" s="46" t="s">
        <v>17</v>
      </c>
      <c r="B248" s="47" t="s">
        <v>62</v>
      </c>
      <c r="C248" s="47" t="s">
        <v>577</v>
      </c>
      <c r="D248" s="47" t="s">
        <v>18</v>
      </c>
      <c r="E248" s="85">
        <f>2500000</f>
        <v>2500000</v>
      </c>
    </row>
    <row r="249" spans="1:9" s="3" customFormat="1" ht="56.25" x14ac:dyDescent="0.25">
      <c r="A249" s="79" t="s">
        <v>578</v>
      </c>
      <c r="B249" s="62" t="s">
        <v>62</v>
      </c>
      <c r="C249" s="62" t="s">
        <v>579</v>
      </c>
      <c r="D249" s="62" t="s">
        <v>6</v>
      </c>
      <c r="E249" s="85">
        <f>E250+E255</f>
        <v>13917191.41</v>
      </c>
    </row>
    <row r="250" spans="1:9" s="3" customFormat="1" ht="56.25" x14ac:dyDescent="0.25">
      <c r="A250" s="79" t="s">
        <v>631</v>
      </c>
      <c r="B250" s="62" t="s">
        <v>62</v>
      </c>
      <c r="C250" s="62" t="s">
        <v>632</v>
      </c>
      <c r="D250" s="62" t="s">
        <v>6</v>
      </c>
      <c r="E250" s="85">
        <f>E251</f>
        <v>7115762.04</v>
      </c>
    </row>
    <row r="251" spans="1:9" s="3" customFormat="1" ht="23.25" customHeight="1" x14ac:dyDescent="0.25">
      <c r="A251" s="46" t="s">
        <v>630</v>
      </c>
      <c r="B251" s="47" t="s">
        <v>62</v>
      </c>
      <c r="C251" s="47" t="s">
        <v>633</v>
      </c>
      <c r="D251" s="47" t="s">
        <v>6</v>
      </c>
      <c r="E251" s="85">
        <f>E252</f>
        <v>7115762.04</v>
      </c>
    </row>
    <row r="252" spans="1:9" s="3" customFormat="1" ht="37.5" x14ac:dyDescent="0.25">
      <c r="A252" s="46" t="s">
        <v>629</v>
      </c>
      <c r="B252" s="47" t="s">
        <v>62</v>
      </c>
      <c r="C252" s="47" t="s">
        <v>634</v>
      </c>
      <c r="D252" s="47" t="s">
        <v>6</v>
      </c>
      <c r="E252" s="85">
        <f>E253</f>
        <v>7115762.04</v>
      </c>
    </row>
    <row r="253" spans="1:9" s="3" customFormat="1" ht="37.5" x14ac:dyDescent="0.25">
      <c r="A253" s="46" t="s">
        <v>15</v>
      </c>
      <c r="B253" s="47" t="s">
        <v>62</v>
      </c>
      <c r="C253" s="47" t="s">
        <v>634</v>
      </c>
      <c r="D253" s="47" t="s">
        <v>16</v>
      </c>
      <c r="E253" s="85">
        <f>E254</f>
        <v>7115762.04</v>
      </c>
    </row>
    <row r="254" spans="1:9" s="3" customFormat="1" ht="37.5" x14ac:dyDescent="0.25">
      <c r="A254" s="46" t="s">
        <v>17</v>
      </c>
      <c r="B254" s="47" t="s">
        <v>62</v>
      </c>
      <c r="C254" s="47" t="s">
        <v>634</v>
      </c>
      <c r="D254" s="47" t="s">
        <v>18</v>
      </c>
      <c r="E254" s="85">
        <v>7115762.04</v>
      </c>
    </row>
    <row r="255" spans="1:9" s="3" customFormat="1" ht="37.5" x14ac:dyDescent="0.25">
      <c r="A255" s="161" t="s">
        <v>635</v>
      </c>
      <c r="B255" s="47" t="s">
        <v>62</v>
      </c>
      <c r="C255" s="62" t="s">
        <v>637</v>
      </c>
      <c r="D255" s="62" t="s">
        <v>6</v>
      </c>
      <c r="E255" s="85">
        <f>E256</f>
        <v>6801429.3700000001</v>
      </c>
    </row>
    <row r="256" spans="1:9" s="3" customFormat="1" ht="37.5" x14ac:dyDescent="0.25">
      <c r="A256" s="161" t="s">
        <v>636</v>
      </c>
      <c r="B256" s="47" t="s">
        <v>62</v>
      </c>
      <c r="C256" s="62" t="s">
        <v>638</v>
      </c>
      <c r="D256" s="62" t="s">
        <v>6</v>
      </c>
      <c r="E256" s="85">
        <f>E257+E260</f>
        <v>6801429.3700000001</v>
      </c>
    </row>
    <row r="257" spans="1:5" s="3" customFormat="1" ht="58.5" customHeight="1" x14ac:dyDescent="0.25">
      <c r="A257" s="48" t="s">
        <v>651</v>
      </c>
      <c r="B257" s="47" t="s">
        <v>62</v>
      </c>
      <c r="C257" s="47" t="s">
        <v>676</v>
      </c>
      <c r="D257" s="47" t="s">
        <v>6</v>
      </c>
      <c r="E257" s="85">
        <f>E258</f>
        <v>6501429.3700000001</v>
      </c>
    </row>
    <row r="258" spans="1:5" s="3" customFormat="1" ht="37.5" x14ac:dyDescent="0.25">
      <c r="A258" s="46" t="s">
        <v>15</v>
      </c>
      <c r="B258" s="47" t="s">
        <v>62</v>
      </c>
      <c r="C258" s="47" t="s">
        <v>676</v>
      </c>
      <c r="D258" s="47" t="s">
        <v>16</v>
      </c>
      <c r="E258" s="85">
        <f>E259</f>
        <v>6501429.3700000001</v>
      </c>
    </row>
    <row r="259" spans="1:5" s="3" customFormat="1" ht="37.5" x14ac:dyDescent="0.25">
      <c r="A259" s="46" t="s">
        <v>17</v>
      </c>
      <c r="B259" s="47" t="s">
        <v>62</v>
      </c>
      <c r="C259" s="47" t="s">
        <v>676</v>
      </c>
      <c r="D259" s="47" t="s">
        <v>18</v>
      </c>
      <c r="E259" s="85">
        <v>6501429.3700000001</v>
      </c>
    </row>
    <row r="260" spans="1:5" s="3" customFormat="1" ht="56.25" x14ac:dyDescent="0.25">
      <c r="A260" s="48" t="s">
        <v>640</v>
      </c>
      <c r="B260" s="47" t="s">
        <v>62</v>
      </c>
      <c r="C260" s="47" t="s">
        <v>639</v>
      </c>
      <c r="D260" s="47" t="s">
        <v>6</v>
      </c>
      <c r="E260" s="85">
        <f>E261</f>
        <v>300000</v>
      </c>
    </row>
    <row r="261" spans="1:5" s="3" customFormat="1" ht="37.5" x14ac:dyDescent="0.25">
      <c r="A261" s="46" t="s">
        <v>15</v>
      </c>
      <c r="B261" s="47" t="s">
        <v>62</v>
      </c>
      <c r="C261" s="47" t="s">
        <v>639</v>
      </c>
      <c r="D261" s="47" t="s">
        <v>16</v>
      </c>
      <c r="E261" s="85">
        <f>E262</f>
        <v>300000</v>
      </c>
    </row>
    <row r="262" spans="1:5" s="3" customFormat="1" ht="37.5" x14ac:dyDescent="0.25">
      <c r="A262" s="46" t="s">
        <v>17</v>
      </c>
      <c r="B262" s="47" t="s">
        <v>62</v>
      </c>
      <c r="C262" s="47" t="s">
        <v>639</v>
      </c>
      <c r="D262" s="47" t="s">
        <v>18</v>
      </c>
      <c r="E262" s="85">
        <v>300000</v>
      </c>
    </row>
    <row r="263" spans="1:5" s="3" customFormat="1" x14ac:dyDescent="0.25">
      <c r="A263" s="46" t="s">
        <v>309</v>
      </c>
      <c r="B263" s="47" t="s">
        <v>310</v>
      </c>
      <c r="C263" s="47" t="s">
        <v>126</v>
      </c>
      <c r="D263" s="47" t="s">
        <v>6</v>
      </c>
      <c r="E263" s="85">
        <f>E264</f>
        <v>494057.68</v>
      </c>
    </row>
    <row r="264" spans="1:5" s="3" customFormat="1" ht="56.25" x14ac:dyDescent="0.25">
      <c r="A264" s="79" t="s">
        <v>455</v>
      </c>
      <c r="B264" s="62" t="s">
        <v>310</v>
      </c>
      <c r="C264" s="62" t="s">
        <v>134</v>
      </c>
      <c r="D264" s="62" t="s">
        <v>6</v>
      </c>
      <c r="E264" s="85">
        <f>E265</f>
        <v>494057.68</v>
      </c>
    </row>
    <row r="265" spans="1:5" s="3" customFormat="1" ht="37.5" x14ac:dyDescent="0.25">
      <c r="A265" s="46" t="s">
        <v>375</v>
      </c>
      <c r="B265" s="47" t="s">
        <v>310</v>
      </c>
      <c r="C265" s="47" t="s">
        <v>369</v>
      </c>
      <c r="D265" s="47" t="s">
        <v>6</v>
      </c>
      <c r="E265" s="85">
        <f>E266+E269</f>
        <v>494057.68</v>
      </c>
    </row>
    <row r="266" spans="1:5" s="3" customFormat="1" ht="37.5" x14ac:dyDescent="0.25">
      <c r="A266" s="29" t="s">
        <v>647</v>
      </c>
      <c r="B266" s="47" t="s">
        <v>310</v>
      </c>
      <c r="C266" s="47" t="s">
        <v>677</v>
      </c>
      <c r="D266" s="47" t="s">
        <v>6</v>
      </c>
      <c r="E266" s="85">
        <f>E267</f>
        <v>344057.68</v>
      </c>
    </row>
    <row r="267" spans="1:5" s="3" customFormat="1" x14ac:dyDescent="0.25">
      <c r="A267" s="46" t="s">
        <v>19</v>
      </c>
      <c r="B267" s="47" t="s">
        <v>310</v>
      </c>
      <c r="C267" s="47" t="s">
        <v>677</v>
      </c>
      <c r="D267" s="47" t="s">
        <v>20</v>
      </c>
      <c r="E267" s="85">
        <f>E268</f>
        <v>344057.68</v>
      </c>
    </row>
    <row r="268" spans="1:5" s="3" customFormat="1" ht="56.25" x14ac:dyDescent="0.25">
      <c r="A268" s="46" t="s">
        <v>47</v>
      </c>
      <c r="B268" s="47" t="s">
        <v>310</v>
      </c>
      <c r="C268" s="47" t="s">
        <v>677</v>
      </c>
      <c r="D268" s="47" t="s">
        <v>48</v>
      </c>
      <c r="E268" s="85">
        <v>344057.68</v>
      </c>
    </row>
    <row r="269" spans="1:5" s="3" customFormat="1" ht="37.5" x14ac:dyDescent="0.25">
      <c r="A269" s="46" t="s">
        <v>323</v>
      </c>
      <c r="B269" s="47" t="s">
        <v>310</v>
      </c>
      <c r="C269" s="47" t="s">
        <v>376</v>
      </c>
      <c r="D269" s="47" t="s">
        <v>6</v>
      </c>
      <c r="E269" s="85">
        <f>E270</f>
        <v>150000</v>
      </c>
    </row>
    <row r="270" spans="1:5" s="3" customFormat="1" x14ac:dyDescent="0.25">
      <c r="A270" s="46" t="s">
        <v>19</v>
      </c>
      <c r="B270" s="47" t="s">
        <v>310</v>
      </c>
      <c r="C270" s="47" t="s">
        <v>376</v>
      </c>
      <c r="D270" s="47" t="s">
        <v>20</v>
      </c>
      <c r="E270" s="85">
        <f>E271</f>
        <v>150000</v>
      </c>
    </row>
    <row r="271" spans="1:5" s="3" customFormat="1" ht="39" customHeight="1" x14ac:dyDescent="0.25">
      <c r="A271" s="46" t="s">
        <v>47</v>
      </c>
      <c r="B271" s="47" t="s">
        <v>310</v>
      </c>
      <c r="C271" s="47" t="s">
        <v>376</v>
      </c>
      <c r="D271" s="47" t="s">
        <v>48</v>
      </c>
      <c r="E271" s="85">
        <f>150000</f>
        <v>150000</v>
      </c>
    </row>
    <row r="272" spans="1:5" s="3" customFormat="1" x14ac:dyDescent="0.25">
      <c r="A272" s="46" t="s">
        <v>64</v>
      </c>
      <c r="B272" s="45" t="s">
        <v>65</v>
      </c>
      <c r="C272" s="45" t="s">
        <v>126</v>
      </c>
      <c r="D272" s="45" t="s">
        <v>6</v>
      </c>
      <c r="E272" s="89">
        <f>E273</f>
        <v>515000</v>
      </c>
    </row>
    <row r="273" spans="1:5" outlineLevel="1" x14ac:dyDescent="0.25">
      <c r="A273" s="46" t="s">
        <v>66</v>
      </c>
      <c r="B273" s="47" t="s">
        <v>67</v>
      </c>
      <c r="C273" s="47" t="s">
        <v>126</v>
      </c>
      <c r="D273" s="47" t="s">
        <v>6</v>
      </c>
      <c r="E273" s="85">
        <f>E274+E283</f>
        <v>515000</v>
      </c>
    </row>
    <row r="274" spans="1:5" ht="37.5" outlineLevel="2" x14ac:dyDescent="0.25">
      <c r="A274" s="79" t="s">
        <v>377</v>
      </c>
      <c r="B274" s="62" t="s">
        <v>67</v>
      </c>
      <c r="C274" s="62" t="s">
        <v>135</v>
      </c>
      <c r="D274" s="62" t="s">
        <v>6</v>
      </c>
      <c r="E274" s="85">
        <f>E275+E279</f>
        <v>470000</v>
      </c>
    </row>
    <row r="275" spans="1:5" ht="39" customHeight="1" outlineLevel="2" x14ac:dyDescent="0.25">
      <c r="A275" s="46" t="s">
        <v>378</v>
      </c>
      <c r="B275" s="47" t="s">
        <v>67</v>
      </c>
      <c r="C275" s="47" t="s">
        <v>413</v>
      </c>
      <c r="D275" s="47" t="s">
        <v>6</v>
      </c>
      <c r="E275" s="85">
        <f>E276</f>
        <v>440000</v>
      </c>
    </row>
    <row r="276" spans="1:5" ht="20.25" customHeight="1" outlineLevel="4" x14ac:dyDescent="0.25">
      <c r="A276" s="46" t="s">
        <v>245</v>
      </c>
      <c r="B276" s="47" t="s">
        <v>67</v>
      </c>
      <c r="C276" s="47" t="s">
        <v>380</v>
      </c>
      <c r="D276" s="47" t="s">
        <v>6</v>
      </c>
      <c r="E276" s="85">
        <f>E277</f>
        <v>440000</v>
      </c>
    </row>
    <row r="277" spans="1:5" ht="16.5" customHeight="1" outlineLevel="5" x14ac:dyDescent="0.25">
      <c r="A277" s="46" t="s">
        <v>15</v>
      </c>
      <c r="B277" s="47" t="s">
        <v>67</v>
      </c>
      <c r="C277" s="47" t="s">
        <v>380</v>
      </c>
      <c r="D277" s="47" t="s">
        <v>16</v>
      </c>
      <c r="E277" s="85">
        <f>E278</f>
        <v>440000</v>
      </c>
    </row>
    <row r="278" spans="1:5" ht="19.5" customHeight="1" outlineLevel="6" x14ac:dyDescent="0.25">
      <c r="A278" s="46" t="s">
        <v>17</v>
      </c>
      <c r="B278" s="47" t="s">
        <v>67</v>
      </c>
      <c r="C278" s="47" t="s">
        <v>380</v>
      </c>
      <c r="D278" s="47" t="s">
        <v>18</v>
      </c>
      <c r="E278" s="85">
        <v>440000</v>
      </c>
    </row>
    <row r="279" spans="1:5" ht="21.75" customHeight="1" outlineLevel="4" x14ac:dyDescent="0.25">
      <c r="A279" s="46" t="s">
        <v>381</v>
      </c>
      <c r="B279" s="47" t="s">
        <v>67</v>
      </c>
      <c r="C279" s="47" t="s">
        <v>247</v>
      </c>
      <c r="D279" s="47" t="s">
        <v>6</v>
      </c>
      <c r="E279" s="85">
        <f>E280</f>
        <v>30000</v>
      </c>
    </row>
    <row r="280" spans="1:5" outlineLevel="5" x14ac:dyDescent="0.25">
      <c r="A280" s="46" t="s">
        <v>68</v>
      </c>
      <c r="B280" s="47" t="s">
        <v>67</v>
      </c>
      <c r="C280" s="47" t="s">
        <v>246</v>
      </c>
      <c r="D280" s="47" t="s">
        <v>6</v>
      </c>
      <c r="E280" s="85">
        <f>E281</f>
        <v>30000</v>
      </c>
    </row>
    <row r="281" spans="1:5" ht="16.5" customHeight="1" outlineLevel="6" x14ac:dyDescent="0.25">
      <c r="A281" s="46" t="s">
        <v>15</v>
      </c>
      <c r="B281" s="47" t="s">
        <v>67</v>
      </c>
      <c r="C281" s="47" t="s">
        <v>246</v>
      </c>
      <c r="D281" s="47" t="s">
        <v>16</v>
      </c>
      <c r="E281" s="85">
        <f>E282</f>
        <v>30000</v>
      </c>
    </row>
    <row r="282" spans="1:5" ht="21" customHeight="1" outlineLevel="6" x14ac:dyDescent="0.25">
      <c r="A282" s="46" t="s">
        <v>17</v>
      </c>
      <c r="B282" s="47" t="s">
        <v>67</v>
      </c>
      <c r="C282" s="47" t="s">
        <v>246</v>
      </c>
      <c r="D282" s="47" t="s">
        <v>18</v>
      </c>
      <c r="E282" s="85">
        <f>30000</f>
        <v>30000</v>
      </c>
    </row>
    <row r="283" spans="1:5" ht="75" outlineLevel="6" x14ac:dyDescent="0.25">
      <c r="A283" s="79" t="s">
        <v>465</v>
      </c>
      <c r="B283" s="62" t="s">
        <v>67</v>
      </c>
      <c r="C283" s="62" t="s">
        <v>382</v>
      </c>
      <c r="D283" s="62" t="s">
        <v>6</v>
      </c>
      <c r="E283" s="85">
        <f>E284</f>
        <v>45000</v>
      </c>
    </row>
    <row r="284" spans="1:5" ht="17.25" customHeight="1" outlineLevel="6" x14ac:dyDescent="0.25">
      <c r="A284" s="46" t="s">
        <v>383</v>
      </c>
      <c r="B284" s="47" t="s">
        <v>67</v>
      </c>
      <c r="C284" s="47" t="s">
        <v>384</v>
      </c>
      <c r="D284" s="47" t="s">
        <v>6</v>
      </c>
      <c r="E284" s="85">
        <f>E285</f>
        <v>45000</v>
      </c>
    </row>
    <row r="285" spans="1:5" outlineLevel="6" x14ac:dyDescent="0.25">
      <c r="A285" s="46" t="s">
        <v>385</v>
      </c>
      <c r="B285" s="47" t="s">
        <v>67</v>
      </c>
      <c r="C285" s="47" t="s">
        <v>386</v>
      </c>
      <c r="D285" s="47" t="s">
        <v>6</v>
      </c>
      <c r="E285" s="85">
        <f>E286</f>
        <v>45000</v>
      </c>
    </row>
    <row r="286" spans="1:5" ht="18" customHeight="1" outlineLevel="6" x14ac:dyDescent="0.25">
      <c r="A286" s="46" t="s">
        <v>15</v>
      </c>
      <c r="B286" s="47" t="s">
        <v>67</v>
      </c>
      <c r="C286" s="47" t="s">
        <v>386</v>
      </c>
      <c r="D286" s="47" t="s">
        <v>16</v>
      </c>
      <c r="E286" s="85">
        <f>E287</f>
        <v>45000</v>
      </c>
    </row>
    <row r="287" spans="1:5" ht="21.75" customHeight="1" outlineLevel="6" x14ac:dyDescent="0.25">
      <c r="A287" s="46" t="s">
        <v>17</v>
      </c>
      <c r="B287" s="47" t="s">
        <v>67</v>
      </c>
      <c r="C287" s="47" t="s">
        <v>386</v>
      </c>
      <c r="D287" s="47" t="s">
        <v>18</v>
      </c>
      <c r="E287" s="85">
        <f>45000</f>
        <v>45000</v>
      </c>
    </row>
    <row r="288" spans="1:5" s="3" customFormat="1" x14ac:dyDescent="0.25">
      <c r="A288" s="46" t="s">
        <v>69</v>
      </c>
      <c r="B288" s="45" t="s">
        <v>70</v>
      </c>
      <c r="C288" s="45" t="s">
        <v>126</v>
      </c>
      <c r="D288" s="45" t="s">
        <v>6</v>
      </c>
      <c r="E288" s="89">
        <f>E289+E325+E362+E389+E408</f>
        <v>571090683.88</v>
      </c>
    </row>
    <row r="289" spans="1:5" outlineLevel="1" x14ac:dyDescent="0.25">
      <c r="A289" s="46" t="s">
        <v>110</v>
      </c>
      <c r="B289" s="47" t="s">
        <v>111</v>
      </c>
      <c r="C289" s="47" t="s">
        <v>126</v>
      </c>
      <c r="D289" s="47" t="s">
        <v>6</v>
      </c>
      <c r="E289" s="85">
        <f>E290</f>
        <v>147441661.63</v>
      </c>
    </row>
    <row r="290" spans="1:5" ht="37.5" outlineLevel="2" x14ac:dyDescent="0.25">
      <c r="A290" s="79" t="s">
        <v>416</v>
      </c>
      <c r="B290" s="62" t="s">
        <v>111</v>
      </c>
      <c r="C290" s="62" t="s">
        <v>138</v>
      </c>
      <c r="D290" s="62" t="s">
        <v>6</v>
      </c>
      <c r="E290" s="85">
        <f>E291</f>
        <v>147441661.63</v>
      </c>
    </row>
    <row r="291" spans="1:5" ht="37.5" outlineLevel="3" x14ac:dyDescent="0.25">
      <c r="A291" s="46" t="s">
        <v>417</v>
      </c>
      <c r="B291" s="47" t="s">
        <v>111</v>
      </c>
      <c r="C291" s="47" t="s">
        <v>139</v>
      </c>
      <c r="D291" s="47" t="s">
        <v>6</v>
      </c>
      <c r="E291" s="85">
        <f>E292+E299+E321</f>
        <v>147441661.63</v>
      </c>
    </row>
    <row r="292" spans="1:5" ht="37.5" outlineLevel="4" x14ac:dyDescent="0.25">
      <c r="A292" s="49" t="s">
        <v>202</v>
      </c>
      <c r="B292" s="47" t="s">
        <v>111</v>
      </c>
      <c r="C292" s="47" t="s">
        <v>220</v>
      </c>
      <c r="D292" s="47" t="s">
        <v>6</v>
      </c>
      <c r="E292" s="85">
        <f>E293+E296</f>
        <v>114458463.88</v>
      </c>
    </row>
    <row r="293" spans="1:5" ht="38.25" customHeight="1" outlineLevel="5" x14ac:dyDescent="0.25">
      <c r="A293" s="46" t="s">
        <v>113</v>
      </c>
      <c r="B293" s="47" t="s">
        <v>111</v>
      </c>
      <c r="C293" s="47" t="s">
        <v>144</v>
      </c>
      <c r="D293" s="47" t="s">
        <v>6</v>
      </c>
      <c r="E293" s="85">
        <f>E294</f>
        <v>36848594.880000003</v>
      </c>
    </row>
    <row r="294" spans="1:5" ht="37.5" outlineLevel="6" x14ac:dyDescent="0.25">
      <c r="A294" s="46" t="s">
        <v>37</v>
      </c>
      <c r="B294" s="47" t="s">
        <v>111</v>
      </c>
      <c r="C294" s="47" t="s">
        <v>144</v>
      </c>
      <c r="D294" s="47" t="s">
        <v>38</v>
      </c>
      <c r="E294" s="85">
        <f>E295</f>
        <v>36848594.880000003</v>
      </c>
    </row>
    <row r="295" spans="1:5" outlineLevel="4" x14ac:dyDescent="0.25">
      <c r="A295" s="46" t="s">
        <v>74</v>
      </c>
      <c r="B295" s="47" t="s">
        <v>111</v>
      </c>
      <c r="C295" s="47" t="s">
        <v>144</v>
      </c>
      <c r="D295" s="47" t="s">
        <v>75</v>
      </c>
      <c r="E295" s="85">
        <v>36848594.880000003</v>
      </c>
    </row>
    <row r="296" spans="1:5" ht="57.75" customHeight="1" outlineLevel="5" x14ac:dyDescent="0.25">
      <c r="A296" s="49" t="s">
        <v>418</v>
      </c>
      <c r="B296" s="47" t="s">
        <v>111</v>
      </c>
      <c r="C296" s="47" t="s">
        <v>145</v>
      </c>
      <c r="D296" s="47" t="s">
        <v>6</v>
      </c>
      <c r="E296" s="85">
        <f>E297</f>
        <v>77609869</v>
      </c>
    </row>
    <row r="297" spans="1:5" ht="37.5" outlineLevel="6" x14ac:dyDescent="0.25">
      <c r="A297" s="46" t="s">
        <v>37</v>
      </c>
      <c r="B297" s="47" t="s">
        <v>111</v>
      </c>
      <c r="C297" s="47" t="s">
        <v>145</v>
      </c>
      <c r="D297" s="47" t="s">
        <v>38</v>
      </c>
      <c r="E297" s="85">
        <f>E298</f>
        <v>77609869</v>
      </c>
    </row>
    <row r="298" spans="1:5" outlineLevel="3" x14ac:dyDescent="0.25">
      <c r="A298" s="46" t="s">
        <v>74</v>
      </c>
      <c r="B298" s="47" t="s">
        <v>111</v>
      </c>
      <c r="C298" s="47" t="s">
        <v>145</v>
      </c>
      <c r="D298" s="47" t="s">
        <v>75</v>
      </c>
      <c r="E298" s="85">
        <v>77609869</v>
      </c>
    </row>
    <row r="299" spans="1:5" ht="18" customHeight="1" outlineLevel="3" x14ac:dyDescent="0.25">
      <c r="A299" s="49" t="s">
        <v>203</v>
      </c>
      <c r="B299" s="47" t="s">
        <v>111</v>
      </c>
      <c r="C299" s="47" t="s">
        <v>222</v>
      </c>
      <c r="D299" s="47" t="s">
        <v>6</v>
      </c>
      <c r="E299" s="85">
        <f>E315+E300+E306+E309+E312+E303+E318</f>
        <v>2412699.7000000002</v>
      </c>
    </row>
    <row r="300" spans="1:5" ht="20.25" customHeight="1" outlineLevel="6" x14ac:dyDescent="0.25">
      <c r="A300" s="46" t="s">
        <v>297</v>
      </c>
      <c r="B300" s="47" t="s">
        <v>111</v>
      </c>
      <c r="C300" s="47" t="s">
        <v>298</v>
      </c>
      <c r="D300" s="47" t="s">
        <v>6</v>
      </c>
      <c r="E300" s="85">
        <f>E301</f>
        <v>97500</v>
      </c>
    </row>
    <row r="301" spans="1:5" ht="37.5" outlineLevel="6" x14ac:dyDescent="0.25">
      <c r="A301" s="46" t="s">
        <v>37</v>
      </c>
      <c r="B301" s="47" t="s">
        <v>111</v>
      </c>
      <c r="C301" s="47" t="s">
        <v>298</v>
      </c>
      <c r="D301" s="47" t="s">
        <v>38</v>
      </c>
      <c r="E301" s="85">
        <f>E302</f>
        <v>97500</v>
      </c>
    </row>
    <row r="302" spans="1:5" outlineLevel="6" x14ac:dyDescent="0.25">
      <c r="A302" s="46" t="s">
        <v>74</v>
      </c>
      <c r="B302" s="47" t="s">
        <v>111</v>
      </c>
      <c r="C302" s="47" t="s">
        <v>298</v>
      </c>
      <c r="D302" s="47" t="s">
        <v>75</v>
      </c>
      <c r="E302" s="85">
        <f>97500</f>
        <v>97500</v>
      </c>
    </row>
    <row r="303" spans="1:5" outlineLevel="6" x14ac:dyDescent="0.25">
      <c r="A303" s="46" t="s">
        <v>270</v>
      </c>
      <c r="B303" s="47" t="s">
        <v>111</v>
      </c>
      <c r="C303" s="47" t="s">
        <v>299</v>
      </c>
      <c r="D303" s="47" t="s">
        <v>6</v>
      </c>
      <c r="E303" s="85">
        <f>E304</f>
        <v>45000</v>
      </c>
    </row>
    <row r="304" spans="1:5" ht="37.5" outlineLevel="6" x14ac:dyDescent="0.25">
      <c r="A304" s="46" t="s">
        <v>37</v>
      </c>
      <c r="B304" s="47" t="s">
        <v>111</v>
      </c>
      <c r="C304" s="47" t="s">
        <v>299</v>
      </c>
      <c r="D304" s="47" t="s">
        <v>38</v>
      </c>
      <c r="E304" s="85">
        <f>E305</f>
        <v>45000</v>
      </c>
    </row>
    <row r="305" spans="1:5" outlineLevel="6" x14ac:dyDescent="0.25">
      <c r="A305" s="46" t="s">
        <v>74</v>
      </c>
      <c r="B305" s="47" t="s">
        <v>111</v>
      </c>
      <c r="C305" s="47" t="s">
        <v>299</v>
      </c>
      <c r="D305" s="47" t="s">
        <v>75</v>
      </c>
      <c r="E305" s="85">
        <f>45000</f>
        <v>45000</v>
      </c>
    </row>
    <row r="306" spans="1:5" outlineLevel="6" x14ac:dyDescent="0.25">
      <c r="A306" s="46" t="s">
        <v>328</v>
      </c>
      <c r="B306" s="47" t="s">
        <v>111</v>
      </c>
      <c r="C306" s="47" t="s">
        <v>595</v>
      </c>
      <c r="D306" s="47" t="s">
        <v>6</v>
      </c>
      <c r="E306" s="85">
        <f>E307</f>
        <v>70000</v>
      </c>
    </row>
    <row r="307" spans="1:5" ht="37.5" outlineLevel="6" x14ac:dyDescent="0.25">
      <c r="A307" s="46" t="s">
        <v>37</v>
      </c>
      <c r="B307" s="47" t="s">
        <v>111</v>
      </c>
      <c r="C307" s="47" t="s">
        <v>595</v>
      </c>
      <c r="D307" s="47" t="s">
        <v>38</v>
      </c>
      <c r="E307" s="85">
        <f>E308</f>
        <v>70000</v>
      </c>
    </row>
    <row r="308" spans="1:5" outlineLevel="6" x14ac:dyDescent="0.25">
      <c r="A308" s="46" t="s">
        <v>74</v>
      </c>
      <c r="B308" s="47" t="s">
        <v>111</v>
      </c>
      <c r="C308" s="47" t="s">
        <v>595</v>
      </c>
      <c r="D308" s="47" t="s">
        <v>75</v>
      </c>
      <c r="E308" s="85">
        <f>70000</f>
        <v>70000</v>
      </c>
    </row>
    <row r="309" spans="1:5" ht="37.5" outlineLevel="6" x14ac:dyDescent="0.25">
      <c r="A309" s="80" t="s">
        <v>506</v>
      </c>
      <c r="B309" s="47" t="s">
        <v>111</v>
      </c>
      <c r="C309" s="47" t="s">
        <v>507</v>
      </c>
      <c r="D309" s="47" t="s">
        <v>6</v>
      </c>
      <c r="E309" s="85">
        <f>E310</f>
        <v>100000</v>
      </c>
    </row>
    <row r="310" spans="1:5" ht="37.5" outlineLevel="6" x14ac:dyDescent="0.25">
      <c r="A310" s="46" t="s">
        <v>37</v>
      </c>
      <c r="B310" s="47" t="s">
        <v>111</v>
      </c>
      <c r="C310" s="47" t="s">
        <v>507</v>
      </c>
      <c r="D310" s="47" t="s">
        <v>38</v>
      </c>
      <c r="E310" s="85">
        <f>E311</f>
        <v>100000</v>
      </c>
    </row>
    <row r="311" spans="1:5" outlineLevel="6" x14ac:dyDescent="0.25">
      <c r="A311" s="46" t="s">
        <v>74</v>
      </c>
      <c r="B311" s="47" t="s">
        <v>111</v>
      </c>
      <c r="C311" s="47" t="s">
        <v>507</v>
      </c>
      <c r="D311" s="47" t="s">
        <v>75</v>
      </c>
      <c r="E311" s="85">
        <f>100000</f>
        <v>100000</v>
      </c>
    </row>
    <row r="312" spans="1:5" ht="75" outlineLevel="6" x14ac:dyDescent="0.25">
      <c r="A312" s="29" t="s">
        <v>678</v>
      </c>
      <c r="B312" s="47" t="s">
        <v>111</v>
      </c>
      <c r="C312" s="47" t="s">
        <v>679</v>
      </c>
      <c r="D312" s="47" t="s">
        <v>6</v>
      </c>
      <c r="E312" s="85">
        <f>E313</f>
        <v>398999.7</v>
      </c>
    </row>
    <row r="313" spans="1:5" ht="37.5" outlineLevel="6" x14ac:dyDescent="0.25">
      <c r="A313" s="46" t="s">
        <v>37</v>
      </c>
      <c r="B313" s="47" t="s">
        <v>111</v>
      </c>
      <c r="C313" s="47" t="s">
        <v>679</v>
      </c>
      <c r="D313" s="47" t="s">
        <v>38</v>
      </c>
      <c r="E313" s="85">
        <f>E314</f>
        <v>398999.7</v>
      </c>
    </row>
    <row r="314" spans="1:5" outlineLevel="6" x14ac:dyDescent="0.25">
      <c r="A314" s="46" t="s">
        <v>74</v>
      </c>
      <c r="B314" s="47" t="s">
        <v>111</v>
      </c>
      <c r="C314" s="47" t="s">
        <v>679</v>
      </c>
      <c r="D314" s="47" t="s">
        <v>75</v>
      </c>
      <c r="E314" s="85">
        <v>398999.7</v>
      </c>
    </row>
    <row r="315" spans="1:5" ht="58.5" customHeight="1" outlineLevel="3" x14ac:dyDescent="0.25">
      <c r="A315" s="29" t="s">
        <v>313</v>
      </c>
      <c r="B315" s="47" t="s">
        <v>111</v>
      </c>
      <c r="C315" s="47" t="s">
        <v>314</v>
      </c>
      <c r="D315" s="47" t="s">
        <v>6</v>
      </c>
      <c r="E315" s="85">
        <f>E316</f>
        <v>1604000</v>
      </c>
    </row>
    <row r="316" spans="1:5" ht="37.5" outlineLevel="3" x14ac:dyDescent="0.25">
      <c r="A316" s="46" t="s">
        <v>266</v>
      </c>
      <c r="B316" s="47" t="s">
        <v>111</v>
      </c>
      <c r="C316" s="47" t="s">
        <v>314</v>
      </c>
      <c r="D316" s="47" t="s">
        <v>267</v>
      </c>
      <c r="E316" s="85">
        <f>E317</f>
        <v>1604000</v>
      </c>
    </row>
    <row r="317" spans="1:5" outlineLevel="3" x14ac:dyDescent="0.25">
      <c r="A317" s="46" t="s">
        <v>268</v>
      </c>
      <c r="B317" s="47" t="s">
        <v>111</v>
      </c>
      <c r="C317" s="47" t="s">
        <v>314</v>
      </c>
      <c r="D317" s="47" t="s">
        <v>269</v>
      </c>
      <c r="E317" s="85">
        <f>1604000</f>
        <v>1604000</v>
      </c>
    </row>
    <row r="318" spans="1:5" ht="56.25" outlineLevel="3" x14ac:dyDescent="0.25">
      <c r="A318" s="46" t="s">
        <v>485</v>
      </c>
      <c r="B318" s="47" t="s">
        <v>111</v>
      </c>
      <c r="C318" s="47" t="s">
        <v>486</v>
      </c>
      <c r="D318" s="47" t="s">
        <v>6</v>
      </c>
      <c r="E318" s="85">
        <f>E319</f>
        <v>97200</v>
      </c>
    </row>
    <row r="319" spans="1:5" ht="37.5" outlineLevel="3" x14ac:dyDescent="0.25">
      <c r="A319" s="46" t="s">
        <v>37</v>
      </c>
      <c r="B319" s="47" t="s">
        <v>111</v>
      </c>
      <c r="C319" s="47" t="s">
        <v>486</v>
      </c>
      <c r="D319" s="47" t="s">
        <v>38</v>
      </c>
      <c r="E319" s="85">
        <f>E320</f>
        <v>97200</v>
      </c>
    </row>
    <row r="320" spans="1:5" outlineLevel="3" x14ac:dyDescent="0.25">
      <c r="A320" s="46" t="s">
        <v>74</v>
      </c>
      <c r="B320" s="47" t="s">
        <v>111</v>
      </c>
      <c r="C320" s="47" t="s">
        <v>486</v>
      </c>
      <c r="D320" s="47" t="s">
        <v>75</v>
      </c>
      <c r="E320" s="85">
        <f>97200</f>
        <v>97200</v>
      </c>
    </row>
    <row r="321" spans="1:5" ht="56.25" outlineLevel="3" x14ac:dyDescent="0.25">
      <c r="A321" s="204" t="s">
        <v>680</v>
      </c>
      <c r="B321" s="47" t="s">
        <v>111</v>
      </c>
      <c r="C321" s="47" t="s">
        <v>681</v>
      </c>
      <c r="D321" s="47" t="s">
        <v>6</v>
      </c>
      <c r="E321" s="85">
        <f>E322</f>
        <v>30570498.050000001</v>
      </c>
    </row>
    <row r="322" spans="1:5" ht="93.75" outlineLevel="3" x14ac:dyDescent="0.25">
      <c r="A322" s="80" t="s">
        <v>644</v>
      </c>
      <c r="B322" s="47" t="s">
        <v>111</v>
      </c>
      <c r="C322" s="47" t="s">
        <v>682</v>
      </c>
      <c r="D322" s="47" t="s">
        <v>6</v>
      </c>
      <c r="E322" s="85">
        <f>E323</f>
        <v>30570498.050000001</v>
      </c>
    </row>
    <row r="323" spans="1:5" ht="37.5" outlineLevel="3" x14ac:dyDescent="0.25">
      <c r="A323" s="46" t="s">
        <v>266</v>
      </c>
      <c r="B323" s="47" t="s">
        <v>111</v>
      </c>
      <c r="C323" s="47" t="s">
        <v>682</v>
      </c>
      <c r="D323" s="47" t="s">
        <v>267</v>
      </c>
      <c r="E323" s="85">
        <f>E324</f>
        <v>30570498.050000001</v>
      </c>
    </row>
    <row r="324" spans="1:5" outlineLevel="3" x14ac:dyDescent="0.25">
      <c r="A324" s="46" t="s">
        <v>268</v>
      </c>
      <c r="B324" s="47" t="s">
        <v>111</v>
      </c>
      <c r="C324" s="47" t="s">
        <v>682</v>
      </c>
      <c r="D324" s="47" t="s">
        <v>269</v>
      </c>
      <c r="E324" s="85">
        <v>30570498.050000001</v>
      </c>
    </row>
    <row r="325" spans="1:5" outlineLevel="1" x14ac:dyDescent="0.25">
      <c r="A325" s="46" t="s">
        <v>71</v>
      </c>
      <c r="B325" s="47" t="s">
        <v>72</v>
      </c>
      <c r="C325" s="47" t="s">
        <v>126</v>
      </c>
      <c r="D325" s="47" t="s">
        <v>6</v>
      </c>
      <c r="E325" s="85">
        <f>E326</f>
        <v>360139854.60999995</v>
      </c>
    </row>
    <row r="326" spans="1:5" ht="37.5" outlineLevel="2" x14ac:dyDescent="0.25">
      <c r="A326" s="79" t="s">
        <v>416</v>
      </c>
      <c r="B326" s="62" t="s">
        <v>72</v>
      </c>
      <c r="C326" s="62" t="s">
        <v>138</v>
      </c>
      <c r="D326" s="62" t="s">
        <v>6</v>
      </c>
      <c r="E326" s="85">
        <f>E327</f>
        <v>360139854.60999995</v>
      </c>
    </row>
    <row r="327" spans="1:5" ht="37.5" outlineLevel="3" x14ac:dyDescent="0.25">
      <c r="A327" s="46" t="s">
        <v>420</v>
      </c>
      <c r="B327" s="47" t="s">
        <v>72</v>
      </c>
      <c r="C327" s="47" t="s">
        <v>146</v>
      </c>
      <c r="D327" s="47" t="s">
        <v>6</v>
      </c>
      <c r="E327" s="85">
        <f>E328+E341+E354+E358</f>
        <v>360139854.60999995</v>
      </c>
    </row>
    <row r="328" spans="1:5" ht="37.5" outlineLevel="4" x14ac:dyDescent="0.25">
      <c r="A328" s="49" t="s">
        <v>205</v>
      </c>
      <c r="B328" s="47" t="s">
        <v>72</v>
      </c>
      <c r="C328" s="47" t="s">
        <v>223</v>
      </c>
      <c r="D328" s="47" t="s">
        <v>6</v>
      </c>
      <c r="E328" s="85">
        <f>E329+E332+E335+E338</f>
        <v>342270443.40999997</v>
      </c>
    </row>
    <row r="329" spans="1:5" ht="56.25" outlineLevel="4" x14ac:dyDescent="0.25">
      <c r="A329" s="51" t="s">
        <v>683</v>
      </c>
      <c r="B329" s="47" t="s">
        <v>72</v>
      </c>
      <c r="C329" s="47" t="s">
        <v>684</v>
      </c>
      <c r="D329" s="47" t="s">
        <v>6</v>
      </c>
      <c r="E329" s="85">
        <f>E330</f>
        <v>20592000</v>
      </c>
    </row>
    <row r="330" spans="1:5" ht="37.5" outlineLevel="4" x14ac:dyDescent="0.25">
      <c r="A330" s="46" t="s">
        <v>37</v>
      </c>
      <c r="B330" s="47" t="s">
        <v>72</v>
      </c>
      <c r="C330" s="47" t="s">
        <v>684</v>
      </c>
      <c r="D330" s="47" t="s">
        <v>38</v>
      </c>
      <c r="E330" s="85">
        <f>E331</f>
        <v>20592000</v>
      </c>
    </row>
    <row r="331" spans="1:5" outlineLevel="4" x14ac:dyDescent="0.25">
      <c r="A331" s="46" t="s">
        <v>74</v>
      </c>
      <c r="B331" s="47" t="s">
        <v>72</v>
      </c>
      <c r="C331" s="47" t="s">
        <v>684</v>
      </c>
      <c r="D331" s="47" t="s">
        <v>75</v>
      </c>
      <c r="E331" s="85">
        <v>20592000</v>
      </c>
    </row>
    <row r="332" spans="1:5" ht="40.5" customHeight="1" outlineLevel="5" x14ac:dyDescent="0.25">
      <c r="A332" s="46" t="s">
        <v>114</v>
      </c>
      <c r="B332" s="47" t="s">
        <v>72</v>
      </c>
      <c r="C332" s="47" t="s">
        <v>147</v>
      </c>
      <c r="D332" s="47" t="s">
        <v>6</v>
      </c>
      <c r="E332" s="85">
        <f>E333</f>
        <v>75960434.409999996</v>
      </c>
    </row>
    <row r="333" spans="1:5" ht="37.5" outlineLevel="6" x14ac:dyDescent="0.25">
      <c r="A333" s="46" t="s">
        <v>37</v>
      </c>
      <c r="B333" s="47" t="s">
        <v>72</v>
      </c>
      <c r="C333" s="47" t="s">
        <v>147</v>
      </c>
      <c r="D333" s="47" t="s">
        <v>38</v>
      </c>
      <c r="E333" s="85">
        <f>E334</f>
        <v>75960434.409999996</v>
      </c>
    </row>
    <row r="334" spans="1:5" outlineLevel="4" x14ac:dyDescent="0.25">
      <c r="A334" s="46" t="s">
        <v>74</v>
      </c>
      <c r="B334" s="47" t="s">
        <v>72</v>
      </c>
      <c r="C334" s="47" t="s">
        <v>147</v>
      </c>
      <c r="D334" s="47" t="s">
        <v>75</v>
      </c>
      <c r="E334" s="85">
        <v>75960434.409999996</v>
      </c>
    </row>
    <row r="335" spans="1:5" ht="75.75" customHeight="1" outlineLevel="5" x14ac:dyDescent="0.25">
      <c r="A335" s="49" t="s">
        <v>421</v>
      </c>
      <c r="B335" s="47" t="s">
        <v>72</v>
      </c>
      <c r="C335" s="47" t="s">
        <v>148</v>
      </c>
      <c r="D335" s="47" t="s">
        <v>6</v>
      </c>
      <c r="E335" s="85">
        <f>E336</f>
        <v>234603409</v>
      </c>
    </row>
    <row r="336" spans="1:5" ht="37.5" outlineLevel="6" x14ac:dyDescent="0.25">
      <c r="A336" s="46" t="s">
        <v>37</v>
      </c>
      <c r="B336" s="47" t="s">
        <v>72</v>
      </c>
      <c r="C336" s="47" t="s">
        <v>148</v>
      </c>
      <c r="D336" s="47" t="s">
        <v>38</v>
      </c>
      <c r="E336" s="85">
        <f>E337</f>
        <v>234603409</v>
      </c>
    </row>
    <row r="337" spans="1:5" outlineLevel="6" x14ac:dyDescent="0.25">
      <c r="A337" s="46" t="s">
        <v>74</v>
      </c>
      <c r="B337" s="47" t="s">
        <v>72</v>
      </c>
      <c r="C337" s="47" t="s">
        <v>148</v>
      </c>
      <c r="D337" s="47" t="s">
        <v>75</v>
      </c>
      <c r="E337" s="85">
        <v>234603409</v>
      </c>
    </row>
    <row r="338" spans="1:5" ht="78" customHeight="1" outlineLevel="6" x14ac:dyDescent="0.25">
      <c r="A338" s="48" t="s">
        <v>520</v>
      </c>
      <c r="B338" s="47" t="s">
        <v>72</v>
      </c>
      <c r="C338" s="47" t="s">
        <v>521</v>
      </c>
      <c r="D338" s="47" t="s">
        <v>6</v>
      </c>
      <c r="E338" s="85">
        <f>E339</f>
        <v>11114600</v>
      </c>
    </row>
    <row r="339" spans="1:5" ht="37.5" outlineLevel="6" x14ac:dyDescent="0.25">
      <c r="A339" s="46" t="s">
        <v>37</v>
      </c>
      <c r="B339" s="47" t="s">
        <v>72</v>
      </c>
      <c r="C339" s="47" t="s">
        <v>521</v>
      </c>
      <c r="D339" s="47" t="s">
        <v>38</v>
      </c>
      <c r="E339" s="85">
        <f>E340</f>
        <v>11114600</v>
      </c>
    </row>
    <row r="340" spans="1:5" outlineLevel="6" x14ac:dyDescent="0.25">
      <c r="A340" s="46" t="s">
        <v>74</v>
      </c>
      <c r="B340" s="47" t="s">
        <v>72</v>
      </c>
      <c r="C340" s="47" t="s">
        <v>521</v>
      </c>
      <c r="D340" s="47" t="s">
        <v>75</v>
      </c>
      <c r="E340" s="85">
        <v>11114600</v>
      </c>
    </row>
    <row r="341" spans="1:5" ht="19.5" customHeight="1" outlineLevel="6" x14ac:dyDescent="0.25">
      <c r="A341" s="80" t="s">
        <v>206</v>
      </c>
      <c r="B341" s="47" t="s">
        <v>72</v>
      </c>
      <c r="C341" s="47" t="s">
        <v>221</v>
      </c>
      <c r="D341" s="47" t="s">
        <v>6</v>
      </c>
      <c r="E341" s="85">
        <f>E342+E345+E348+E351</f>
        <v>9137925.4199999999</v>
      </c>
    </row>
    <row r="342" spans="1:5" outlineLevel="6" x14ac:dyDescent="0.25">
      <c r="A342" s="46" t="s">
        <v>270</v>
      </c>
      <c r="B342" s="47" t="s">
        <v>72</v>
      </c>
      <c r="C342" s="47" t="s">
        <v>271</v>
      </c>
      <c r="D342" s="47" t="s">
        <v>6</v>
      </c>
      <c r="E342" s="85">
        <f>E343</f>
        <v>85700</v>
      </c>
    </row>
    <row r="343" spans="1:5" ht="37.5" outlineLevel="6" x14ac:dyDescent="0.25">
      <c r="A343" s="46" t="s">
        <v>37</v>
      </c>
      <c r="B343" s="47" t="s">
        <v>72</v>
      </c>
      <c r="C343" s="47" t="s">
        <v>271</v>
      </c>
      <c r="D343" s="47" t="s">
        <v>38</v>
      </c>
      <c r="E343" s="85">
        <f>E344</f>
        <v>85700</v>
      </c>
    </row>
    <row r="344" spans="1:5" outlineLevel="6" x14ac:dyDescent="0.25">
      <c r="A344" s="46" t="s">
        <v>74</v>
      </c>
      <c r="B344" s="47" t="s">
        <v>72</v>
      </c>
      <c r="C344" s="47" t="s">
        <v>271</v>
      </c>
      <c r="D344" s="47" t="s">
        <v>75</v>
      </c>
      <c r="E344" s="85">
        <f>85700</f>
        <v>85700</v>
      </c>
    </row>
    <row r="345" spans="1:5" outlineLevel="6" x14ac:dyDescent="0.25">
      <c r="A345" s="78" t="s">
        <v>328</v>
      </c>
      <c r="B345" s="47" t="s">
        <v>72</v>
      </c>
      <c r="C345" s="47" t="s">
        <v>329</v>
      </c>
      <c r="D345" s="47" t="s">
        <v>6</v>
      </c>
      <c r="E345" s="85">
        <f>E346</f>
        <v>100000</v>
      </c>
    </row>
    <row r="346" spans="1:5" ht="37.5" outlineLevel="6" x14ac:dyDescent="0.25">
      <c r="A346" s="46" t="s">
        <v>37</v>
      </c>
      <c r="B346" s="47" t="s">
        <v>72</v>
      </c>
      <c r="C346" s="47" t="s">
        <v>329</v>
      </c>
      <c r="D346" s="47" t="s">
        <v>38</v>
      </c>
      <c r="E346" s="85">
        <f>E347</f>
        <v>100000</v>
      </c>
    </row>
    <row r="347" spans="1:5" outlineLevel="6" x14ac:dyDescent="0.25">
      <c r="A347" s="46" t="s">
        <v>74</v>
      </c>
      <c r="B347" s="47" t="s">
        <v>72</v>
      </c>
      <c r="C347" s="47" t="s">
        <v>329</v>
      </c>
      <c r="D347" s="47" t="s">
        <v>75</v>
      </c>
      <c r="E347" s="85">
        <f>100000</f>
        <v>100000</v>
      </c>
    </row>
    <row r="348" spans="1:5" ht="56.25" outlineLevel="6" x14ac:dyDescent="0.25">
      <c r="A348" s="51" t="s">
        <v>685</v>
      </c>
      <c r="B348" s="47" t="s">
        <v>72</v>
      </c>
      <c r="C348" s="47" t="s">
        <v>686</v>
      </c>
      <c r="D348" s="47" t="s">
        <v>6</v>
      </c>
      <c r="E348" s="85">
        <f>E349</f>
        <v>7642785.4199999999</v>
      </c>
    </row>
    <row r="349" spans="1:5" ht="37.5" outlineLevel="6" x14ac:dyDescent="0.25">
      <c r="A349" s="46" t="s">
        <v>37</v>
      </c>
      <c r="B349" s="47" t="s">
        <v>72</v>
      </c>
      <c r="C349" s="47" t="s">
        <v>686</v>
      </c>
      <c r="D349" s="47" t="s">
        <v>38</v>
      </c>
      <c r="E349" s="85">
        <f>E350</f>
        <v>7642785.4199999999</v>
      </c>
    </row>
    <row r="350" spans="1:5" outlineLevel="6" x14ac:dyDescent="0.25">
      <c r="A350" s="46" t="s">
        <v>74</v>
      </c>
      <c r="B350" s="47" t="s">
        <v>72</v>
      </c>
      <c r="C350" s="47" t="s">
        <v>686</v>
      </c>
      <c r="D350" s="47" t="s">
        <v>75</v>
      </c>
      <c r="E350" s="85">
        <v>7642785.4199999999</v>
      </c>
    </row>
    <row r="351" spans="1:5" ht="20.25" customHeight="1" outlineLevel="6" x14ac:dyDescent="0.25">
      <c r="A351" s="46" t="s">
        <v>487</v>
      </c>
      <c r="B351" s="47" t="s">
        <v>72</v>
      </c>
      <c r="C351" s="47" t="s">
        <v>488</v>
      </c>
      <c r="D351" s="47" t="s">
        <v>6</v>
      </c>
      <c r="E351" s="85">
        <f>E352</f>
        <v>1309440</v>
      </c>
    </row>
    <row r="352" spans="1:5" ht="39" customHeight="1" outlineLevel="6" x14ac:dyDescent="0.25">
      <c r="A352" s="46" t="s">
        <v>37</v>
      </c>
      <c r="B352" s="47" t="s">
        <v>72</v>
      </c>
      <c r="C352" s="47" t="s">
        <v>488</v>
      </c>
      <c r="D352" s="47" t="s">
        <v>38</v>
      </c>
      <c r="E352" s="85">
        <f>E353</f>
        <v>1309440</v>
      </c>
    </row>
    <row r="353" spans="1:5" outlineLevel="6" x14ac:dyDescent="0.25">
      <c r="A353" s="46" t="s">
        <v>74</v>
      </c>
      <c r="B353" s="47" t="s">
        <v>72</v>
      </c>
      <c r="C353" s="47" t="s">
        <v>488</v>
      </c>
      <c r="D353" s="47" t="s">
        <v>75</v>
      </c>
      <c r="E353" s="85">
        <f>1309440</f>
        <v>1309440</v>
      </c>
    </row>
    <row r="354" spans="1:5" ht="37.5" outlineLevel="6" x14ac:dyDescent="0.25">
      <c r="A354" s="80" t="s">
        <v>290</v>
      </c>
      <c r="B354" s="47" t="s">
        <v>72</v>
      </c>
      <c r="C354" s="47" t="s">
        <v>224</v>
      </c>
      <c r="D354" s="47" t="s">
        <v>6</v>
      </c>
      <c r="E354" s="85">
        <f>E355</f>
        <v>6226250</v>
      </c>
    </row>
    <row r="355" spans="1:5" ht="93.75" outlineLevel="6" x14ac:dyDescent="0.25">
      <c r="A355" s="207" t="s">
        <v>751</v>
      </c>
      <c r="B355" s="47" t="s">
        <v>72</v>
      </c>
      <c r="C355" s="47" t="s">
        <v>752</v>
      </c>
      <c r="D355" s="47" t="s">
        <v>6</v>
      </c>
      <c r="E355" s="85">
        <f>E356</f>
        <v>6226250</v>
      </c>
    </row>
    <row r="356" spans="1:5" ht="37.5" outlineLevel="6" x14ac:dyDescent="0.25">
      <c r="A356" s="46" t="s">
        <v>37</v>
      </c>
      <c r="B356" s="47" t="s">
        <v>72</v>
      </c>
      <c r="C356" s="47" t="s">
        <v>752</v>
      </c>
      <c r="D356" s="47" t="s">
        <v>38</v>
      </c>
      <c r="E356" s="85">
        <f>E357</f>
        <v>6226250</v>
      </c>
    </row>
    <row r="357" spans="1:5" outlineLevel="6" x14ac:dyDescent="0.25">
      <c r="A357" s="46" t="s">
        <v>74</v>
      </c>
      <c r="B357" s="47" t="s">
        <v>72</v>
      </c>
      <c r="C357" s="47" t="s">
        <v>752</v>
      </c>
      <c r="D357" s="47" t="s">
        <v>75</v>
      </c>
      <c r="E357" s="85">
        <v>6226250</v>
      </c>
    </row>
    <row r="358" spans="1:5" outlineLevel="6" x14ac:dyDescent="0.25">
      <c r="A358" s="51" t="s">
        <v>517</v>
      </c>
      <c r="B358" s="47" t="s">
        <v>72</v>
      </c>
      <c r="C358" s="47" t="s">
        <v>330</v>
      </c>
      <c r="D358" s="47" t="s">
        <v>6</v>
      </c>
      <c r="E358" s="85">
        <f>E359</f>
        <v>2505235.7799999998</v>
      </c>
    </row>
    <row r="359" spans="1:5" ht="37.5" outlineLevel="6" x14ac:dyDescent="0.25">
      <c r="A359" s="46" t="s">
        <v>518</v>
      </c>
      <c r="B359" s="47" t="s">
        <v>72</v>
      </c>
      <c r="C359" s="47" t="s">
        <v>746</v>
      </c>
      <c r="D359" s="47" t="s">
        <v>6</v>
      </c>
      <c r="E359" s="85">
        <f>E360</f>
        <v>2505235.7799999998</v>
      </c>
    </row>
    <row r="360" spans="1:5" ht="37.5" outlineLevel="6" x14ac:dyDescent="0.25">
      <c r="A360" s="46" t="s">
        <v>37</v>
      </c>
      <c r="B360" s="47" t="s">
        <v>72</v>
      </c>
      <c r="C360" s="47" t="s">
        <v>746</v>
      </c>
      <c r="D360" s="47" t="s">
        <v>38</v>
      </c>
      <c r="E360" s="85">
        <f>E361</f>
        <v>2505235.7799999998</v>
      </c>
    </row>
    <row r="361" spans="1:5" outlineLevel="6" x14ac:dyDescent="0.25">
      <c r="A361" s="46" t="s">
        <v>74</v>
      </c>
      <c r="B361" s="47" t="s">
        <v>72</v>
      </c>
      <c r="C361" s="47" t="s">
        <v>746</v>
      </c>
      <c r="D361" s="47" t="s">
        <v>75</v>
      </c>
      <c r="E361" s="85">
        <v>2505235.7799999998</v>
      </c>
    </row>
    <row r="362" spans="1:5" outlineLevel="6" x14ac:dyDescent="0.25">
      <c r="A362" s="46" t="s">
        <v>258</v>
      </c>
      <c r="B362" s="47" t="s">
        <v>257</v>
      </c>
      <c r="C362" s="47" t="s">
        <v>126</v>
      </c>
      <c r="D362" s="47" t="s">
        <v>6</v>
      </c>
      <c r="E362" s="85">
        <f>E363+E380</f>
        <v>42420846.140000001</v>
      </c>
    </row>
    <row r="363" spans="1:5" ht="37.5" outlineLevel="6" x14ac:dyDescent="0.25">
      <c r="A363" s="79" t="s">
        <v>416</v>
      </c>
      <c r="B363" s="62" t="s">
        <v>257</v>
      </c>
      <c r="C363" s="62" t="s">
        <v>138</v>
      </c>
      <c r="D363" s="62" t="s">
        <v>6</v>
      </c>
      <c r="E363" s="85">
        <f>E364</f>
        <v>26315821.600000001</v>
      </c>
    </row>
    <row r="364" spans="1:5" ht="37.5" outlineLevel="3" x14ac:dyDescent="0.25">
      <c r="A364" s="46" t="s">
        <v>422</v>
      </c>
      <c r="B364" s="47" t="s">
        <v>257</v>
      </c>
      <c r="C364" s="47" t="s">
        <v>149</v>
      </c>
      <c r="D364" s="47" t="s">
        <v>6</v>
      </c>
      <c r="E364" s="85">
        <f>E365+E369+E376</f>
        <v>26315821.600000001</v>
      </c>
    </row>
    <row r="365" spans="1:5" ht="37.5" outlineLevel="4" x14ac:dyDescent="0.25">
      <c r="A365" s="81" t="s">
        <v>207</v>
      </c>
      <c r="B365" s="47" t="s">
        <v>257</v>
      </c>
      <c r="C365" s="47" t="s">
        <v>225</v>
      </c>
      <c r="D365" s="47" t="s">
        <v>6</v>
      </c>
      <c r="E365" s="85">
        <f>E366</f>
        <v>22647400</v>
      </c>
    </row>
    <row r="366" spans="1:5" ht="56.25" outlineLevel="5" x14ac:dyDescent="0.25">
      <c r="A366" s="46" t="s">
        <v>115</v>
      </c>
      <c r="B366" s="47" t="s">
        <v>257</v>
      </c>
      <c r="C366" s="47" t="s">
        <v>151</v>
      </c>
      <c r="D366" s="47" t="s">
        <v>6</v>
      </c>
      <c r="E366" s="85">
        <f>E367</f>
        <v>22647400</v>
      </c>
    </row>
    <row r="367" spans="1:5" ht="37.5" outlineLevel="6" x14ac:dyDescent="0.25">
      <c r="A367" s="46" t="s">
        <v>37</v>
      </c>
      <c r="B367" s="47" t="s">
        <v>257</v>
      </c>
      <c r="C367" s="47" t="s">
        <v>151</v>
      </c>
      <c r="D367" s="47" t="s">
        <v>38</v>
      </c>
      <c r="E367" s="85">
        <f>E368</f>
        <v>22647400</v>
      </c>
    </row>
    <row r="368" spans="1:5" outlineLevel="6" x14ac:dyDescent="0.25">
      <c r="A368" s="46" t="s">
        <v>74</v>
      </c>
      <c r="B368" s="47" t="s">
        <v>257</v>
      </c>
      <c r="C368" s="47" t="s">
        <v>151</v>
      </c>
      <c r="D368" s="47" t="s">
        <v>75</v>
      </c>
      <c r="E368" s="85">
        <v>22647400</v>
      </c>
    </row>
    <row r="369" spans="1:5" ht="37.5" outlineLevel="5" x14ac:dyDescent="0.25">
      <c r="A369" s="49" t="s">
        <v>423</v>
      </c>
      <c r="B369" s="47" t="s">
        <v>257</v>
      </c>
      <c r="C369" s="47" t="s">
        <v>226</v>
      </c>
      <c r="D369" s="47" t="s">
        <v>6</v>
      </c>
      <c r="E369" s="85">
        <f>E370+E373</f>
        <v>110300</v>
      </c>
    </row>
    <row r="370" spans="1:5" outlineLevel="6" x14ac:dyDescent="0.25">
      <c r="A370" s="46" t="s">
        <v>270</v>
      </c>
      <c r="B370" s="47" t="s">
        <v>257</v>
      </c>
      <c r="C370" s="47" t="s">
        <v>305</v>
      </c>
      <c r="D370" s="47" t="s">
        <v>6</v>
      </c>
      <c r="E370" s="85">
        <f>E371</f>
        <v>24800</v>
      </c>
    </row>
    <row r="371" spans="1:5" ht="37.5" outlineLevel="6" x14ac:dyDescent="0.25">
      <c r="A371" s="46" t="s">
        <v>37</v>
      </c>
      <c r="B371" s="47" t="s">
        <v>257</v>
      </c>
      <c r="C371" s="47" t="s">
        <v>305</v>
      </c>
      <c r="D371" s="47" t="s">
        <v>38</v>
      </c>
      <c r="E371" s="85">
        <f>E372</f>
        <v>24800</v>
      </c>
    </row>
    <row r="372" spans="1:5" outlineLevel="6" x14ac:dyDescent="0.25">
      <c r="A372" s="46" t="s">
        <v>74</v>
      </c>
      <c r="B372" s="47" t="s">
        <v>257</v>
      </c>
      <c r="C372" s="47" t="s">
        <v>305</v>
      </c>
      <c r="D372" s="47" t="s">
        <v>75</v>
      </c>
      <c r="E372" s="85">
        <f>24800</f>
        <v>24800</v>
      </c>
    </row>
    <row r="373" spans="1:5" outlineLevel="6" x14ac:dyDescent="0.25">
      <c r="A373" s="46" t="s">
        <v>112</v>
      </c>
      <c r="B373" s="47" t="s">
        <v>257</v>
      </c>
      <c r="C373" s="47" t="s">
        <v>150</v>
      </c>
      <c r="D373" s="47" t="s">
        <v>6</v>
      </c>
      <c r="E373" s="85">
        <f>E374</f>
        <v>85500</v>
      </c>
    </row>
    <row r="374" spans="1:5" ht="37.5" outlineLevel="6" x14ac:dyDescent="0.25">
      <c r="A374" s="46" t="s">
        <v>37</v>
      </c>
      <c r="B374" s="47" t="s">
        <v>257</v>
      </c>
      <c r="C374" s="47" t="s">
        <v>150</v>
      </c>
      <c r="D374" s="47" t="s">
        <v>38</v>
      </c>
      <c r="E374" s="85">
        <f>E375</f>
        <v>85500</v>
      </c>
    </row>
    <row r="375" spans="1:5" outlineLevel="6" x14ac:dyDescent="0.25">
      <c r="A375" s="46" t="s">
        <v>74</v>
      </c>
      <c r="B375" s="47" t="s">
        <v>257</v>
      </c>
      <c r="C375" s="47" t="s">
        <v>150</v>
      </c>
      <c r="D375" s="47" t="s">
        <v>75</v>
      </c>
      <c r="E375" s="85">
        <f>85500</f>
        <v>85500</v>
      </c>
    </row>
    <row r="376" spans="1:5" outlineLevel="6" x14ac:dyDescent="0.25">
      <c r="A376" s="46" t="s">
        <v>399</v>
      </c>
      <c r="B376" s="47" t="s">
        <v>257</v>
      </c>
      <c r="C376" s="47" t="s">
        <v>321</v>
      </c>
      <c r="D376" s="47" t="s">
        <v>6</v>
      </c>
      <c r="E376" s="85">
        <f>E377</f>
        <v>3558121.6</v>
      </c>
    </row>
    <row r="377" spans="1:5" ht="37.5" outlineLevel="6" x14ac:dyDescent="0.25">
      <c r="A377" s="46" t="s">
        <v>692</v>
      </c>
      <c r="B377" s="47" t="s">
        <v>257</v>
      </c>
      <c r="C377" s="47" t="s">
        <v>693</v>
      </c>
      <c r="D377" s="47" t="s">
        <v>6</v>
      </c>
      <c r="E377" s="85">
        <f>E378</f>
        <v>3558121.6</v>
      </c>
    </row>
    <row r="378" spans="1:5" ht="37.5" outlineLevel="6" x14ac:dyDescent="0.25">
      <c r="A378" s="46" t="s">
        <v>37</v>
      </c>
      <c r="B378" s="47" t="s">
        <v>257</v>
      </c>
      <c r="C378" s="47" t="s">
        <v>693</v>
      </c>
      <c r="D378" s="47" t="s">
        <v>38</v>
      </c>
      <c r="E378" s="85">
        <f>E379</f>
        <v>3558121.6</v>
      </c>
    </row>
    <row r="379" spans="1:5" outlineLevel="6" x14ac:dyDescent="0.25">
      <c r="A379" s="46" t="s">
        <v>74</v>
      </c>
      <c r="B379" s="47" t="s">
        <v>257</v>
      </c>
      <c r="C379" s="47" t="s">
        <v>693</v>
      </c>
      <c r="D379" s="47" t="s">
        <v>75</v>
      </c>
      <c r="E379" s="85">
        <f>3558121.6</f>
        <v>3558121.6</v>
      </c>
    </row>
    <row r="380" spans="1:5" ht="37.5" outlineLevel="6" x14ac:dyDescent="0.25">
      <c r="A380" s="46" t="s">
        <v>387</v>
      </c>
      <c r="B380" s="47" t="s">
        <v>257</v>
      </c>
      <c r="C380" s="47" t="s">
        <v>136</v>
      </c>
      <c r="D380" s="47" t="s">
        <v>6</v>
      </c>
      <c r="E380" s="85">
        <f>E381+E385</f>
        <v>16105024.539999999</v>
      </c>
    </row>
    <row r="381" spans="1:5" ht="21" customHeight="1" outlineLevel="6" x14ac:dyDescent="0.25">
      <c r="A381" s="46" t="s">
        <v>388</v>
      </c>
      <c r="B381" s="47" t="s">
        <v>257</v>
      </c>
      <c r="C381" s="47" t="s">
        <v>229</v>
      </c>
      <c r="D381" s="47" t="s">
        <v>6</v>
      </c>
      <c r="E381" s="85">
        <f>E382</f>
        <v>16000000</v>
      </c>
    </row>
    <row r="382" spans="1:5" ht="41.25" customHeight="1" outlineLevel="6" x14ac:dyDescent="0.25">
      <c r="A382" s="46" t="s">
        <v>73</v>
      </c>
      <c r="B382" s="47" t="s">
        <v>257</v>
      </c>
      <c r="C382" s="47" t="s">
        <v>137</v>
      </c>
      <c r="D382" s="47" t="s">
        <v>6</v>
      </c>
      <c r="E382" s="85">
        <f>E383</f>
        <v>16000000</v>
      </c>
    </row>
    <row r="383" spans="1:5" ht="37.5" outlineLevel="6" x14ac:dyDescent="0.25">
      <c r="A383" s="46" t="s">
        <v>37</v>
      </c>
      <c r="B383" s="47" t="s">
        <v>257</v>
      </c>
      <c r="C383" s="47" t="s">
        <v>137</v>
      </c>
      <c r="D383" s="47" t="s">
        <v>38</v>
      </c>
      <c r="E383" s="85">
        <f>E384</f>
        <v>16000000</v>
      </c>
    </row>
    <row r="384" spans="1:5" outlineLevel="6" x14ac:dyDescent="0.25">
      <c r="A384" s="46" t="s">
        <v>74</v>
      </c>
      <c r="B384" s="47" t="s">
        <v>257</v>
      </c>
      <c r="C384" s="47" t="s">
        <v>137</v>
      </c>
      <c r="D384" s="47" t="s">
        <v>75</v>
      </c>
      <c r="E384" s="85">
        <v>16000000</v>
      </c>
    </row>
    <row r="385" spans="1:5" ht="21" customHeight="1" outlineLevel="6" x14ac:dyDescent="0.25">
      <c r="A385" s="46" t="s">
        <v>211</v>
      </c>
      <c r="B385" s="47" t="s">
        <v>257</v>
      </c>
      <c r="C385" s="47" t="s">
        <v>230</v>
      </c>
      <c r="D385" s="47" t="s">
        <v>6</v>
      </c>
      <c r="E385" s="85">
        <f>E386</f>
        <v>105024.54</v>
      </c>
    </row>
    <row r="386" spans="1:5" ht="75" outlineLevel="6" x14ac:dyDescent="0.25">
      <c r="A386" s="46" t="s">
        <v>581</v>
      </c>
      <c r="B386" s="47" t="s">
        <v>257</v>
      </c>
      <c r="C386" s="47" t="s">
        <v>582</v>
      </c>
      <c r="D386" s="47" t="s">
        <v>6</v>
      </c>
      <c r="E386" s="85">
        <f>E387</f>
        <v>105024.54</v>
      </c>
    </row>
    <row r="387" spans="1:5" ht="37.5" outlineLevel="6" x14ac:dyDescent="0.25">
      <c r="A387" s="46" t="s">
        <v>37</v>
      </c>
      <c r="B387" s="47" t="s">
        <v>257</v>
      </c>
      <c r="C387" s="47" t="s">
        <v>582</v>
      </c>
      <c r="D387" s="47" t="s">
        <v>38</v>
      </c>
      <c r="E387" s="85">
        <f>E388</f>
        <v>105024.54</v>
      </c>
    </row>
    <row r="388" spans="1:5" outlineLevel="6" x14ac:dyDescent="0.25">
      <c r="A388" s="46" t="s">
        <v>74</v>
      </c>
      <c r="B388" s="47" t="s">
        <v>257</v>
      </c>
      <c r="C388" s="47" t="s">
        <v>582</v>
      </c>
      <c r="D388" s="47" t="s">
        <v>75</v>
      </c>
      <c r="E388" s="85">
        <f>105024.54</f>
        <v>105024.54</v>
      </c>
    </row>
    <row r="389" spans="1:5" outlineLevel="1" x14ac:dyDescent="0.25">
      <c r="A389" s="46" t="s">
        <v>76</v>
      </c>
      <c r="B389" s="47" t="s">
        <v>77</v>
      </c>
      <c r="C389" s="47" t="s">
        <v>126</v>
      </c>
      <c r="D389" s="47" t="s">
        <v>6</v>
      </c>
      <c r="E389" s="85">
        <f>E390</f>
        <v>1883721.5</v>
      </c>
    </row>
    <row r="390" spans="1:5" s="76" customFormat="1" ht="37.5" outlineLevel="2" x14ac:dyDescent="0.25">
      <c r="A390" s="79" t="s">
        <v>416</v>
      </c>
      <c r="B390" s="62" t="s">
        <v>77</v>
      </c>
      <c r="C390" s="62" t="s">
        <v>138</v>
      </c>
      <c r="D390" s="62" t="s">
        <v>6</v>
      </c>
      <c r="E390" s="87">
        <f>E391+E404</f>
        <v>1883721.5</v>
      </c>
    </row>
    <row r="391" spans="1:5" ht="37.5" outlineLevel="3" x14ac:dyDescent="0.25">
      <c r="A391" s="46" t="s">
        <v>419</v>
      </c>
      <c r="B391" s="47" t="s">
        <v>77</v>
      </c>
      <c r="C391" s="47" t="s">
        <v>146</v>
      </c>
      <c r="D391" s="47" t="s">
        <v>6</v>
      </c>
      <c r="E391" s="85">
        <f>E392+E396</f>
        <v>1759721.5</v>
      </c>
    </row>
    <row r="392" spans="1:5" ht="18.75" customHeight="1" outlineLevel="3" x14ac:dyDescent="0.25">
      <c r="A392" s="80" t="s">
        <v>206</v>
      </c>
      <c r="B392" s="47" t="s">
        <v>77</v>
      </c>
      <c r="C392" s="47" t="s">
        <v>221</v>
      </c>
      <c r="D392" s="47" t="s">
        <v>6</v>
      </c>
      <c r="E392" s="85">
        <f>E393</f>
        <v>70000</v>
      </c>
    </row>
    <row r="393" spans="1:5" outlineLevel="3" x14ac:dyDescent="0.25">
      <c r="A393" s="46" t="s">
        <v>460</v>
      </c>
      <c r="B393" s="47" t="s">
        <v>77</v>
      </c>
      <c r="C393" s="47" t="s">
        <v>236</v>
      </c>
      <c r="D393" s="47" t="s">
        <v>6</v>
      </c>
      <c r="E393" s="85">
        <f>E394</f>
        <v>70000</v>
      </c>
    </row>
    <row r="394" spans="1:5" ht="17.25" customHeight="1" outlineLevel="3" x14ac:dyDescent="0.25">
      <c r="A394" s="46" t="s">
        <v>15</v>
      </c>
      <c r="B394" s="47" t="s">
        <v>77</v>
      </c>
      <c r="C394" s="47" t="s">
        <v>236</v>
      </c>
      <c r="D394" s="47" t="s">
        <v>16</v>
      </c>
      <c r="E394" s="85">
        <f>E395</f>
        <v>70000</v>
      </c>
    </row>
    <row r="395" spans="1:5" ht="21" customHeight="1" outlineLevel="4" x14ac:dyDescent="0.25">
      <c r="A395" s="46" t="s">
        <v>17</v>
      </c>
      <c r="B395" s="47" t="s">
        <v>77</v>
      </c>
      <c r="C395" s="47" t="s">
        <v>236</v>
      </c>
      <c r="D395" s="47" t="s">
        <v>18</v>
      </c>
      <c r="E395" s="85">
        <f>70000</f>
        <v>70000</v>
      </c>
    </row>
    <row r="396" spans="1:5" ht="21" customHeight="1" outlineLevel="6" x14ac:dyDescent="0.25">
      <c r="A396" s="80" t="s">
        <v>290</v>
      </c>
      <c r="B396" s="47" t="s">
        <v>77</v>
      </c>
      <c r="C396" s="47" t="s">
        <v>224</v>
      </c>
      <c r="D396" s="47" t="s">
        <v>6</v>
      </c>
      <c r="E396" s="85">
        <f>E397</f>
        <v>1689721.5</v>
      </c>
    </row>
    <row r="397" spans="1:5" ht="75" outlineLevel="6" x14ac:dyDescent="0.25">
      <c r="A397" s="29" t="s">
        <v>424</v>
      </c>
      <c r="B397" s="47" t="s">
        <v>77</v>
      </c>
      <c r="C397" s="47" t="s">
        <v>152</v>
      </c>
      <c r="D397" s="47" t="s">
        <v>6</v>
      </c>
      <c r="E397" s="85">
        <f>E398+E400+E402</f>
        <v>1689721.5</v>
      </c>
    </row>
    <row r="398" spans="1:5" ht="37.5" outlineLevel="6" x14ac:dyDescent="0.25">
      <c r="A398" s="46" t="s">
        <v>15</v>
      </c>
      <c r="B398" s="47" t="s">
        <v>77</v>
      </c>
      <c r="C398" s="47" t="s">
        <v>152</v>
      </c>
      <c r="D398" s="47" t="s">
        <v>16</v>
      </c>
      <c r="E398" s="85">
        <f>E399</f>
        <v>2000</v>
      </c>
    </row>
    <row r="399" spans="1:5" ht="37.5" outlineLevel="6" x14ac:dyDescent="0.25">
      <c r="A399" s="46" t="s">
        <v>17</v>
      </c>
      <c r="B399" s="47" t="s">
        <v>77</v>
      </c>
      <c r="C399" s="47" t="s">
        <v>152</v>
      </c>
      <c r="D399" s="47" t="s">
        <v>18</v>
      </c>
      <c r="E399" s="85">
        <v>2000</v>
      </c>
    </row>
    <row r="400" spans="1:5" outlineLevel="5" x14ac:dyDescent="0.25">
      <c r="A400" s="46" t="s">
        <v>90</v>
      </c>
      <c r="B400" s="47" t="s">
        <v>77</v>
      </c>
      <c r="C400" s="47" t="s">
        <v>152</v>
      </c>
      <c r="D400" s="47" t="s">
        <v>91</v>
      </c>
      <c r="E400" s="85">
        <f>E401</f>
        <v>320000</v>
      </c>
    </row>
    <row r="401" spans="1:5" ht="18.75" customHeight="1" outlineLevel="6" x14ac:dyDescent="0.25">
      <c r="A401" s="46" t="s">
        <v>97</v>
      </c>
      <c r="B401" s="47" t="s">
        <v>77</v>
      </c>
      <c r="C401" s="47" t="s">
        <v>152</v>
      </c>
      <c r="D401" s="47" t="s">
        <v>98</v>
      </c>
      <c r="E401" s="85">
        <v>320000</v>
      </c>
    </row>
    <row r="402" spans="1:5" ht="37.5" outlineLevel="4" x14ac:dyDescent="0.25">
      <c r="A402" s="46" t="s">
        <v>37</v>
      </c>
      <c r="B402" s="47" t="s">
        <v>77</v>
      </c>
      <c r="C402" s="47" t="s">
        <v>152</v>
      </c>
      <c r="D402" s="47" t="s">
        <v>38</v>
      </c>
      <c r="E402" s="85">
        <f>E403</f>
        <v>1367721.5</v>
      </c>
    </row>
    <row r="403" spans="1:5" outlineLevel="5" x14ac:dyDescent="0.25">
      <c r="A403" s="46" t="s">
        <v>74</v>
      </c>
      <c r="B403" s="47" t="s">
        <v>77</v>
      </c>
      <c r="C403" s="47" t="s">
        <v>152</v>
      </c>
      <c r="D403" s="47" t="s">
        <v>75</v>
      </c>
      <c r="E403" s="85">
        <v>1367721.5</v>
      </c>
    </row>
    <row r="404" spans="1:5" outlineLevel="6" x14ac:dyDescent="0.25">
      <c r="A404" s="51" t="s">
        <v>239</v>
      </c>
      <c r="B404" s="47" t="s">
        <v>77</v>
      </c>
      <c r="C404" s="47" t="s">
        <v>238</v>
      </c>
      <c r="D404" s="47" t="s">
        <v>6</v>
      </c>
      <c r="E404" s="85">
        <f>E405</f>
        <v>124000</v>
      </c>
    </row>
    <row r="405" spans="1:5" outlineLevel="6" x14ac:dyDescent="0.25">
      <c r="A405" s="46" t="s">
        <v>78</v>
      </c>
      <c r="B405" s="47" t="s">
        <v>77</v>
      </c>
      <c r="C405" s="47" t="s">
        <v>153</v>
      </c>
      <c r="D405" s="47" t="s">
        <v>6</v>
      </c>
      <c r="E405" s="85">
        <f>E406</f>
        <v>124000</v>
      </c>
    </row>
    <row r="406" spans="1:5" ht="18" customHeight="1" outlineLevel="6" x14ac:dyDescent="0.25">
      <c r="A406" s="46" t="s">
        <v>15</v>
      </c>
      <c r="B406" s="47" t="s">
        <v>77</v>
      </c>
      <c r="C406" s="47" t="s">
        <v>153</v>
      </c>
      <c r="D406" s="47" t="s">
        <v>16</v>
      </c>
      <c r="E406" s="85">
        <f>E407</f>
        <v>124000</v>
      </c>
    </row>
    <row r="407" spans="1:5" ht="21.75" customHeight="1" outlineLevel="6" x14ac:dyDescent="0.25">
      <c r="A407" s="46" t="s">
        <v>17</v>
      </c>
      <c r="B407" s="47" t="s">
        <v>77</v>
      </c>
      <c r="C407" s="47" t="s">
        <v>153</v>
      </c>
      <c r="D407" s="47" t="s">
        <v>18</v>
      </c>
      <c r="E407" s="85">
        <f>124000</f>
        <v>124000</v>
      </c>
    </row>
    <row r="408" spans="1:5" outlineLevel="1" x14ac:dyDescent="0.25">
      <c r="A408" s="46" t="s">
        <v>116</v>
      </c>
      <c r="B408" s="47" t="s">
        <v>117</v>
      </c>
      <c r="C408" s="47" t="s">
        <v>126</v>
      </c>
      <c r="D408" s="47" t="s">
        <v>6</v>
      </c>
      <c r="E408" s="85">
        <f>E409</f>
        <v>19204600</v>
      </c>
    </row>
    <row r="409" spans="1:5" ht="37.5" outlineLevel="2" x14ac:dyDescent="0.25">
      <c r="A409" s="79" t="s">
        <v>425</v>
      </c>
      <c r="B409" s="62" t="s">
        <v>117</v>
      </c>
      <c r="C409" s="62" t="s">
        <v>138</v>
      </c>
      <c r="D409" s="62" t="s">
        <v>6</v>
      </c>
      <c r="E409" s="85">
        <f>E410</f>
        <v>19204600</v>
      </c>
    </row>
    <row r="410" spans="1:5" ht="37.5" outlineLevel="4" x14ac:dyDescent="0.25">
      <c r="A410" s="49" t="s">
        <v>209</v>
      </c>
      <c r="B410" s="47" t="s">
        <v>117</v>
      </c>
      <c r="C410" s="47" t="s">
        <v>227</v>
      </c>
      <c r="D410" s="47" t="s">
        <v>6</v>
      </c>
      <c r="E410" s="85">
        <f>E411+E418+E425</f>
        <v>19204600</v>
      </c>
    </row>
    <row r="411" spans="1:5" ht="39.75" customHeight="1" outlineLevel="5" x14ac:dyDescent="0.25">
      <c r="A411" s="46" t="s">
        <v>553</v>
      </c>
      <c r="B411" s="47" t="s">
        <v>117</v>
      </c>
      <c r="C411" s="47" t="s">
        <v>596</v>
      </c>
      <c r="D411" s="47" t="s">
        <v>6</v>
      </c>
      <c r="E411" s="85">
        <f>E412+E414+E416</f>
        <v>3419000</v>
      </c>
    </row>
    <row r="412" spans="1:5" ht="75" outlineLevel="6" x14ac:dyDescent="0.25">
      <c r="A412" s="46" t="s">
        <v>11</v>
      </c>
      <c r="B412" s="47" t="s">
        <v>117</v>
      </c>
      <c r="C412" s="47" t="s">
        <v>596</v>
      </c>
      <c r="D412" s="47" t="s">
        <v>12</v>
      </c>
      <c r="E412" s="85">
        <f>E413</f>
        <v>3121000</v>
      </c>
    </row>
    <row r="413" spans="1:5" ht="18" customHeight="1" outlineLevel="5" x14ac:dyDescent="0.25">
      <c r="A413" s="46" t="s">
        <v>13</v>
      </c>
      <c r="B413" s="47" t="s">
        <v>117</v>
      </c>
      <c r="C413" s="47" t="s">
        <v>596</v>
      </c>
      <c r="D413" s="47" t="s">
        <v>14</v>
      </c>
      <c r="E413" s="85">
        <f>3121000</f>
        <v>3121000</v>
      </c>
    </row>
    <row r="414" spans="1:5" ht="18" customHeight="1" outlineLevel="6" x14ac:dyDescent="0.25">
      <c r="A414" s="46" t="s">
        <v>15</v>
      </c>
      <c r="B414" s="47" t="s">
        <v>117</v>
      </c>
      <c r="C414" s="47" t="s">
        <v>596</v>
      </c>
      <c r="D414" s="47" t="s">
        <v>16</v>
      </c>
      <c r="E414" s="85">
        <f>E415</f>
        <v>110400</v>
      </c>
    </row>
    <row r="415" spans="1:5" ht="19.5" customHeight="1" outlineLevel="6" x14ac:dyDescent="0.25">
      <c r="A415" s="46" t="s">
        <v>17</v>
      </c>
      <c r="B415" s="47" t="s">
        <v>117</v>
      </c>
      <c r="C415" s="47" t="s">
        <v>596</v>
      </c>
      <c r="D415" s="47" t="s">
        <v>18</v>
      </c>
      <c r="E415" s="85">
        <f>110400</f>
        <v>110400</v>
      </c>
    </row>
    <row r="416" spans="1:5" outlineLevel="6" x14ac:dyDescent="0.25">
      <c r="A416" s="46" t="s">
        <v>19</v>
      </c>
      <c r="B416" s="47" t="s">
        <v>117</v>
      </c>
      <c r="C416" s="47" t="s">
        <v>596</v>
      </c>
      <c r="D416" s="47" t="s">
        <v>20</v>
      </c>
      <c r="E416" s="85">
        <f>E417</f>
        <v>187600</v>
      </c>
    </row>
    <row r="417" spans="1:5" outlineLevel="4" x14ac:dyDescent="0.25">
      <c r="A417" s="46" t="s">
        <v>21</v>
      </c>
      <c r="B417" s="47" t="s">
        <v>117</v>
      </c>
      <c r="C417" s="47" t="s">
        <v>596</v>
      </c>
      <c r="D417" s="47" t="s">
        <v>22</v>
      </c>
      <c r="E417" s="85">
        <f>187600</f>
        <v>187600</v>
      </c>
    </row>
    <row r="418" spans="1:5" ht="37.5" outlineLevel="5" x14ac:dyDescent="0.25">
      <c r="A418" s="46" t="s">
        <v>33</v>
      </c>
      <c r="B418" s="47" t="s">
        <v>117</v>
      </c>
      <c r="C418" s="47" t="s">
        <v>154</v>
      </c>
      <c r="D418" s="47" t="s">
        <v>6</v>
      </c>
      <c r="E418" s="85">
        <f>E419+E421+E423</f>
        <v>13934200</v>
      </c>
    </row>
    <row r="419" spans="1:5" ht="75" outlineLevel="6" x14ac:dyDescent="0.25">
      <c r="A419" s="46" t="s">
        <v>11</v>
      </c>
      <c r="B419" s="47" t="s">
        <v>117</v>
      </c>
      <c r="C419" s="47" t="s">
        <v>154</v>
      </c>
      <c r="D419" s="47" t="s">
        <v>12</v>
      </c>
      <c r="E419" s="85">
        <f>E420</f>
        <v>11192000</v>
      </c>
    </row>
    <row r="420" spans="1:5" outlineLevel="5" x14ac:dyDescent="0.25">
      <c r="A420" s="46" t="s">
        <v>34</v>
      </c>
      <c r="B420" s="47" t="s">
        <v>117</v>
      </c>
      <c r="C420" s="47" t="s">
        <v>154</v>
      </c>
      <c r="D420" s="47" t="s">
        <v>35</v>
      </c>
      <c r="E420" s="85">
        <f>11192000</f>
        <v>11192000</v>
      </c>
    </row>
    <row r="421" spans="1:5" ht="16.5" customHeight="1" outlineLevel="6" x14ac:dyDescent="0.25">
      <c r="A421" s="46" t="s">
        <v>15</v>
      </c>
      <c r="B421" s="47" t="s">
        <v>117</v>
      </c>
      <c r="C421" s="47" t="s">
        <v>154</v>
      </c>
      <c r="D421" s="47" t="s">
        <v>16</v>
      </c>
      <c r="E421" s="85">
        <f>E422</f>
        <v>2700000</v>
      </c>
    </row>
    <row r="422" spans="1:5" ht="20.25" customHeight="1" outlineLevel="6" x14ac:dyDescent="0.25">
      <c r="A422" s="46" t="s">
        <v>17</v>
      </c>
      <c r="B422" s="47" t="s">
        <v>117</v>
      </c>
      <c r="C422" s="47" t="s">
        <v>154</v>
      </c>
      <c r="D422" s="47" t="s">
        <v>18</v>
      </c>
      <c r="E422" s="85">
        <f>2700000</f>
        <v>2700000</v>
      </c>
    </row>
    <row r="423" spans="1:5" outlineLevel="6" x14ac:dyDescent="0.25">
      <c r="A423" s="46" t="s">
        <v>19</v>
      </c>
      <c r="B423" s="47" t="s">
        <v>117</v>
      </c>
      <c r="C423" s="47" t="s">
        <v>154</v>
      </c>
      <c r="D423" s="47" t="s">
        <v>20</v>
      </c>
      <c r="E423" s="85">
        <f>E424</f>
        <v>42200</v>
      </c>
    </row>
    <row r="424" spans="1:5" outlineLevel="6" x14ac:dyDescent="0.25">
      <c r="A424" s="46" t="s">
        <v>21</v>
      </c>
      <c r="B424" s="47" t="s">
        <v>117</v>
      </c>
      <c r="C424" s="47" t="s">
        <v>154</v>
      </c>
      <c r="D424" s="47" t="s">
        <v>22</v>
      </c>
      <c r="E424" s="85">
        <f>42200</f>
        <v>42200</v>
      </c>
    </row>
    <row r="425" spans="1:5" ht="37.5" outlineLevel="6" x14ac:dyDescent="0.25">
      <c r="A425" s="51" t="s">
        <v>36</v>
      </c>
      <c r="B425" s="47" t="s">
        <v>117</v>
      </c>
      <c r="C425" s="47" t="s">
        <v>155</v>
      </c>
      <c r="D425" s="47" t="s">
        <v>6</v>
      </c>
      <c r="E425" s="85">
        <f>E426</f>
        <v>1851400</v>
      </c>
    </row>
    <row r="426" spans="1:5" ht="37.5" outlineLevel="6" x14ac:dyDescent="0.25">
      <c r="A426" s="46" t="s">
        <v>37</v>
      </c>
      <c r="B426" s="47" t="s">
        <v>117</v>
      </c>
      <c r="C426" s="47" t="s">
        <v>155</v>
      </c>
      <c r="D426" s="47" t="s">
        <v>38</v>
      </c>
      <c r="E426" s="85">
        <f>E427</f>
        <v>1851400</v>
      </c>
    </row>
    <row r="427" spans="1:5" outlineLevel="6" x14ac:dyDescent="0.25">
      <c r="A427" s="46" t="s">
        <v>39</v>
      </c>
      <c r="B427" s="47" t="s">
        <v>117</v>
      </c>
      <c r="C427" s="47" t="s">
        <v>155</v>
      </c>
      <c r="D427" s="47" t="s">
        <v>40</v>
      </c>
      <c r="E427" s="85">
        <f>1851400</f>
        <v>1851400</v>
      </c>
    </row>
    <row r="428" spans="1:5" s="3" customFormat="1" x14ac:dyDescent="0.25">
      <c r="A428" s="46" t="s">
        <v>79</v>
      </c>
      <c r="B428" s="45" t="s">
        <v>80</v>
      </c>
      <c r="C428" s="45" t="s">
        <v>126</v>
      </c>
      <c r="D428" s="45" t="s">
        <v>6</v>
      </c>
      <c r="E428" s="89">
        <f>E429+E446</f>
        <v>31316302.890000001</v>
      </c>
    </row>
    <row r="429" spans="1:5" outlineLevel="1" x14ac:dyDescent="0.25">
      <c r="A429" s="46" t="s">
        <v>81</v>
      </c>
      <c r="B429" s="47" t="s">
        <v>82</v>
      </c>
      <c r="C429" s="47" t="s">
        <v>126</v>
      </c>
      <c r="D429" s="47" t="s">
        <v>6</v>
      </c>
      <c r="E429" s="85">
        <f>E430</f>
        <v>31136302.890000001</v>
      </c>
    </row>
    <row r="430" spans="1:5" ht="37.5" outlineLevel="2" x14ac:dyDescent="0.25">
      <c r="A430" s="79" t="s">
        <v>389</v>
      </c>
      <c r="B430" s="62" t="s">
        <v>82</v>
      </c>
      <c r="C430" s="62" t="s">
        <v>136</v>
      </c>
      <c r="D430" s="62" t="s">
        <v>6</v>
      </c>
      <c r="E430" s="85">
        <f>E431+E441</f>
        <v>31136302.890000001</v>
      </c>
    </row>
    <row r="431" spans="1:5" ht="21" customHeight="1" outlineLevel="2" x14ac:dyDescent="0.25">
      <c r="A431" s="46" t="s">
        <v>390</v>
      </c>
      <c r="B431" s="47" t="s">
        <v>82</v>
      </c>
      <c r="C431" s="47" t="s">
        <v>228</v>
      </c>
      <c r="D431" s="47" t="s">
        <v>6</v>
      </c>
      <c r="E431" s="85">
        <f>E432+E435+E438</f>
        <v>30465302.890000001</v>
      </c>
    </row>
    <row r="432" spans="1:5" ht="37.5" outlineLevel="6" x14ac:dyDescent="0.25">
      <c r="A432" s="51" t="s">
        <v>84</v>
      </c>
      <c r="B432" s="47" t="s">
        <v>82</v>
      </c>
      <c r="C432" s="47" t="s">
        <v>141</v>
      </c>
      <c r="D432" s="47" t="s">
        <v>6</v>
      </c>
      <c r="E432" s="85">
        <f>E433</f>
        <v>30234360</v>
      </c>
    </row>
    <row r="433" spans="1:5" ht="37.5" outlineLevel="6" x14ac:dyDescent="0.25">
      <c r="A433" s="46" t="s">
        <v>37</v>
      </c>
      <c r="B433" s="47" t="s">
        <v>82</v>
      </c>
      <c r="C433" s="47" t="s">
        <v>141</v>
      </c>
      <c r="D433" s="47" t="s">
        <v>38</v>
      </c>
      <c r="E433" s="85">
        <f>E434</f>
        <v>30234360</v>
      </c>
    </row>
    <row r="434" spans="1:5" outlineLevel="6" x14ac:dyDescent="0.25">
      <c r="A434" s="46" t="s">
        <v>74</v>
      </c>
      <c r="B434" s="47" t="s">
        <v>82</v>
      </c>
      <c r="C434" s="47" t="s">
        <v>141</v>
      </c>
      <c r="D434" s="47" t="s">
        <v>75</v>
      </c>
      <c r="E434" s="85">
        <v>30234360</v>
      </c>
    </row>
    <row r="435" spans="1:5" ht="58.5" customHeight="1" outlineLevel="6" x14ac:dyDescent="0.25">
      <c r="A435" s="29" t="s">
        <v>414</v>
      </c>
      <c r="B435" s="47" t="s">
        <v>82</v>
      </c>
      <c r="C435" s="47" t="s">
        <v>311</v>
      </c>
      <c r="D435" s="47" t="s">
        <v>6</v>
      </c>
      <c r="E435" s="85">
        <f>E436</f>
        <v>226442.89</v>
      </c>
    </row>
    <row r="436" spans="1:5" ht="37.5" outlineLevel="6" x14ac:dyDescent="0.25">
      <c r="A436" s="46" t="s">
        <v>37</v>
      </c>
      <c r="B436" s="47" t="s">
        <v>82</v>
      </c>
      <c r="C436" s="47" t="s">
        <v>311</v>
      </c>
      <c r="D436" s="47" t="s">
        <v>38</v>
      </c>
      <c r="E436" s="85">
        <f>E437</f>
        <v>226442.89</v>
      </c>
    </row>
    <row r="437" spans="1:5" outlineLevel="4" x14ac:dyDescent="0.25">
      <c r="A437" s="46" t="s">
        <v>74</v>
      </c>
      <c r="B437" s="47" t="s">
        <v>82</v>
      </c>
      <c r="C437" s="47" t="s">
        <v>311</v>
      </c>
      <c r="D437" s="47" t="s">
        <v>75</v>
      </c>
      <c r="E437" s="85">
        <v>226442.89</v>
      </c>
    </row>
    <row r="438" spans="1:5" ht="56.25" outlineLevel="4" x14ac:dyDescent="0.25">
      <c r="A438" s="46" t="s">
        <v>324</v>
      </c>
      <c r="B438" s="47" t="s">
        <v>82</v>
      </c>
      <c r="C438" s="47" t="s">
        <v>325</v>
      </c>
      <c r="D438" s="47" t="s">
        <v>6</v>
      </c>
      <c r="E438" s="85">
        <f>E439</f>
        <v>4500</v>
      </c>
    </row>
    <row r="439" spans="1:5" ht="37.5" outlineLevel="4" x14ac:dyDescent="0.25">
      <c r="A439" s="46" t="s">
        <v>37</v>
      </c>
      <c r="B439" s="47" t="s">
        <v>82</v>
      </c>
      <c r="C439" s="47" t="s">
        <v>325</v>
      </c>
      <c r="D439" s="47" t="s">
        <v>38</v>
      </c>
      <c r="E439" s="85">
        <f>E440</f>
        <v>4500</v>
      </c>
    </row>
    <row r="440" spans="1:5" outlineLevel="4" x14ac:dyDescent="0.25">
      <c r="A440" s="46" t="s">
        <v>74</v>
      </c>
      <c r="B440" s="47" t="s">
        <v>82</v>
      </c>
      <c r="C440" s="47" t="s">
        <v>325</v>
      </c>
      <c r="D440" s="47" t="s">
        <v>75</v>
      </c>
      <c r="E440" s="85">
        <v>4500</v>
      </c>
    </row>
    <row r="441" spans="1:5" ht="21" customHeight="1" outlineLevel="5" x14ac:dyDescent="0.25">
      <c r="A441" s="46" t="s">
        <v>211</v>
      </c>
      <c r="B441" s="47" t="s">
        <v>82</v>
      </c>
      <c r="C441" s="47" t="s">
        <v>230</v>
      </c>
      <c r="D441" s="47" t="s">
        <v>6</v>
      </c>
      <c r="E441" s="85">
        <f>E442</f>
        <v>671000</v>
      </c>
    </row>
    <row r="442" spans="1:5" outlineLevel="6" x14ac:dyDescent="0.25">
      <c r="A442" s="46" t="s">
        <v>83</v>
      </c>
      <c r="B442" s="47" t="s">
        <v>82</v>
      </c>
      <c r="C442" s="47" t="s">
        <v>140</v>
      </c>
      <c r="D442" s="47" t="s">
        <v>6</v>
      </c>
      <c r="E442" s="85">
        <f>E443</f>
        <v>671000</v>
      </c>
    </row>
    <row r="443" spans="1:5" ht="37.5" outlineLevel="6" x14ac:dyDescent="0.25">
      <c r="A443" s="46" t="s">
        <v>37</v>
      </c>
      <c r="B443" s="47" t="s">
        <v>82</v>
      </c>
      <c r="C443" s="47" t="s">
        <v>140</v>
      </c>
      <c r="D443" s="47" t="s">
        <v>38</v>
      </c>
      <c r="E443" s="85">
        <f>E444+E445</f>
        <v>671000</v>
      </c>
    </row>
    <row r="444" spans="1:5" outlineLevel="6" x14ac:dyDescent="0.25">
      <c r="A444" s="46" t="s">
        <v>74</v>
      </c>
      <c r="B444" s="47" t="s">
        <v>82</v>
      </c>
      <c r="C444" s="47" t="s">
        <v>140</v>
      </c>
      <c r="D444" s="47" t="s">
        <v>75</v>
      </c>
      <c r="E444" s="85">
        <f>557000</f>
        <v>557000</v>
      </c>
    </row>
    <row r="445" spans="1:5" ht="37.5" outlineLevel="6" x14ac:dyDescent="0.25">
      <c r="A445" s="46" t="s">
        <v>391</v>
      </c>
      <c r="B445" s="47" t="s">
        <v>82</v>
      </c>
      <c r="C445" s="47" t="s">
        <v>140</v>
      </c>
      <c r="D445" s="47" t="s">
        <v>253</v>
      </c>
      <c r="E445" s="85">
        <f>114000</f>
        <v>114000</v>
      </c>
    </row>
    <row r="446" spans="1:5" outlineLevel="6" x14ac:dyDescent="0.25">
      <c r="A446" s="46" t="s">
        <v>583</v>
      </c>
      <c r="B446" s="47" t="s">
        <v>584</v>
      </c>
      <c r="C446" s="47" t="s">
        <v>126</v>
      </c>
      <c r="D446" s="47" t="s">
        <v>6</v>
      </c>
      <c r="E446" s="85">
        <f>E447</f>
        <v>180000</v>
      </c>
    </row>
    <row r="447" spans="1:5" ht="37.5" outlineLevel="6" x14ac:dyDescent="0.25">
      <c r="A447" s="46" t="s">
        <v>389</v>
      </c>
      <c r="B447" s="47" t="s">
        <v>584</v>
      </c>
      <c r="C447" s="47" t="s">
        <v>136</v>
      </c>
      <c r="D447" s="47" t="s">
        <v>6</v>
      </c>
      <c r="E447" s="85">
        <f>E448</f>
        <v>180000</v>
      </c>
    </row>
    <row r="448" spans="1:5" ht="21.75" customHeight="1" outlineLevel="6" x14ac:dyDescent="0.25">
      <c r="A448" s="46" t="s">
        <v>211</v>
      </c>
      <c r="B448" s="47" t="s">
        <v>584</v>
      </c>
      <c r="C448" s="47" t="s">
        <v>230</v>
      </c>
      <c r="D448" s="47" t="s">
        <v>6</v>
      </c>
      <c r="E448" s="85">
        <f>E449</f>
        <v>180000</v>
      </c>
    </row>
    <row r="449" spans="1:5" ht="40.5" customHeight="1" outlineLevel="6" x14ac:dyDescent="0.25">
      <c r="A449" s="46" t="s">
        <v>585</v>
      </c>
      <c r="B449" s="47" t="s">
        <v>584</v>
      </c>
      <c r="C449" s="47" t="s">
        <v>586</v>
      </c>
      <c r="D449" s="47" t="s">
        <v>6</v>
      </c>
      <c r="E449" s="85">
        <f>E450</f>
        <v>180000</v>
      </c>
    </row>
    <row r="450" spans="1:5" ht="37.5" outlineLevel="6" x14ac:dyDescent="0.25">
      <c r="A450" s="46" t="s">
        <v>37</v>
      </c>
      <c r="B450" s="47" t="s">
        <v>584</v>
      </c>
      <c r="C450" s="47" t="s">
        <v>586</v>
      </c>
      <c r="D450" s="47" t="s">
        <v>38</v>
      </c>
      <c r="E450" s="85">
        <f>E451</f>
        <v>180000</v>
      </c>
    </row>
    <row r="451" spans="1:5" outlineLevel="6" x14ac:dyDescent="0.25">
      <c r="A451" s="46" t="s">
        <v>74</v>
      </c>
      <c r="B451" s="47" t="s">
        <v>584</v>
      </c>
      <c r="C451" s="47" t="s">
        <v>586</v>
      </c>
      <c r="D451" s="47" t="s">
        <v>75</v>
      </c>
      <c r="E451" s="85">
        <f>180000</f>
        <v>180000</v>
      </c>
    </row>
    <row r="452" spans="1:5" s="3" customFormat="1" x14ac:dyDescent="0.25">
      <c r="A452" s="46" t="s">
        <v>85</v>
      </c>
      <c r="B452" s="45" t="s">
        <v>86</v>
      </c>
      <c r="C452" s="45" t="s">
        <v>126</v>
      </c>
      <c r="D452" s="45" t="s">
        <v>6</v>
      </c>
      <c r="E452" s="89">
        <f>E453+E478+E458</f>
        <v>45674058.520000003</v>
      </c>
    </row>
    <row r="453" spans="1:5" outlineLevel="1" x14ac:dyDescent="0.25">
      <c r="A453" s="46" t="s">
        <v>87</v>
      </c>
      <c r="B453" s="47" t="s">
        <v>88</v>
      </c>
      <c r="C453" s="47" t="s">
        <v>126</v>
      </c>
      <c r="D453" s="47" t="s">
        <v>6</v>
      </c>
      <c r="E453" s="85">
        <f>E454</f>
        <v>5301675.24</v>
      </c>
    </row>
    <row r="454" spans="1:5" outlineLevel="3" x14ac:dyDescent="0.25">
      <c r="A454" s="46" t="s">
        <v>198</v>
      </c>
      <c r="B454" s="47" t="s">
        <v>88</v>
      </c>
      <c r="C454" s="47" t="s">
        <v>127</v>
      </c>
      <c r="D454" s="47" t="s">
        <v>6</v>
      </c>
      <c r="E454" s="85">
        <f>E455</f>
        <v>5301675.24</v>
      </c>
    </row>
    <row r="455" spans="1:5" outlineLevel="4" x14ac:dyDescent="0.25">
      <c r="A455" s="46" t="s">
        <v>89</v>
      </c>
      <c r="B455" s="47" t="s">
        <v>88</v>
      </c>
      <c r="C455" s="47" t="s">
        <v>142</v>
      </c>
      <c r="D455" s="47" t="s">
        <v>6</v>
      </c>
      <c r="E455" s="85">
        <f>E456</f>
        <v>5301675.24</v>
      </c>
    </row>
    <row r="456" spans="1:5" outlineLevel="5" x14ac:dyDescent="0.25">
      <c r="A456" s="46" t="s">
        <v>90</v>
      </c>
      <c r="B456" s="47" t="s">
        <v>88</v>
      </c>
      <c r="C456" s="47" t="s">
        <v>142</v>
      </c>
      <c r="D456" s="47" t="s">
        <v>91</v>
      </c>
      <c r="E456" s="85">
        <f>E457</f>
        <v>5301675.24</v>
      </c>
    </row>
    <row r="457" spans="1:5" outlineLevel="6" x14ac:dyDescent="0.25">
      <c r="A457" s="46" t="s">
        <v>92</v>
      </c>
      <c r="B457" s="47" t="s">
        <v>88</v>
      </c>
      <c r="C457" s="47" t="s">
        <v>142</v>
      </c>
      <c r="D457" s="47" t="s">
        <v>93</v>
      </c>
      <c r="E457" s="85">
        <f>5301675.24</f>
        <v>5301675.24</v>
      </c>
    </row>
    <row r="458" spans="1:5" outlineLevel="6" x14ac:dyDescent="0.25">
      <c r="A458" s="46" t="s">
        <v>94</v>
      </c>
      <c r="B458" s="47" t="s">
        <v>95</v>
      </c>
      <c r="C458" s="47" t="s">
        <v>126</v>
      </c>
      <c r="D458" s="47" t="s">
        <v>6</v>
      </c>
      <c r="E458" s="85">
        <f>E459+E464+E469+E474</f>
        <v>3318600</v>
      </c>
    </row>
    <row r="459" spans="1:5" ht="37.5" outlineLevel="6" x14ac:dyDescent="0.25">
      <c r="A459" s="79" t="s">
        <v>416</v>
      </c>
      <c r="B459" s="62" t="s">
        <v>95</v>
      </c>
      <c r="C459" s="62" t="s">
        <v>138</v>
      </c>
      <c r="D459" s="62" t="s">
        <v>6</v>
      </c>
      <c r="E459" s="85">
        <f>E460</f>
        <v>2460000</v>
      </c>
    </row>
    <row r="460" spans="1:5" outlineLevel="6" x14ac:dyDescent="0.25">
      <c r="A460" s="49" t="s">
        <v>502</v>
      </c>
      <c r="B460" s="47" t="s">
        <v>95</v>
      </c>
      <c r="C460" s="47" t="s">
        <v>503</v>
      </c>
      <c r="D460" s="47" t="s">
        <v>6</v>
      </c>
      <c r="E460" s="85">
        <f>E461</f>
        <v>2460000</v>
      </c>
    </row>
    <row r="461" spans="1:5" ht="57.75" customHeight="1" outlineLevel="6" x14ac:dyDescent="0.25">
      <c r="A461" s="29" t="s">
        <v>426</v>
      </c>
      <c r="B461" s="47" t="s">
        <v>95</v>
      </c>
      <c r="C461" s="47" t="s">
        <v>504</v>
      </c>
      <c r="D461" s="47" t="s">
        <v>6</v>
      </c>
      <c r="E461" s="85">
        <f>E462</f>
        <v>2460000</v>
      </c>
    </row>
    <row r="462" spans="1:5" outlineLevel="6" x14ac:dyDescent="0.25">
      <c r="A462" s="46" t="s">
        <v>90</v>
      </c>
      <c r="B462" s="47" t="s">
        <v>95</v>
      </c>
      <c r="C462" s="47" t="s">
        <v>504</v>
      </c>
      <c r="D462" s="47" t="s">
        <v>91</v>
      </c>
      <c r="E462" s="85">
        <f>E463</f>
        <v>2460000</v>
      </c>
    </row>
    <row r="463" spans="1:5" ht="21" customHeight="1" outlineLevel="6" x14ac:dyDescent="0.25">
      <c r="A463" s="46" t="s">
        <v>97</v>
      </c>
      <c r="B463" s="47" t="s">
        <v>95</v>
      </c>
      <c r="C463" s="47" t="s">
        <v>504</v>
      </c>
      <c r="D463" s="47" t="s">
        <v>98</v>
      </c>
      <c r="E463" s="85">
        <v>2460000</v>
      </c>
    </row>
    <row r="464" spans="1:5" ht="37.5" outlineLevel="6" x14ac:dyDescent="0.25">
      <c r="A464" s="79" t="s">
        <v>392</v>
      </c>
      <c r="B464" s="62" t="s">
        <v>95</v>
      </c>
      <c r="C464" s="62" t="s">
        <v>129</v>
      </c>
      <c r="D464" s="62" t="s">
        <v>6</v>
      </c>
      <c r="E464" s="85">
        <f>E465</f>
        <v>200000</v>
      </c>
    </row>
    <row r="465" spans="1:5" ht="37.5" outlineLevel="6" x14ac:dyDescent="0.25">
      <c r="A465" s="46" t="s">
        <v>393</v>
      </c>
      <c r="B465" s="47" t="s">
        <v>95</v>
      </c>
      <c r="C465" s="47" t="s">
        <v>443</v>
      </c>
      <c r="D465" s="47" t="s">
        <v>6</v>
      </c>
      <c r="E465" s="85">
        <f>E466</f>
        <v>200000</v>
      </c>
    </row>
    <row r="466" spans="1:5" ht="20.25" customHeight="1" outlineLevel="6" x14ac:dyDescent="0.25">
      <c r="A466" s="46" t="s">
        <v>99</v>
      </c>
      <c r="B466" s="47" t="s">
        <v>95</v>
      </c>
      <c r="C466" s="47" t="s">
        <v>446</v>
      </c>
      <c r="D466" s="47" t="s">
        <v>6</v>
      </c>
      <c r="E466" s="85">
        <f>E467</f>
        <v>200000</v>
      </c>
    </row>
    <row r="467" spans="1:5" outlineLevel="6" x14ac:dyDescent="0.25">
      <c r="A467" s="46" t="s">
        <v>90</v>
      </c>
      <c r="B467" s="47" t="s">
        <v>95</v>
      </c>
      <c r="C467" s="47" t="s">
        <v>446</v>
      </c>
      <c r="D467" s="47" t="s">
        <v>91</v>
      </c>
      <c r="E467" s="85">
        <f>E468</f>
        <v>200000</v>
      </c>
    </row>
    <row r="468" spans="1:5" ht="18" customHeight="1" outlineLevel="6" x14ac:dyDescent="0.25">
      <c r="A468" s="46" t="s">
        <v>97</v>
      </c>
      <c r="B468" s="47" t="s">
        <v>95</v>
      </c>
      <c r="C468" s="47" t="s">
        <v>446</v>
      </c>
      <c r="D468" s="47" t="s">
        <v>98</v>
      </c>
      <c r="E468" s="85">
        <f>200000</f>
        <v>200000</v>
      </c>
    </row>
    <row r="469" spans="1:5" ht="37.5" outlineLevel="6" x14ac:dyDescent="0.25">
      <c r="A469" s="79" t="s">
        <v>394</v>
      </c>
      <c r="B469" s="62" t="s">
        <v>95</v>
      </c>
      <c r="C469" s="62" t="s">
        <v>395</v>
      </c>
      <c r="D469" s="62" t="s">
        <v>6</v>
      </c>
      <c r="E469" s="85">
        <f>E470</f>
        <v>558600</v>
      </c>
    </row>
    <row r="470" spans="1:5" ht="37.5" outlineLevel="6" x14ac:dyDescent="0.25">
      <c r="A470" s="46" t="s">
        <v>415</v>
      </c>
      <c r="B470" s="47" t="s">
        <v>95</v>
      </c>
      <c r="C470" s="47" t="s">
        <v>396</v>
      </c>
      <c r="D470" s="47" t="s">
        <v>6</v>
      </c>
      <c r="E470" s="85">
        <f>E471</f>
        <v>558600</v>
      </c>
    </row>
    <row r="471" spans="1:5" ht="37.5" outlineLevel="6" x14ac:dyDescent="0.25">
      <c r="A471" s="46" t="s">
        <v>96</v>
      </c>
      <c r="B471" s="47" t="s">
        <v>95</v>
      </c>
      <c r="C471" s="47" t="s">
        <v>397</v>
      </c>
      <c r="D471" s="47" t="s">
        <v>6</v>
      </c>
      <c r="E471" s="85">
        <f>E472</f>
        <v>558600</v>
      </c>
    </row>
    <row r="472" spans="1:5" outlineLevel="6" x14ac:dyDescent="0.25">
      <c r="A472" s="46" t="s">
        <v>90</v>
      </c>
      <c r="B472" s="47" t="s">
        <v>95</v>
      </c>
      <c r="C472" s="47" t="s">
        <v>397</v>
      </c>
      <c r="D472" s="47" t="s">
        <v>91</v>
      </c>
      <c r="E472" s="85">
        <f>E473</f>
        <v>558600</v>
      </c>
    </row>
    <row r="473" spans="1:5" ht="19.5" customHeight="1" outlineLevel="6" x14ac:dyDescent="0.25">
      <c r="A473" s="46" t="s">
        <v>97</v>
      </c>
      <c r="B473" s="47" t="s">
        <v>95</v>
      </c>
      <c r="C473" s="47" t="s">
        <v>397</v>
      </c>
      <c r="D473" s="47" t="s">
        <v>98</v>
      </c>
      <c r="E473" s="85">
        <v>558600</v>
      </c>
    </row>
    <row r="474" spans="1:5" ht="19.5" customHeight="1" outlineLevel="6" x14ac:dyDescent="0.25">
      <c r="A474" s="46" t="s">
        <v>132</v>
      </c>
      <c r="B474" s="47" t="s">
        <v>95</v>
      </c>
      <c r="C474" s="47" t="s">
        <v>127</v>
      </c>
      <c r="D474" s="47" t="s">
        <v>6</v>
      </c>
      <c r="E474" s="85">
        <f>E475</f>
        <v>100000</v>
      </c>
    </row>
    <row r="475" spans="1:5" ht="37.5" outlineLevel="6" x14ac:dyDescent="0.25">
      <c r="A475" s="46" t="s">
        <v>587</v>
      </c>
      <c r="B475" s="47" t="s">
        <v>95</v>
      </c>
      <c r="C475" s="47" t="s">
        <v>602</v>
      </c>
      <c r="D475" s="47" t="s">
        <v>6</v>
      </c>
      <c r="E475" s="85">
        <f>E476</f>
        <v>100000</v>
      </c>
    </row>
    <row r="476" spans="1:5" outlineLevel="6" x14ac:dyDescent="0.25">
      <c r="A476" s="46" t="s">
        <v>90</v>
      </c>
      <c r="B476" s="47" t="s">
        <v>95</v>
      </c>
      <c r="C476" s="47" t="s">
        <v>602</v>
      </c>
      <c r="D476" s="47" t="s">
        <v>91</v>
      </c>
      <c r="E476" s="85">
        <f>E477</f>
        <v>100000</v>
      </c>
    </row>
    <row r="477" spans="1:5" outlineLevel="6" x14ac:dyDescent="0.25">
      <c r="A477" s="46" t="s">
        <v>326</v>
      </c>
      <c r="B477" s="47" t="s">
        <v>95</v>
      </c>
      <c r="C477" s="47" t="s">
        <v>602</v>
      </c>
      <c r="D477" s="47" t="s">
        <v>327</v>
      </c>
      <c r="E477" s="85">
        <f>100000</f>
        <v>100000</v>
      </c>
    </row>
    <row r="478" spans="1:5" outlineLevel="1" x14ac:dyDescent="0.25">
      <c r="A478" s="46" t="s">
        <v>123</v>
      </c>
      <c r="B478" s="47" t="s">
        <v>124</v>
      </c>
      <c r="C478" s="47" t="s">
        <v>126</v>
      </c>
      <c r="D478" s="47" t="s">
        <v>6</v>
      </c>
      <c r="E478" s="85">
        <f>E479+E485</f>
        <v>37053783.280000001</v>
      </c>
    </row>
    <row r="479" spans="1:5" ht="37.5" outlineLevel="2" x14ac:dyDescent="0.25">
      <c r="A479" s="79" t="s">
        <v>425</v>
      </c>
      <c r="B479" s="62" t="s">
        <v>124</v>
      </c>
      <c r="C479" s="62" t="s">
        <v>138</v>
      </c>
      <c r="D479" s="62" t="s">
        <v>6</v>
      </c>
      <c r="E479" s="85">
        <f>E480</f>
        <v>3404117</v>
      </c>
    </row>
    <row r="480" spans="1:5" ht="37.5" outlineLevel="3" x14ac:dyDescent="0.25">
      <c r="A480" s="46" t="s">
        <v>417</v>
      </c>
      <c r="B480" s="47" t="s">
        <v>124</v>
      </c>
      <c r="C480" s="47" t="s">
        <v>139</v>
      </c>
      <c r="D480" s="47" t="s">
        <v>6</v>
      </c>
      <c r="E480" s="85">
        <f>E481</f>
        <v>3404117</v>
      </c>
    </row>
    <row r="481" spans="1:5" ht="21" customHeight="1" outlineLevel="4" x14ac:dyDescent="0.25">
      <c r="A481" s="80" t="s">
        <v>204</v>
      </c>
      <c r="B481" s="47" t="s">
        <v>124</v>
      </c>
      <c r="C481" s="47" t="s">
        <v>235</v>
      </c>
      <c r="D481" s="47" t="s">
        <v>6</v>
      </c>
      <c r="E481" s="85">
        <f>E482</f>
        <v>3404117</v>
      </c>
    </row>
    <row r="482" spans="1:5" ht="130.5" customHeight="1" outlineLevel="5" x14ac:dyDescent="0.25">
      <c r="A482" s="29" t="s">
        <v>749</v>
      </c>
      <c r="B482" s="47" t="s">
        <v>124</v>
      </c>
      <c r="C482" s="47" t="s">
        <v>156</v>
      </c>
      <c r="D482" s="47" t="s">
        <v>6</v>
      </c>
      <c r="E482" s="85">
        <f>E483</f>
        <v>3404117</v>
      </c>
    </row>
    <row r="483" spans="1:5" outlineLevel="6" x14ac:dyDescent="0.25">
      <c r="A483" s="46" t="s">
        <v>90</v>
      </c>
      <c r="B483" s="47" t="s">
        <v>124</v>
      </c>
      <c r="C483" s="47" t="s">
        <v>156</v>
      </c>
      <c r="D483" s="47" t="s">
        <v>91</v>
      </c>
      <c r="E483" s="85">
        <f>E484</f>
        <v>3404117</v>
      </c>
    </row>
    <row r="484" spans="1:5" ht="17.25" customHeight="1" outlineLevel="6" x14ac:dyDescent="0.25">
      <c r="A484" s="46" t="s">
        <v>97</v>
      </c>
      <c r="B484" s="47" t="s">
        <v>124</v>
      </c>
      <c r="C484" s="47" t="s">
        <v>156</v>
      </c>
      <c r="D484" s="47" t="s">
        <v>98</v>
      </c>
      <c r="E484" s="85">
        <v>3404117</v>
      </c>
    </row>
    <row r="485" spans="1:5" ht="20.25" customHeight="1" outlineLevel="6" x14ac:dyDescent="0.25">
      <c r="A485" s="46" t="s">
        <v>132</v>
      </c>
      <c r="B485" s="47" t="s">
        <v>124</v>
      </c>
      <c r="C485" s="47" t="s">
        <v>127</v>
      </c>
      <c r="D485" s="47" t="s">
        <v>6</v>
      </c>
      <c r="E485" s="85">
        <f>E486</f>
        <v>33649666.280000001</v>
      </c>
    </row>
    <row r="486" spans="1:5" outlineLevel="6" x14ac:dyDescent="0.25">
      <c r="A486" s="46" t="s">
        <v>292</v>
      </c>
      <c r="B486" s="47" t="s">
        <v>124</v>
      </c>
      <c r="C486" s="47" t="s">
        <v>291</v>
      </c>
      <c r="D486" s="47" t="s">
        <v>6</v>
      </c>
      <c r="E486" s="85">
        <f>E496+E487+E490</f>
        <v>33649666.280000001</v>
      </c>
    </row>
    <row r="487" spans="1:5" ht="57" customHeight="1" outlineLevel="6" x14ac:dyDescent="0.25">
      <c r="A487" s="46" t="s">
        <v>467</v>
      </c>
      <c r="B487" s="47" t="s">
        <v>124</v>
      </c>
      <c r="C487" s="47" t="s">
        <v>468</v>
      </c>
      <c r="D487" s="47" t="s">
        <v>6</v>
      </c>
      <c r="E487" s="85">
        <f>E488</f>
        <v>1021243.89</v>
      </c>
    </row>
    <row r="488" spans="1:5" outlineLevel="6" x14ac:dyDescent="0.25">
      <c r="A488" s="46" t="s">
        <v>90</v>
      </c>
      <c r="B488" s="47" t="s">
        <v>124</v>
      </c>
      <c r="C488" s="47" t="s">
        <v>468</v>
      </c>
      <c r="D488" s="47" t="s">
        <v>91</v>
      </c>
      <c r="E488" s="85">
        <f>E489</f>
        <v>1021243.89</v>
      </c>
    </row>
    <row r="489" spans="1:5" outlineLevel="6" x14ac:dyDescent="0.25">
      <c r="A489" s="46" t="s">
        <v>92</v>
      </c>
      <c r="B489" s="47" t="s">
        <v>124</v>
      </c>
      <c r="C489" s="47" t="s">
        <v>468</v>
      </c>
      <c r="D489" s="47" t="s">
        <v>93</v>
      </c>
      <c r="E489" s="85">
        <v>1021243.89</v>
      </c>
    </row>
    <row r="490" spans="1:5" ht="78.75" customHeight="1" outlineLevel="6" x14ac:dyDescent="0.25">
      <c r="A490" s="29" t="s">
        <v>469</v>
      </c>
      <c r="B490" s="47" t="s">
        <v>124</v>
      </c>
      <c r="C490" s="47" t="s">
        <v>470</v>
      </c>
      <c r="D490" s="47" t="s">
        <v>6</v>
      </c>
      <c r="E490" s="85">
        <f>E491+E493</f>
        <v>14290492.390000001</v>
      </c>
    </row>
    <row r="491" spans="1:5" ht="17.25" customHeight="1" outlineLevel="6" x14ac:dyDescent="0.25">
      <c r="A491" s="46" t="s">
        <v>15</v>
      </c>
      <c r="B491" s="47" t="s">
        <v>124</v>
      </c>
      <c r="C491" s="47" t="s">
        <v>470</v>
      </c>
      <c r="D491" s="47" t="s">
        <v>16</v>
      </c>
      <c r="E491" s="85">
        <f>E492</f>
        <v>130000</v>
      </c>
    </row>
    <row r="492" spans="1:5" ht="23.25" customHeight="1" outlineLevel="6" x14ac:dyDescent="0.25">
      <c r="A492" s="46" t="s">
        <v>17</v>
      </c>
      <c r="B492" s="47" t="s">
        <v>124</v>
      </c>
      <c r="C492" s="47" t="s">
        <v>470</v>
      </c>
      <c r="D492" s="47" t="s">
        <v>18</v>
      </c>
      <c r="E492" s="85">
        <f>130000</f>
        <v>130000</v>
      </c>
    </row>
    <row r="493" spans="1:5" outlineLevel="6" x14ac:dyDescent="0.25">
      <c r="A493" s="46" t="s">
        <v>90</v>
      </c>
      <c r="B493" s="47" t="s">
        <v>124</v>
      </c>
      <c r="C493" s="47" t="s">
        <v>470</v>
      </c>
      <c r="D493" s="47" t="s">
        <v>91</v>
      </c>
      <c r="E493" s="85">
        <f>E494+E495</f>
        <v>14160492.390000001</v>
      </c>
    </row>
    <row r="494" spans="1:5" outlineLevel="6" x14ac:dyDescent="0.25">
      <c r="A494" s="46" t="s">
        <v>92</v>
      </c>
      <c r="B494" s="47" t="s">
        <v>124</v>
      </c>
      <c r="C494" s="47" t="s">
        <v>470</v>
      </c>
      <c r="D494" s="47" t="s">
        <v>93</v>
      </c>
      <c r="E494" s="85">
        <v>12360492.390000001</v>
      </c>
    </row>
    <row r="495" spans="1:5" ht="18.75" customHeight="1" outlineLevel="6" x14ac:dyDescent="0.25">
      <c r="A495" s="46" t="s">
        <v>97</v>
      </c>
      <c r="B495" s="47" t="s">
        <v>124</v>
      </c>
      <c r="C495" s="47" t="s">
        <v>470</v>
      </c>
      <c r="D495" s="47" t="s">
        <v>98</v>
      </c>
      <c r="E495" s="85">
        <v>1800000</v>
      </c>
    </row>
    <row r="496" spans="1:5" ht="94.5" customHeight="1" outlineLevel="6" x14ac:dyDescent="0.25">
      <c r="A496" s="29" t="s">
        <v>748</v>
      </c>
      <c r="B496" s="47" t="s">
        <v>124</v>
      </c>
      <c r="C496" s="47" t="s">
        <v>312</v>
      </c>
      <c r="D496" s="47" t="s">
        <v>6</v>
      </c>
      <c r="E496" s="85">
        <f>E497</f>
        <v>18337930</v>
      </c>
    </row>
    <row r="497" spans="1:5" ht="37.5" outlineLevel="6" x14ac:dyDescent="0.25">
      <c r="A497" s="46" t="s">
        <v>266</v>
      </c>
      <c r="B497" s="47" t="s">
        <v>124</v>
      </c>
      <c r="C497" s="47" t="s">
        <v>312</v>
      </c>
      <c r="D497" s="47" t="s">
        <v>267</v>
      </c>
      <c r="E497" s="85">
        <f>E498</f>
        <v>18337930</v>
      </c>
    </row>
    <row r="498" spans="1:5" outlineLevel="6" x14ac:dyDescent="0.25">
      <c r="A498" s="46" t="s">
        <v>268</v>
      </c>
      <c r="B498" s="47" t="s">
        <v>124</v>
      </c>
      <c r="C498" s="47" t="s">
        <v>312</v>
      </c>
      <c r="D498" s="47" t="s">
        <v>269</v>
      </c>
      <c r="E498" s="85">
        <v>18337930</v>
      </c>
    </row>
    <row r="499" spans="1:5" s="3" customFormat="1" x14ac:dyDescent="0.25">
      <c r="A499" s="46" t="s">
        <v>100</v>
      </c>
      <c r="B499" s="45" t="s">
        <v>101</v>
      </c>
      <c r="C499" s="45" t="s">
        <v>126</v>
      </c>
      <c r="D499" s="45" t="s">
        <v>6</v>
      </c>
      <c r="E499" s="89">
        <f>E500</f>
        <v>1528224.33</v>
      </c>
    </row>
    <row r="500" spans="1:5" outlineLevel="1" x14ac:dyDescent="0.25">
      <c r="A500" s="46" t="s">
        <v>318</v>
      </c>
      <c r="B500" s="47" t="s">
        <v>317</v>
      </c>
      <c r="C500" s="47" t="s">
        <v>126</v>
      </c>
      <c r="D500" s="47" t="s">
        <v>6</v>
      </c>
      <c r="E500" s="85">
        <f>E501+E512</f>
        <v>1528224.33</v>
      </c>
    </row>
    <row r="501" spans="1:5" ht="34.5" customHeight="1" outlineLevel="2" x14ac:dyDescent="0.25">
      <c r="A501" s="79" t="s">
        <v>398</v>
      </c>
      <c r="B501" s="62" t="s">
        <v>317</v>
      </c>
      <c r="C501" s="62" t="s">
        <v>200</v>
      </c>
      <c r="D501" s="62" t="s">
        <v>6</v>
      </c>
      <c r="E501" s="85">
        <f>E508+E502</f>
        <v>1478224.33</v>
      </c>
    </row>
    <row r="502" spans="1:5" ht="37.5" outlineLevel="6" x14ac:dyDescent="0.25">
      <c r="A502" s="46" t="s">
        <v>213</v>
      </c>
      <c r="B502" s="47" t="s">
        <v>317</v>
      </c>
      <c r="C502" s="47" t="s">
        <v>231</v>
      </c>
      <c r="D502" s="47" t="s">
        <v>6</v>
      </c>
      <c r="E502" s="85">
        <f>E503</f>
        <v>661000</v>
      </c>
    </row>
    <row r="503" spans="1:5" outlineLevel="6" x14ac:dyDescent="0.25">
      <c r="A503" s="46" t="s">
        <v>102</v>
      </c>
      <c r="B503" s="47" t="s">
        <v>317</v>
      </c>
      <c r="C503" s="47" t="s">
        <v>201</v>
      </c>
      <c r="D503" s="47" t="s">
        <v>6</v>
      </c>
      <c r="E503" s="85">
        <f>E504+E506</f>
        <v>661000</v>
      </c>
    </row>
    <row r="504" spans="1:5" ht="18.75" customHeight="1" outlineLevel="6" x14ac:dyDescent="0.25">
      <c r="A504" s="46" t="s">
        <v>15</v>
      </c>
      <c r="B504" s="47" t="s">
        <v>317</v>
      </c>
      <c r="C504" s="47" t="s">
        <v>201</v>
      </c>
      <c r="D504" s="47" t="s">
        <v>16</v>
      </c>
      <c r="E504" s="85">
        <f>E505</f>
        <v>631000</v>
      </c>
    </row>
    <row r="505" spans="1:5" ht="19.5" customHeight="1" outlineLevel="6" x14ac:dyDescent="0.25">
      <c r="A505" s="46" t="s">
        <v>17</v>
      </c>
      <c r="B505" s="47" t="s">
        <v>317</v>
      </c>
      <c r="C505" s="47" t="s">
        <v>201</v>
      </c>
      <c r="D505" s="47" t="s">
        <v>18</v>
      </c>
      <c r="E505" s="85">
        <f>631000</f>
        <v>631000</v>
      </c>
    </row>
    <row r="506" spans="1:5" ht="21" customHeight="1" outlineLevel="6" x14ac:dyDescent="0.25">
      <c r="A506" s="46" t="s">
        <v>274</v>
      </c>
      <c r="B506" s="47" t="s">
        <v>317</v>
      </c>
      <c r="C506" s="47" t="s">
        <v>201</v>
      </c>
      <c r="D506" s="47" t="s">
        <v>20</v>
      </c>
      <c r="E506" s="85">
        <f>E507</f>
        <v>30000</v>
      </c>
    </row>
    <row r="507" spans="1:5" ht="21" customHeight="1" outlineLevel="6" x14ac:dyDescent="0.25">
      <c r="A507" s="46" t="s">
        <v>275</v>
      </c>
      <c r="B507" s="47" t="s">
        <v>317</v>
      </c>
      <c r="C507" s="47" t="s">
        <v>201</v>
      </c>
      <c r="D507" s="47" t="s">
        <v>22</v>
      </c>
      <c r="E507" s="85">
        <f>30000</f>
        <v>30000</v>
      </c>
    </row>
    <row r="508" spans="1:5" outlineLevel="2" x14ac:dyDescent="0.25">
      <c r="A508" s="46" t="s">
        <v>399</v>
      </c>
      <c r="B508" s="47" t="s">
        <v>317</v>
      </c>
      <c r="C508" s="47" t="s">
        <v>320</v>
      </c>
      <c r="D508" s="47" t="s">
        <v>6</v>
      </c>
      <c r="E508" s="85">
        <f>E509</f>
        <v>817224.33</v>
      </c>
    </row>
    <row r="509" spans="1:5" ht="18.75" customHeight="1" outlineLevel="2" x14ac:dyDescent="0.25">
      <c r="A509" s="46" t="s">
        <v>296</v>
      </c>
      <c r="B509" s="47" t="s">
        <v>317</v>
      </c>
      <c r="C509" s="47" t="s">
        <v>319</v>
      </c>
      <c r="D509" s="47" t="s">
        <v>6</v>
      </c>
      <c r="E509" s="85">
        <f>E510</f>
        <v>817224.33</v>
      </c>
    </row>
    <row r="510" spans="1:5" ht="37.5" outlineLevel="2" x14ac:dyDescent="0.25">
      <c r="A510" s="46" t="s">
        <v>266</v>
      </c>
      <c r="B510" s="47" t="s">
        <v>317</v>
      </c>
      <c r="C510" s="47" t="s">
        <v>319</v>
      </c>
      <c r="D510" s="47" t="s">
        <v>267</v>
      </c>
      <c r="E510" s="85">
        <f>E511</f>
        <v>817224.33</v>
      </c>
    </row>
    <row r="511" spans="1:5" outlineLevel="4" x14ac:dyDescent="0.25">
      <c r="A511" s="46" t="s">
        <v>268</v>
      </c>
      <c r="B511" s="47" t="s">
        <v>317</v>
      </c>
      <c r="C511" s="47" t="s">
        <v>319</v>
      </c>
      <c r="D511" s="47" t="s">
        <v>269</v>
      </c>
      <c r="E511" s="85">
        <f>817224.33</f>
        <v>817224.33</v>
      </c>
    </row>
    <row r="512" spans="1:5" ht="37.5" outlineLevel="6" x14ac:dyDescent="0.25">
      <c r="A512" s="79" t="s">
        <v>510</v>
      </c>
      <c r="B512" s="62" t="s">
        <v>317</v>
      </c>
      <c r="C512" s="62" t="s">
        <v>511</v>
      </c>
      <c r="D512" s="62" t="s">
        <v>6</v>
      </c>
      <c r="E512" s="85">
        <f>E513</f>
        <v>50000</v>
      </c>
    </row>
    <row r="513" spans="1:5" ht="21" customHeight="1" outlineLevel="6" x14ac:dyDescent="0.25">
      <c r="A513" s="46" t="s">
        <v>512</v>
      </c>
      <c r="B513" s="47" t="s">
        <v>317</v>
      </c>
      <c r="C513" s="47" t="s">
        <v>513</v>
      </c>
      <c r="D513" s="47" t="s">
        <v>6</v>
      </c>
      <c r="E513" s="85">
        <f>E514</f>
        <v>50000</v>
      </c>
    </row>
    <row r="514" spans="1:5" ht="37.5" outlineLevel="6" x14ac:dyDescent="0.25">
      <c r="A514" s="46" t="s">
        <v>514</v>
      </c>
      <c r="B514" s="47" t="s">
        <v>317</v>
      </c>
      <c r="C514" s="47" t="s">
        <v>515</v>
      </c>
      <c r="D514" s="47" t="s">
        <v>6</v>
      </c>
      <c r="E514" s="85">
        <f>E515</f>
        <v>50000</v>
      </c>
    </row>
    <row r="515" spans="1:5" ht="20.25" customHeight="1" outlineLevel="6" x14ac:dyDescent="0.25">
      <c r="A515" s="46" t="s">
        <v>15</v>
      </c>
      <c r="B515" s="47" t="s">
        <v>317</v>
      </c>
      <c r="C515" s="47" t="s">
        <v>515</v>
      </c>
      <c r="D515" s="47" t="s">
        <v>16</v>
      </c>
      <c r="E515" s="85">
        <f>E516</f>
        <v>50000</v>
      </c>
    </row>
    <row r="516" spans="1:5" ht="22.5" customHeight="1" outlineLevel="6" x14ac:dyDescent="0.25">
      <c r="A516" s="46" t="s">
        <v>17</v>
      </c>
      <c r="B516" s="47" t="s">
        <v>317</v>
      </c>
      <c r="C516" s="47" t="s">
        <v>515</v>
      </c>
      <c r="D516" s="47" t="s">
        <v>18</v>
      </c>
      <c r="E516" s="85">
        <f>50000</f>
        <v>50000</v>
      </c>
    </row>
    <row r="517" spans="1:5" s="3" customFormat="1" x14ac:dyDescent="0.25">
      <c r="A517" s="46" t="s">
        <v>103</v>
      </c>
      <c r="B517" s="45" t="s">
        <v>104</v>
      </c>
      <c r="C517" s="45" t="s">
        <v>126</v>
      </c>
      <c r="D517" s="45" t="s">
        <v>6</v>
      </c>
      <c r="E517" s="89">
        <f>E518</f>
        <v>1000000</v>
      </c>
    </row>
    <row r="518" spans="1:5" outlineLevel="1" x14ac:dyDescent="0.25">
      <c r="A518" s="46" t="s">
        <v>105</v>
      </c>
      <c r="B518" s="47" t="s">
        <v>106</v>
      </c>
      <c r="C518" s="47" t="s">
        <v>126</v>
      </c>
      <c r="D518" s="47" t="s">
        <v>6</v>
      </c>
      <c r="E518" s="85">
        <f>E519</f>
        <v>1000000</v>
      </c>
    </row>
    <row r="519" spans="1:5" ht="36" customHeight="1" outlineLevel="2" x14ac:dyDescent="0.25">
      <c r="A519" s="79" t="s">
        <v>463</v>
      </c>
      <c r="B519" s="62" t="s">
        <v>106</v>
      </c>
      <c r="C519" s="62" t="s">
        <v>334</v>
      </c>
      <c r="D519" s="62" t="s">
        <v>6</v>
      </c>
      <c r="E519" s="85">
        <f>E520</f>
        <v>1000000</v>
      </c>
    </row>
    <row r="520" spans="1:5" ht="21" customHeight="1" outlineLevel="3" x14ac:dyDescent="0.25">
      <c r="A520" s="49" t="s">
        <v>346</v>
      </c>
      <c r="B520" s="47" t="s">
        <v>106</v>
      </c>
      <c r="C520" s="47" t="s">
        <v>336</v>
      </c>
      <c r="D520" s="47" t="s">
        <v>6</v>
      </c>
      <c r="E520" s="85">
        <f t="shared" ref="E520:E522" si="1">E521</f>
        <v>1000000</v>
      </c>
    </row>
    <row r="521" spans="1:5" ht="37.5" outlineLevel="4" x14ac:dyDescent="0.25">
      <c r="A521" s="46" t="s">
        <v>107</v>
      </c>
      <c r="B521" s="47" t="s">
        <v>106</v>
      </c>
      <c r="C521" s="47" t="s">
        <v>337</v>
      </c>
      <c r="D521" s="47" t="s">
        <v>6</v>
      </c>
      <c r="E521" s="85">
        <f t="shared" si="1"/>
        <v>1000000</v>
      </c>
    </row>
    <row r="522" spans="1:5" ht="37.5" outlineLevel="5" x14ac:dyDescent="0.25">
      <c r="A522" s="46" t="s">
        <v>37</v>
      </c>
      <c r="B522" s="47" t="s">
        <v>106</v>
      </c>
      <c r="C522" s="47" t="s">
        <v>337</v>
      </c>
      <c r="D522" s="47" t="s">
        <v>38</v>
      </c>
      <c r="E522" s="85">
        <f t="shared" si="1"/>
        <v>1000000</v>
      </c>
    </row>
    <row r="523" spans="1:5" outlineLevel="6" x14ac:dyDescent="0.25">
      <c r="A523" s="46" t="s">
        <v>39</v>
      </c>
      <c r="B523" s="47" t="s">
        <v>106</v>
      </c>
      <c r="C523" s="47" t="s">
        <v>337</v>
      </c>
      <c r="D523" s="47" t="s">
        <v>40</v>
      </c>
      <c r="E523" s="85">
        <f>1000000</f>
        <v>1000000</v>
      </c>
    </row>
    <row r="524" spans="1:5" s="3" customFormat="1" x14ac:dyDescent="0.3">
      <c r="A524" s="220" t="s">
        <v>118</v>
      </c>
      <c r="B524" s="220"/>
      <c r="C524" s="220"/>
      <c r="D524" s="220"/>
      <c r="E524" s="103">
        <f>E12+E142+E149+E160+E195+E272+E288+E428+E452+E499+E517</f>
        <v>961436323.28999996</v>
      </c>
    </row>
    <row r="525" spans="1:5" x14ac:dyDescent="0.3">
      <c r="A525" s="52"/>
      <c r="B525" s="52"/>
      <c r="C525" s="52"/>
      <c r="D525" s="52"/>
      <c r="E525" s="56"/>
    </row>
    <row r="526" spans="1:5" x14ac:dyDescent="0.3">
      <c r="A526" s="104"/>
      <c r="B526" s="104"/>
      <c r="C526" s="104"/>
      <c r="D526" s="104"/>
      <c r="E526" s="105">
        <f>'прил 7'!C56-E524</f>
        <v>0</v>
      </c>
    </row>
    <row r="527" spans="1:5" x14ac:dyDescent="0.3">
      <c r="C527" s="57"/>
      <c r="E527" s="58"/>
    </row>
    <row r="528" spans="1:5" x14ac:dyDescent="0.3">
      <c r="C528" s="57"/>
      <c r="E528" s="58"/>
    </row>
    <row r="529" spans="3:8" x14ac:dyDescent="0.3">
      <c r="C529" s="57" t="s">
        <v>138</v>
      </c>
      <c r="E529" s="58">
        <f>E290+E326+E363+E390+E409+E459+E479</f>
        <v>560849776.33999991</v>
      </c>
      <c r="G529" s="57"/>
      <c r="H529" s="57"/>
    </row>
    <row r="530" spans="3:8" x14ac:dyDescent="0.3">
      <c r="C530" s="57" t="s">
        <v>136</v>
      </c>
      <c r="E530" s="58">
        <f>E380+E430+E447</f>
        <v>47421327.43</v>
      </c>
      <c r="G530" s="57"/>
      <c r="H530" s="57"/>
    </row>
    <row r="531" spans="3:8" x14ac:dyDescent="0.3">
      <c r="C531" s="57" t="s">
        <v>135</v>
      </c>
      <c r="E531" s="58">
        <f>E274</f>
        <v>470000</v>
      </c>
      <c r="G531" s="57"/>
      <c r="H531" s="57"/>
    </row>
    <row r="532" spans="3:8" x14ac:dyDescent="0.3">
      <c r="C532" s="57" t="s">
        <v>200</v>
      </c>
      <c r="E532" s="58">
        <f>E501</f>
        <v>1478224.33</v>
      </c>
      <c r="G532" s="57"/>
      <c r="H532" s="57"/>
    </row>
    <row r="533" spans="3:8" x14ac:dyDescent="0.3">
      <c r="C533" s="57" t="s">
        <v>129</v>
      </c>
      <c r="E533" s="58">
        <f>E464</f>
        <v>200000</v>
      </c>
      <c r="G533" s="57"/>
      <c r="H533" s="57"/>
    </row>
    <row r="534" spans="3:8" x14ac:dyDescent="0.3">
      <c r="C534" s="57" t="s">
        <v>128</v>
      </c>
      <c r="E534" s="58">
        <f>E62</f>
        <v>18462025</v>
      </c>
      <c r="G534" s="57"/>
      <c r="H534" s="57"/>
    </row>
    <row r="535" spans="3:8" x14ac:dyDescent="0.3">
      <c r="C535" s="57" t="s">
        <v>134</v>
      </c>
      <c r="E535" s="58">
        <f>E208+E230+E264</f>
        <v>146879357.41</v>
      </c>
      <c r="G535" s="57"/>
      <c r="H535" s="57"/>
    </row>
    <row r="536" spans="3:8" x14ac:dyDescent="0.3">
      <c r="C536" s="57" t="s">
        <v>131</v>
      </c>
      <c r="E536" s="58">
        <f>E78</f>
        <v>50000</v>
      </c>
      <c r="G536" s="57"/>
      <c r="H536" s="57"/>
    </row>
    <row r="537" spans="3:8" x14ac:dyDescent="0.3">
      <c r="C537" s="57" t="s">
        <v>442</v>
      </c>
      <c r="E537" s="58"/>
      <c r="G537" s="57"/>
      <c r="H537" s="57"/>
    </row>
    <row r="538" spans="3:8" x14ac:dyDescent="0.3">
      <c r="C538" s="57" t="s">
        <v>395</v>
      </c>
      <c r="E538" s="58">
        <f>E469</f>
        <v>558600</v>
      </c>
      <c r="G538" s="57"/>
      <c r="H538" s="57"/>
    </row>
    <row r="539" spans="3:8" x14ac:dyDescent="0.3">
      <c r="C539" s="57" t="s">
        <v>334</v>
      </c>
      <c r="E539" s="58">
        <f>E83+E519</f>
        <v>3392285</v>
      </c>
      <c r="G539" s="57"/>
      <c r="H539" s="57"/>
    </row>
    <row r="540" spans="3:8" x14ac:dyDescent="0.3">
      <c r="C540" s="57" t="s">
        <v>354</v>
      </c>
      <c r="E540" s="58">
        <f>E174</f>
        <v>36403000</v>
      </c>
      <c r="G540" s="57"/>
      <c r="H540" s="57"/>
    </row>
    <row r="541" spans="3:8" x14ac:dyDescent="0.3">
      <c r="C541" s="57" t="s">
        <v>382</v>
      </c>
      <c r="E541" s="58">
        <f>E283</f>
        <v>45000</v>
      </c>
      <c r="G541" s="57"/>
      <c r="H541" s="57"/>
    </row>
    <row r="542" spans="3:8" x14ac:dyDescent="0.3">
      <c r="C542" s="57" t="s">
        <v>359</v>
      </c>
      <c r="E542" s="58">
        <f>E186</f>
        <v>620000</v>
      </c>
      <c r="G542" s="57"/>
      <c r="H542" s="57"/>
    </row>
    <row r="543" spans="3:8" x14ac:dyDescent="0.3">
      <c r="C543" s="57" t="s">
        <v>350</v>
      </c>
      <c r="E543" s="58">
        <f>E91+E197</f>
        <v>3640000</v>
      </c>
    </row>
    <row r="544" spans="3:8" x14ac:dyDescent="0.3">
      <c r="C544" s="57" t="s">
        <v>511</v>
      </c>
      <c r="E544" s="58">
        <f>E512</f>
        <v>50000</v>
      </c>
    </row>
    <row r="545" spans="3:5" x14ac:dyDescent="0.3">
      <c r="C545" s="57" t="s">
        <v>569</v>
      </c>
      <c r="E545" s="58">
        <f>E238</f>
        <v>6000000</v>
      </c>
    </row>
    <row r="546" spans="3:5" x14ac:dyDescent="0.3">
      <c r="C546" s="57" t="s">
        <v>579</v>
      </c>
      <c r="E546" s="58">
        <f>E249</f>
        <v>13917191.41</v>
      </c>
    </row>
    <row r="547" spans="3:5" x14ac:dyDescent="0.3">
      <c r="C547" s="57" t="s">
        <v>127</v>
      </c>
      <c r="E547" s="58">
        <f>E14+E19+E34+E41+E47+E98+E151+E156+E162+E168+E202+E454+E474+E485+E144</f>
        <v>120999536.37</v>
      </c>
    </row>
    <row r="548" spans="3:5" x14ac:dyDescent="0.3">
      <c r="C548" s="57"/>
      <c r="E548" s="58">
        <f>SUM(E529:E547)</f>
        <v>961436323.28999984</v>
      </c>
    </row>
    <row r="549" spans="3:5" x14ac:dyDescent="0.3">
      <c r="C549" s="57"/>
      <c r="E549" s="58"/>
    </row>
    <row r="550" spans="3:5" x14ac:dyDescent="0.3">
      <c r="C550" s="57"/>
      <c r="E550" s="58">
        <f>E524-E548</f>
        <v>0</v>
      </c>
    </row>
    <row r="551" spans="3:5" x14ac:dyDescent="0.3">
      <c r="C551" s="57"/>
      <c r="E551" s="58"/>
    </row>
    <row r="552" spans="3:5" x14ac:dyDescent="0.3">
      <c r="C552" s="57" t="s">
        <v>220</v>
      </c>
      <c r="E552" s="58">
        <f>E292</f>
        <v>114458463.88</v>
      </c>
    </row>
    <row r="553" spans="3:5" x14ac:dyDescent="0.3">
      <c r="C553" s="57" t="s">
        <v>222</v>
      </c>
      <c r="E553" s="58">
        <f>E299</f>
        <v>2412699.7000000002</v>
      </c>
    </row>
    <row r="554" spans="3:5" x14ac:dyDescent="0.3">
      <c r="C554" s="57" t="s">
        <v>235</v>
      </c>
      <c r="E554" s="58">
        <f>E481</f>
        <v>3404117</v>
      </c>
    </row>
    <row r="555" spans="3:5" x14ac:dyDescent="0.3">
      <c r="C555" s="57" t="s">
        <v>681</v>
      </c>
      <c r="E555" s="58">
        <f>E321</f>
        <v>30570498.050000001</v>
      </c>
    </row>
    <row r="556" spans="3:5" x14ac:dyDescent="0.3">
      <c r="C556" s="57" t="s">
        <v>223</v>
      </c>
      <c r="E556" s="58">
        <f>E328</f>
        <v>342270443.40999997</v>
      </c>
    </row>
    <row r="557" spans="3:5" x14ac:dyDescent="0.3">
      <c r="C557" s="57" t="s">
        <v>221</v>
      </c>
      <c r="E557" s="58">
        <f>E341+E392</f>
        <v>9207925.4199999999</v>
      </c>
    </row>
    <row r="558" spans="3:5" x14ac:dyDescent="0.3">
      <c r="C558" s="57" t="s">
        <v>224</v>
      </c>
      <c r="E558" s="58">
        <f>E396+E354</f>
        <v>7915971.5</v>
      </c>
    </row>
    <row r="559" spans="3:5" x14ac:dyDescent="0.3">
      <c r="C559" s="57" t="s">
        <v>330</v>
      </c>
      <c r="E559" s="58">
        <f>E358</f>
        <v>2505235.7799999998</v>
      </c>
    </row>
    <row r="560" spans="3:5" x14ac:dyDescent="0.3">
      <c r="C560" s="57" t="s">
        <v>225</v>
      </c>
      <c r="E560" s="58">
        <f>E365</f>
        <v>22647400</v>
      </c>
    </row>
    <row r="561" spans="3:5" x14ac:dyDescent="0.3">
      <c r="C561" s="57" t="s">
        <v>226</v>
      </c>
      <c r="E561" s="58">
        <f>E369</f>
        <v>110300</v>
      </c>
    </row>
    <row r="562" spans="3:5" x14ac:dyDescent="0.3">
      <c r="C562" s="57" t="s">
        <v>321</v>
      </c>
      <c r="E562" s="58">
        <f>E376</f>
        <v>3558121.6</v>
      </c>
    </row>
    <row r="563" spans="3:5" x14ac:dyDescent="0.3">
      <c r="C563" s="57" t="s">
        <v>227</v>
      </c>
      <c r="E563" s="58">
        <f>E410</f>
        <v>19204600</v>
      </c>
    </row>
    <row r="564" spans="3:5" x14ac:dyDescent="0.3">
      <c r="C564" s="57" t="s">
        <v>238</v>
      </c>
      <c r="E564" s="58">
        <f>E404</f>
        <v>124000</v>
      </c>
    </row>
    <row r="565" spans="3:5" x14ac:dyDescent="0.3">
      <c r="C565" s="57" t="s">
        <v>503</v>
      </c>
      <c r="E565" s="58">
        <f>E460</f>
        <v>2460000</v>
      </c>
    </row>
    <row r="566" spans="3:5" x14ac:dyDescent="0.3">
      <c r="C566" s="57" t="s">
        <v>228</v>
      </c>
      <c r="E566" s="58">
        <f>E431</f>
        <v>30465302.890000001</v>
      </c>
    </row>
    <row r="567" spans="3:5" x14ac:dyDescent="0.3">
      <c r="C567" s="57" t="s">
        <v>229</v>
      </c>
      <c r="E567" s="58">
        <f>E381</f>
        <v>16000000</v>
      </c>
    </row>
    <row r="568" spans="3:5" x14ac:dyDescent="0.3">
      <c r="C568" s="57" t="s">
        <v>230</v>
      </c>
      <c r="E568" s="58">
        <f>E385+E441+E448</f>
        <v>956024.54</v>
      </c>
    </row>
    <row r="569" spans="3:5" x14ac:dyDescent="0.3">
      <c r="C569" s="57" t="s">
        <v>413</v>
      </c>
      <c r="E569" s="58">
        <f>E275</f>
        <v>440000</v>
      </c>
    </row>
    <row r="570" spans="3:5" x14ac:dyDescent="0.3">
      <c r="C570" s="57" t="s">
        <v>247</v>
      </c>
      <c r="E570" s="58">
        <f>E279</f>
        <v>30000</v>
      </c>
    </row>
    <row r="571" spans="3:5" x14ac:dyDescent="0.3">
      <c r="C571" s="57" t="s">
        <v>231</v>
      </c>
      <c r="E571" s="58">
        <f>E502</f>
        <v>661000</v>
      </c>
    </row>
    <row r="572" spans="3:5" x14ac:dyDescent="0.3">
      <c r="C572" s="57" t="s">
        <v>320</v>
      </c>
      <c r="E572" s="58">
        <f>E508</f>
        <v>817224.33</v>
      </c>
    </row>
    <row r="573" spans="3:5" x14ac:dyDescent="0.3">
      <c r="C573" s="57" t="s">
        <v>443</v>
      </c>
      <c r="E573" s="58">
        <f>E466</f>
        <v>200000</v>
      </c>
    </row>
    <row r="574" spans="3:5" x14ac:dyDescent="0.3">
      <c r="C574" s="57" t="s">
        <v>332</v>
      </c>
      <c r="E574" s="58">
        <f>E63</f>
        <v>313385</v>
      </c>
    </row>
    <row r="575" spans="3:5" x14ac:dyDescent="0.3">
      <c r="C575" s="57" t="s">
        <v>232</v>
      </c>
      <c r="E575" s="58">
        <f>E70</f>
        <v>18148640</v>
      </c>
    </row>
    <row r="576" spans="3:5" x14ac:dyDescent="0.3">
      <c r="C576" s="57" t="s">
        <v>369</v>
      </c>
      <c r="E576" s="58">
        <f>E209+E265</f>
        <v>2869057.68</v>
      </c>
    </row>
    <row r="577" spans="3:7" x14ac:dyDescent="0.3">
      <c r="C577" s="57" t="s">
        <v>233</v>
      </c>
      <c r="E577" s="58">
        <f>E231</f>
        <v>550000</v>
      </c>
    </row>
    <row r="578" spans="3:7" x14ac:dyDescent="0.3">
      <c r="C578" s="57" t="s">
        <v>501</v>
      </c>
      <c r="E578" s="58">
        <f>E225</f>
        <v>143460299.72999999</v>
      </c>
    </row>
    <row r="579" spans="3:7" x14ac:dyDescent="0.3">
      <c r="C579" s="57" t="s">
        <v>234</v>
      </c>
      <c r="E579" s="58">
        <f>E79</f>
        <v>50000</v>
      </c>
    </row>
    <row r="580" spans="3:7" x14ac:dyDescent="0.3">
      <c r="C580" s="57" t="s">
        <v>444</v>
      </c>
      <c r="E580" s="58"/>
    </row>
    <row r="581" spans="3:7" x14ac:dyDescent="0.3">
      <c r="C581" s="57" t="s">
        <v>396</v>
      </c>
      <c r="E581" s="58">
        <f>E470</f>
        <v>558600</v>
      </c>
    </row>
    <row r="582" spans="3:7" x14ac:dyDescent="0.3">
      <c r="C582" s="57" t="s">
        <v>336</v>
      </c>
      <c r="E582" s="58">
        <f>E84+E520</f>
        <v>3392285</v>
      </c>
    </row>
    <row r="583" spans="3:7" x14ac:dyDescent="0.3">
      <c r="C583" s="57" t="s">
        <v>356</v>
      </c>
      <c r="E583" s="58">
        <f>E175</f>
        <v>36403000</v>
      </c>
    </row>
    <row r="584" spans="3:7" x14ac:dyDescent="0.3">
      <c r="C584" s="57" t="s">
        <v>384</v>
      </c>
      <c r="E584" s="58">
        <f>E284</f>
        <v>45000</v>
      </c>
    </row>
    <row r="585" spans="3:7" x14ac:dyDescent="0.3">
      <c r="C585" s="57" t="s">
        <v>445</v>
      </c>
      <c r="E585" s="58"/>
    </row>
    <row r="586" spans="3:7" x14ac:dyDescent="0.3">
      <c r="C586" s="57">
        <v>1495300000</v>
      </c>
      <c r="E586" s="58">
        <f>E187</f>
        <v>300000</v>
      </c>
    </row>
    <row r="587" spans="3:7" x14ac:dyDescent="0.3">
      <c r="C587" s="57" t="s">
        <v>408</v>
      </c>
      <c r="E587" s="58">
        <f>E191</f>
        <v>320000</v>
      </c>
    </row>
    <row r="588" spans="3:7" x14ac:dyDescent="0.3">
      <c r="C588" s="57" t="s">
        <v>351</v>
      </c>
      <c r="E588" s="58">
        <f>E198+E92</f>
        <v>3640000</v>
      </c>
    </row>
    <row r="589" spans="3:7" x14ac:dyDescent="0.3">
      <c r="C589" s="57" t="s">
        <v>513</v>
      </c>
      <c r="E589" s="58">
        <f>E513</f>
        <v>50000</v>
      </c>
    </row>
    <row r="590" spans="3:7" x14ac:dyDescent="0.3">
      <c r="C590" s="57" t="s">
        <v>571</v>
      </c>
      <c r="E590" s="58">
        <f>E239</f>
        <v>6000000</v>
      </c>
    </row>
    <row r="591" spans="3:7" x14ac:dyDescent="0.3">
      <c r="C591" s="57" t="s">
        <v>633</v>
      </c>
      <c r="E591" s="58">
        <f>E251</f>
        <v>7115762.04</v>
      </c>
    </row>
    <row r="592" spans="3:7" x14ac:dyDescent="0.3">
      <c r="C592" s="57" t="s">
        <v>638</v>
      </c>
      <c r="E592" s="58">
        <f>E256</f>
        <v>6801429.3700000001</v>
      </c>
      <c r="G592" s="72">
        <f>E552+E553+E554+E556+E557+E558+E559+E560+E561+E563+E564+E565+E566+E567+E568+E569+E570+E571+E572+E573+E574+E575+E576+E577+E578+E579+E581+E582+E583+E584+E586+E587+E588+E589+E590+E592+E591+E562+E555</f>
        <v>840436786.91999984</v>
      </c>
    </row>
    <row r="593" spans="3:5" x14ac:dyDescent="0.3">
      <c r="C593" s="57" t="s">
        <v>127</v>
      </c>
      <c r="E593" s="58">
        <f>E14+E19+E34+E41+E47+E98+E151+E156+E162+E168+E202+E454+E474+E485+E144</f>
        <v>120999536.37</v>
      </c>
    </row>
    <row r="594" spans="3:5" x14ac:dyDescent="0.3">
      <c r="C594" s="57"/>
      <c r="E594" s="58">
        <f>SUM(E552:E593)</f>
        <v>961436323.28999984</v>
      </c>
    </row>
    <row r="595" spans="3:5" x14ac:dyDescent="0.3">
      <c r="C595" s="57"/>
      <c r="E595" s="58">
        <f>E524-E594</f>
        <v>0</v>
      </c>
    </row>
    <row r="596" spans="3:5" x14ac:dyDescent="0.3">
      <c r="C596" s="57"/>
    </row>
    <row r="597" spans="3:5" x14ac:dyDescent="0.3">
      <c r="C597" s="57"/>
    </row>
    <row r="598" spans="3:5" x14ac:dyDescent="0.3">
      <c r="C598" s="57"/>
    </row>
    <row r="599" spans="3:5" x14ac:dyDescent="0.3">
      <c r="C599" s="57"/>
    </row>
    <row r="600" spans="3:5" x14ac:dyDescent="0.3">
      <c r="C600" s="57"/>
    </row>
    <row r="601" spans="3:5" x14ac:dyDescent="0.3">
      <c r="C601" s="57"/>
    </row>
  </sheetData>
  <mergeCells count="6">
    <mergeCell ref="A5:E5"/>
    <mergeCell ref="A6:E6"/>
    <mergeCell ref="A524:D524"/>
    <mergeCell ref="A7:E7"/>
    <mergeCell ref="A8:E8"/>
    <mergeCell ref="A9:E9"/>
  </mergeCells>
  <pageMargins left="0.78740157480314965" right="0.78740157480314965" top="0.35433070866141736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0"/>
  <sheetViews>
    <sheetView view="pageBreakPreview" topLeftCell="A491" zoomScaleNormal="100" zoomScaleSheetLayoutView="100" workbookViewId="0">
      <selection activeCell="E498" sqref="E498:F498"/>
    </sheetView>
  </sheetViews>
  <sheetFormatPr defaultRowHeight="18.75" outlineLevelRow="6" x14ac:dyDescent="0.3"/>
  <cols>
    <col min="1" max="1" width="85.28515625" style="149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493</v>
      </c>
    </row>
    <row r="2" spans="1:8" x14ac:dyDescent="0.3">
      <c r="F2" s="77" t="s">
        <v>744</v>
      </c>
    </row>
    <row r="3" spans="1:8" x14ac:dyDescent="0.3">
      <c r="F3" s="77" t="s">
        <v>743</v>
      </c>
    </row>
    <row r="4" spans="1:8" x14ac:dyDescent="0.3">
      <c r="F4" s="77" t="s">
        <v>745</v>
      </c>
    </row>
    <row r="5" spans="1:8" x14ac:dyDescent="0.3">
      <c r="A5" s="221" t="s">
        <v>196</v>
      </c>
      <c r="B5" s="221"/>
      <c r="C5" s="221"/>
      <c r="D5" s="221"/>
      <c r="E5" s="221"/>
      <c r="F5" s="221"/>
    </row>
    <row r="6" spans="1:8" x14ac:dyDescent="0.3">
      <c r="A6" s="218" t="s">
        <v>607</v>
      </c>
      <c r="B6" s="218"/>
      <c r="C6" s="218"/>
      <c r="D6" s="218"/>
      <c r="E6" s="218"/>
      <c r="F6" s="218"/>
    </row>
    <row r="7" spans="1:8" ht="19.5" customHeight="1" x14ac:dyDescent="0.3">
      <c r="A7" s="218" t="s">
        <v>494</v>
      </c>
      <c r="B7" s="218"/>
      <c r="C7" s="218"/>
      <c r="D7" s="218"/>
      <c r="E7" s="218"/>
      <c r="F7" s="218"/>
    </row>
    <row r="8" spans="1:8" ht="19.5" customHeight="1" x14ac:dyDescent="0.3">
      <c r="A8" s="218" t="s">
        <v>495</v>
      </c>
      <c r="B8" s="218"/>
      <c r="C8" s="218"/>
      <c r="D8" s="218"/>
      <c r="E8" s="218"/>
      <c r="F8" s="218"/>
    </row>
    <row r="9" spans="1:8" x14ac:dyDescent="0.3">
      <c r="A9" s="218" t="s">
        <v>496</v>
      </c>
      <c r="B9" s="218"/>
      <c r="C9" s="218"/>
      <c r="D9" s="218"/>
      <c r="E9" s="218"/>
      <c r="F9" s="218"/>
    </row>
    <row r="10" spans="1:8" x14ac:dyDescent="0.3">
      <c r="A10" s="40"/>
      <c r="B10" s="55"/>
      <c r="C10" s="55"/>
      <c r="D10" s="55"/>
      <c r="F10" s="66" t="s">
        <v>430</v>
      </c>
    </row>
    <row r="11" spans="1:8" ht="37.5" x14ac:dyDescent="0.25">
      <c r="A11" s="43" t="s">
        <v>0</v>
      </c>
      <c r="B11" s="43" t="s">
        <v>2</v>
      </c>
      <c r="C11" s="43" t="s">
        <v>3</v>
      </c>
      <c r="D11" s="43" t="s">
        <v>4</v>
      </c>
      <c r="E11" s="150" t="s">
        <v>497</v>
      </c>
      <c r="F11" s="43" t="s">
        <v>528</v>
      </c>
      <c r="G11" s="106"/>
    </row>
    <row r="12" spans="1:8" s="3" customFormat="1" x14ac:dyDescent="0.25">
      <c r="A12" s="44" t="s">
        <v>7</v>
      </c>
      <c r="B12" s="45" t="s">
        <v>8</v>
      </c>
      <c r="C12" s="45" t="s">
        <v>126</v>
      </c>
      <c r="D12" s="45" t="s">
        <v>6</v>
      </c>
      <c r="E12" s="151">
        <f>E13+E18+E40+E33+E46+E61</f>
        <v>100576742.59999999</v>
      </c>
      <c r="F12" s="89">
        <f>F13+F18+F40+F33+F46+F61</f>
        <v>100520274.22</v>
      </c>
      <c r="G12" s="9">
        <f>'прил 12'!F504</f>
        <v>100576742.59999999</v>
      </c>
      <c r="H12" s="9">
        <f>'[1]прил 12'!G478</f>
        <v>72206241.75999999</v>
      </c>
    </row>
    <row r="13" spans="1:8" ht="38.25" customHeight="1" outlineLevel="1" x14ac:dyDescent="0.25">
      <c r="A13" s="46" t="s">
        <v>28</v>
      </c>
      <c r="B13" s="47" t="s">
        <v>29</v>
      </c>
      <c r="C13" s="47" t="s">
        <v>126</v>
      </c>
      <c r="D13" s="47" t="s">
        <v>6</v>
      </c>
      <c r="E13" s="152">
        <f t="shared" ref="E13:F16" si="0">E14</f>
        <v>2463500</v>
      </c>
      <c r="F13" s="85">
        <f t="shared" si="0"/>
        <v>2463500</v>
      </c>
      <c r="G13" s="106"/>
    </row>
    <row r="14" spans="1:8" outlineLevel="2" x14ac:dyDescent="0.25">
      <c r="A14" s="46" t="s">
        <v>198</v>
      </c>
      <c r="B14" s="47" t="s">
        <v>29</v>
      </c>
      <c r="C14" s="47" t="s">
        <v>127</v>
      </c>
      <c r="D14" s="47" t="s">
        <v>6</v>
      </c>
      <c r="E14" s="152">
        <f t="shared" si="0"/>
        <v>2463500</v>
      </c>
      <c r="F14" s="85">
        <f t="shared" si="0"/>
        <v>2463500</v>
      </c>
      <c r="G14" s="106"/>
    </row>
    <row r="15" spans="1:8" outlineLevel="4" x14ac:dyDescent="0.25">
      <c r="A15" s="46" t="s">
        <v>555</v>
      </c>
      <c r="B15" s="47" t="s">
        <v>29</v>
      </c>
      <c r="C15" s="47" t="s">
        <v>556</v>
      </c>
      <c r="D15" s="47" t="s">
        <v>6</v>
      </c>
      <c r="E15" s="152">
        <f t="shared" si="0"/>
        <v>2463500</v>
      </c>
      <c r="F15" s="85">
        <f t="shared" si="0"/>
        <v>2463500</v>
      </c>
      <c r="G15" s="106"/>
    </row>
    <row r="16" spans="1:8" ht="55.5" customHeight="1" outlineLevel="5" x14ac:dyDescent="0.25">
      <c r="A16" s="46" t="s">
        <v>11</v>
      </c>
      <c r="B16" s="47" t="s">
        <v>29</v>
      </c>
      <c r="C16" s="47" t="s">
        <v>556</v>
      </c>
      <c r="D16" s="47" t="s">
        <v>12</v>
      </c>
      <c r="E16" s="152">
        <f t="shared" si="0"/>
        <v>2463500</v>
      </c>
      <c r="F16" s="85">
        <f t="shared" si="0"/>
        <v>2463500</v>
      </c>
      <c r="G16" s="106"/>
    </row>
    <row r="17" spans="1:7" ht="19.5" customHeight="1" outlineLevel="6" x14ac:dyDescent="0.25">
      <c r="A17" s="46" t="s">
        <v>13</v>
      </c>
      <c r="B17" s="47" t="s">
        <v>29</v>
      </c>
      <c r="C17" s="47" t="s">
        <v>556</v>
      </c>
      <c r="D17" s="47" t="s">
        <v>14</v>
      </c>
      <c r="E17" s="152">
        <v>2463500</v>
      </c>
      <c r="F17" s="85">
        <v>2463500</v>
      </c>
      <c r="G17" s="106"/>
    </row>
    <row r="18" spans="1:7" ht="54.75" customHeight="1" outlineLevel="1" x14ac:dyDescent="0.25">
      <c r="A18" s="46" t="s">
        <v>108</v>
      </c>
      <c r="B18" s="47" t="s">
        <v>109</v>
      </c>
      <c r="C18" s="47" t="s">
        <v>126</v>
      </c>
      <c r="D18" s="47" t="s">
        <v>6</v>
      </c>
      <c r="E18" s="152">
        <f>E19</f>
        <v>4852227</v>
      </c>
      <c r="F18" s="85">
        <f>F19</f>
        <v>4852227</v>
      </c>
      <c r="G18" s="106"/>
    </row>
    <row r="19" spans="1:7" outlineLevel="3" x14ac:dyDescent="0.25">
      <c r="A19" s="46" t="s">
        <v>198</v>
      </c>
      <c r="B19" s="47" t="s">
        <v>109</v>
      </c>
      <c r="C19" s="47" t="s">
        <v>127</v>
      </c>
      <c r="D19" s="47" t="s">
        <v>6</v>
      </c>
      <c r="E19" s="152">
        <f>E20+E23+E30</f>
        <v>4852227</v>
      </c>
      <c r="F19" s="85">
        <f>F20+F23+F30</f>
        <v>4852227</v>
      </c>
      <c r="G19" s="106"/>
    </row>
    <row r="20" spans="1:7" ht="18.75" customHeight="1" outlineLevel="4" x14ac:dyDescent="0.25">
      <c r="A20" s="46" t="s">
        <v>589</v>
      </c>
      <c r="B20" s="47" t="s">
        <v>109</v>
      </c>
      <c r="C20" s="47" t="s">
        <v>590</v>
      </c>
      <c r="D20" s="47" t="s">
        <v>6</v>
      </c>
      <c r="E20" s="152">
        <f>E21</f>
        <v>2207541</v>
      </c>
      <c r="F20" s="85">
        <f>F21</f>
        <v>2207541</v>
      </c>
      <c r="G20" s="106"/>
    </row>
    <row r="21" spans="1:7" ht="56.25" customHeight="1" outlineLevel="5" x14ac:dyDescent="0.25">
      <c r="A21" s="46" t="s">
        <v>11</v>
      </c>
      <c r="B21" s="47" t="s">
        <v>109</v>
      </c>
      <c r="C21" s="47" t="s">
        <v>590</v>
      </c>
      <c r="D21" s="47" t="s">
        <v>12</v>
      </c>
      <c r="E21" s="152">
        <f>E22</f>
        <v>2207541</v>
      </c>
      <c r="F21" s="85">
        <f>F22</f>
        <v>2207541</v>
      </c>
      <c r="G21" s="106"/>
    </row>
    <row r="22" spans="1:7" ht="19.5" customHeight="1" outlineLevel="6" x14ac:dyDescent="0.25">
      <c r="A22" s="46" t="s">
        <v>13</v>
      </c>
      <c r="B22" s="47" t="s">
        <v>109</v>
      </c>
      <c r="C22" s="47" t="s">
        <v>590</v>
      </c>
      <c r="D22" s="47" t="s">
        <v>14</v>
      </c>
      <c r="E22" s="152">
        <f>2207541</f>
        <v>2207541</v>
      </c>
      <c r="F22" s="85">
        <f>2207541</f>
        <v>2207541</v>
      </c>
      <c r="G22" s="106"/>
    </row>
    <row r="23" spans="1:7" ht="39.75" customHeight="1" outlineLevel="4" x14ac:dyDescent="0.25">
      <c r="A23" s="46" t="s">
        <v>553</v>
      </c>
      <c r="B23" s="47" t="s">
        <v>109</v>
      </c>
      <c r="C23" s="47" t="s">
        <v>554</v>
      </c>
      <c r="D23" s="47" t="s">
        <v>6</v>
      </c>
      <c r="E23" s="152">
        <f>E24+E26+E28</f>
        <v>2464686</v>
      </c>
      <c r="F23" s="85">
        <f>F24+F26+F28</f>
        <v>2464686</v>
      </c>
      <c r="G23" s="106"/>
    </row>
    <row r="24" spans="1:7" ht="54.75" customHeight="1" outlineLevel="5" x14ac:dyDescent="0.25">
      <c r="A24" s="46" t="s">
        <v>11</v>
      </c>
      <c r="B24" s="47" t="s">
        <v>109</v>
      </c>
      <c r="C24" s="47" t="s">
        <v>554</v>
      </c>
      <c r="D24" s="47" t="s">
        <v>12</v>
      </c>
      <c r="E24" s="152">
        <f>E25</f>
        <v>2319186</v>
      </c>
      <c r="F24" s="85">
        <f>F25</f>
        <v>2319186</v>
      </c>
      <c r="G24" s="106"/>
    </row>
    <row r="25" spans="1:7" ht="17.25" customHeight="1" outlineLevel="6" x14ac:dyDescent="0.25">
      <c r="A25" s="46" t="s">
        <v>13</v>
      </c>
      <c r="B25" s="47" t="s">
        <v>109</v>
      </c>
      <c r="C25" s="47" t="s">
        <v>554</v>
      </c>
      <c r="D25" s="47" t="s">
        <v>14</v>
      </c>
      <c r="E25" s="152">
        <f>2319186</f>
        <v>2319186</v>
      </c>
      <c r="F25" s="85">
        <f>2319186</f>
        <v>2319186</v>
      </c>
      <c r="G25" s="106"/>
    </row>
    <row r="26" spans="1:7" ht="17.25" customHeight="1" outlineLevel="5" x14ac:dyDescent="0.25">
      <c r="A26" s="46" t="s">
        <v>15</v>
      </c>
      <c r="B26" s="47" t="s">
        <v>109</v>
      </c>
      <c r="C26" s="47" t="s">
        <v>554</v>
      </c>
      <c r="D26" s="47" t="s">
        <v>16</v>
      </c>
      <c r="E26" s="152">
        <f>E27</f>
        <v>140000</v>
      </c>
      <c r="F26" s="85">
        <f>F27</f>
        <v>140000</v>
      </c>
      <c r="G26" s="106"/>
    </row>
    <row r="27" spans="1:7" ht="37.5" outlineLevel="6" x14ac:dyDescent="0.25">
      <c r="A27" s="46" t="s">
        <v>17</v>
      </c>
      <c r="B27" s="47" t="s">
        <v>109</v>
      </c>
      <c r="C27" s="47" t="s">
        <v>554</v>
      </c>
      <c r="D27" s="47" t="s">
        <v>18</v>
      </c>
      <c r="E27" s="152">
        <v>140000</v>
      </c>
      <c r="F27" s="85">
        <v>140000</v>
      </c>
      <c r="G27" s="106"/>
    </row>
    <row r="28" spans="1:7" outlineLevel="5" x14ac:dyDescent="0.25">
      <c r="A28" s="46" t="s">
        <v>19</v>
      </c>
      <c r="B28" s="47" t="s">
        <v>109</v>
      </c>
      <c r="C28" s="47" t="s">
        <v>554</v>
      </c>
      <c r="D28" s="47" t="s">
        <v>20</v>
      </c>
      <c r="E28" s="152">
        <f>E29</f>
        <v>5500</v>
      </c>
      <c r="F28" s="85">
        <f>F29</f>
        <v>5500</v>
      </c>
      <c r="G28" s="106"/>
    </row>
    <row r="29" spans="1:7" outlineLevel="6" x14ac:dyDescent="0.25">
      <c r="A29" s="46" t="s">
        <v>21</v>
      </c>
      <c r="B29" s="47" t="s">
        <v>109</v>
      </c>
      <c r="C29" s="47" t="s">
        <v>554</v>
      </c>
      <c r="D29" s="47" t="s">
        <v>22</v>
      </c>
      <c r="E29" s="152">
        <v>5500</v>
      </c>
      <c r="F29" s="85">
        <v>5500</v>
      </c>
      <c r="G29" s="106"/>
    </row>
    <row r="30" spans="1:7" outlineLevel="4" x14ac:dyDescent="0.25">
      <c r="A30" s="46" t="s">
        <v>592</v>
      </c>
      <c r="B30" s="47" t="s">
        <v>109</v>
      </c>
      <c r="C30" s="47" t="s">
        <v>591</v>
      </c>
      <c r="D30" s="47" t="s">
        <v>6</v>
      </c>
      <c r="E30" s="152">
        <f>E31</f>
        <v>180000</v>
      </c>
      <c r="F30" s="85">
        <f>F31</f>
        <v>180000</v>
      </c>
      <c r="G30" s="106"/>
    </row>
    <row r="31" spans="1:7" ht="54.75" customHeight="1" outlineLevel="5" x14ac:dyDescent="0.25">
      <c r="A31" s="46" t="s">
        <v>11</v>
      </c>
      <c r="B31" s="47" t="s">
        <v>109</v>
      </c>
      <c r="C31" s="47" t="s">
        <v>591</v>
      </c>
      <c r="D31" s="47" t="s">
        <v>12</v>
      </c>
      <c r="E31" s="152">
        <f>E32</f>
        <v>180000</v>
      </c>
      <c r="F31" s="85">
        <f>F32</f>
        <v>180000</v>
      </c>
      <c r="G31" s="106"/>
    </row>
    <row r="32" spans="1:7" ht="17.25" customHeight="1" outlineLevel="6" x14ac:dyDescent="0.25">
      <c r="A32" s="46" t="s">
        <v>13</v>
      </c>
      <c r="B32" s="47" t="s">
        <v>109</v>
      </c>
      <c r="C32" s="47" t="s">
        <v>591</v>
      </c>
      <c r="D32" s="47" t="s">
        <v>14</v>
      </c>
      <c r="E32" s="152">
        <v>180000</v>
      </c>
      <c r="F32" s="85">
        <v>180000</v>
      </c>
      <c r="G32" s="106"/>
    </row>
    <row r="33" spans="1:7" ht="58.5" customHeight="1" outlineLevel="1" x14ac:dyDescent="0.25">
      <c r="A33" s="46" t="s">
        <v>30</v>
      </c>
      <c r="B33" s="47" t="s">
        <v>31</v>
      </c>
      <c r="C33" s="47" t="s">
        <v>126</v>
      </c>
      <c r="D33" s="47" t="s">
        <v>6</v>
      </c>
      <c r="E33" s="152">
        <f>E34</f>
        <v>20575252</v>
      </c>
      <c r="F33" s="85">
        <f>F34</f>
        <v>20575252</v>
      </c>
      <c r="G33" s="106"/>
    </row>
    <row r="34" spans="1:7" outlineLevel="3" x14ac:dyDescent="0.25">
      <c r="A34" s="46" t="s">
        <v>198</v>
      </c>
      <c r="B34" s="47" t="s">
        <v>31</v>
      </c>
      <c r="C34" s="47" t="s">
        <v>127</v>
      </c>
      <c r="D34" s="47" t="s">
        <v>6</v>
      </c>
      <c r="E34" s="152">
        <f>E35</f>
        <v>20575252</v>
      </c>
      <c r="F34" s="85">
        <f>F35</f>
        <v>20575252</v>
      </c>
      <c r="G34" s="106"/>
    </row>
    <row r="35" spans="1:7" ht="38.25" customHeight="1" outlineLevel="4" x14ac:dyDescent="0.25">
      <c r="A35" s="46" t="s">
        <v>553</v>
      </c>
      <c r="B35" s="47" t="s">
        <v>31</v>
      </c>
      <c r="C35" s="47" t="s">
        <v>554</v>
      </c>
      <c r="D35" s="47" t="s">
        <v>6</v>
      </c>
      <c r="E35" s="152">
        <f>E36+E38</f>
        <v>20575252</v>
      </c>
      <c r="F35" s="85">
        <f>F36+F38</f>
        <v>20575252</v>
      </c>
      <c r="G35" s="106"/>
    </row>
    <row r="36" spans="1:7" ht="54.75" customHeight="1" outlineLevel="5" x14ac:dyDescent="0.25">
      <c r="A36" s="46" t="s">
        <v>11</v>
      </c>
      <c r="B36" s="47" t="s">
        <v>31</v>
      </c>
      <c r="C36" s="47" t="s">
        <v>554</v>
      </c>
      <c r="D36" s="47" t="s">
        <v>12</v>
      </c>
      <c r="E36" s="152">
        <f>E37</f>
        <v>20483252</v>
      </c>
      <c r="F36" s="85">
        <f>F37</f>
        <v>20483252</v>
      </c>
      <c r="G36" s="106"/>
    </row>
    <row r="37" spans="1:7" ht="17.25" customHeight="1" outlineLevel="6" x14ac:dyDescent="0.25">
      <c r="A37" s="46" t="s">
        <v>13</v>
      </c>
      <c r="B37" s="47" t="s">
        <v>31</v>
      </c>
      <c r="C37" s="47" t="s">
        <v>554</v>
      </c>
      <c r="D37" s="47" t="s">
        <v>14</v>
      </c>
      <c r="E37" s="152">
        <v>20483252</v>
      </c>
      <c r="F37" s="85">
        <v>20483252</v>
      </c>
      <c r="G37" s="106"/>
    </row>
    <row r="38" spans="1:7" ht="17.25" customHeight="1" outlineLevel="5" x14ac:dyDescent="0.25">
      <c r="A38" s="46" t="s">
        <v>15</v>
      </c>
      <c r="B38" s="47" t="s">
        <v>31</v>
      </c>
      <c r="C38" s="47" t="s">
        <v>554</v>
      </c>
      <c r="D38" s="47" t="s">
        <v>16</v>
      </c>
      <c r="E38" s="152">
        <f>E39</f>
        <v>92000</v>
      </c>
      <c r="F38" s="85">
        <f>F39</f>
        <v>92000</v>
      </c>
      <c r="G38" s="106"/>
    </row>
    <row r="39" spans="1:7" ht="37.5" outlineLevel="6" x14ac:dyDescent="0.25">
      <c r="A39" s="46" t="s">
        <v>17</v>
      </c>
      <c r="B39" s="47" t="s">
        <v>31</v>
      </c>
      <c r="C39" s="47" t="s">
        <v>554</v>
      </c>
      <c r="D39" s="47" t="s">
        <v>18</v>
      </c>
      <c r="E39" s="152">
        <f>92000</f>
        <v>92000</v>
      </c>
      <c r="F39" s="85">
        <f>92000</f>
        <v>92000</v>
      </c>
      <c r="G39" s="106"/>
    </row>
    <row r="40" spans="1:7" outlineLevel="6" x14ac:dyDescent="0.25">
      <c r="A40" s="46" t="s">
        <v>262</v>
      </c>
      <c r="B40" s="47" t="s">
        <v>263</v>
      </c>
      <c r="C40" s="47" t="s">
        <v>126</v>
      </c>
      <c r="D40" s="47" t="s">
        <v>6</v>
      </c>
      <c r="E40" s="152">
        <f t="shared" ref="E40:F44" si="1">E41</f>
        <v>214169.4</v>
      </c>
      <c r="F40" s="85">
        <f t="shared" si="1"/>
        <v>13368.02</v>
      </c>
      <c r="G40" s="106"/>
    </row>
    <row r="41" spans="1:7" ht="18" customHeight="1" outlineLevel="6" x14ac:dyDescent="0.25">
      <c r="A41" s="46" t="s">
        <v>132</v>
      </c>
      <c r="B41" s="47" t="s">
        <v>263</v>
      </c>
      <c r="C41" s="47" t="s">
        <v>127</v>
      </c>
      <c r="D41" s="47" t="s">
        <v>6</v>
      </c>
      <c r="E41" s="152">
        <f t="shared" si="1"/>
        <v>214169.4</v>
      </c>
      <c r="F41" s="85">
        <f t="shared" si="1"/>
        <v>13368.02</v>
      </c>
      <c r="G41" s="106"/>
    </row>
    <row r="42" spans="1:7" outlineLevel="6" x14ac:dyDescent="0.25">
      <c r="A42" s="46" t="s">
        <v>292</v>
      </c>
      <c r="B42" s="47" t="s">
        <v>263</v>
      </c>
      <c r="C42" s="47" t="s">
        <v>291</v>
      </c>
      <c r="D42" s="47" t="s">
        <v>6</v>
      </c>
      <c r="E42" s="152">
        <f t="shared" si="1"/>
        <v>214169.4</v>
      </c>
      <c r="F42" s="85">
        <f t="shared" si="1"/>
        <v>13368.02</v>
      </c>
      <c r="G42" s="106"/>
    </row>
    <row r="43" spans="1:7" ht="73.5" customHeight="1" outlineLevel="6" x14ac:dyDescent="0.25">
      <c r="A43" s="46" t="s">
        <v>439</v>
      </c>
      <c r="B43" s="47" t="s">
        <v>263</v>
      </c>
      <c r="C43" s="47" t="s">
        <v>300</v>
      </c>
      <c r="D43" s="47" t="s">
        <v>6</v>
      </c>
      <c r="E43" s="152">
        <f t="shared" si="1"/>
        <v>214169.4</v>
      </c>
      <c r="F43" s="85">
        <f t="shared" si="1"/>
        <v>13368.02</v>
      </c>
      <c r="G43" s="106"/>
    </row>
    <row r="44" spans="1:7" ht="18" customHeight="1" outlineLevel="6" x14ac:dyDescent="0.25">
      <c r="A44" s="46" t="s">
        <v>15</v>
      </c>
      <c r="B44" s="47" t="s">
        <v>263</v>
      </c>
      <c r="C44" s="47" t="s">
        <v>300</v>
      </c>
      <c r="D44" s="47" t="s">
        <v>16</v>
      </c>
      <c r="E44" s="152">
        <f t="shared" si="1"/>
        <v>214169.4</v>
      </c>
      <c r="F44" s="85">
        <f t="shared" si="1"/>
        <v>13368.02</v>
      </c>
      <c r="G44" s="106"/>
    </row>
    <row r="45" spans="1:7" ht="37.5" outlineLevel="6" x14ac:dyDescent="0.25">
      <c r="A45" s="46" t="s">
        <v>17</v>
      </c>
      <c r="B45" s="47" t="s">
        <v>263</v>
      </c>
      <c r="C45" s="47" t="s">
        <v>300</v>
      </c>
      <c r="D45" s="47" t="s">
        <v>18</v>
      </c>
      <c r="E45" s="152">
        <v>214169.4</v>
      </c>
      <c r="F45" s="85">
        <v>13368.02</v>
      </c>
      <c r="G45" s="106"/>
    </row>
    <row r="46" spans="1:7" ht="39" customHeight="1" outlineLevel="1" x14ac:dyDescent="0.25">
      <c r="A46" s="46" t="s">
        <v>9</v>
      </c>
      <c r="B46" s="47" t="s">
        <v>10</v>
      </c>
      <c r="C46" s="47" t="s">
        <v>126</v>
      </c>
      <c r="D46" s="47" t="s">
        <v>6</v>
      </c>
      <c r="E46" s="152">
        <f>E47</f>
        <v>8460672</v>
      </c>
      <c r="F46" s="85">
        <f>F47</f>
        <v>8460672</v>
      </c>
      <c r="G46" s="106">
        <f>1194679+679719+6529609</f>
        <v>8404007</v>
      </c>
    </row>
    <row r="47" spans="1:7" outlineLevel="3" x14ac:dyDescent="0.25">
      <c r="A47" s="46" t="s">
        <v>198</v>
      </c>
      <c r="B47" s="47" t="s">
        <v>10</v>
      </c>
      <c r="C47" s="47" t="s">
        <v>127</v>
      </c>
      <c r="D47" s="47" t="s">
        <v>6</v>
      </c>
      <c r="E47" s="152">
        <f>E48+E55+E58</f>
        <v>8460672</v>
      </c>
      <c r="F47" s="85">
        <f>F48+F55+F58</f>
        <v>8460672</v>
      </c>
      <c r="G47" s="106"/>
    </row>
    <row r="48" spans="1:7" ht="39" customHeight="1" outlineLevel="4" x14ac:dyDescent="0.25">
      <c r="A48" s="46" t="s">
        <v>553</v>
      </c>
      <c r="B48" s="47" t="s">
        <v>10</v>
      </c>
      <c r="C48" s="47" t="s">
        <v>554</v>
      </c>
      <c r="D48" s="47" t="s">
        <v>6</v>
      </c>
      <c r="E48" s="152">
        <f>E49+E51+E53</f>
        <v>6498213</v>
      </c>
      <c r="F48" s="85">
        <f>F49+F51+F53</f>
        <v>6498213</v>
      </c>
      <c r="G48" s="106"/>
    </row>
    <row r="49" spans="1:7" ht="55.5" customHeight="1" outlineLevel="5" x14ac:dyDescent="0.25">
      <c r="A49" s="46" t="s">
        <v>11</v>
      </c>
      <c r="B49" s="47" t="s">
        <v>10</v>
      </c>
      <c r="C49" s="47" t="s">
        <v>554</v>
      </c>
      <c r="D49" s="47" t="s">
        <v>12</v>
      </c>
      <c r="E49" s="152">
        <f>E50</f>
        <v>6247213</v>
      </c>
      <c r="F49" s="85">
        <f>F50</f>
        <v>6247213</v>
      </c>
      <c r="G49" s="106"/>
    </row>
    <row r="50" spans="1:7" ht="18" customHeight="1" outlineLevel="6" x14ac:dyDescent="0.25">
      <c r="A50" s="46" t="s">
        <v>13</v>
      </c>
      <c r="B50" s="47" t="s">
        <v>10</v>
      </c>
      <c r="C50" s="47" t="s">
        <v>554</v>
      </c>
      <c r="D50" s="47" t="s">
        <v>14</v>
      </c>
      <c r="E50" s="152">
        <f>6247213</f>
        <v>6247213</v>
      </c>
      <c r="F50" s="85">
        <f>6247213</f>
        <v>6247213</v>
      </c>
      <c r="G50" s="106"/>
    </row>
    <row r="51" spans="1:7" ht="18" customHeight="1" outlineLevel="5" x14ac:dyDescent="0.25">
      <c r="A51" s="46" t="s">
        <v>15</v>
      </c>
      <c r="B51" s="47" t="s">
        <v>10</v>
      </c>
      <c r="C51" s="47" t="s">
        <v>554</v>
      </c>
      <c r="D51" s="47" t="s">
        <v>16</v>
      </c>
      <c r="E51" s="152">
        <f>E52</f>
        <v>250000</v>
      </c>
      <c r="F51" s="85">
        <f>F52</f>
        <v>250000</v>
      </c>
      <c r="G51" s="106"/>
    </row>
    <row r="52" spans="1:7" ht="37.5" outlineLevel="6" x14ac:dyDescent="0.25">
      <c r="A52" s="46" t="s">
        <v>17</v>
      </c>
      <c r="B52" s="47" t="s">
        <v>10</v>
      </c>
      <c r="C52" s="47" t="s">
        <v>554</v>
      </c>
      <c r="D52" s="47" t="s">
        <v>18</v>
      </c>
      <c r="E52" s="152">
        <f>250000</f>
        <v>250000</v>
      </c>
      <c r="F52" s="85">
        <f>250000</f>
        <v>250000</v>
      </c>
      <c r="G52" s="106"/>
    </row>
    <row r="53" spans="1:7" outlineLevel="5" x14ac:dyDescent="0.25">
      <c r="A53" s="46" t="s">
        <v>19</v>
      </c>
      <c r="B53" s="47" t="s">
        <v>10</v>
      </c>
      <c r="C53" s="47" t="s">
        <v>554</v>
      </c>
      <c r="D53" s="47" t="s">
        <v>20</v>
      </c>
      <c r="E53" s="152">
        <f>E54</f>
        <v>1000</v>
      </c>
      <c r="F53" s="85">
        <f>F54</f>
        <v>1000</v>
      </c>
      <c r="G53" s="106"/>
    </row>
    <row r="54" spans="1:7" outlineLevel="6" x14ac:dyDescent="0.25">
      <c r="A54" s="46" t="s">
        <v>21</v>
      </c>
      <c r="B54" s="47" t="s">
        <v>10</v>
      </c>
      <c r="C54" s="47" t="s">
        <v>554</v>
      </c>
      <c r="D54" s="47" t="s">
        <v>22</v>
      </c>
      <c r="E54" s="152">
        <v>1000</v>
      </c>
      <c r="F54" s="85">
        <v>1000</v>
      </c>
      <c r="G54" s="106"/>
    </row>
    <row r="55" spans="1:7" outlineLevel="4" x14ac:dyDescent="0.25">
      <c r="A55" s="46" t="s">
        <v>199</v>
      </c>
      <c r="B55" s="47" t="s">
        <v>10</v>
      </c>
      <c r="C55" s="47" t="s">
        <v>143</v>
      </c>
      <c r="D55" s="47" t="s">
        <v>6</v>
      </c>
      <c r="E55" s="152">
        <f>E56</f>
        <v>1252217</v>
      </c>
      <c r="F55" s="85">
        <f>F56</f>
        <v>1252217</v>
      </c>
      <c r="G55" s="106"/>
    </row>
    <row r="56" spans="1:7" ht="56.25" customHeight="1" outlineLevel="5" x14ac:dyDescent="0.25">
      <c r="A56" s="46" t="s">
        <v>11</v>
      </c>
      <c r="B56" s="47" t="s">
        <v>10</v>
      </c>
      <c r="C56" s="47" t="s">
        <v>143</v>
      </c>
      <c r="D56" s="47" t="s">
        <v>12</v>
      </c>
      <c r="E56" s="152">
        <f>E57</f>
        <v>1252217</v>
      </c>
      <c r="F56" s="85">
        <f>F57</f>
        <v>1252217</v>
      </c>
      <c r="G56" s="106"/>
    </row>
    <row r="57" spans="1:7" ht="17.25" customHeight="1" outlineLevel="6" x14ac:dyDescent="0.25">
      <c r="A57" s="46" t="s">
        <v>13</v>
      </c>
      <c r="B57" s="47" t="s">
        <v>10</v>
      </c>
      <c r="C57" s="47" t="s">
        <v>143</v>
      </c>
      <c r="D57" s="47" t="s">
        <v>14</v>
      </c>
      <c r="E57" s="152">
        <f>1252217</f>
        <v>1252217</v>
      </c>
      <c r="F57" s="85">
        <f>1252217</f>
        <v>1252217</v>
      </c>
      <c r="G57" s="106"/>
    </row>
    <row r="58" spans="1:7" ht="17.25" customHeight="1" outlineLevel="4" x14ac:dyDescent="0.25">
      <c r="A58" s="46" t="s">
        <v>557</v>
      </c>
      <c r="B58" s="47" t="s">
        <v>10</v>
      </c>
      <c r="C58" s="47" t="s">
        <v>600</v>
      </c>
      <c r="D58" s="47" t="s">
        <v>6</v>
      </c>
      <c r="E58" s="152">
        <f>E59</f>
        <v>710242</v>
      </c>
      <c r="F58" s="85">
        <f>F59</f>
        <v>710242</v>
      </c>
      <c r="G58" s="106"/>
    </row>
    <row r="59" spans="1:7" ht="55.5" customHeight="1" outlineLevel="5" x14ac:dyDescent="0.25">
      <c r="A59" s="46" t="s">
        <v>11</v>
      </c>
      <c r="B59" s="47" t="s">
        <v>10</v>
      </c>
      <c r="C59" s="47" t="s">
        <v>600</v>
      </c>
      <c r="D59" s="47" t="s">
        <v>12</v>
      </c>
      <c r="E59" s="152">
        <f>E60</f>
        <v>710242</v>
      </c>
      <c r="F59" s="85">
        <f>F60</f>
        <v>710242</v>
      </c>
      <c r="G59" s="106"/>
    </row>
    <row r="60" spans="1:7" ht="17.25" customHeight="1" outlineLevel="6" x14ac:dyDescent="0.25">
      <c r="A60" s="46" t="s">
        <v>13</v>
      </c>
      <c r="B60" s="47" t="s">
        <v>10</v>
      </c>
      <c r="C60" s="47" t="s">
        <v>600</v>
      </c>
      <c r="D60" s="47" t="s">
        <v>14</v>
      </c>
      <c r="E60" s="152">
        <v>710242</v>
      </c>
      <c r="F60" s="85">
        <v>710242</v>
      </c>
      <c r="G60" s="106"/>
    </row>
    <row r="61" spans="1:7" outlineLevel="6" x14ac:dyDescent="0.25">
      <c r="A61" s="46" t="s">
        <v>23</v>
      </c>
      <c r="B61" s="47" t="s">
        <v>24</v>
      </c>
      <c r="C61" s="47" t="s">
        <v>126</v>
      </c>
      <c r="D61" s="47" t="s">
        <v>6</v>
      </c>
      <c r="E61" s="152">
        <f>E62+E78+E83+E91+E98</f>
        <v>64010922.200000003</v>
      </c>
      <c r="F61" s="85">
        <f>F62+F78+F83+F91+F98</f>
        <v>64155255.200000003</v>
      </c>
      <c r="G61" s="106"/>
    </row>
    <row r="62" spans="1:7" ht="38.25" customHeight="1" outlineLevel="4" x14ac:dyDescent="0.25">
      <c r="A62" s="79" t="s">
        <v>400</v>
      </c>
      <c r="B62" s="62" t="s">
        <v>24</v>
      </c>
      <c r="C62" s="62" t="s">
        <v>128</v>
      </c>
      <c r="D62" s="62" t="s">
        <v>6</v>
      </c>
      <c r="E62" s="152">
        <f>E63+E70</f>
        <v>18462025</v>
      </c>
      <c r="F62" s="85">
        <f>F63+F70</f>
        <v>18462025</v>
      </c>
      <c r="G62" s="106"/>
    </row>
    <row r="63" spans="1:7" ht="39.75" customHeight="1" outlineLevel="5" x14ac:dyDescent="0.25">
      <c r="A63" s="46" t="s">
        <v>214</v>
      </c>
      <c r="B63" s="47" t="s">
        <v>24</v>
      </c>
      <c r="C63" s="47" t="s">
        <v>332</v>
      </c>
      <c r="D63" s="47" t="s">
        <v>6</v>
      </c>
      <c r="E63" s="152">
        <f>E64+E67</f>
        <v>313385</v>
      </c>
      <c r="F63" s="85">
        <f>F64+F67</f>
        <v>313385</v>
      </c>
      <c r="G63" s="106"/>
    </row>
    <row r="64" spans="1:7" outlineLevel="6" x14ac:dyDescent="0.25">
      <c r="A64" s="46" t="s">
        <v>340</v>
      </c>
      <c r="B64" s="47" t="s">
        <v>24</v>
      </c>
      <c r="C64" s="47" t="s">
        <v>333</v>
      </c>
      <c r="D64" s="47" t="s">
        <v>6</v>
      </c>
      <c r="E64" s="152">
        <f>E65</f>
        <v>263385</v>
      </c>
      <c r="F64" s="85">
        <f>F65</f>
        <v>263385</v>
      </c>
      <c r="G64" s="106"/>
    </row>
    <row r="65" spans="1:7" ht="18" customHeight="1" outlineLevel="4" x14ac:dyDescent="0.25">
      <c r="A65" s="46" t="s">
        <v>15</v>
      </c>
      <c r="B65" s="47" t="s">
        <v>24</v>
      </c>
      <c r="C65" s="47" t="s">
        <v>333</v>
      </c>
      <c r="D65" s="47" t="s">
        <v>16</v>
      </c>
      <c r="E65" s="152">
        <f>E66</f>
        <v>263385</v>
      </c>
      <c r="F65" s="85">
        <f>F66</f>
        <v>263385</v>
      </c>
      <c r="G65" s="106"/>
    </row>
    <row r="66" spans="1:7" ht="37.5" outlineLevel="5" x14ac:dyDescent="0.25">
      <c r="A66" s="46" t="s">
        <v>17</v>
      </c>
      <c r="B66" s="47" t="s">
        <v>24</v>
      </c>
      <c r="C66" s="47" t="s">
        <v>333</v>
      </c>
      <c r="D66" s="47" t="s">
        <v>18</v>
      </c>
      <c r="E66" s="152">
        <f>212385+20000+31000</f>
        <v>263385</v>
      </c>
      <c r="F66" s="85">
        <v>263385</v>
      </c>
      <c r="G66" s="106"/>
    </row>
    <row r="67" spans="1:7" outlineLevel="6" x14ac:dyDescent="0.25">
      <c r="A67" s="46" t="s">
        <v>341</v>
      </c>
      <c r="B67" s="47" t="s">
        <v>24</v>
      </c>
      <c r="C67" s="47" t="s">
        <v>342</v>
      </c>
      <c r="D67" s="47" t="s">
        <v>6</v>
      </c>
      <c r="E67" s="152">
        <f>E68</f>
        <v>50000</v>
      </c>
      <c r="F67" s="85">
        <f>F68</f>
        <v>50000</v>
      </c>
      <c r="G67" s="106"/>
    </row>
    <row r="68" spans="1:7" ht="18" customHeight="1" outlineLevel="5" x14ac:dyDescent="0.25">
      <c r="A68" s="46" t="s">
        <v>15</v>
      </c>
      <c r="B68" s="47" t="s">
        <v>24</v>
      </c>
      <c r="C68" s="47" t="s">
        <v>342</v>
      </c>
      <c r="D68" s="47" t="s">
        <v>16</v>
      </c>
      <c r="E68" s="152">
        <f>E69</f>
        <v>50000</v>
      </c>
      <c r="F68" s="85">
        <f>F69</f>
        <v>50000</v>
      </c>
      <c r="G68" s="106"/>
    </row>
    <row r="69" spans="1:7" ht="37.5" outlineLevel="6" x14ac:dyDescent="0.25">
      <c r="A69" s="46" t="s">
        <v>17</v>
      </c>
      <c r="B69" s="47" t="s">
        <v>24</v>
      </c>
      <c r="C69" s="47" t="s">
        <v>342</v>
      </c>
      <c r="D69" s="47" t="s">
        <v>18</v>
      </c>
      <c r="E69" s="152">
        <v>50000</v>
      </c>
      <c r="F69" s="85">
        <v>50000</v>
      </c>
      <c r="G69" s="106"/>
    </row>
    <row r="70" spans="1:7" ht="37.5" outlineLevel="4" x14ac:dyDescent="0.25">
      <c r="A70" s="46" t="s">
        <v>216</v>
      </c>
      <c r="B70" s="47" t="s">
        <v>24</v>
      </c>
      <c r="C70" s="47" t="s">
        <v>232</v>
      </c>
      <c r="D70" s="47" t="s">
        <v>6</v>
      </c>
      <c r="E70" s="152">
        <f>E71</f>
        <v>18148640</v>
      </c>
      <c r="F70" s="85">
        <f>F71</f>
        <v>18148640</v>
      </c>
      <c r="G70" s="106"/>
    </row>
    <row r="71" spans="1:7" ht="39" customHeight="1" outlineLevel="5" x14ac:dyDescent="0.25">
      <c r="A71" s="46" t="s">
        <v>33</v>
      </c>
      <c r="B71" s="47" t="s">
        <v>24</v>
      </c>
      <c r="C71" s="47" t="s">
        <v>130</v>
      </c>
      <c r="D71" s="47" t="s">
        <v>6</v>
      </c>
      <c r="E71" s="152">
        <f>E72+E74+E76</f>
        <v>18148640</v>
      </c>
      <c r="F71" s="85">
        <f>F72+F74+F76</f>
        <v>18148640</v>
      </c>
      <c r="G71" s="106"/>
    </row>
    <row r="72" spans="1:7" ht="55.5" customHeight="1" outlineLevel="6" x14ac:dyDescent="0.25">
      <c r="A72" s="46" t="s">
        <v>11</v>
      </c>
      <c r="B72" s="47" t="s">
        <v>24</v>
      </c>
      <c r="C72" s="47" t="s">
        <v>130</v>
      </c>
      <c r="D72" s="47" t="s">
        <v>12</v>
      </c>
      <c r="E72" s="152">
        <f>E73</f>
        <v>9720370</v>
      </c>
      <c r="F72" s="85">
        <f>F73</f>
        <v>9720370</v>
      </c>
      <c r="G72" s="106"/>
    </row>
    <row r="73" spans="1:7" outlineLevel="5" x14ac:dyDescent="0.25">
      <c r="A73" s="46" t="s">
        <v>34</v>
      </c>
      <c r="B73" s="47" t="s">
        <v>24</v>
      </c>
      <c r="C73" s="47" t="s">
        <v>130</v>
      </c>
      <c r="D73" s="47" t="s">
        <v>35</v>
      </c>
      <c r="E73" s="152">
        <f>9720370</f>
        <v>9720370</v>
      </c>
      <c r="F73" s="85">
        <f>9720370</f>
        <v>9720370</v>
      </c>
      <c r="G73" s="106"/>
    </row>
    <row r="74" spans="1:7" ht="18" customHeight="1" outlineLevel="6" x14ac:dyDescent="0.25">
      <c r="A74" s="46" t="s">
        <v>15</v>
      </c>
      <c r="B74" s="47" t="s">
        <v>24</v>
      </c>
      <c r="C74" s="47" t="s">
        <v>130</v>
      </c>
      <c r="D74" s="47" t="s">
        <v>16</v>
      </c>
      <c r="E74" s="152">
        <f>E75</f>
        <v>7657000</v>
      </c>
      <c r="F74" s="85">
        <f>F75</f>
        <v>7657000</v>
      </c>
      <c r="G74" s="106"/>
    </row>
    <row r="75" spans="1:7" ht="37.5" outlineLevel="5" x14ac:dyDescent="0.25">
      <c r="A75" s="46" t="s">
        <v>17</v>
      </c>
      <c r="B75" s="47" t="s">
        <v>24</v>
      </c>
      <c r="C75" s="47" t="s">
        <v>130</v>
      </c>
      <c r="D75" s="47" t="s">
        <v>18</v>
      </c>
      <c r="E75" s="152">
        <f>7657000</f>
        <v>7657000</v>
      </c>
      <c r="F75" s="85">
        <f>7657000</f>
        <v>7657000</v>
      </c>
      <c r="G75" s="106"/>
    </row>
    <row r="76" spans="1:7" outlineLevel="6" x14ac:dyDescent="0.25">
      <c r="A76" s="46" t="s">
        <v>19</v>
      </c>
      <c r="B76" s="47" t="s">
        <v>24</v>
      </c>
      <c r="C76" s="47" t="s">
        <v>130</v>
      </c>
      <c r="D76" s="47" t="s">
        <v>20</v>
      </c>
      <c r="E76" s="152">
        <f>E77</f>
        <v>771270</v>
      </c>
      <c r="F76" s="85">
        <f>F77</f>
        <v>771270</v>
      </c>
      <c r="G76" s="106"/>
    </row>
    <row r="77" spans="1:7" outlineLevel="2" x14ac:dyDescent="0.25">
      <c r="A77" s="46" t="s">
        <v>21</v>
      </c>
      <c r="B77" s="47" t="s">
        <v>24</v>
      </c>
      <c r="C77" s="47" t="s">
        <v>130</v>
      </c>
      <c r="D77" s="47" t="s">
        <v>22</v>
      </c>
      <c r="E77" s="152">
        <f>771270</f>
        <v>771270</v>
      </c>
      <c r="F77" s="85">
        <f>771270</f>
        <v>771270</v>
      </c>
      <c r="G77" s="106"/>
    </row>
    <row r="78" spans="1:7" ht="37.5" outlineLevel="4" x14ac:dyDescent="0.25">
      <c r="A78" s="79" t="s">
        <v>462</v>
      </c>
      <c r="B78" s="62" t="s">
        <v>24</v>
      </c>
      <c r="C78" s="62" t="s">
        <v>131</v>
      </c>
      <c r="D78" s="62" t="s">
        <v>6</v>
      </c>
      <c r="E78" s="152">
        <f t="shared" ref="E78:F81" si="2">E79</f>
        <v>50000</v>
      </c>
      <c r="F78" s="85">
        <f t="shared" si="2"/>
        <v>50000</v>
      </c>
      <c r="G78" s="106"/>
    </row>
    <row r="79" spans="1:7" ht="21" customHeight="1" outlineLevel="5" x14ac:dyDescent="0.25">
      <c r="A79" s="46" t="s">
        <v>343</v>
      </c>
      <c r="B79" s="47" t="s">
        <v>24</v>
      </c>
      <c r="C79" s="47" t="s">
        <v>234</v>
      </c>
      <c r="D79" s="47" t="s">
        <v>6</v>
      </c>
      <c r="E79" s="152">
        <f t="shared" si="2"/>
        <v>50000</v>
      </c>
      <c r="F79" s="85">
        <f t="shared" si="2"/>
        <v>50000</v>
      </c>
      <c r="G79" s="106"/>
    </row>
    <row r="80" spans="1:7" ht="18" customHeight="1" outlineLevel="6" x14ac:dyDescent="0.25">
      <c r="A80" s="46" t="s">
        <v>344</v>
      </c>
      <c r="B80" s="47" t="s">
        <v>24</v>
      </c>
      <c r="C80" s="47" t="s">
        <v>345</v>
      </c>
      <c r="D80" s="47" t="s">
        <v>6</v>
      </c>
      <c r="E80" s="152">
        <f t="shared" si="2"/>
        <v>50000</v>
      </c>
      <c r="F80" s="85">
        <f t="shared" si="2"/>
        <v>50000</v>
      </c>
      <c r="G80" s="106"/>
    </row>
    <row r="81" spans="1:7" ht="18" customHeight="1" outlineLevel="6" x14ac:dyDescent="0.25">
      <c r="A81" s="46" t="s">
        <v>15</v>
      </c>
      <c r="B81" s="47" t="s">
        <v>24</v>
      </c>
      <c r="C81" s="47" t="s">
        <v>345</v>
      </c>
      <c r="D81" s="47" t="s">
        <v>16</v>
      </c>
      <c r="E81" s="152">
        <f t="shared" si="2"/>
        <v>50000</v>
      </c>
      <c r="F81" s="85">
        <f t="shared" si="2"/>
        <v>50000</v>
      </c>
      <c r="G81" s="106"/>
    </row>
    <row r="82" spans="1:7" ht="41.25" customHeight="1" outlineLevel="6" x14ac:dyDescent="0.25">
      <c r="A82" s="46" t="s">
        <v>17</v>
      </c>
      <c r="B82" s="47" t="s">
        <v>24</v>
      </c>
      <c r="C82" s="47" t="s">
        <v>345</v>
      </c>
      <c r="D82" s="47" t="s">
        <v>18</v>
      </c>
      <c r="E82" s="152">
        <v>50000</v>
      </c>
      <c r="F82" s="85">
        <v>50000</v>
      </c>
      <c r="G82" s="106"/>
    </row>
    <row r="83" spans="1:7" ht="38.25" customHeight="1" outlineLevel="6" x14ac:dyDescent="0.25">
      <c r="A83" s="79" t="s">
        <v>463</v>
      </c>
      <c r="B83" s="62" t="s">
        <v>24</v>
      </c>
      <c r="C83" s="62" t="s">
        <v>334</v>
      </c>
      <c r="D83" s="62" t="s">
        <v>6</v>
      </c>
      <c r="E83" s="152">
        <f>E84</f>
        <v>1492285</v>
      </c>
      <c r="F83" s="85">
        <f>F84</f>
        <v>1462285</v>
      </c>
      <c r="G83" s="106"/>
    </row>
    <row r="84" spans="1:7" ht="37.5" outlineLevel="6" x14ac:dyDescent="0.25">
      <c r="A84" s="49" t="s">
        <v>346</v>
      </c>
      <c r="B84" s="47" t="s">
        <v>24</v>
      </c>
      <c r="C84" s="47" t="s">
        <v>336</v>
      </c>
      <c r="D84" s="47" t="s">
        <v>6</v>
      </c>
      <c r="E84" s="152">
        <f>E85+E88</f>
        <v>1492285</v>
      </c>
      <c r="F84" s="85">
        <f>F85+F88</f>
        <v>1462285</v>
      </c>
      <c r="G84" s="106"/>
    </row>
    <row r="85" spans="1:7" ht="39.75" customHeight="1" outlineLevel="6" x14ac:dyDescent="0.25">
      <c r="A85" s="49" t="s">
        <v>347</v>
      </c>
      <c r="B85" s="47" t="s">
        <v>24</v>
      </c>
      <c r="C85" s="47" t="s">
        <v>348</v>
      </c>
      <c r="D85" s="47" t="s">
        <v>6</v>
      </c>
      <c r="E85" s="152">
        <f>E86</f>
        <v>1449785</v>
      </c>
      <c r="F85" s="85">
        <f>F86</f>
        <v>1419785</v>
      </c>
      <c r="G85" s="106"/>
    </row>
    <row r="86" spans="1:7" ht="21.75" customHeight="1" outlineLevel="6" x14ac:dyDescent="0.25">
      <c r="A86" s="46" t="s">
        <v>15</v>
      </c>
      <c r="B86" s="47" t="s">
        <v>24</v>
      </c>
      <c r="C86" s="47" t="s">
        <v>348</v>
      </c>
      <c r="D86" s="47" t="s">
        <v>16</v>
      </c>
      <c r="E86" s="152">
        <f>E87</f>
        <v>1449785</v>
      </c>
      <c r="F86" s="85">
        <f>F87</f>
        <v>1419785</v>
      </c>
      <c r="G86" s="106"/>
    </row>
    <row r="87" spans="1:7" ht="37.5" outlineLevel="6" x14ac:dyDescent="0.25">
      <c r="A87" s="46" t="s">
        <v>17</v>
      </c>
      <c r="B87" s="47" t="s">
        <v>24</v>
      </c>
      <c r="C87" s="47" t="s">
        <v>348</v>
      </c>
      <c r="D87" s="47" t="s">
        <v>18</v>
      </c>
      <c r="E87" s="152">
        <f>459315+990470</f>
        <v>1449785</v>
      </c>
      <c r="F87" s="85">
        <f>459315+960470</f>
        <v>1419785</v>
      </c>
      <c r="G87" s="106"/>
    </row>
    <row r="88" spans="1:7" ht="19.5" customHeight="1" outlineLevel="6" x14ac:dyDescent="0.25">
      <c r="A88" s="49" t="s">
        <v>349</v>
      </c>
      <c r="B88" s="47" t="s">
        <v>24</v>
      </c>
      <c r="C88" s="47" t="s">
        <v>337</v>
      </c>
      <c r="D88" s="47" t="s">
        <v>6</v>
      </c>
      <c r="E88" s="152">
        <f>E89</f>
        <v>42500</v>
      </c>
      <c r="F88" s="85">
        <f>F89</f>
        <v>42500</v>
      </c>
      <c r="G88" s="106"/>
    </row>
    <row r="89" spans="1:7" ht="17.25" customHeight="1" outlineLevel="6" x14ac:dyDescent="0.25">
      <c r="A89" s="46" t="s">
        <v>15</v>
      </c>
      <c r="B89" s="47" t="s">
        <v>24</v>
      </c>
      <c r="C89" s="47" t="s">
        <v>337</v>
      </c>
      <c r="D89" s="47" t="s">
        <v>16</v>
      </c>
      <c r="E89" s="152">
        <f>E90</f>
        <v>42500</v>
      </c>
      <c r="F89" s="85">
        <f>F90</f>
        <v>42500</v>
      </c>
      <c r="G89" s="106"/>
    </row>
    <row r="90" spans="1:7" ht="37.5" outlineLevel="6" x14ac:dyDescent="0.25">
      <c r="A90" s="46" t="s">
        <v>17</v>
      </c>
      <c r="B90" s="47" t="s">
        <v>24</v>
      </c>
      <c r="C90" s="47" t="s">
        <v>337</v>
      </c>
      <c r="D90" s="47" t="s">
        <v>18</v>
      </c>
      <c r="E90" s="152">
        <v>42500</v>
      </c>
      <c r="F90" s="85">
        <v>42500</v>
      </c>
      <c r="G90" s="106"/>
    </row>
    <row r="91" spans="1:7" ht="39.75" customHeight="1" outlineLevel="4" x14ac:dyDescent="0.25">
      <c r="A91" s="79" t="s">
        <v>401</v>
      </c>
      <c r="B91" s="62" t="s">
        <v>24</v>
      </c>
      <c r="C91" s="62" t="s">
        <v>350</v>
      </c>
      <c r="D91" s="62" t="s">
        <v>6</v>
      </c>
      <c r="E91" s="152">
        <f>E92</f>
        <v>1140000</v>
      </c>
      <c r="F91" s="85">
        <f>F92</f>
        <v>1140000</v>
      </c>
      <c r="G91" s="106"/>
    </row>
    <row r="92" spans="1:7" ht="39.75" customHeight="1" outlineLevel="5" x14ac:dyDescent="0.25">
      <c r="A92" s="46" t="s">
        <v>215</v>
      </c>
      <c r="B92" s="47" t="s">
        <v>24</v>
      </c>
      <c r="C92" s="47" t="s">
        <v>351</v>
      </c>
      <c r="D92" s="47" t="s">
        <v>6</v>
      </c>
      <c r="E92" s="152">
        <f>E93</f>
        <v>1140000</v>
      </c>
      <c r="F92" s="85">
        <f>F93</f>
        <v>1140000</v>
      </c>
      <c r="G92" s="106"/>
    </row>
    <row r="93" spans="1:7" ht="36" customHeight="1" outlineLevel="6" x14ac:dyDescent="0.25">
      <c r="A93" s="46" t="s">
        <v>32</v>
      </c>
      <c r="B93" s="47" t="s">
        <v>24</v>
      </c>
      <c r="C93" s="47" t="s">
        <v>352</v>
      </c>
      <c r="D93" s="47" t="s">
        <v>6</v>
      </c>
      <c r="E93" s="152">
        <f>E94+E96</f>
        <v>1140000</v>
      </c>
      <c r="F93" s="85">
        <f>F94+F96</f>
        <v>1140000</v>
      </c>
      <c r="G93" s="106"/>
    </row>
    <row r="94" spans="1:7" ht="19.5" customHeight="1" outlineLevel="5" x14ac:dyDescent="0.25">
      <c r="A94" s="46" t="s">
        <v>15</v>
      </c>
      <c r="B94" s="47" t="s">
        <v>24</v>
      </c>
      <c r="C94" s="47" t="s">
        <v>352</v>
      </c>
      <c r="D94" s="47" t="s">
        <v>16</v>
      </c>
      <c r="E94" s="152">
        <f>E95</f>
        <v>1000000</v>
      </c>
      <c r="F94" s="85">
        <f>F95</f>
        <v>1000000</v>
      </c>
      <c r="G94" s="106"/>
    </row>
    <row r="95" spans="1:7" ht="37.5" outlineLevel="6" x14ac:dyDescent="0.25">
      <c r="A95" s="46" t="s">
        <v>17</v>
      </c>
      <c r="B95" s="47" t="s">
        <v>24</v>
      </c>
      <c r="C95" s="47" t="s">
        <v>352</v>
      </c>
      <c r="D95" s="47" t="s">
        <v>18</v>
      </c>
      <c r="E95" s="152">
        <v>1000000</v>
      </c>
      <c r="F95" s="85">
        <v>1000000</v>
      </c>
      <c r="G95" s="106"/>
    </row>
    <row r="96" spans="1:7" ht="19.5" customHeight="1" outlineLevel="4" x14ac:dyDescent="0.25">
      <c r="A96" s="46" t="s">
        <v>19</v>
      </c>
      <c r="B96" s="47" t="s">
        <v>24</v>
      </c>
      <c r="C96" s="47" t="s">
        <v>352</v>
      </c>
      <c r="D96" s="47" t="s">
        <v>20</v>
      </c>
      <c r="E96" s="152">
        <f>E97</f>
        <v>140000</v>
      </c>
      <c r="F96" s="85">
        <f>F97</f>
        <v>140000</v>
      </c>
      <c r="G96" s="106"/>
    </row>
    <row r="97" spans="1:7" ht="19.5" customHeight="1" outlineLevel="5" x14ac:dyDescent="0.25">
      <c r="A97" s="46" t="s">
        <v>21</v>
      </c>
      <c r="B97" s="47" t="s">
        <v>24</v>
      </c>
      <c r="C97" s="47" t="s">
        <v>352</v>
      </c>
      <c r="D97" s="47" t="s">
        <v>22</v>
      </c>
      <c r="E97" s="152">
        <v>140000</v>
      </c>
      <c r="F97" s="85">
        <v>140000</v>
      </c>
      <c r="G97" s="106"/>
    </row>
    <row r="98" spans="1:7" outlineLevel="6" x14ac:dyDescent="0.25">
      <c r="A98" s="46" t="s">
        <v>198</v>
      </c>
      <c r="B98" s="47" t="s">
        <v>24</v>
      </c>
      <c r="C98" s="47" t="s">
        <v>127</v>
      </c>
      <c r="D98" s="47" t="s">
        <v>6</v>
      </c>
      <c r="E98" s="152">
        <f>E99+E104+E107+E110</f>
        <v>42866612.200000003</v>
      </c>
      <c r="F98" s="85">
        <f>F99+F104+F107+F110</f>
        <v>43040945.200000003</v>
      </c>
      <c r="G98" s="106"/>
    </row>
    <row r="99" spans="1:7" ht="39" customHeight="1" outlineLevel="5" x14ac:dyDescent="0.25">
      <c r="A99" s="46" t="s">
        <v>553</v>
      </c>
      <c r="B99" s="47" t="s">
        <v>24</v>
      </c>
      <c r="C99" s="47" t="s">
        <v>554</v>
      </c>
      <c r="D99" s="47" t="s">
        <v>6</v>
      </c>
      <c r="E99" s="152">
        <f>E100+E102</f>
        <v>35762809</v>
      </c>
      <c r="F99" s="85">
        <f>F100+F102</f>
        <v>35762809</v>
      </c>
      <c r="G99" s="106"/>
    </row>
    <row r="100" spans="1:7" ht="54.75" customHeight="1" outlineLevel="6" x14ac:dyDescent="0.25">
      <c r="A100" s="46" t="s">
        <v>11</v>
      </c>
      <c r="B100" s="47" t="s">
        <v>24</v>
      </c>
      <c r="C100" s="47" t="s">
        <v>554</v>
      </c>
      <c r="D100" s="47" t="s">
        <v>12</v>
      </c>
      <c r="E100" s="152">
        <f>E101</f>
        <v>34882443</v>
      </c>
      <c r="F100" s="85">
        <f>F101</f>
        <v>34882443</v>
      </c>
      <c r="G100" s="106"/>
    </row>
    <row r="101" spans="1:7" ht="18" customHeight="1" outlineLevel="4" x14ac:dyDescent="0.25">
      <c r="A101" s="46" t="s">
        <v>13</v>
      </c>
      <c r="B101" s="47" t="s">
        <v>24</v>
      </c>
      <c r="C101" s="47" t="s">
        <v>554</v>
      </c>
      <c r="D101" s="47" t="s">
        <v>14</v>
      </c>
      <c r="E101" s="152">
        <v>34882443</v>
      </c>
      <c r="F101" s="85">
        <v>34882443</v>
      </c>
      <c r="G101" s="106"/>
    </row>
    <row r="102" spans="1:7" ht="18" customHeight="1" outlineLevel="5" x14ac:dyDescent="0.25">
      <c r="A102" s="46" t="s">
        <v>15</v>
      </c>
      <c r="B102" s="47" t="s">
        <v>24</v>
      </c>
      <c r="C102" s="47" t="s">
        <v>554</v>
      </c>
      <c r="D102" s="47" t="s">
        <v>16</v>
      </c>
      <c r="E102" s="152">
        <f>E103</f>
        <v>880366</v>
      </c>
      <c r="F102" s="85">
        <f>F103</f>
        <v>880366</v>
      </c>
      <c r="G102" s="106"/>
    </row>
    <row r="103" spans="1:7" ht="37.5" outlineLevel="6" x14ac:dyDescent="0.25">
      <c r="A103" s="46" t="s">
        <v>17</v>
      </c>
      <c r="B103" s="47" t="s">
        <v>24</v>
      </c>
      <c r="C103" s="47" t="s">
        <v>554</v>
      </c>
      <c r="D103" s="47" t="s">
        <v>18</v>
      </c>
      <c r="E103" s="152">
        <v>880366</v>
      </c>
      <c r="F103" s="85">
        <v>880366</v>
      </c>
      <c r="G103" s="106"/>
    </row>
    <row r="104" spans="1:7" ht="37.5" outlineLevel="6" x14ac:dyDescent="0.25">
      <c r="A104" s="46" t="s">
        <v>603</v>
      </c>
      <c r="B104" s="47" t="s">
        <v>24</v>
      </c>
      <c r="C104" s="47" t="s">
        <v>561</v>
      </c>
      <c r="D104" s="47" t="s">
        <v>6</v>
      </c>
      <c r="E104" s="152">
        <f>E105</f>
        <v>200000</v>
      </c>
      <c r="F104" s="85">
        <f>F105</f>
        <v>200000</v>
      </c>
      <c r="G104" s="106"/>
    </row>
    <row r="105" spans="1:7" ht="18" customHeight="1" outlineLevel="6" x14ac:dyDescent="0.25">
      <c r="A105" s="46" t="s">
        <v>15</v>
      </c>
      <c r="B105" s="47" t="s">
        <v>24</v>
      </c>
      <c r="C105" s="47" t="s">
        <v>561</v>
      </c>
      <c r="D105" s="47" t="s">
        <v>16</v>
      </c>
      <c r="E105" s="152">
        <f>E106</f>
        <v>200000</v>
      </c>
      <c r="F105" s="85">
        <f>F106</f>
        <v>200000</v>
      </c>
      <c r="G105" s="106"/>
    </row>
    <row r="106" spans="1:7" ht="38.25" customHeight="1" outlineLevel="4" x14ac:dyDescent="0.25">
      <c r="A106" s="46" t="s">
        <v>17</v>
      </c>
      <c r="B106" s="47" t="s">
        <v>24</v>
      </c>
      <c r="C106" s="47" t="s">
        <v>561</v>
      </c>
      <c r="D106" s="47" t="s">
        <v>18</v>
      </c>
      <c r="E106" s="152">
        <f>200000</f>
        <v>200000</v>
      </c>
      <c r="F106" s="85">
        <f>200000</f>
        <v>200000</v>
      </c>
      <c r="G106" s="106"/>
    </row>
    <row r="107" spans="1:7" ht="18.75" customHeight="1" outlineLevel="5" x14ac:dyDescent="0.25">
      <c r="A107" s="46" t="s">
        <v>593</v>
      </c>
      <c r="B107" s="47" t="s">
        <v>24</v>
      </c>
      <c r="C107" s="47" t="s">
        <v>594</v>
      </c>
      <c r="D107" s="47" t="s">
        <v>6</v>
      </c>
      <c r="E107" s="152">
        <f>E108</f>
        <v>100000</v>
      </c>
      <c r="F107" s="85">
        <f>F108</f>
        <v>100000</v>
      </c>
      <c r="G107" s="106"/>
    </row>
    <row r="108" spans="1:7" ht="18.75" customHeight="1" outlineLevel="6" x14ac:dyDescent="0.25">
      <c r="A108" s="46" t="s">
        <v>15</v>
      </c>
      <c r="B108" s="47" t="s">
        <v>24</v>
      </c>
      <c r="C108" s="47" t="s">
        <v>594</v>
      </c>
      <c r="D108" s="47" t="s">
        <v>16</v>
      </c>
      <c r="E108" s="152">
        <f>E109</f>
        <v>100000</v>
      </c>
      <c r="F108" s="85">
        <f>F109</f>
        <v>100000</v>
      </c>
      <c r="G108" s="106"/>
    </row>
    <row r="109" spans="1:7" ht="37.5" outlineLevel="5" x14ac:dyDescent="0.25">
      <c r="A109" s="46" t="s">
        <v>17</v>
      </c>
      <c r="B109" s="47" t="s">
        <v>24</v>
      </c>
      <c r="C109" s="47" t="s">
        <v>594</v>
      </c>
      <c r="D109" s="47" t="s">
        <v>18</v>
      </c>
      <c r="E109" s="152">
        <v>100000</v>
      </c>
      <c r="F109" s="85">
        <v>100000</v>
      </c>
      <c r="G109" s="106"/>
    </row>
    <row r="110" spans="1:7" outlineLevel="6" x14ac:dyDescent="0.25">
      <c r="A110" s="46" t="s">
        <v>292</v>
      </c>
      <c r="B110" s="47" t="s">
        <v>24</v>
      </c>
      <c r="C110" s="47" t="s">
        <v>291</v>
      </c>
      <c r="D110" s="47" t="s">
        <v>6</v>
      </c>
      <c r="E110" s="152">
        <f>E131+E111+E116+E121+E126</f>
        <v>6803803.2000000002</v>
      </c>
      <c r="F110" s="152">
        <f>F131+F111+F116+F121+F126</f>
        <v>6978136.2000000002</v>
      </c>
      <c r="G110" s="106"/>
    </row>
    <row r="111" spans="1:7" ht="58.5" customHeight="1" outlineLevel="3" x14ac:dyDescent="0.25">
      <c r="A111" s="29" t="s">
        <v>441</v>
      </c>
      <c r="B111" s="47" t="s">
        <v>24</v>
      </c>
      <c r="C111" s="47" t="s">
        <v>302</v>
      </c>
      <c r="D111" s="47" t="s">
        <v>6</v>
      </c>
      <c r="E111" s="152">
        <f>E112+E114</f>
        <v>1361162</v>
      </c>
      <c r="F111" s="85">
        <f>F112+F114</f>
        <v>1361162</v>
      </c>
      <c r="G111" s="106"/>
    </row>
    <row r="112" spans="1:7" ht="55.5" customHeight="1" outlineLevel="4" x14ac:dyDescent="0.25">
      <c r="A112" s="46" t="s">
        <v>11</v>
      </c>
      <c r="B112" s="47" t="s">
        <v>24</v>
      </c>
      <c r="C112" s="47" t="s">
        <v>302</v>
      </c>
      <c r="D112" s="47" t="s">
        <v>12</v>
      </c>
      <c r="E112" s="152">
        <f>E113</f>
        <v>1346162</v>
      </c>
      <c r="F112" s="85">
        <f>F113</f>
        <v>1346162</v>
      </c>
      <c r="G112" s="106"/>
    </row>
    <row r="113" spans="1:7" ht="18" customHeight="1" outlineLevel="5" x14ac:dyDescent="0.25">
      <c r="A113" s="46" t="s">
        <v>13</v>
      </c>
      <c r="B113" s="47" t="s">
        <v>24</v>
      </c>
      <c r="C113" s="47" t="s">
        <v>302</v>
      </c>
      <c r="D113" s="47" t="s">
        <v>14</v>
      </c>
      <c r="E113" s="152">
        <v>1346162</v>
      </c>
      <c r="F113" s="85">
        <v>1346162</v>
      </c>
      <c r="G113" s="106"/>
    </row>
    <row r="114" spans="1:7" ht="18" customHeight="1" outlineLevel="6" x14ac:dyDescent="0.25">
      <c r="A114" s="46" t="s">
        <v>15</v>
      </c>
      <c r="B114" s="47" t="s">
        <v>24</v>
      </c>
      <c r="C114" s="47" t="s">
        <v>302</v>
      </c>
      <c r="D114" s="47" t="s">
        <v>16</v>
      </c>
      <c r="E114" s="152">
        <f>E115</f>
        <v>15000</v>
      </c>
      <c r="F114" s="85">
        <f>F115</f>
        <v>15000</v>
      </c>
      <c r="G114" s="106"/>
    </row>
    <row r="115" spans="1:7" s="3" customFormat="1" ht="37.5" x14ac:dyDescent="0.25">
      <c r="A115" s="46" t="s">
        <v>17</v>
      </c>
      <c r="B115" s="47" t="s">
        <v>24</v>
      </c>
      <c r="C115" s="47" t="s">
        <v>302</v>
      </c>
      <c r="D115" s="47" t="s">
        <v>18</v>
      </c>
      <c r="E115" s="152">
        <v>15000</v>
      </c>
      <c r="F115" s="85">
        <v>15000</v>
      </c>
      <c r="G115" s="106"/>
    </row>
    <row r="116" spans="1:7" ht="20.25" customHeight="1" outlineLevel="1" x14ac:dyDescent="0.25">
      <c r="A116" s="29" t="s">
        <v>662</v>
      </c>
      <c r="B116" s="47" t="s">
        <v>24</v>
      </c>
      <c r="C116" s="47" t="s">
        <v>669</v>
      </c>
      <c r="D116" s="47" t="s">
        <v>6</v>
      </c>
      <c r="E116" s="152">
        <f>E117+E119</f>
        <v>2017233</v>
      </c>
      <c r="F116" s="85">
        <f>F117+F119</f>
        <v>2093065</v>
      </c>
      <c r="G116" s="106"/>
    </row>
    <row r="117" spans="1:7" ht="54.75" customHeight="1" outlineLevel="3" x14ac:dyDescent="0.25">
      <c r="A117" s="46" t="s">
        <v>11</v>
      </c>
      <c r="B117" s="47" t="s">
        <v>24</v>
      </c>
      <c r="C117" s="47" t="s">
        <v>669</v>
      </c>
      <c r="D117" s="47" t="s">
        <v>12</v>
      </c>
      <c r="E117" s="152">
        <f>E118</f>
        <v>2002233</v>
      </c>
      <c r="F117" s="85">
        <f>F118</f>
        <v>2078065</v>
      </c>
      <c r="G117" s="106"/>
    </row>
    <row r="118" spans="1:7" ht="18" customHeight="1" outlineLevel="4" x14ac:dyDescent="0.25">
      <c r="A118" s="46" t="s">
        <v>13</v>
      </c>
      <c r="B118" s="47" t="s">
        <v>24</v>
      </c>
      <c r="C118" s="47" t="s">
        <v>669</v>
      </c>
      <c r="D118" s="47" t="s">
        <v>14</v>
      </c>
      <c r="E118" s="152">
        <v>2002233</v>
      </c>
      <c r="F118" s="85">
        <v>2078065</v>
      </c>
      <c r="G118" s="106"/>
    </row>
    <row r="119" spans="1:7" ht="18" customHeight="1" outlineLevel="5" x14ac:dyDescent="0.25">
      <c r="A119" s="46" t="s">
        <v>15</v>
      </c>
      <c r="B119" s="47" t="s">
        <v>24</v>
      </c>
      <c r="C119" s="47" t="s">
        <v>669</v>
      </c>
      <c r="D119" s="47" t="s">
        <v>16</v>
      </c>
      <c r="E119" s="152">
        <f>E120</f>
        <v>15000</v>
      </c>
      <c r="F119" s="85">
        <f>F120</f>
        <v>15000</v>
      </c>
      <c r="G119" s="106"/>
    </row>
    <row r="120" spans="1:7" ht="37.5" outlineLevel="6" x14ac:dyDescent="0.25">
      <c r="A120" s="46" t="s">
        <v>17</v>
      </c>
      <c r="B120" s="47" t="s">
        <v>24</v>
      </c>
      <c r="C120" s="47" t="s">
        <v>669</v>
      </c>
      <c r="D120" s="47" t="s">
        <v>18</v>
      </c>
      <c r="E120" s="152">
        <v>15000</v>
      </c>
      <c r="F120" s="85">
        <v>15000</v>
      </c>
      <c r="G120" s="106"/>
    </row>
    <row r="121" spans="1:7" s="3" customFormat="1" ht="58.5" customHeight="1" x14ac:dyDescent="0.25">
      <c r="A121" s="29" t="s">
        <v>403</v>
      </c>
      <c r="B121" s="47" t="s">
        <v>24</v>
      </c>
      <c r="C121" s="47" t="s">
        <v>303</v>
      </c>
      <c r="D121" s="47" t="s">
        <v>6</v>
      </c>
      <c r="E121" s="152">
        <f>E122+E124</f>
        <v>802160</v>
      </c>
      <c r="F121" s="85">
        <f>F122+F124</f>
        <v>831647</v>
      </c>
      <c r="G121" s="106"/>
    </row>
    <row r="122" spans="1:7" s="3" customFormat="1" ht="55.5" customHeight="1" x14ac:dyDescent="0.25">
      <c r="A122" s="46" t="s">
        <v>11</v>
      </c>
      <c r="B122" s="47" t="s">
        <v>24</v>
      </c>
      <c r="C122" s="47" t="s">
        <v>303</v>
      </c>
      <c r="D122" s="47" t="s">
        <v>12</v>
      </c>
      <c r="E122" s="152">
        <f>E123</f>
        <v>757160</v>
      </c>
      <c r="F122" s="85">
        <f>F123</f>
        <v>786647</v>
      </c>
      <c r="G122" s="106"/>
    </row>
    <row r="123" spans="1:7" s="3" customFormat="1" ht="18" customHeight="1" x14ac:dyDescent="0.25">
      <c r="A123" s="46" t="s">
        <v>13</v>
      </c>
      <c r="B123" s="47" t="s">
        <v>24</v>
      </c>
      <c r="C123" s="47" t="s">
        <v>303</v>
      </c>
      <c r="D123" s="47" t="s">
        <v>14</v>
      </c>
      <c r="E123" s="152">
        <v>757160</v>
      </c>
      <c r="F123" s="85">
        <v>786647</v>
      </c>
      <c r="G123" s="106"/>
    </row>
    <row r="124" spans="1:7" s="3" customFormat="1" ht="18" customHeight="1" x14ac:dyDescent="0.25">
      <c r="A124" s="46" t="s">
        <v>15</v>
      </c>
      <c r="B124" s="47" t="s">
        <v>24</v>
      </c>
      <c r="C124" s="47" t="s">
        <v>303</v>
      </c>
      <c r="D124" s="47" t="s">
        <v>16</v>
      </c>
      <c r="E124" s="152">
        <f>E125</f>
        <v>45000</v>
      </c>
      <c r="F124" s="85">
        <f>F125</f>
        <v>45000</v>
      </c>
      <c r="G124" s="106"/>
    </row>
    <row r="125" spans="1:7" s="3" customFormat="1" ht="37.5" x14ac:dyDescent="0.25">
      <c r="A125" s="46" t="s">
        <v>17</v>
      </c>
      <c r="B125" s="47" t="s">
        <v>24</v>
      </c>
      <c r="C125" s="47" t="s">
        <v>303</v>
      </c>
      <c r="D125" s="47" t="s">
        <v>18</v>
      </c>
      <c r="E125" s="152">
        <v>45000</v>
      </c>
      <c r="F125" s="85">
        <v>45000</v>
      </c>
      <c r="G125" s="106"/>
    </row>
    <row r="126" spans="1:7" s="3" customFormat="1" ht="37.5" x14ac:dyDescent="0.25">
      <c r="A126" s="46" t="s">
        <v>428</v>
      </c>
      <c r="B126" s="47" t="s">
        <v>24</v>
      </c>
      <c r="C126" s="47" t="s">
        <v>429</v>
      </c>
      <c r="D126" s="47" t="s">
        <v>6</v>
      </c>
      <c r="E126" s="152">
        <f>E127+E129</f>
        <v>1882931</v>
      </c>
      <c r="F126" s="152">
        <f>F127+F129</f>
        <v>1951945</v>
      </c>
      <c r="G126" s="106"/>
    </row>
    <row r="127" spans="1:7" s="3" customFormat="1" ht="60" customHeight="1" x14ac:dyDescent="0.25">
      <c r="A127" s="46" t="s">
        <v>11</v>
      </c>
      <c r="B127" s="47" t="s">
        <v>24</v>
      </c>
      <c r="C127" s="47" t="s">
        <v>429</v>
      </c>
      <c r="D127" s="47" t="s">
        <v>12</v>
      </c>
      <c r="E127" s="152">
        <f>E128</f>
        <v>1725331</v>
      </c>
      <c r="F127" s="152">
        <f>F128</f>
        <v>1794345</v>
      </c>
      <c r="G127" s="106"/>
    </row>
    <row r="128" spans="1:7" s="3" customFormat="1" ht="20.25" customHeight="1" x14ac:dyDescent="0.25">
      <c r="A128" s="46" t="s">
        <v>13</v>
      </c>
      <c r="B128" s="47" t="s">
        <v>24</v>
      </c>
      <c r="C128" s="47" t="s">
        <v>429</v>
      </c>
      <c r="D128" s="47" t="s">
        <v>14</v>
      </c>
      <c r="E128" s="152">
        <v>1725331</v>
      </c>
      <c r="F128" s="85">
        <v>1794345</v>
      </c>
      <c r="G128" s="106"/>
    </row>
    <row r="129" spans="1:8" s="3" customFormat="1" ht="20.25" customHeight="1" x14ac:dyDescent="0.25">
      <c r="A129" s="46" t="s">
        <v>15</v>
      </c>
      <c r="B129" s="47" t="s">
        <v>24</v>
      </c>
      <c r="C129" s="47" t="s">
        <v>429</v>
      </c>
      <c r="D129" s="47" t="s">
        <v>16</v>
      </c>
      <c r="E129" s="152">
        <f>E130</f>
        <v>157600</v>
      </c>
      <c r="F129" s="152">
        <f>F130</f>
        <v>157600</v>
      </c>
      <c r="G129" s="106"/>
    </row>
    <row r="130" spans="1:8" s="3" customFormat="1" ht="37.5" x14ac:dyDescent="0.25">
      <c r="A130" s="46" t="s">
        <v>17</v>
      </c>
      <c r="B130" s="47" t="s">
        <v>24</v>
      </c>
      <c r="C130" s="47" t="s">
        <v>429</v>
      </c>
      <c r="D130" s="47" t="s">
        <v>18</v>
      </c>
      <c r="E130" s="152">
        <v>157600</v>
      </c>
      <c r="F130" s="85">
        <v>157600</v>
      </c>
      <c r="G130" s="106"/>
    </row>
    <row r="131" spans="1:8" s="3" customFormat="1" ht="74.25" customHeight="1" x14ac:dyDescent="0.25">
      <c r="A131" s="29" t="s">
        <v>753</v>
      </c>
      <c r="B131" s="47" t="s">
        <v>24</v>
      </c>
      <c r="C131" s="47" t="s">
        <v>312</v>
      </c>
      <c r="D131" s="47" t="s">
        <v>6</v>
      </c>
      <c r="E131" s="152">
        <f>E132+E134</f>
        <v>740317.2</v>
      </c>
      <c r="F131" s="152">
        <f>F132+F134</f>
        <v>740317.2</v>
      </c>
      <c r="G131" s="106"/>
    </row>
    <row r="132" spans="1:8" ht="55.5" customHeight="1" outlineLevel="1" x14ac:dyDescent="0.25">
      <c r="A132" s="46" t="s">
        <v>11</v>
      </c>
      <c r="B132" s="47" t="s">
        <v>24</v>
      </c>
      <c r="C132" s="47" t="s">
        <v>312</v>
      </c>
      <c r="D132" s="47" t="s">
        <v>12</v>
      </c>
      <c r="E132" s="152">
        <f>E133</f>
        <v>680317.2</v>
      </c>
      <c r="F132" s="85">
        <f>F133</f>
        <v>680317.2</v>
      </c>
      <c r="G132" s="106"/>
    </row>
    <row r="133" spans="1:8" ht="18" customHeight="1" outlineLevel="3" x14ac:dyDescent="0.25">
      <c r="A133" s="46" t="s">
        <v>13</v>
      </c>
      <c r="B133" s="47" t="s">
        <v>24</v>
      </c>
      <c r="C133" s="47" t="s">
        <v>312</v>
      </c>
      <c r="D133" s="47" t="s">
        <v>14</v>
      </c>
      <c r="E133" s="152">
        <v>680317.2</v>
      </c>
      <c r="F133" s="85">
        <v>680317.2</v>
      </c>
      <c r="G133" s="106"/>
    </row>
    <row r="134" spans="1:8" ht="37.5" outlineLevel="3" x14ac:dyDescent="0.25">
      <c r="A134" s="46" t="s">
        <v>15</v>
      </c>
      <c r="B134" s="47" t="s">
        <v>24</v>
      </c>
      <c r="C134" s="47" t="s">
        <v>312</v>
      </c>
      <c r="D134" s="47" t="s">
        <v>16</v>
      </c>
      <c r="E134" s="152">
        <f>E135</f>
        <v>60000</v>
      </c>
      <c r="F134" s="152">
        <f>F135</f>
        <v>60000</v>
      </c>
      <c r="G134" s="106"/>
    </row>
    <row r="135" spans="1:8" ht="37.5" outlineLevel="3" x14ac:dyDescent="0.25">
      <c r="A135" s="46" t="s">
        <v>17</v>
      </c>
      <c r="B135" s="47" t="s">
        <v>24</v>
      </c>
      <c r="C135" s="47" t="s">
        <v>312</v>
      </c>
      <c r="D135" s="47" t="s">
        <v>18</v>
      </c>
      <c r="E135" s="152">
        <v>60000</v>
      </c>
      <c r="F135" s="152">
        <v>60000</v>
      </c>
      <c r="G135" s="106"/>
    </row>
    <row r="136" spans="1:8" ht="18.75" customHeight="1" outlineLevel="3" x14ac:dyDescent="0.25">
      <c r="A136" s="44" t="s">
        <v>670</v>
      </c>
      <c r="B136" s="45" t="s">
        <v>26</v>
      </c>
      <c r="C136" s="45" t="s">
        <v>126</v>
      </c>
      <c r="D136" s="45" t="s">
        <v>6</v>
      </c>
      <c r="E136" s="151">
        <f t="shared" ref="E136:F141" si="3">E137</f>
        <v>1348180</v>
      </c>
      <c r="F136" s="151">
        <f t="shared" si="3"/>
        <v>1401668</v>
      </c>
      <c r="G136" s="106"/>
    </row>
    <row r="137" spans="1:8" ht="21" customHeight="1" outlineLevel="3" x14ac:dyDescent="0.25">
      <c r="A137" s="46" t="s">
        <v>671</v>
      </c>
      <c r="B137" s="47" t="s">
        <v>672</v>
      </c>
      <c r="C137" s="47" t="s">
        <v>126</v>
      </c>
      <c r="D137" s="47" t="s">
        <v>6</v>
      </c>
      <c r="E137" s="152">
        <f t="shared" si="3"/>
        <v>1348180</v>
      </c>
      <c r="F137" s="152">
        <f t="shared" si="3"/>
        <v>1401668</v>
      </c>
      <c r="G137" s="106"/>
    </row>
    <row r="138" spans="1:8" outlineLevel="3" x14ac:dyDescent="0.25">
      <c r="A138" s="46" t="s">
        <v>198</v>
      </c>
      <c r="B138" s="47" t="s">
        <v>672</v>
      </c>
      <c r="C138" s="47" t="s">
        <v>127</v>
      </c>
      <c r="D138" s="47" t="s">
        <v>6</v>
      </c>
      <c r="E138" s="152">
        <f t="shared" si="3"/>
        <v>1348180</v>
      </c>
      <c r="F138" s="152">
        <f t="shared" si="3"/>
        <v>1401668</v>
      </c>
      <c r="G138" s="106"/>
    </row>
    <row r="139" spans="1:8" outlineLevel="3" x14ac:dyDescent="0.25">
      <c r="A139" s="46" t="s">
        <v>292</v>
      </c>
      <c r="B139" s="47" t="s">
        <v>672</v>
      </c>
      <c r="C139" s="47" t="s">
        <v>291</v>
      </c>
      <c r="D139" s="47" t="s">
        <v>6</v>
      </c>
      <c r="E139" s="152">
        <f t="shared" si="3"/>
        <v>1348180</v>
      </c>
      <c r="F139" s="152">
        <f t="shared" si="3"/>
        <v>1401668</v>
      </c>
      <c r="G139" s="106"/>
    </row>
    <row r="140" spans="1:8" ht="37.5" outlineLevel="3" x14ac:dyDescent="0.25">
      <c r="A140" s="80" t="s">
        <v>673</v>
      </c>
      <c r="B140" s="47" t="s">
        <v>672</v>
      </c>
      <c r="C140" s="47" t="s">
        <v>674</v>
      </c>
      <c r="D140" s="47" t="s">
        <v>6</v>
      </c>
      <c r="E140" s="152">
        <f t="shared" si="3"/>
        <v>1348180</v>
      </c>
      <c r="F140" s="152">
        <f t="shared" si="3"/>
        <v>1401668</v>
      </c>
      <c r="G140" s="106"/>
    </row>
    <row r="141" spans="1:8" ht="75" outlineLevel="3" x14ac:dyDescent="0.25">
      <c r="A141" s="46" t="s">
        <v>11</v>
      </c>
      <c r="B141" s="47" t="s">
        <v>672</v>
      </c>
      <c r="C141" s="47" t="s">
        <v>674</v>
      </c>
      <c r="D141" s="47" t="s">
        <v>12</v>
      </c>
      <c r="E141" s="152">
        <f t="shared" si="3"/>
        <v>1348180</v>
      </c>
      <c r="F141" s="152">
        <f t="shared" si="3"/>
        <v>1401668</v>
      </c>
      <c r="G141" s="106"/>
    </row>
    <row r="142" spans="1:8" outlineLevel="3" x14ac:dyDescent="0.25">
      <c r="A142" s="46" t="s">
        <v>34</v>
      </c>
      <c r="B142" s="47" t="s">
        <v>672</v>
      </c>
      <c r="C142" s="47" t="s">
        <v>674</v>
      </c>
      <c r="D142" s="47" t="s">
        <v>35</v>
      </c>
      <c r="E142" s="152">
        <v>1348180</v>
      </c>
      <c r="F142" s="152">
        <v>1401668</v>
      </c>
      <c r="G142" s="106"/>
    </row>
    <row r="143" spans="1:8" ht="37.5" customHeight="1" outlineLevel="1" x14ac:dyDescent="0.25">
      <c r="A143" s="44" t="s">
        <v>41</v>
      </c>
      <c r="B143" s="45" t="s">
        <v>42</v>
      </c>
      <c r="C143" s="45" t="s">
        <v>126</v>
      </c>
      <c r="D143" s="45" t="s">
        <v>6</v>
      </c>
      <c r="E143" s="151">
        <f>E144+E149</f>
        <v>440000</v>
      </c>
      <c r="F143" s="151">
        <f>F144+F149</f>
        <v>440000</v>
      </c>
      <c r="G143" s="107">
        <f>'прил 12'!F506</f>
        <v>440000</v>
      </c>
      <c r="H143" s="107">
        <f>'прил 12'!G506</f>
        <v>440000</v>
      </c>
    </row>
    <row r="144" spans="1:8" ht="39" customHeight="1" outlineLevel="1" x14ac:dyDescent="0.25">
      <c r="A144" s="46" t="s">
        <v>43</v>
      </c>
      <c r="B144" s="47" t="s">
        <v>44</v>
      </c>
      <c r="C144" s="47" t="s">
        <v>126</v>
      </c>
      <c r="D144" s="47" t="s">
        <v>6</v>
      </c>
      <c r="E144" s="152">
        <f t="shared" ref="E144:F147" si="4">E145</f>
        <v>100000</v>
      </c>
      <c r="F144" s="85">
        <f t="shared" si="4"/>
        <v>100000</v>
      </c>
      <c r="G144" s="106"/>
    </row>
    <row r="145" spans="1:8" outlineLevel="1" x14ac:dyDescent="0.25">
      <c r="A145" s="46" t="s">
        <v>198</v>
      </c>
      <c r="B145" s="47" t="s">
        <v>44</v>
      </c>
      <c r="C145" s="47" t="s">
        <v>127</v>
      </c>
      <c r="D145" s="47" t="s">
        <v>6</v>
      </c>
      <c r="E145" s="152">
        <f t="shared" si="4"/>
        <v>100000</v>
      </c>
      <c r="F145" s="85">
        <f t="shared" si="4"/>
        <v>100000</v>
      </c>
      <c r="G145" s="106"/>
    </row>
    <row r="146" spans="1:8" ht="37.5" outlineLevel="1" x14ac:dyDescent="0.25">
      <c r="A146" s="46" t="s">
        <v>45</v>
      </c>
      <c r="B146" s="47" t="s">
        <v>44</v>
      </c>
      <c r="C146" s="47" t="s">
        <v>133</v>
      </c>
      <c r="D146" s="47" t="s">
        <v>6</v>
      </c>
      <c r="E146" s="152">
        <f t="shared" si="4"/>
        <v>100000</v>
      </c>
      <c r="F146" s="85">
        <f t="shared" si="4"/>
        <v>100000</v>
      </c>
      <c r="G146" s="106"/>
    </row>
    <row r="147" spans="1:8" ht="18" customHeight="1" outlineLevel="4" x14ac:dyDescent="0.25">
      <c r="A147" s="46" t="s">
        <v>15</v>
      </c>
      <c r="B147" s="47" t="s">
        <v>44</v>
      </c>
      <c r="C147" s="47" t="s">
        <v>133</v>
      </c>
      <c r="D147" s="47" t="s">
        <v>16</v>
      </c>
      <c r="E147" s="152">
        <f t="shared" si="4"/>
        <v>100000</v>
      </c>
      <c r="F147" s="85">
        <f t="shared" si="4"/>
        <v>100000</v>
      </c>
      <c r="G147" s="106"/>
    </row>
    <row r="148" spans="1:8" ht="37.5" outlineLevel="5" x14ac:dyDescent="0.25">
      <c r="A148" s="46" t="s">
        <v>17</v>
      </c>
      <c r="B148" s="47" t="s">
        <v>44</v>
      </c>
      <c r="C148" s="47" t="s">
        <v>133</v>
      </c>
      <c r="D148" s="47" t="s">
        <v>18</v>
      </c>
      <c r="E148" s="152">
        <v>100000</v>
      </c>
      <c r="F148" s="85">
        <v>100000</v>
      </c>
      <c r="G148" s="106"/>
    </row>
    <row r="149" spans="1:8" outlineLevel="5" x14ac:dyDescent="0.25">
      <c r="A149" s="46" t="s">
        <v>563</v>
      </c>
      <c r="B149" s="47" t="s">
        <v>564</v>
      </c>
      <c r="C149" s="47" t="s">
        <v>126</v>
      </c>
      <c r="D149" s="47" t="s">
        <v>6</v>
      </c>
      <c r="E149" s="152">
        <f t="shared" ref="E149:F152" si="5">E150</f>
        <v>340000</v>
      </c>
      <c r="F149" s="152">
        <f t="shared" si="5"/>
        <v>340000</v>
      </c>
      <c r="G149" s="106"/>
    </row>
    <row r="150" spans="1:8" ht="20.25" customHeight="1" outlineLevel="5" x14ac:dyDescent="0.25">
      <c r="A150" s="46" t="s">
        <v>132</v>
      </c>
      <c r="B150" s="47" t="s">
        <v>564</v>
      </c>
      <c r="C150" s="47" t="s">
        <v>127</v>
      </c>
      <c r="D150" s="47" t="s">
        <v>6</v>
      </c>
      <c r="E150" s="152">
        <f t="shared" si="5"/>
        <v>340000</v>
      </c>
      <c r="F150" s="152">
        <f t="shared" si="5"/>
        <v>340000</v>
      </c>
      <c r="G150" s="106"/>
    </row>
    <row r="151" spans="1:8" ht="37.5" outlineLevel="5" x14ac:dyDescent="0.25">
      <c r="A151" s="46" t="s">
        <v>565</v>
      </c>
      <c r="B151" s="47" t="s">
        <v>564</v>
      </c>
      <c r="C151" s="47" t="s">
        <v>566</v>
      </c>
      <c r="D151" s="47" t="s">
        <v>6</v>
      </c>
      <c r="E151" s="152">
        <f t="shared" si="5"/>
        <v>340000</v>
      </c>
      <c r="F151" s="152">
        <f t="shared" si="5"/>
        <v>340000</v>
      </c>
      <c r="G151" s="106"/>
    </row>
    <row r="152" spans="1:8" ht="37.5" outlineLevel="5" x14ac:dyDescent="0.25">
      <c r="A152" s="46" t="s">
        <v>15</v>
      </c>
      <c r="B152" s="47" t="s">
        <v>564</v>
      </c>
      <c r="C152" s="47" t="s">
        <v>566</v>
      </c>
      <c r="D152" s="47" t="s">
        <v>16</v>
      </c>
      <c r="E152" s="152">
        <f t="shared" si="5"/>
        <v>340000</v>
      </c>
      <c r="F152" s="152">
        <f t="shared" si="5"/>
        <v>340000</v>
      </c>
      <c r="G152" s="106"/>
    </row>
    <row r="153" spans="1:8" ht="37.5" outlineLevel="5" x14ac:dyDescent="0.25">
      <c r="A153" s="46" t="s">
        <v>17</v>
      </c>
      <c r="B153" s="47" t="s">
        <v>564</v>
      </c>
      <c r="C153" s="47" t="s">
        <v>566</v>
      </c>
      <c r="D153" s="47" t="s">
        <v>18</v>
      </c>
      <c r="E153" s="152">
        <v>340000</v>
      </c>
      <c r="F153" s="85">
        <v>340000</v>
      </c>
      <c r="G153" s="106"/>
    </row>
    <row r="154" spans="1:8" outlineLevel="6" x14ac:dyDescent="0.25">
      <c r="A154" s="44" t="s">
        <v>119</v>
      </c>
      <c r="B154" s="45" t="s">
        <v>46</v>
      </c>
      <c r="C154" s="45" t="s">
        <v>126</v>
      </c>
      <c r="D154" s="45" t="s">
        <v>6</v>
      </c>
      <c r="E154" s="151">
        <f>E155+E161+E167+E176</f>
        <v>13535514.17</v>
      </c>
      <c r="F154" s="89">
        <f>F155+F161+F167+F176</f>
        <v>13535514.17</v>
      </c>
      <c r="G154" s="107">
        <f>'прил 12'!F507</f>
        <v>13535514.17</v>
      </c>
      <c r="H154" s="107">
        <f>'прил 12'!G507</f>
        <v>13535514.17</v>
      </c>
    </row>
    <row r="155" spans="1:8" s="3" customFormat="1" x14ac:dyDescent="0.25">
      <c r="A155" s="46" t="s">
        <v>121</v>
      </c>
      <c r="B155" s="47" t="s">
        <v>122</v>
      </c>
      <c r="C155" s="47" t="s">
        <v>126</v>
      </c>
      <c r="D155" s="47" t="s">
        <v>6</v>
      </c>
      <c r="E155" s="152">
        <f t="shared" ref="E155:F159" si="6">E156</f>
        <v>324127.09000000003</v>
      </c>
      <c r="F155" s="85">
        <f t="shared" si="6"/>
        <v>324127.09000000003</v>
      </c>
      <c r="G155" s="107"/>
    </row>
    <row r="156" spans="1:8" s="3" customFormat="1" x14ac:dyDescent="0.25">
      <c r="A156" s="46" t="s">
        <v>198</v>
      </c>
      <c r="B156" s="47" t="s">
        <v>122</v>
      </c>
      <c r="C156" s="47" t="s">
        <v>127</v>
      </c>
      <c r="D156" s="47" t="s">
        <v>6</v>
      </c>
      <c r="E156" s="152">
        <f t="shared" si="6"/>
        <v>324127.09000000003</v>
      </c>
      <c r="F156" s="85">
        <f t="shared" si="6"/>
        <v>324127.09000000003</v>
      </c>
      <c r="G156" s="107"/>
    </row>
    <row r="157" spans="1:8" s="3" customFormat="1" ht="21.75" customHeight="1" x14ac:dyDescent="0.25">
      <c r="A157" s="46" t="s">
        <v>292</v>
      </c>
      <c r="B157" s="47" t="s">
        <v>122</v>
      </c>
      <c r="C157" s="47" t="s">
        <v>291</v>
      </c>
      <c r="D157" s="47" t="s">
        <v>6</v>
      </c>
      <c r="E157" s="152">
        <f t="shared" si="6"/>
        <v>324127.09000000003</v>
      </c>
      <c r="F157" s="85">
        <f t="shared" si="6"/>
        <v>324127.09000000003</v>
      </c>
      <c r="G157" s="107"/>
    </row>
    <row r="158" spans="1:8" s="3" customFormat="1" ht="75.75" customHeight="1" x14ac:dyDescent="0.25">
      <c r="A158" s="49" t="s">
        <v>404</v>
      </c>
      <c r="B158" s="47" t="s">
        <v>122</v>
      </c>
      <c r="C158" s="47" t="s">
        <v>301</v>
      </c>
      <c r="D158" s="47" t="s">
        <v>6</v>
      </c>
      <c r="E158" s="152">
        <f t="shared" si="6"/>
        <v>324127.09000000003</v>
      </c>
      <c r="F158" s="85">
        <f t="shared" si="6"/>
        <v>324127.09000000003</v>
      </c>
      <c r="G158" s="107"/>
    </row>
    <row r="159" spans="1:8" s="3" customFormat="1" ht="18.75" customHeight="1" x14ac:dyDescent="0.25">
      <c r="A159" s="46" t="s">
        <v>15</v>
      </c>
      <c r="B159" s="47" t="s">
        <v>122</v>
      </c>
      <c r="C159" s="47" t="s">
        <v>301</v>
      </c>
      <c r="D159" s="47" t="s">
        <v>16</v>
      </c>
      <c r="E159" s="152">
        <f t="shared" si="6"/>
        <v>324127.09000000003</v>
      </c>
      <c r="F159" s="85">
        <f t="shared" si="6"/>
        <v>324127.09000000003</v>
      </c>
      <c r="G159" s="107"/>
    </row>
    <row r="160" spans="1:8" s="3" customFormat="1" ht="37.5" x14ac:dyDescent="0.25">
      <c r="A160" s="46" t="s">
        <v>17</v>
      </c>
      <c r="B160" s="47" t="s">
        <v>122</v>
      </c>
      <c r="C160" s="47" t="s">
        <v>301</v>
      </c>
      <c r="D160" s="47" t="s">
        <v>18</v>
      </c>
      <c r="E160" s="152">
        <v>324127.09000000003</v>
      </c>
      <c r="F160" s="85">
        <v>324127.09000000003</v>
      </c>
      <c r="G160" s="107"/>
    </row>
    <row r="161" spans="1:7" s="3" customFormat="1" x14ac:dyDescent="0.25">
      <c r="A161" s="46" t="s">
        <v>307</v>
      </c>
      <c r="B161" s="47" t="s">
        <v>308</v>
      </c>
      <c r="C161" s="47" t="s">
        <v>126</v>
      </c>
      <c r="D161" s="47" t="s">
        <v>6</v>
      </c>
      <c r="E161" s="152">
        <f t="shared" ref="E161:F165" si="7">E162</f>
        <v>3387.08</v>
      </c>
      <c r="F161" s="85">
        <f t="shared" si="7"/>
        <v>3387.08</v>
      </c>
      <c r="G161" s="107"/>
    </row>
    <row r="162" spans="1:7" s="3" customFormat="1" ht="18" customHeight="1" x14ac:dyDescent="0.25">
      <c r="A162" s="46" t="s">
        <v>132</v>
      </c>
      <c r="B162" s="47" t="s">
        <v>308</v>
      </c>
      <c r="C162" s="47" t="s">
        <v>127</v>
      </c>
      <c r="D162" s="47" t="s">
        <v>6</v>
      </c>
      <c r="E162" s="152">
        <f t="shared" si="7"/>
        <v>3387.08</v>
      </c>
      <c r="F162" s="85">
        <f t="shared" si="7"/>
        <v>3387.08</v>
      </c>
      <c r="G162" s="107"/>
    </row>
    <row r="163" spans="1:7" s="3" customFormat="1" ht="21" customHeight="1" x14ac:dyDescent="0.25">
      <c r="A163" s="46" t="s">
        <v>292</v>
      </c>
      <c r="B163" s="47" t="s">
        <v>308</v>
      </c>
      <c r="C163" s="47" t="s">
        <v>291</v>
      </c>
      <c r="D163" s="47" t="s">
        <v>6</v>
      </c>
      <c r="E163" s="152">
        <f t="shared" si="7"/>
        <v>3387.08</v>
      </c>
      <c r="F163" s="85">
        <f t="shared" si="7"/>
        <v>3387.08</v>
      </c>
      <c r="G163" s="107"/>
    </row>
    <row r="164" spans="1:7" s="3" customFormat="1" ht="93" customHeight="1" x14ac:dyDescent="0.25">
      <c r="A164" s="29" t="s">
        <v>406</v>
      </c>
      <c r="B164" s="47" t="s">
        <v>308</v>
      </c>
      <c r="C164" s="47" t="s">
        <v>405</v>
      </c>
      <c r="D164" s="47" t="s">
        <v>6</v>
      </c>
      <c r="E164" s="152">
        <f t="shared" si="7"/>
        <v>3387.08</v>
      </c>
      <c r="F164" s="85">
        <f t="shared" si="7"/>
        <v>3387.08</v>
      </c>
      <c r="G164" s="107"/>
    </row>
    <row r="165" spans="1:7" s="3" customFormat="1" ht="18.75" customHeight="1" x14ac:dyDescent="0.25">
      <c r="A165" s="46" t="s">
        <v>15</v>
      </c>
      <c r="B165" s="47" t="s">
        <v>308</v>
      </c>
      <c r="C165" s="47" t="s">
        <v>405</v>
      </c>
      <c r="D165" s="47" t="s">
        <v>16</v>
      </c>
      <c r="E165" s="152">
        <f t="shared" si="7"/>
        <v>3387.08</v>
      </c>
      <c r="F165" s="85">
        <f t="shared" si="7"/>
        <v>3387.08</v>
      </c>
      <c r="G165" s="107"/>
    </row>
    <row r="166" spans="1:7" s="3" customFormat="1" ht="37.5" x14ac:dyDescent="0.25">
      <c r="A166" s="46" t="s">
        <v>17</v>
      </c>
      <c r="B166" s="47" t="s">
        <v>308</v>
      </c>
      <c r="C166" s="47" t="s">
        <v>405</v>
      </c>
      <c r="D166" s="47" t="s">
        <v>18</v>
      </c>
      <c r="E166" s="152">
        <v>3387.08</v>
      </c>
      <c r="F166" s="85">
        <v>3387.08</v>
      </c>
      <c r="G166" s="107"/>
    </row>
    <row r="167" spans="1:7" s="3" customFormat="1" x14ac:dyDescent="0.25">
      <c r="A167" s="46" t="s">
        <v>49</v>
      </c>
      <c r="B167" s="47" t="s">
        <v>50</v>
      </c>
      <c r="C167" s="47" t="s">
        <v>126</v>
      </c>
      <c r="D167" s="47" t="s">
        <v>6</v>
      </c>
      <c r="E167" s="152">
        <f>E168</f>
        <v>12588000</v>
      </c>
      <c r="F167" s="85">
        <f>F168</f>
        <v>12588000</v>
      </c>
      <c r="G167" s="106"/>
    </row>
    <row r="168" spans="1:7" s="3" customFormat="1" ht="57.75" customHeight="1" x14ac:dyDescent="0.25">
      <c r="A168" s="79" t="s">
        <v>353</v>
      </c>
      <c r="B168" s="62" t="s">
        <v>50</v>
      </c>
      <c r="C168" s="62" t="s">
        <v>354</v>
      </c>
      <c r="D168" s="62" t="s">
        <v>6</v>
      </c>
      <c r="E168" s="152">
        <f>E169</f>
        <v>12588000</v>
      </c>
      <c r="F168" s="85">
        <f>F169</f>
        <v>12588000</v>
      </c>
      <c r="G168" s="106"/>
    </row>
    <row r="169" spans="1:7" s="3" customFormat="1" ht="37.5" x14ac:dyDescent="0.25">
      <c r="A169" s="46" t="s">
        <v>355</v>
      </c>
      <c r="B169" s="47" t="s">
        <v>50</v>
      </c>
      <c r="C169" s="47" t="s">
        <v>356</v>
      </c>
      <c r="D169" s="47" t="s">
        <v>6</v>
      </c>
      <c r="E169" s="152">
        <f>E170+E173</f>
        <v>12588000</v>
      </c>
      <c r="F169" s="85">
        <f>F170+F173</f>
        <v>12588000</v>
      </c>
      <c r="G169" s="106"/>
    </row>
    <row r="170" spans="1:7" s="3" customFormat="1" ht="56.25" x14ac:dyDescent="0.25">
      <c r="A170" s="82" t="s">
        <v>357</v>
      </c>
      <c r="B170" s="47" t="s">
        <v>50</v>
      </c>
      <c r="C170" s="47" t="s">
        <v>358</v>
      </c>
      <c r="D170" s="47" t="s">
        <v>6</v>
      </c>
      <c r="E170" s="152">
        <f>E171</f>
        <v>12488000</v>
      </c>
      <c r="F170" s="85">
        <f>F171</f>
        <v>12488000</v>
      </c>
      <c r="G170" s="106"/>
    </row>
    <row r="171" spans="1:7" s="3" customFormat="1" ht="18" customHeight="1" x14ac:dyDescent="0.25">
      <c r="A171" s="46" t="s">
        <v>15</v>
      </c>
      <c r="B171" s="47" t="s">
        <v>50</v>
      </c>
      <c r="C171" s="47" t="s">
        <v>358</v>
      </c>
      <c r="D171" s="47" t="s">
        <v>16</v>
      </c>
      <c r="E171" s="152">
        <f>E172</f>
        <v>12488000</v>
      </c>
      <c r="F171" s="85">
        <f>F172</f>
        <v>12488000</v>
      </c>
      <c r="G171" s="106"/>
    </row>
    <row r="172" spans="1:7" s="3" customFormat="1" ht="37.5" x14ac:dyDescent="0.25">
      <c r="A172" s="46" t="s">
        <v>17</v>
      </c>
      <c r="B172" s="47" t="s">
        <v>50</v>
      </c>
      <c r="C172" s="47" t="s">
        <v>358</v>
      </c>
      <c r="D172" s="47" t="s">
        <v>18</v>
      </c>
      <c r="E172" s="152">
        <v>12488000</v>
      </c>
      <c r="F172" s="85">
        <v>12488000</v>
      </c>
      <c r="G172" s="106"/>
    </row>
    <row r="173" spans="1:7" s="3" customFormat="1" ht="39" customHeight="1" x14ac:dyDescent="0.25">
      <c r="A173" s="46" t="s">
        <v>295</v>
      </c>
      <c r="B173" s="47" t="s">
        <v>50</v>
      </c>
      <c r="C173" s="47" t="s">
        <v>431</v>
      </c>
      <c r="D173" s="47" t="s">
        <v>6</v>
      </c>
      <c r="E173" s="152">
        <f>E174</f>
        <v>100000</v>
      </c>
      <c r="F173" s="85">
        <f>F174</f>
        <v>100000</v>
      </c>
      <c r="G173" s="106"/>
    </row>
    <row r="174" spans="1:7" s="3" customFormat="1" ht="18" customHeight="1" x14ac:dyDescent="0.25">
      <c r="A174" s="46" t="s">
        <v>15</v>
      </c>
      <c r="B174" s="47" t="s">
        <v>50</v>
      </c>
      <c r="C174" s="47" t="s">
        <v>431</v>
      </c>
      <c r="D174" s="47" t="s">
        <v>16</v>
      </c>
      <c r="E174" s="152">
        <f>E175</f>
        <v>100000</v>
      </c>
      <c r="F174" s="85">
        <f>F175</f>
        <v>100000</v>
      </c>
      <c r="G174" s="106"/>
    </row>
    <row r="175" spans="1:7" s="3" customFormat="1" ht="39" customHeight="1" x14ac:dyDescent="0.25">
      <c r="A175" s="46" t="s">
        <v>17</v>
      </c>
      <c r="B175" s="47" t="s">
        <v>50</v>
      </c>
      <c r="C175" s="47" t="s">
        <v>431</v>
      </c>
      <c r="D175" s="47" t="s">
        <v>18</v>
      </c>
      <c r="E175" s="152">
        <v>100000</v>
      </c>
      <c r="F175" s="85">
        <v>100000</v>
      </c>
      <c r="G175" s="106"/>
    </row>
    <row r="176" spans="1:7" s="3" customFormat="1" x14ac:dyDescent="0.25">
      <c r="A176" s="46" t="s">
        <v>52</v>
      </c>
      <c r="B176" s="47" t="s">
        <v>53</v>
      </c>
      <c r="C176" s="47" t="s">
        <v>126</v>
      </c>
      <c r="D176" s="47" t="s">
        <v>6</v>
      </c>
      <c r="E176" s="152">
        <f>E177</f>
        <v>620000</v>
      </c>
      <c r="F176" s="85">
        <f>F177</f>
        <v>620000</v>
      </c>
      <c r="G176" s="106"/>
    </row>
    <row r="177" spans="1:8" s="3" customFormat="1" ht="59.25" customHeight="1" x14ac:dyDescent="0.25">
      <c r="A177" s="79" t="s">
        <v>410</v>
      </c>
      <c r="B177" s="62" t="s">
        <v>53</v>
      </c>
      <c r="C177" s="62" t="s">
        <v>359</v>
      </c>
      <c r="D177" s="62" t="s">
        <v>6</v>
      </c>
      <c r="E177" s="152">
        <f>E178+E182</f>
        <v>620000</v>
      </c>
      <c r="F177" s="85">
        <f>F178+F182</f>
        <v>620000</v>
      </c>
      <c r="G177" s="106"/>
    </row>
    <row r="178" spans="1:8" s="3" customFormat="1" ht="18" customHeight="1" x14ac:dyDescent="0.25">
      <c r="A178" s="46" t="s">
        <v>407</v>
      </c>
      <c r="B178" s="47" t="s">
        <v>53</v>
      </c>
      <c r="C178" s="47" t="s">
        <v>360</v>
      </c>
      <c r="D178" s="47" t="s">
        <v>6</v>
      </c>
      <c r="E178" s="152">
        <f t="shared" ref="E178:F180" si="8">E179</f>
        <v>300000</v>
      </c>
      <c r="F178" s="85">
        <f t="shared" si="8"/>
        <v>300000</v>
      </c>
      <c r="G178" s="106"/>
    </row>
    <row r="179" spans="1:8" s="3" customFormat="1" x14ac:dyDescent="0.25">
      <c r="A179" s="46" t="s">
        <v>361</v>
      </c>
      <c r="B179" s="47" t="s">
        <v>53</v>
      </c>
      <c r="C179" s="47" t="s">
        <v>362</v>
      </c>
      <c r="D179" s="47" t="s">
        <v>6</v>
      </c>
      <c r="E179" s="152">
        <f t="shared" si="8"/>
        <v>300000</v>
      </c>
      <c r="F179" s="85">
        <f t="shared" si="8"/>
        <v>300000</v>
      </c>
      <c r="G179" s="106"/>
    </row>
    <row r="180" spans="1:8" s="3" customFormat="1" ht="18" customHeight="1" x14ac:dyDescent="0.25">
      <c r="A180" s="46" t="s">
        <v>15</v>
      </c>
      <c r="B180" s="47" t="s">
        <v>53</v>
      </c>
      <c r="C180" s="47" t="s">
        <v>362</v>
      </c>
      <c r="D180" s="47" t="s">
        <v>16</v>
      </c>
      <c r="E180" s="152">
        <f t="shared" si="8"/>
        <v>300000</v>
      </c>
      <c r="F180" s="85">
        <f t="shared" si="8"/>
        <v>300000</v>
      </c>
      <c r="G180" s="106"/>
    </row>
    <row r="181" spans="1:8" s="3" customFormat="1" ht="37.5" x14ac:dyDescent="0.25">
      <c r="A181" s="46" t="s">
        <v>17</v>
      </c>
      <c r="B181" s="47" t="s">
        <v>53</v>
      </c>
      <c r="C181" s="47" t="s">
        <v>362</v>
      </c>
      <c r="D181" s="47" t="s">
        <v>18</v>
      </c>
      <c r="E181" s="152">
        <v>300000</v>
      </c>
      <c r="F181" s="85">
        <v>300000</v>
      </c>
      <c r="G181" s="106"/>
    </row>
    <row r="182" spans="1:8" s="3" customFormat="1" ht="37.5" x14ac:dyDescent="0.25">
      <c r="A182" s="49" t="s">
        <v>409</v>
      </c>
      <c r="B182" s="47" t="s">
        <v>53</v>
      </c>
      <c r="C182" s="47" t="s">
        <v>408</v>
      </c>
      <c r="D182" s="47" t="s">
        <v>6</v>
      </c>
      <c r="E182" s="152">
        <f t="shared" ref="E182:F184" si="9">E183</f>
        <v>320000</v>
      </c>
      <c r="F182" s="85">
        <f t="shared" si="9"/>
        <v>320000</v>
      </c>
      <c r="G182" s="106"/>
    </row>
    <row r="183" spans="1:8" s="3" customFormat="1" x14ac:dyDescent="0.25">
      <c r="A183" s="46" t="s">
        <v>363</v>
      </c>
      <c r="B183" s="47" t="s">
        <v>53</v>
      </c>
      <c r="C183" s="47" t="s">
        <v>447</v>
      </c>
      <c r="D183" s="47" t="s">
        <v>6</v>
      </c>
      <c r="E183" s="152">
        <f t="shared" si="9"/>
        <v>320000</v>
      </c>
      <c r="F183" s="85">
        <f t="shared" si="9"/>
        <v>320000</v>
      </c>
      <c r="G183" s="106"/>
    </row>
    <row r="184" spans="1:8" s="3" customFormat="1" ht="18" customHeight="1" x14ac:dyDescent="0.25">
      <c r="A184" s="46" t="s">
        <v>15</v>
      </c>
      <c r="B184" s="47" t="s">
        <v>53</v>
      </c>
      <c r="C184" s="47" t="s">
        <v>447</v>
      </c>
      <c r="D184" s="47" t="s">
        <v>16</v>
      </c>
      <c r="E184" s="152">
        <f t="shared" si="9"/>
        <v>320000</v>
      </c>
      <c r="F184" s="85">
        <f t="shared" si="9"/>
        <v>320000</v>
      </c>
      <c r="G184" s="106"/>
    </row>
    <row r="185" spans="1:8" s="3" customFormat="1" ht="37.5" x14ac:dyDescent="0.25">
      <c r="A185" s="46" t="s">
        <v>17</v>
      </c>
      <c r="B185" s="47" t="s">
        <v>53</v>
      </c>
      <c r="C185" s="47" t="s">
        <v>447</v>
      </c>
      <c r="D185" s="47" t="s">
        <v>18</v>
      </c>
      <c r="E185" s="152">
        <v>320000</v>
      </c>
      <c r="F185" s="85">
        <v>320000</v>
      </c>
      <c r="G185" s="106"/>
    </row>
    <row r="186" spans="1:8" outlineLevel="1" x14ac:dyDescent="0.25">
      <c r="A186" s="44" t="s">
        <v>54</v>
      </c>
      <c r="B186" s="45" t="s">
        <v>55</v>
      </c>
      <c r="C186" s="45" t="s">
        <v>126</v>
      </c>
      <c r="D186" s="45" t="s">
        <v>6</v>
      </c>
      <c r="E186" s="151">
        <f>E187+E198+E213+E247</f>
        <v>29804370.300000001</v>
      </c>
      <c r="F186" s="89">
        <f>F187+F198+F213+F247</f>
        <v>29804370.300000001</v>
      </c>
      <c r="G186" s="107">
        <f>'прил 12'!F508</f>
        <v>29804370.300000001</v>
      </c>
      <c r="H186" s="107">
        <f>'прил 12'!G508</f>
        <v>29804370.300000001</v>
      </c>
    </row>
    <row r="187" spans="1:8" ht="19.5" customHeight="1" outlineLevel="2" x14ac:dyDescent="0.25">
      <c r="A187" s="46" t="s">
        <v>56</v>
      </c>
      <c r="B187" s="47" t="s">
        <v>57</v>
      </c>
      <c r="C187" s="47" t="s">
        <v>126</v>
      </c>
      <c r="D187" s="47" t="s">
        <v>6</v>
      </c>
      <c r="E187" s="152">
        <f>E188+E193</f>
        <v>670000</v>
      </c>
      <c r="F187" s="152">
        <f>F188+F193</f>
        <v>670000</v>
      </c>
      <c r="G187" s="107"/>
    </row>
    <row r="188" spans="1:8" ht="38.25" customHeight="1" outlineLevel="2" x14ac:dyDescent="0.25">
      <c r="A188" s="79" t="s">
        <v>628</v>
      </c>
      <c r="B188" s="62" t="s">
        <v>57</v>
      </c>
      <c r="C188" s="62" t="s">
        <v>350</v>
      </c>
      <c r="D188" s="62" t="s">
        <v>6</v>
      </c>
      <c r="E188" s="152">
        <f t="shared" ref="E188:F191" si="10">E189</f>
        <v>500000</v>
      </c>
      <c r="F188" s="85">
        <f t="shared" si="10"/>
        <v>500000</v>
      </c>
      <c r="G188" s="107"/>
    </row>
    <row r="189" spans="1:8" ht="37.5" outlineLevel="2" x14ac:dyDescent="0.25">
      <c r="A189" s="46" t="s">
        <v>364</v>
      </c>
      <c r="B189" s="47" t="s">
        <v>57</v>
      </c>
      <c r="C189" s="47" t="s">
        <v>351</v>
      </c>
      <c r="D189" s="47" t="s">
        <v>6</v>
      </c>
      <c r="E189" s="152">
        <f t="shared" si="10"/>
        <v>500000</v>
      </c>
      <c r="F189" s="85">
        <f t="shared" si="10"/>
        <v>500000</v>
      </c>
      <c r="G189" s="107"/>
    </row>
    <row r="190" spans="1:8" ht="19.5" customHeight="1" outlineLevel="2" x14ac:dyDescent="0.25">
      <c r="A190" s="46" t="s">
        <v>365</v>
      </c>
      <c r="B190" s="47" t="s">
        <v>57</v>
      </c>
      <c r="C190" s="47" t="s">
        <v>366</v>
      </c>
      <c r="D190" s="47" t="s">
        <v>6</v>
      </c>
      <c r="E190" s="152">
        <f t="shared" si="10"/>
        <v>500000</v>
      </c>
      <c r="F190" s="85">
        <f t="shared" si="10"/>
        <v>500000</v>
      </c>
      <c r="G190" s="107"/>
    </row>
    <row r="191" spans="1:8" ht="18" customHeight="1" outlineLevel="2" x14ac:dyDescent="0.25">
      <c r="A191" s="46" t="s">
        <v>15</v>
      </c>
      <c r="B191" s="47" t="s">
        <v>57</v>
      </c>
      <c r="C191" s="47" t="s">
        <v>366</v>
      </c>
      <c r="D191" s="47" t="s">
        <v>16</v>
      </c>
      <c r="E191" s="152">
        <f t="shared" si="10"/>
        <v>500000</v>
      </c>
      <c r="F191" s="85">
        <f t="shared" si="10"/>
        <v>500000</v>
      </c>
      <c r="G191" s="107"/>
    </row>
    <row r="192" spans="1:8" ht="37.5" outlineLevel="4" x14ac:dyDescent="0.25">
      <c r="A192" s="46" t="s">
        <v>17</v>
      </c>
      <c r="B192" s="47" t="s">
        <v>57</v>
      </c>
      <c r="C192" s="47" t="s">
        <v>366</v>
      </c>
      <c r="D192" s="47" t="s">
        <v>18</v>
      </c>
      <c r="E192" s="152">
        <v>500000</v>
      </c>
      <c r="F192" s="85">
        <v>500000</v>
      </c>
      <c r="G192" s="107"/>
    </row>
    <row r="193" spans="1:7" ht="19.5" customHeight="1" outlineLevel="4" x14ac:dyDescent="0.25">
      <c r="A193" s="46" t="s">
        <v>132</v>
      </c>
      <c r="B193" s="47" t="s">
        <v>57</v>
      </c>
      <c r="C193" s="47" t="s">
        <v>127</v>
      </c>
      <c r="D193" s="47" t="s">
        <v>6</v>
      </c>
      <c r="E193" s="152">
        <f t="shared" ref="E193:F196" si="11">E194</f>
        <v>170000</v>
      </c>
      <c r="F193" s="152">
        <f t="shared" si="11"/>
        <v>170000</v>
      </c>
      <c r="G193" s="107"/>
    </row>
    <row r="194" spans="1:7" outlineLevel="4" x14ac:dyDescent="0.25">
      <c r="A194" s="46" t="s">
        <v>292</v>
      </c>
      <c r="B194" s="47" t="s">
        <v>57</v>
      </c>
      <c r="C194" s="47" t="s">
        <v>291</v>
      </c>
      <c r="D194" s="47" t="s">
        <v>6</v>
      </c>
      <c r="E194" s="152">
        <f t="shared" si="11"/>
        <v>170000</v>
      </c>
      <c r="F194" s="152">
        <f t="shared" si="11"/>
        <v>170000</v>
      </c>
      <c r="G194" s="107"/>
    </row>
    <row r="195" spans="1:7" ht="56.25" outlineLevel="4" x14ac:dyDescent="0.25">
      <c r="A195" s="29" t="s">
        <v>402</v>
      </c>
      <c r="B195" s="47" t="s">
        <v>57</v>
      </c>
      <c r="C195" s="47" t="s">
        <v>567</v>
      </c>
      <c r="D195" s="47" t="s">
        <v>6</v>
      </c>
      <c r="E195" s="152">
        <f t="shared" si="11"/>
        <v>170000</v>
      </c>
      <c r="F195" s="152">
        <f t="shared" si="11"/>
        <v>170000</v>
      </c>
      <c r="G195" s="107"/>
    </row>
    <row r="196" spans="1:7" ht="37.5" outlineLevel="4" x14ac:dyDescent="0.25">
      <c r="A196" s="46" t="s">
        <v>15</v>
      </c>
      <c r="B196" s="47" t="s">
        <v>57</v>
      </c>
      <c r="C196" s="47" t="s">
        <v>567</v>
      </c>
      <c r="D196" s="47" t="s">
        <v>16</v>
      </c>
      <c r="E196" s="152">
        <f t="shared" si="11"/>
        <v>170000</v>
      </c>
      <c r="F196" s="152">
        <f t="shared" si="11"/>
        <v>170000</v>
      </c>
      <c r="G196" s="107"/>
    </row>
    <row r="197" spans="1:7" ht="37.5" outlineLevel="4" x14ac:dyDescent="0.25">
      <c r="A197" s="46" t="s">
        <v>17</v>
      </c>
      <c r="B197" s="47" t="s">
        <v>57</v>
      </c>
      <c r="C197" s="47" t="s">
        <v>567</v>
      </c>
      <c r="D197" s="47" t="s">
        <v>18</v>
      </c>
      <c r="E197" s="152">
        <v>170000</v>
      </c>
      <c r="F197" s="85">
        <v>170000</v>
      </c>
      <c r="G197" s="107"/>
    </row>
    <row r="198" spans="1:7" outlineLevel="5" x14ac:dyDescent="0.25">
      <c r="A198" s="46" t="s">
        <v>58</v>
      </c>
      <c r="B198" s="47" t="s">
        <v>59</v>
      </c>
      <c r="C198" s="47" t="s">
        <v>126</v>
      </c>
      <c r="D198" s="47" t="s">
        <v>6</v>
      </c>
      <c r="E198" s="152">
        <f>E199</f>
        <v>2075000</v>
      </c>
      <c r="F198" s="85">
        <f>F199</f>
        <v>2075000</v>
      </c>
      <c r="G198" s="107"/>
    </row>
    <row r="199" spans="1:7" ht="39.75" customHeight="1" outlineLevel="6" x14ac:dyDescent="0.25">
      <c r="A199" s="79" t="s">
        <v>367</v>
      </c>
      <c r="B199" s="62" t="s">
        <v>59</v>
      </c>
      <c r="C199" s="62" t="s">
        <v>134</v>
      </c>
      <c r="D199" s="62" t="s">
        <v>6</v>
      </c>
      <c r="E199" s="152">
        <f>E200</f>
        <v>2075000</v>
      </c>
      <c r="F199" s="152">
        <f>F200</f>
        <v>2075000</v>
      </c>
      <c r="G199" s="107"/>
    </row>
    <row r="200" spans="1:7" ht="36.75" customHeight="1" outlineLevel="4" x14ac:dyDescent="0.25">
      <c r="A200" s="46" t="s">
        <v>368</v>
      </c>
      <c r="B200" s="47" t="s">
        <v>59</v>
      </c>
      <c r="C200" s="47" t="s">
        <v>369</v>
      </c>
      <c r="D200" s="47" t="s">
        <v>6</v>
      </c>
      <c r="E200" s="152">
        <f>E201+E204+E207+E210</f>
        <v>2075000</v>
      </c>
      <c r="F200" s="152">
        <f>F201+F204+F207+F210</f>
        <v>2075000</v>
      </c>
      <c r="G200" s="107"/>
    </row>
    <row r="201" spans="1:7" ht="76.5" customHeight="1" outlineLevel="5" x14ac:dyDescent="0.25">
      <c r="A201" s="50" t="s">
        <v>60</v>
      </c>
      <c r="B201" s="47" t="s">
        <v>59</v>
      </c>
      <c r="C201" s="47" t="s">
        <v>370</v>
      </c>
      <c r="D201" s="47" t="s">
        <v>6</v>
      </c>
      <c r="E201" s="152">
        <f>E202</f>
        <v>1000000</v>
      </c>
      <c r="F201" s="152">
        <f>F202</f>
        <v>1000000</v>
      </c>
      <c r="G201" s="107"/>
    </row>
    <row r="202" spans="1:7" ht="18" customHeight="1" outlineLevel="6" x14ac:dyDescent="0.25">
      <c r="A202" s="46" t="s">
        <v>15</v>
      </c>
      <c r="B202" s="47" t="s">
        <v>59</v>
      </c>
      <c r="C202" s="47" t="s">
        <v>370</v>
      </c>
      <c r="D202" s="47" t="s">
        <v>16</v>
      </c>
      <c r="E202" s="152">
        <f>E203</f>
        <v>1000000</v>
      </c>
      <c r="F202" s="85">
        <f>F203</f>
        <v>1000000</v>
      </c>
      <c r="G202" s="107"/>
    </row>
    <row r="203" spans="1:7" s="3" customFormat="1" ht="37.5" x14ac:dyDescent="0.25">
      <c r="A203" s="46" t="s">
        <v>17</v>
      </c>
      <c r="B203" s="47" t="s">
        <v>59</v>
      </c>
      <c r="C203" s="47" t="s">
        <v>370</v>
      </c>
      <c r="D203" s="47" t="s">
        <v>18</v>
      </c>
      <c r="E203" s="152">
        <v>1000000</v>
      </c>
      <c r="F203" s="85">
        <v>1000000</v>
      </c>
      <c r="G203" s="107"/>
    </row>
    <row r="204" spans="1:7" ht="39.75" customHeight="1" outlineLevel="1" x14ac:dyDescent="0.25">
      <c r="A204" s="46" t="s">
        <v>251</v>
      </c>
      <c r="B204" s="47" t="s">
        <v>59</v>
      </c>
      <c r="C204" s="47" t="s">
        <v>371</v>
      </c>
      <c r="D204" s="47" t="s">
        <v>6</v>
      </c>
      <c r="E204" s="152">
        <f>E205</f>
        <v>500000</v>
      </c>
      <c r="F204" s="85">
        <f>F205</f>
        <v>500000</v>
      </c>
      <c r="G204" s="107"/>
    </row>
    <row r="205" spans="1:7" ht="20.25" customHeight="1" outlineLevel="2" x14ac:dyDescent="0.25">
      <c r="A205" s="46" t="s">
        <v>19</v>
      </c>
      <c r="B205" s="47" t="s">
        <v>59</v>
      </c>
      <c r="C205" s="47" t="s">
        <v>371</v>
      </c>
      <c r="D205" s="47" t="s">
        <v>20</v>
      </c>
      <c r="E205" s="152">
        <f>E206</f>
        <v>500000</v>
      </c>
      <c r="F205" s="85">
        <f>F206</f>
        <v>500000</v>
      </c>
      <c r="G205" s="107"/>
    </row>
    <row r="206" spans="1:7" ht="39" customHeight="1" outlineLevel="3" x14ac:dyDescent="0.25">
      <c r="A206" s="46" t="s">
        <v>47</v>
      </c>
      <c r="B206" s="47" t="s">
        <v>59</v>
      </c>
      <c r="C206" s="47" t="s">
        <v>371</v>
      </c>
      <c r="D206" s="47" t="s">
        <v>48</v>
      </c>
      <c r="E206" s="152">
        <v>500000</v>
      </c>
      <c r="F206" s="85">
        <v>500000</v>
      </c>
      <c r="G206" s="107"/>
    </row>
    <row r="207" spans="1:7" ht="37.5" outlineLevel="4" x14ac:dyDescent="0.25">
      <c r="A207" s="46" t="s">
        <v>264</v>
      </c>
      <c r="B207" s="47" t="s">
        <v>59</v>
      </c>
      <c r="C207" s="47" t="s">
        <v>372</v>
      </c>
      <c r="D207" s="47" t="s">
        <v>6</v>
      </c>
      <c r="E207" s="152">
        <f>E208</f>
        <v>500000</v>
      </c>
      <c r="F207" s="85">
        <f>F208</f>
        <v>500000</v>
      </c>
      <c r="G207" s="107"/>
    </row>
    <row r="208" spans="1:7" ht="17.25" customHeight="1" outlineLevel="5" x14ac:dyDescent="0.25">
      <c r="A208" s="46" t="s">
        <v>19</v>
      </c>
      <c r="B208" s="47" t="s">
        <v>59</v>
      </c>
      <c r="C208" s="47" t="s">
        <v>372</v>
      </c>
      <c r="D208" s="47" t="s">
        <v>20</v>
      </c>
      <c r="E208" s="152">
        <f>E209</f>
        <v>500000</v>
      </c>
      <c r="F208" s="85">
        <f>F209</f>
        <v>500000</v>
      </c>
      <c r="G208" s="107"/>
    </row>
    <row r="209" spans="1:7" ht="39" customHeight="1" outlineLevel="6" x14ac:dyDescent="0.25">
      <c r="A209" s="46" t="s">
        <v>47</v>
      </c>
      <c r="B209" s="47" t="s">
        <v>59</v>
      </c>
      <c r="C209" s="47" t="s">
        <v>372</v>
      </c>
      <c r="D209" s="47" t="s">
        <v>48</v>
      </c>
      <c r="E209" s="152">
        <v>500000</v>
      </c>
      <c r="F209" s="85">
        <v>500000</v>
      </c>
      <c r="G209" s="107"/>
    </row>
    <row r="210" spans="1:7" ht="56.25" customHeight="1" outlineLevel="6" x14ac:dyDescent="0.25">
      <c r="A210" s="46" t="s">
        <v>265</v>
      </c>
      <c r="B210" s="47" t="s">
        <v>59</v>
      </c>
      <c r="C210" s="47" t="s">
        <v>412</v>
      </c>
      <c r="D210" s="47" t="s">
        <v>6</v>
      </c>
      <c r="E210" s="152">
        <f>E211</f>
        <v>75000</v>
      </c>
      <c r="F210" s="152">
        <f>F211</f>
        <v>75000</v>
      </c>
      <c r="G210" s="107"/>
    </row>
    <row r="211" spans="1:7" ht="21" customHeight="1" outlineLevel="6" x14ac:dyDescent="0.25">
      <c r="A211" s="46" t="s">
        <v>15</v>
      </c>
      <c r="B211" s="47" t="s">
        <v>59</v>
      </c>
      <c r="C211" s="47" t="s">
        <v>412</v>
      </c>
      <c r="D211" s="47" t="s">
        <v>16</v>
      </c>
      <c r="E211" s="152">
        <f>E212</f>
        <v>75000</v>
      </c>
      <c r="F211" s="152">
        <f>F212</f>
        <v>75000</v>
      </c>
      <c r="G211" s="107"/>
    </row>
    <row r="212" spans="1:7" ht="37.5" outlineLevel="6" x14ac:dyDescent="0.25">
      <c r="A212" s="46" t="s">
        <v>17</v>
      </c>
      <c r="B212" s="47" t="s">
        <v>59</v>
      </c>
      <c r="C212" s="47" t="s">
        <v>412</v>
      </c>
      <c r="D212" s="47" t="s">
        <v>18</v>
      </c>
      <c r="E212" s="152">
        <v>75000</v>
      </c>
      <c r="F212" s="85">
        <v>75000</v>
      </c>
      <c r="G212" s="107"/>
    </row>
    <row r="213" spans="1:7" outlineLevel="1" x14ac:dyDescent="0.25">
      <c r="A213" s="46" t="s">
        <v>61</v>
      </c>
      <c r="B213" s="47" t="s">
        <v>62</v>
      </c>
      <c r="C213" s="47" t="s">
        <v>126</v>
      </c>
      <c r="D213" s="47" t="s">
        <v>6</v>
      </c>
      <c r="E213" s="152">
        <f>E214+E222+E233</f>
        <v>26909370.300000001</v>
      </c>
      <c r="F213" s="152">
        <f>F214+F222+F233</f>
        <v>26909370.300000001</v>
      </c>
      <c r="G213" s="107"/>
    </row>
    <row r="214" spans="1:7" ht="37.5" customHeight="1" outlineLevel="2" x14ac:dyDescent="0.25">
      <c r="A214" s="79" t="s">
        <v>367</v>
      </c>
      <c r="B214" s="62" t="s">
        <v>62</v>
      </c>
      <c r="C214" s="62" t="s">
        <v>134</v>
      </c>
      <c r="D214" s="62" t="s">
        <v>6</v>
      </c>
      <c r="E214" s="152">
        <f>E215</f>
        <v>550000</v>
      </c>
      <c r="F214" s="85">
        <f t="shared" ref="E214:F220" si="12">F215</f>
        <v>550000</v>
      </c>
      <c r="G214" s="107"/>
    </row>
    <row r="215" spans="1:7" ht="19.5" customHeight="1" outlineLevel="3" x14ac:dyDescent="0.25">
      <c r="A215" s="46" t="s">
        <v>373</v>
      </c>
      <c r="B215" s="47" t="s">
        <v>62</v>
      </c>
      <c r="C215" s="47" t="s">
        <v>233</v>
      </c>
      <c r="D215" s="47" t="s">
        <v>6</v>
      </c>
      <c r="E215" s="152">
        <f>E216+E219</f>
        <v>550000</v>
      </c>
      <c r="F215" s="152">
        <f>F216+F219</f>
        <v>550000</v>
      </c>
      <c r="G215" s="107"/>
    </row>
    <row r="216" spans="1:7" ht="19.5" customHeight="1" outlineLevel="3" x14ac:dyDescent="0.25">
      <c r="A216" s="46" t="s">
        <v>379</v>
      </c>
      <c r="B216" s="47" t="s">
        <v>62</v>
      </c>
      <c r="C216" s="47" t="s">
        <v>509</v>
      </c>
      <c r="D216" s="47" t="s">
        <v>6</v>
      </c>
      <c r="E216" s="152">
        <f>E217</f>
        <v>200000</v>
      </c>
      <c r="F216" s="152">
        <f>F217</f>
        <v>200000</v>
      </c>
      <c r="G216" s="107"/>
    </row>
    <row r="217" spans="1:7" ht="19.5" customHeight="1" outlineLevel="3" x14ac:dyDescent="0.25">
      <c r="A217" s="48" t="s">
        <v>15</v>
      </c>
      <c r="B217" s="47" t="s">
        <v>62</v>
      </c>
      <c r="C217" s="47" t="s">
        <v>509</v>
      </c>
      <c r="D217" s="47" t="s">
        <v>16</v>
      </c>
      <c r="E217" s="152">
        <f>E218</f>
        <v>200000</v>
      </c>
      <c r="F217" s="152">
        <f>F218</f>
        <v>200000</v>
      </c>
      <c r="G217" s="107"/>
    </row>
    <row r="218" spans="1:7" ht="37.5" outlineLevel="3" x14ac:dyDescent="0.25">
      <c r="A218" s="48" t="s">
        <v>17</v>
      </c>
      <c r="B218" s="47" t="s">
        <v>62</v>
      </c>
      <c r="C218" s="47" t="s">
        <v>509</v>
      </c>
      <c r="D218" s="47" t="s">
        <v>18</v>
      </c>
      <c r="E218" s="152">
        <v>200000</v>
      </c>
      <c r="F218" s="85">
        <v>200000</v>
      </c>
      <c r="G218" s="107"/>
    </row>
    <row r="219" spans="1:7" ht="18" customHeight="1" outlineLevel="4" x14ac:dyDescent="0.25">
      <c r="A219" s="50" t="s">
        <v>63</v>
      </c>
      <c r="B219" s="47" t="s">
        <v>62</v>
      </c>
      <c r="C219" s="47" t="s">
        <v>374</v>
      </c>
      <c r="D219" s="47" t="s">
        <v>6</v>
      </c>
      <c r="E219" s="152">
        <f t="shared" si="12"/>
        <v>350000</v>
      </c>
      <c r="F219" s="85">
        <f t="shared" si="12"/>
        <v>350000</v>
      </c>
      <c r="G219" s="107"/>
    </row>
    <row r="220" spans="1:7" ht="18" customHeight="1" outlineLevel="5" x14ac:dyDescent="0.25">
      <c r="A220" s="46" t="s">
        <v>15</v>
      </c>
      <c r="B220" s="47" t="s">
        <v>62</v>
      </c>
      <c r="C220" s="47" t="s">
        <v>374</v>
      </c>
      <c r="D220" s="47" t="s">
        <v>16</v>
      </c>
      <c r="E220" s="152">
        <f t="shared" si="12"/>
        <v>350000</v>
      </c>
      <c r="F220" s="85">
        <f t="shared" si="12"/>
        <v>350000</v>
      </c>
      <c r="G220" s="107"/>
    </row>
    <row r="221" spans="1:7" ht="37.5" outlineLevel="6" x14ac:dyDescent="0.25">
      <c r="A221" s="46" t="s">
        <v>17</v>
      </c>
      <c r="B221" s="47" t="s">
        <v>62</v>
      </c>
      <c r="C221" s="47" t="s">
        <v>374</v>
      </c>
      <c r="D221" s="47" t="s">
        <v>18</v>
      </c>
      <c r="E221" s="152">
        <v>350000</v>
      </c>
      <c r="F221" s="85">
        <v>350000</v>
      </c>
      <c r="G221" s="107"/>
    </row>
    <row r="222" spans="1:7" ht="37.5" outlineLevel="6" x14ac:dyDescent="0.25">
      <c r="A222" s="79" t="s">
        <v>568</v>
      </c>
      <c r="B222" s="62" t="s">
        <v>62</v>
      </c>
      <c r="C222" s="62" t="s">
        <v>569</v>
      </c>
      <c r="D222" s="62" t="s">
        <v>6</v>
      </c>
      <c r="E222" s="152">
        <f>E223</f>
        <v>6000000</v>
      </c>
      <c r="F222" s="152">
        <f>F223</f>
        <v>6000000</v>
      </c>
      <c r="G222" s="107"/>
    </row>
    <row r="223" spans="1:7" ht="20.25" customHeight="1" outlineLevel="6" x14ac:dyDescent="0.25">
      <c r="A223" s="46" t="s">
        <v>570</v>
      </c>
      <c r="B223" s="47" t="s">
        <v>62</v>
      </c>
      <c r="C223" s="47" t="s">
        <v>571</v>
      </c>
      <c r="D223" s="47" t="s">
        <v>6</v>
      </c>
      <c r="E223" s="152">
        <f>E224+E227+E230</f>
        <v>6000000</v>
      </c>
      <c r="F223" s="152">
        <f>F224+F227+F230</f>
        <v>6000000</v>
      </c>
      <c r="G223" s="107"/>
    </row>
    <row r="224" spans="1:7" ht="56.25" outlineLevel="6" x14ac:dyDescent="0.25">
      <c r="A224" s="46" t="s">
        <v>572</v>
      </c>
      <c r="B224" s="47" t="s">
        <v>62</v>
      </c>
      <c r="C224" s="47" t="s">
        <v>573</v>
      </c>
      <c r="D224" s="47" t="s">
        <v>6</v>
      </c>
      <c r="E224" s="152">
        <f>E225</f>
        <v>2000000</v>
      </c>
      <c r="F224" s="152">
        <f>F225</f>
        <v>2000000</v>
      </c>
      <c r="G224" s="107"/>
    </row>
    <row r="225" spans="1:7" ht="37.5" outlineLevel="6" x14ac:dyDescent="0.25">
      <c r="A225" s="46" t="s">
        <v>15</v>
      </c>
      <c r="B225" s="47" t="s">
        <v>62</v>
      </c>
      <c r="C225" s="47" t="s">
        <v>573</v>
      </c>
      <c r="D225" s="47" t="s">
        <v>16</v>
      </c>
      <c r="E225" s="152">
        <f>E226</f>
        <v>2000000</v>
      </c>
      <c r="F225" s="152">
        <f>F226</f>
        <v>2000000</v>
      </c>
      <c r="G225" s="107"/>
    </row>
    <row r="226" spans="1:7" ht="37.5" outlineLevel="6" x14ac:dyDescent="0.25">
      <c r="A226" s="46" t="s">
        <v>17</v>
      </c>
      <c r="B226" s="47" t="s">
        <v>62</v>
      </c>
      <c r="C226" s="47" t="s">
        <v>573</v>
      </c>
      <c r="D226" s="47" t="s">
        <v>18</v>
      </c>
      <c r="E226" s="152">
        <v>2000000</v>
      </c>
      <c r="F226" s="85">
        <v>2000000</v>
      </c>
      <c r="G226" s="107"/>
    </row>
    <row r="227" spans="1:7" ht="37.5" outlineLevel="6" x14ac:dyDescent="0.25">
      <c r="A227" s="46" t="s">
        <v>574</v>
      </c>
      <c r="B227" s="47" t="s">
        <v>62</v>
      </c>
      <c r="C227" s="47" t="s">
        <v>575</v>
      </c>
      <c r="D227" s="47" t="s">
        <v>6</v>
      </c>
      <c r="E227" s="152">
        <f>E228</f>
        <v>1500000</v>
      </c>
      <c r="F227" s="152">
        <f>F228</f>
        <v>1500000</v>
      </c>
      <c r="G227" s="107"/>
    </row>
    <row r="228" spans="1:7" ht="37.5" outlineLevel="6" x14ac:dyDescent="0.25">
      <c r="A228" s="46" t="s">
        <v>15</v>
      </c>
      <c r="B228" s="47" t="s">
        <v>62</v>
      </c>
      <c r="C228" s="47" t="s">
        <v>575</v>
      </c>
      <c r="D228" s="47" t="s">
        <v>16</v>
      </c>
      <c r="E228" s="152">
        <f>E229</f>
        <v>1500000</v>
      </c>
      <c r="F228" s="152">
        <f>F229</f>
        <v>1500000</v>
      </c>
      <c r="G228" s="107"/>
    </row>
    <row r="229" spans="1:7" ht="37.5" outlineLevel="6" x14ac:dyDescent="0.25">
      <c r="A229" s="46" t="s">
        <v>17</v>
      </c>
      <c r="B229" s="47" t="s">
        <v>62</v>
      </c>
      <c r="C229" s="47" t="s">
        <v>575</v>
      </c>
      <c r="D229" s="47" t="s">
        <v>18</v>
      </c>
      <c r="E229" s="152">
        <v>1500000</v>
      </c>
      <c r="F229" s="85">
        <v>1500000</v>
      </c>
      <c r="G229" s="107"/>
    </row>
    <row r="230" spans="1:7" ht="37.5" outlineLevel="6" x14ac:dyDescent="0.25">
      <c r="A230" s="46" t="s">
        <v>576</v>
      </c>
      <c r="B230" s="47" t="s">
        <v>62</v>
      </c>
      <c r="C230" s="47" t="s">
        <v>577</v>
      </c>
      <c r="D230" s="47" t="s">
        <v>6</v>
      </c>
      <c r="E230" s="152">
        <f>E231</f>
        <v>2500000</v>
      </c>
      <c r="F230" s="152">
        <f>F231</f>
        <v>2500000</v>
      </c>
      <c r="G230" s="107"/>
    </row>
    <row r="231" spans="1:7" ht="37.5" outlineLevel="6" x14ac:dyDescent="0.25">
      <c r="A231" s="46" t="s">
        <v>15</v>
      </c>
      <c r="B231" s="47" t="s">
        <v>62</v>
      </c>
      <c r="C231" s="47" t="s">
        <v>577</v>
      </c>
      <c r="D231" s="47" t="s">
        <v>16</v>
      </c>
      <c r="E231" s="152">
        <f>E232</f>
        <v>2500000</v>
      </c>
      <c r="F231" s="152">
        <f>F232</f>
        <v>2500000</v>
      </c>
      <c r="G231" s="107"/>
    </row>
    <row r="232" spans="1:7" ht="37.5" outlineLevel="6" x14ac:dyDescent="0.25">
      <c r="A232" s="46" t="s">
        <v>17</v>
      </c>
      <c r="B232" s="47" t="s">
        <v>62</v>
      </c>
      <c r="C232" s="47" t="s">
        <v>577</v>
      </c>
      <c r="D232" s="47" t="s">
        <v>18</v>
      </c>
      <c r="E232" s="152">
        <f>2500000</f>
        <v>2500000</v>
      </c>
      <c r="F232" s="85">
        <f>2500000</f>
        <v>2500000</v>
      </c>
      <c r="G232" s="107"/>
    </row>
    <row r="233" spans="1:7" ht="56.25" outlineLevel="6" x14ac:dyDescent="0.25">
      <c r="A233" s="79" t="s">
        <v>578</v>
      </c>
      <c r="B233" s="62" t="s">
        <v>62</v>
      </c>
      <c r="C233" s="62" t="s">
        <v>579</v>
      </c>
      <c r="D233" s="62" t="s">
        <v>6</v>
      </c>
      <c r="E233" s="152">
        <f>E234+E239</f>
        <v>20359370.300000001</v>
      </c>
      <c r="F233" s="152">
        <f>F234+F239</f>
        <v>20359370.300000001</v>
      </c>
      <c r="G233" s="107"/>
    </row>
    <row r="234" spans="1:7" ht="38.25" customHeight="1" outlineLevel="6" x14ac:dyDescent="0.25">
      <c r="A234" s="79" t="s">
        <v>631</v>
      </c>
      <c r="B234" s="62" t="s">
        <v>62</v>
      </c>
      <c r="C234" s="62" t="s">
        <v>632</v>
      </c>
      <c r="D234" s="62" t="s">
        <v>6</v>
      </c>
      <c r="E234" s="152">
        <f t="shared" ref="E234:F237" si="13">E235</f>
        <v>7018314.5599999996</v>
      </c>
      <c r="F234" s="152">
        <f t="shared" si="13"/>
        <v>7018314.5599999996</v>
      </c>
      <c r="G234" s="107"/>
    </row>
    <row r="235" spans="1:7" outlineLevel="6" x14ac:dyDescent="0.25">
      <c r="A235" s="46" t="s">
        <v>630</v>
      </c>
      <c r="B235" s="47" t="s">
        <v>62</v>
      </c>
      <c r="C235" s="47" t="s">
        <v>633</v>
      </c>
      <c r="D235" s="47" t="s">
        <v>6</v>
      </c>
      <c r="E235" s="152">
        <f t="shared" si="13"/>
        <v>7018314.5599999996</v>
      </c>
      <c r="F235" s="152">
        <f t="shared" si="13"/>
        <v>7018314.5599999996</v>
      </c>
      <c r="G235" s="107"/>
    </row>
    <row r="236" spans="1:7" ht="37.5" outlineLevel="6" x14ac:dyDescent="0.25">
      <c r="A236" s="46" t="s">
        <v>629</v>
      </c>
      <c r="B236" s="47" t="s">
        <v>62</v>
      </c>
      <c r="C236" s="47" t="s">
        <v>634</v>
      </c>
      <c r="D236" s="47" t="s">
        <v>6</v>
      </c>
      <c r="E236" s="152">
        <f t="shared" si="13"/>
        <v>7018314.5599999996</v>
      </c>
      <c r="F236" s="152">
        <f t="shared" si="13"/>
        <v>7018314.5599999996</v>
      </c>
      <c r="G236" s="107"/>
    </row>
    <row r="237" spans="1:7" ht="37.5" outlineLevel="6" x14ac:dyDescent="0.25">
      <c r="A237" s="46" t="s">
        <v>15</v>
      </c>
      <c r="B237" s="47" t="s">
        <v>62</v>
      </c>
      <c r="C237" s="47" t="s">
        <v>634</v>
      </c>
      <c r="D237" s="47" t="s">
        <v>16</v>
      </c>
      <c r="E237" s="152">
        <f t="shared" si="13"/>
        <v>7018314.5599999996</v>
      </c>
      <c r="F237" s="152">
        <f t="shared" si="13"/>
        <v>7018314.5599999996</v>
      </c>
      <c r="G237" s="107"/>
    </row>
    <row r="238" spans="1:7" ht="37.5" outlineLevel="6" x14ac:dyDescent="0.25">
      <c r="A238" s="46" t="s">
        <v>17</v>
      </c>
      <c r="B238" s="47" t="s">
        <v>62</v>
      </c>
      <c r="C238" s="47" t="s">
        <v>634</v>
      </c>
      <c r="D238" s="47" t="s">
        <v>18</v>
      </c>
      <c r="E238" s="152">
        <v>7018314.5599999996</v>
      </c>
      <c r="F238" s="152">
        <v>7018314.5599999996</v>
      </c>
      <c r="G238" s="107"/>
    </row>
    <row r="239" spans="1:7" ht="37.5" outlineLevel="6" x14ac:dyDescent="0.25">
      <c r="A239" s="161" t="s">
        <v>635</v>
      </c>
      <c r="B239" s="47" t="s">
        <v>62</v>
      </c>
      <c r="C239" s="62" t="s">
        <v>637</v>
      </c>
      <c r="D239" s="62" t="s">
        <v>6</v>
      </c>
      <c r="E239" s="152">
        <f t="shared" ref="E239:F245" si="14">E240</f>
        <v>13341055.74</v>
      </c>
      <c r="F239" s="152">
        <f t="shared" si="14"/>
        <v>13341055.74</v>
      </c>
      <c r="G239" s="107"/>
    </row>
    <row r="240" spans="1:7" ht="37.5" outlineLevel="6" x14ac:dyDescent="0.25">
      <c r="A240" s="161" t="s">
        <v>636</v>
      </c>
      <c r="B240" s="47" t="s">
        <v>62</v>
      </c>
      <c r="C240" s="62" t="s">
        <v>638</v>
      </c>
      <c r="D240" s="62" t="s">
        <v>6</v>
      </c>
      <c r="E240" s="152">
        <f>E241+E244</f>
        <v>13341055.74</v>
      </c>
      <c r="F240" s="152">
        <f>F241+F244</f>
        <v>13341055.74</v>
      </c>
      <c r="G240" s="107"/>
    </row>
    <row r="241" spans="1:8" ht="56.25" outlineLevel="6" x14ac:dyDescent="0.25">
      <c r="A241" s="48" t="s">
        <v>651</v>
      </c>
      <c r="B241" s="47" t="s">
        <v>62</v>
      </c>
      <c r="C241" s="47" t="s">
        <v>676</v>
      </c>
      <c r="D241" s="47" t="s">
        <v>6</v>
      </c>
      <c r="E241" s="152">
        <f>E242</f>
        <v>13041055.74</v>
      </c>
      <c r="F241" s="152">
        <f>F242</f>
        <v>13041055.74</v>
      </c>
      <c r="G241" s="107"/>
    </row>
    <row r="242" spans="1:8" ht="37.5" outlineLevel="6" x14ac:dyDescent="0.25">
      <c r="A242" s="46" t="s">
        <v>15</v>
      </c>
      <c r="B242" s="47" t="s">
        <v>62</v>
      </c>
      <c r="C242" s="47" t="s">
        <v>676</v>
      </c>
      <c r="D242" s="47" t="s">
        <v>16</v>
      </c>
      <c r="E242" s="152">
        <f>E243</f>
        <v>13041055.74</v>
      </c>
      <c r="F242" s="152">
        <f>F243</f>
        <v>13041055.74</v>
      </c>
      <c r="G242" s="107"/>
    </row>
    <row r="243" spans="1:8" ht="37.5" outlineLevel="6" x14ac:dyDescent="0.25">
      <c r="A243" s="46" t="s">
        <v>17</v>
      </c>
      <c r="B243" s="47" t="s">
        <v>62</v>
      </c>
      <c r="C243" s="47" t="s">
        <v>676</v>
      </c>
      <c r="D243" s="47" t="s">
        <v>18</v>
      </c>
      <c r="E243" s="152">
        <v>13041055.74</v>
      </c>
      <c r="F243" s="152">
        <v>13041055.74</v>
      </c>
      <c r="G243" s="107"/>
    </row>
    <row r="244" spans="1:8" ht="56.25" outlineLevel="6" x14ac:dyDescent="0.25">
      <c r="A244" s="48" t="s">
        <v>640</v>
      </c>
      <c r="B244" s="47" t="s">
        <v>62</v>
      </c>
      <c r="C244" s="47" t="s">
        <v>639</v>
      </c>
      <c r="D244" s="47" t="s">
        <v>6</v>
      </c>
      <c r="E244" s="152">
        <f t="shared" si="14"/>
        <v>300000</v>
      </c>
      <c r="F244" s="152">
        <f t="shared" si="14"/>
        <v>300000</v>
      </c>
      <c r="G244" s="107"/>
    </row>
    <row r="245" spans="1:8" ht="37.5" outlineLevel="6" x14ac:dyDescent="0.25">
      <c r="A245" s="46" t="s">
        <v>15</v>
      </c>
      <c r="B245" s="47" t="s">
        <v>62</v>
      </c>
      <c r="C245" s="47" t="s">
        <v>639</v>
      </c>
      <c r="D245" s="47" t="s">
        <v>16</v>
      </c>
      <c r="E245" s="152">
        <f t="shared" si="14"/>
        <v>300000</v>
      </c>
      <c r="F245" s="152">
        <f t="shared" si="14"/>
        <v>300000</v>
      </c>
      <c r="G245" s="107"/>
    </row>
    <row r="246" spans="1:8" ht="37.5" outlineLevel="6" x14ac:dyDescent="0.25">
      <c r="A246" s="46" t="s">
        <v>17</v>
      </c>
      <c r="B246" s="47" t="s">
        <v>62</v>
      </c>
      <c r="C246" s="47" t="s">
        <v>639</v>
      </c>
      <c r="D246" s="47" t="s">
        <v>18</v>
      </c>
      <c r="E246" s="152">
        <v>300000</v>
      </c>
      <c r="F246" s="85">
        <v>300000</v>
      </c>
      <c r="G246" s="107"/>
    </row>
    <row r="247" spans="1:8" ht="20.25" customHeight="1" outlineLevel="4" x14ac:dyDescent="0.25">
      <c r="A247" s="46" t="s">
        <v>309</v>
      </c>
      <c r="B247" s="47" t="s">
        <v>310</v>
      </c>
      <c r="C247" s="47" t="s">
        <v>126</v>
      </c>
      <c r="D247" s="47" t="s">
        <v>6</v>
      </c>
      <c r="E247" s="152">
        <f t="shared" ref="E247:F251" si="15">E248</f>
        <v>150000</v>
      </c>
      <c r="F247" s="85">
        <f t="shared" si="15"/>
        <v>150000</v>
      </c>
      <c r="G247" s="107"/>
    </row>
    <row r="248" spans="1:8" ht="38.25" customHeight="1" outlineLevel="5" x14ac:dyDescent="0.25">
      <c r="A248" s="79" t="s">
        <v>455</v>
      </c>
      <c r="B248" s="62" t="s">
        <v>310</v>
      </c>
      <c r="C248" s="62" t="s">
        <v>134</v>
      </c>
      <c r="D248" s="62" t="s">
        <v>6</v>
      </c>
      <c r="E248" s="152">
        <f t="shared" si="15"/>
        <v>150000</v>
      </c>
      <c r="F248" s="85">
        <f t="shared" si="15"/>
        <v>150000</v>
      </c>
      <c r="G248" s="107"/>
    </row>
    <row r="249" spans="1:8" ht="39" customHeight="1" outlineLevel="6" x14ac:dyDescent="0.25">
      <c r="A249" s="46" t="s">
        <v>375</v>
      </c>
      <c r="B249" s="47" t="s">
        <v>310</v>
      </c>
      <c r="C249" s="47" t="s">
        <v>369</v>
      </c>
      <c r="D249" s="47" t="s">
        <v>6</v>
      </c>
      <c r="E249" s="152">
        <f t="shared" si="15"/>
        <v>150000</v>
      </c>
      <c r="F249" s="85">
        <f t="shared" si="15"/>
        <v>150000</v>
      </c>
      <c r="G249" s="107"/>
    </row>
    <row r="250" spans="1:8" ht="21.75" customHeight="1" outlineLevel="6" x14ac:dyDescent="0.25">
      <c r="A250" s="46" t="s">
        <v>323</v>
      </c>
      <c r="B250" s="47" t="s">
        <v>310</v>
      </c>
      <c r="C250" s="47" t="s">
        <v>376</v>
      </c>
      <c r="D250" s="47" t="s">
        <v>6</v>
      </c>
      <c r="E250" s="152">
        <f t="shared" si="15"/>
        <v>150000</v>
      </c>
      <c r="F250" s="85">
        <f t="shared" si="15"/>
        <v>150000</v>
      </c>
      <c r="G250" s="107"/>
      <c r="H250" s="1" t="s">
        <v>51</v>
      </c>
    </row>
    <row r="251" spans="1:8" outlineLevel="6" x14ac:dyDescent="0.25">
      <c r="A251" s="46" t="s">
        <v>19</v>
      </c>
      <c r="B251" s="47" t="s">
        <v>310</v>
      </c>
      <c r="C251" s="47" t="s">
        <v>376</v>
      </c>
      <c r="D251" s="47" t="s">
        <v>20</v>
      </c>
      <c r="E251" s="152">
        <f t="shared" si="15"/>
        <v>150000</v>
      </c>
      <c r="F251" s="85">
        <f t="shared" si="15"/>
        <v>150000</v>
      </c>
      <c r="G251" s="107"/>
    </row>
    <row r="252" spans="1:8" ht="39" customHeight="1" outlineLevel="6" x14ac:dyDescent="0.25">
      <c r="A252" s="46" t="s">
        <v>47</v>
      </c>
      <c r="B252" s="47" t="s">
        <v>310</v>
      </c>
      <c r="C252" s="47" t="s">
        <v>376</v>
      </c>
      <c r="D252" s="47" t="s">
        <v>48</v>
      </c>
      <c r="E252" s="152">
        <v>150000</v>
      </c>
      <c r="F252" s="85">
        <v>150000</v>
      </c>
      <c r="G252" s="107"/>
    </row>
    <row r="253" spans="1:8" outlineLevel="6" x14ac:dyDescent="0.25">
      <c r="A253" s="44" t="s">
        <v>64</v>
      </c>
      <c r="B253" s="45" t="s">
        <v>65</v>
      </c>
      <c r="C253" s="45" t="s">
        <v>126</v>
      </c>
      <c r="D253" s="45" t="s">
        <v>6</v>
      </c>
      <c r="E253" s="151">
        <f>E254</f>
        <v>515000</v>
      </c>
      <c r="F253" s="89">
        <f>F254</f>
        <v>515000</v>
      </c>
      <c r="G253" s="107">
        <f>'прил 12'!F509</f>
        <v>515000</v>
      </c>
      <c r="H253" s="107">
        <f>'прил 12'!G509</f>
        <v>515000</v>
      </c>
    </row>
    <row r="254" spans="1:8" ht="18" customHeight="1" outlineLevel="6" x14ac:dyDescent="0.25">
      <c r="A254" s="46" t="s">
        <v>66</v>
      </c>
      <c r="B254" s="47" t="s">
        <v>67</v>
      </c>
      <c r="C254" s="47" t="s">
        <v>126</v>
      </c>
      <c r="D254" s="47" t="s">
        <v>6</v>
      </c>
      <c r="E254" s="152">
        <f>E255+E264</f>
        <v>515000</v>
      </c>
      <c r="F254" s="85">
        <f>F255+F264</f>
        <v>515000</v>
      </c>
      <c r="G254" s="106"/>
    </row>
    <row r="255" spans="1:8" ht="37.5" outlineLevel="3" x14ac:dyDescent="0.25">
      <c r="A255" s="79" t="s">
        <v>377</v>
      </c>
      <c r="B255" s="62" t="s">
        <v>67</v>
      </c>
      <c r="C255" s="62" t="s">
        <v>135</v>
      </c>
      <c r="D255" s="62" t="s">
        <v>6</v>
      </c>
      <c r="E255" s="152">
        <f>E256+E260</f>
        <v>470000</v>
      </c>
      <c r="F255" s="85">
        <f>F256+F260</f>
        <v>470000</v>
      </c>
      <c r="G255" s="106"/>
    </row>
    <row r="256" spans="1:8" ht="38.25" customHeight="1" outlineLevel="4" x14ac:dyDescent="0.25">
      <c r="A256" s="46" t="s">
        <v>378</v>
      </c>
      <c r="B256" s="47" t="s">
        <v>67</v>
      </c>
      <c r="C256" s="47" t="s">
        <v>413</v>
      </c>
      <c r="D256" s="47" t="s">
        <v>6</v>
      </c>
      <c r="E256" s="152">
        <f t="shared" ref="E256:F258" si="16">E257</f>
        <v>440000</v>
      </c>
      <c r="F256" s="152">
        <f t="shared" si="16"/>
        <v>440000</v>
      </c>
      <c r="G256" s="106"/>
    </row>
    <row r="257" spans="1:8" ht="19.5" customHeight="1" outlineLevel="6" x14ac:dyDescent="0.25">
      <c r="A257" s="46" t="s">
        <v>245</v>
      </c>
      <c r="B257" s="47" t="s">
        <v>67</v>
      </c>
      <c r="C257" s="47" t="s">
        <v>380</v>
      </c>
      <c r="D257" s="47" t="s">
        <v>6</v>
      </c>
      <c r="E257" s="152">
        <f t="shared" si="16"/>
        <v>440000</v>
      </c>
      <c r="F257" s="85">
        <f t="shared" si="16"/>
        <v>440000</v>
      </c>
      <c r="G257" s="106"/>
    </row>
    <row r="258" spans="1:8" ht="18" customHeight="1" outlineLevel="6" x14ac:dyDescent="0.25">
      <c r="A258" s="46" t="s">
        <v>15</v>
      </c>
      <c r="B258" s="47" t="s">
        <v>67</v>
      </c>
      <c r="C258" s="47" t="s">
        <v>380</v>
      </c>
      <c r="D258" s="47" t="s">
        <v>16</v>
      </c>
      <c r="E258" s="152">
        <f t="shared" si="16"/>
        <v>440000</v>
      </c>
      <c r="F258" s="85">
        <f t="shared" si="16"/>
        <v>440000</v>
      </c>
      <c r="G258" s="106"/>
    </row>
    <row r="259" spans="1:8" ht="23.25" customHeight="1" outlineLevel="6" x14ac:dyDescent="0.25">
      <c r="A259" s="46" t="s">
        <v>17</v>
      </c>
      <c r="B259" s="47" t="s">
        <v>67</v>
      </c>
      <c r="C259" s="47" t="s">
        <v>380</v>
      </c>
      <c r="D259" s="47" t="s">
        <v>18</v>
      </c>
      <c r="E259" s="152">
        <v>440000</v>
      </c>
      <c r="F259" s="85">
        <v>440000</v>
      </c>
      <c r="G259" s="106"/>
    </row>
    <row r="260" spans="1:8" ht="19.5" customHeight="1" outlineLevel="6" x14ac:dyDescent="0.25">
      <c r="A260" s="46" t="s">
        <v>381</v>
      </c>
      <c r="B260" s="47" t="s">
        <v>67</v>
      </c>
      <c r="C260" s="47" t="s">
        <v>247</v>
      </c>
      <c r="D260" s="47" t="s">
        <v>6</v>
      </c>
      <c r="E260" s="152">
        <f t="shared" ref="E260:F262" si="17">E261</f>
        <v>30000</v>
      </c>
      <c r="F260" s="85">
        <f t="shared" si="17"/>
        <v>30000</v>
      </c>
      <c r="G260" s="106"/>
    </row>
    <row r="261" spans="1:8" outlineLevel="6" x14ac:dyDescent="0.25">
      <c r="A261" s="46" t="s">
        <v>68</v>
      </c>
      <c r="B261" s="47" t="s">
        <v>67</v>
      </c>
      <c r="C261" s="47" t="s">
        <v>246</v>
      </c>
      <c r="D261" s="47" t="s">
        <v>6</v>
      </c>
      <c r="E261" s="152">
        <f t="shared" si="17"/>
        <v>30000</v>
      </c>
      <c r="F261" s="85">
        <f t="shared" si="17"/>
        <v>30000</v>
      </c>
      <c r="G261" s="106"/>
    </row>
    <row r="262" spans="1:8" ht="18.75" customHeight="1" outlineLevel="4" x14ac:dyDescent="0.25">
      <c r="A262" s="46" t="s">
        <v>15</v>
      </c>
      <c r="B262" s="47" t="s">
        <v>67</v>
      </c>
      <c r="C262" s="47" t="s">
        <v>246</v>
      </c>
      <c r="D262" s="47" t="s">
        <v>16</v>
      </c>
      <c r="E262" s="152">
        <f t="shared" si="17"/>
        <v>30000</v>
      </c>
      <c r="F262" s="85">
        <f t="shared" si="17"/>
        <v>30000</v>
      </c>
      <c r="G262" s="106"/>
    </row>
    <row r="263" spans="1:8" ht="37.5" outlineLevel="5" x14ac:dyDescent="0.25">
      <c r="A263" s="46" t="s">
        <v>17</v>
      </c>
      <c r="B263" s="47" t="s">
        <v>67</v>
      </c>
      <c r="C263" s="47" t="s">
        <v>246</v>
      </c>
      <c r="D263" s="47" t="s">
        <v>18</v>
      </c>
      <c r="E263" s="152">
        <v>30000</v>
      </c>
      <c r="F263" s="85">
        <v>30000</v>
      </c>
      <c r="G263" s="106"/>
    </row>
    <row r="264" spans="1:8" ht="56.25" customHeight="1" outlineLevel="6" x14ac:dyDescent="0.25">
      <c r="A264" s="79" t="s">
        <v>465</v>
      </c>
      <c r="B264" s="62" t="s">
        <v>67</v>
      </c>
      <c r="C264" s="62" t="s">
        <v>382</v>
      </c>
      <c r="D264" s="62" t="s">
        <v>6</v>
      </c>
      <c r="E264" s="152">
        <f t="shared" ref="E264:F267" si="18">E265</f>
        <v>45000</v>
      </c>
      <c r="F264" s="85">
        <f t="shared" si="18"/>
        <v>45000</v>
      </c>
      <c r="G264" s="106"/>
    </row>
    <row r="265" spans="1:8" ht="17.25" customHeight="1" outlineLevel="2" x14ac:dyDescent="0.25">
      <c r="A265" s="46" t="s">
        <v>383</v>
      </c>
      <c r="B265" s="47" t="s">
        <v>67</v>
      </c>
      <c r="C265" s="47" t="s">
        <v>384</v>
      </c>
      <c r="D265" s="47" t="s">
        <v>6</v>
      </c>
      <c r="E265" s="152">
        <f t="shared" si="18"/>
        <v>45000</v>
      </c>
      <c r="F265" s="85">
        <f t="shared" si="18"/>
        <v>45000</v>
      </c>
      <c r="G265" s="106"/>
    </row>
    <row r="266" spans="1:8" outlineLevel="4" x14ac:dyDescent="0.25">
      <c r="A266" s="46" t="s">
        <v>385</v>
      </c>
      <c r="B266" s="47" t="s">
        <v>67</v>
      </c>
      <c r="C266" s="47" t="s">
        <v>386</v>
      </c>
      <c r="D266" s="47" t="s">
        <v>6</v>
      </c>
      <c r="E266" s="152">
        <f t="shared" si="18"/>
        <v>45000</v>
      </c>
      <c r="F266" s="85">
        <f t="shared" si="18"/>
        <v>45000</v>
      </c>
      <c r="G266" s="106"/>
    </row>
    <row r="267" spans="1:8" ht="18" customHeight="1" outlineLevel="5" x14ac:dyDescent="0.25">
      <c r="A267" s="46" t="s">
        <v>15</v>
      </c>
      <c r="B267" s="47" t="s">
        <v>67</v>
      </c>
      <c r="C267" s="47" t="s">
        <v>386</v>
      </c>
      <c r="D267" s="47" t="s">
        <v>16</v>
      </c>
      <c r="E267" s="152">
        <f t="shared" si="18"/>
        <v>45000</v>
      </c>
      <c r="F267" s="85">
        <f t="shared" si="18"/>
        <v>45000</v>
      </c>
      <c r="G267" s="106"/>
    </row>
    <row r="268" spans="1:8" ht="37.5" outlineLevel="6" x14ac:dyDescent="0.25">
      <c r="A268" s="46" t="s">
        <v>17</v>
      </c>
      <c r="B268" s="47" t="s">
        <v>67</v>
      </c>
      <c r="C268" s="47" t="s">
        <v>386</v>
      </c>
      <c r="D268" s="47" t="s">
        <v>18</v>
      </c>
      <c r="E268" s="152">
        <v>45000</v>
      </c>
      <c r="F268" s="85">
        <v>45000</v>
      </c>
      <c r="G268" s="106"/>
    </row>
    <row r="269" spans="1:8" outlineLevel="1" x14ac:dyDescent="0.25">
      <c r="A269" s="44" t="s">
        <v>69</v>
      </c>
      <c r="B269" s="45" t="s">
        <v>70</v>
      </c>
      <c r="C269" s="45" t="s">
        <v>126</v>
      </c>
      <c r="D269" s="45" t="s">
        <v>6</v>
      </c>
      <c r="E269" s="151">
        <f>E270+E290+E324+E347+E358</f>
        <v>510797596.50999999</v>
      </c>
      <c r="F269" s="151">
        <f>F270+F290+F324+F347+F358</f>
        <v>537422477.88</v>
      </c>
      <c r="G269" s="107">
        <f>'прил 12'!F510</f>
        <v>510797596.51000005</v>
      </c>
      <c r="H269" s="107">
        <f>'прил 12'!G510</f>
        <v>537422477.88</v>
      </c>
    </row>
    <row r="270" spans="1:8" ht="17.25" customHeight="1" outlineLevel="2" x14ac:dyDescent="0.25">
      <c r="A270" s="46" t="s">
        <v>110</v>
      </c>
      <c r="B270" s="47" t="s">
        <v>111</v>
      </c>
      <c r="C270" s="47" t="s">
        <v>126</v>
      </c>
      <c r="D270" s="47" t="s">
        <v>6</v>
      </c>
      <c r="E270" s="152">
        <f>E271</f>
        <v>110540713.96000001</v>
      </c>
      <c r="F270" s="85">
        <f>F271</f>
        <v>115938708.71000001</v>
      </c>
      <c r="G270" s="106">
        <f>E269-G269</f>
        <v>0</v>
      </c>
    </row>
    <row r="271" spans="1:8" ht="39.75" customHeight="1" outlineLevel="3" x14ac:dyDescent="0.25">
      <c r="A271" s="79" t="s">
        <v>416</v>
      </c>
      <c r="B271" s="62" t="s">
        <v>111</v>
      </c>
      <c r="C271" s="62" t="s">
        <v>138</v>
      </c>
      <c r="D271" s="62" t="s">
        <v>6</v>
      </c>
      <c r="E271" s="152">
        <f>E272</f>
        <v>110540713.96000001</v>
      </c>
      <c r="F271" s="85">
        <f>F272</f>
        <v>115938708.71000001</v>
      </c>
      <c r="G271" s="106"/>
    </row>
    <row r="272" spans="1:8" ht="37.5" outlineLevel="3" x14ac:dyDescent="0.25">
      <c r="A272" s="46" t="s">
        <v>417</v>
      </c>
      <c r="B272" s="47" t="s">
        <v>111</v>
      </c>
      <c r="C272" s="47" t="s">
        <v>139</v>
      </c>
      <c r="D272" s="47" t="s">
        <v>6</v>
      </c>
      <c r="E272" s="152">
        <f>E273+E280</f>
        <v>110540713.96000001</v>
      </c>
      <c r="F272" s="85">
        <f>F273+F280</f>
        <v>115938708.71000001</v>
      </c>
      <c r="G272" s="106"/>
    </row>
    <row r="273" spans="1:9" ht="37.5" outlineLevel="3" x14ac:dyDescent="0.25">
      <c r="A273" s="49" t="s">
        <v>202</v>
      </c>
      <c r="B273" s="47" t="s">
        <v>111</v>
      </c>
      <c r="C273" s="47" t="s">
        <v>220</v>
      </c>
      <c r="D273" s="47" t="s">
        <v>6</v>
      </c>
      <c r="E273" s="152">
        <f>E274+E277</f>
        <v>110298213.96000001</v>
      </c>
      <c r="F273" s="85">
        <f>F274+F277</f>
        <v>115798708.71000001</v>
      </c>
      <c r="G273" s="106"/>
    </row>
    <row r="274" spans="1:9" ht="38.25" customHeight="1" outlineLevel="3" x14ac:dyDescent="0.25">
      <c r="A274" s="46" t="s">
        <v>113</v>
      </c>
      <c r="B274" s="47" t="s">
        <v>111</v>
      </c>
      <c r="C274" s="47" t="s">
        <v>144</v>
      </c>
      <c r="D274" s="47" t="s">
        <v>6</v>
      </c>
      <c r="E274" s="152">
        <f>E275</f>
        <v>29581197.960000001</v>
      </c>
      <c r="F274" s="85">
        <f>F275</f>
        <v>30298365.710000001</v>
      </c>
      <c r="G274" s="106"/>
    </row>
    <row r="275" spans="1:9" ht="39" customHeight="1" outlineLevel="4" x14ac:dyDescent="0.25">
      <c r="A275" s="46" t="s">
        <v>37</v>
      </c>
      <c r="B275" s="47" t="s">
        <v>111</v>
      </c>
      <c r="C275" s="47" t="s">
        <v>144</v>
      </c>
      <c r="D275" s="47" t="s">
        <v>38</v>
      </c>
      <c r="E275" s="152">
        <f>E276</f>
        <v>29581197.960000001</v>
      </c>
      <c r="F275" s="85">
        <f>F276</f>
        <v>30298365.710000001</v>
      </c>
      <c r="G275" s="106"/>
    </row>
    <row r="276" spans="1:9" outlineLevel="6" x14ac:dyDescent="0.25">
      <c r="A276" s="46" t="s">
        <v>74</v>
      </c>
      <c r="B276" s="47" t="s">
        <v>111</v>
      </c>
      <c r="C276" s="47" t="s">
        <v>144</v>
      </c>
      <c r="D276" s="47" t="s">
        <v>75</v>
      </c>
      <c r="E276" s="152">
        <v>29581197.960000001</v>
      </c>
      <c r="F276" s="85">
        <v>30298365.710000001</v>
      </c>
      <c r="G276" s="106"/>
    </row>
    <row r="277" spans="1:9" ht="77.25" customHeight="1" outlineLevel="6" x14ac:dyDescent="0.25">
      <c r="A277" s="49" t="s">
        <v>418</v>
      </c>
      <c r="B277" s="47" t="s">
        <v>111</v>
      </c>
      <c r="C277" s="47" t="s">
        <v>145</v>
      </c>
      <c r="D277" s="47" t="s">
        <v>6</v>
      </c>
      <c r="E277" s="152">
        <f>E278</f>
        <v>80717016</v>
      </c>
      <c r="F277" s="85">
        <f>F278</f>
        <v>85500343</v>
      </c>
      <c r="G277" s="106"/>
    </row>
    <row r="278" spans="1:9" ht="37.5" outlineLevel="5" x14ac:dyDescent="0.25">
      <c r="A278" s="46" t="s">
        <v>37</v>
      </c>
      <c r="B278" s="47" t="s">
        <v>111</v>
      </c>
      <c r="C278" s="47" t="s">
        <v>145</v>
      </c>
      <c r="D278" s="47" t="s">
        <v>38</v>
      </c>
      <c r="E278" s="152">
        <f>E279</f>
        <v>80717016</v>
      </c>
      <c r="F278" s="85">
        <f>F279</f>
        <v>85500343</v>
      </c>
      <c r="G278" s="106"/>
    </row>
    <row r="279" spans="1:9" outlineLevel="6" x14ac:dyDescent="0.25">
      <c r="A279" s="46" t="s">
        <v>74</v>
      </c>
      <c r="B279" s="47" t="s">
        <v>111</v>
      </c>
      <c r="C279" s="47" t="s">
        <v>145</v>
      </c>
      <c r="D279" s="47" t="s">
        <v>75</v>
      </c>
      <c r="E279" s="152">
        <v>80717016</v>
      </c>
      <c r="F279" s="85">
        <v>85500343</v>
      </c>
      <c r="G279" s="106"/>
    </row>
    <row r="280" spans="1:9" ht="37.5" outlineLevel="4" x14ac:dyDescent="0.25">
      <c r="A280" s="49" t="s">
        <v>203</v>
      </c>
      <c r="B280" s="47" t="s">
        <v>111</v>
      </c>
      <c r="C280" s="47" t="s">
        <v>222</v>
      </c>
      <c r="D280" s="47" t="s">
        <v>6</v>
      </c>
      <c r="E280" s="152">
        <f>E287+E281+E284</f>
        <v>242500</v>
      </c>
      <c r="F280" s="152">
        <f>F287+F281+F284</f>
        <v>140000</v>
      </c>
      <c r="G280" s="106"/>
    </row>
    <row r="281" spans="1:9" ht="37.5" outlineLevel="6" x14ac:dyDescent="0.25">
      <c r="A281" s="46" t="s">
        <v>297</v>
      </c>
      <c r="B281" s="47" t="s">
        <v>111</v>
      </c>
      <c r="C281" s="47" t="s">
        <v>298</v>
      </c>
      <c r="D281" s="47" t="s">
        <v>6</v>
      </c>
      <c r="E281" s="152">
        <f>E282</f>
        <v>97500</v>
      </c>
      <c r="F281" s="85">
        <f>F282</f>
        <v>95000</v>
      </c>
      <c r="G281" s="106"/>
    </row>
    <row r="282" spans="1:9" ht="37.5" outlineLevel="5" x14ac:dyDescent="0.25">
      <c r="A282" s="46" t="s">
        <v>37</v>
      </c>
      <c r="B282" s="47" t="s">
        <v>111</v>
      </c>
      <c r="C282" s="47" t="s">
        <v>298</v>
      </c>
      <c r="D282" s="47" t="s">
        <v>38</v>
      </c>
      <c r="E282" s="152">
        <f>E283</f>
        <v>97500</v>
      </c>
      <c r="F282" s="85">
        <f>F283</f>
        <v>95000</v>
      </c>
      <c r="G282" s="106"/>
    </row>
    <row r="283" spans="1:9" outlineLevel="6" x14ac:dyDescent="0.25">
      <c r="A283" s="46" t="s">
        <v>74</v>
      </c>
      <c r="B283" s="47" t="s">
        <v>111</v>
      </c>
      <c r="C283" s="47" t="s">
        <v>298</v>
      </c>
      <c r="D283" s="47" t="s">
        <v>75</v>
      </c>
      <c r="E283" s="152">
        <v>97500</v>
      </c>
      <c r="F283" s="85">
        <v>95000</v>
      </c>
      <c r="G283" s="106"/>
    </row>
    <row r="284" spans="1:9" outlineLevel="4" x14ac:dyDescent="0.25">
      <c r="A284" s="46" t="s">
        <v>270</v>
      </c>
      <c r="B284" s="47" t="s">
        <v>111</v>
      </c>
      <c r="C284" s="47" t="s">
        <v>299</v>
      </c>
      <c r="D284" s="47" t="s">
        <v>6</v>
      </c>
      <c r="E284" s="152">
        <f>E285</f>
        <v>45000</v>
      </c>
      <c r="F284" s="85">
        <f>F285</f>
        <v>45000</v>
      </c>
      <c r="G284" s="106"/>
      <c r="I284" s="1" t="s">
        <v>51</v>
      </c>
    </row>
    <row r="285" spans="1:9" ht="40.5" customHeight="1" outlineLevel="5" x14ac:dyDescent="0.25">
      <c r="A285" s="46" t="s">
        <v>37</v>
      </c>
      <c r="B285" s="47" t="s">
        <v>111</v>
      </c>
      <c r="C285" s="47" t="s">
        <v>299</v>
      </c>
      <c r="D285" s="47" t="s">
        <v>38</v>
      </c>
      <c r="E285" s="152">
        <f>E286</f>
        <v>45000</v>
      </c>
      <c r="F285" s="85">
        <f>F286</f>
        <v>45000</v>
      </c>
      <c r="G285" s="106"/>
    </row>
    <row r="286" spans="1:9" outlineLevel="6" x14ac:dyDescent="0.25">
      <c r="A286" s="46" t="s">
        <v>74</v>
      </c>
      <c r="B286" s="47" t="s">
        <v>111</v>
      </c>
      <c r="C286" s="47" t="s">
        <v>299</v>
      </c>
      <c r="D286" s="47" t="s">
        <v>75</v>
      </c>
      <c r="E286" s="152">
        <v>45000</v>
      </c>
      <c r="F286" s="85">
        <v>45000</v>
      </c>
      <c r="G286" s="106"/>
    </row>
    <row r="287" spans="1:9" ht="38.25" customHeight="1" outlineLevel="2" x14ac:dyDescent="0.25">
      <c r="A287" s="46" t="s">
        <v>485</v>
      </c>
      <c r="B287" s="47" t="s">
        <v>111</v>
      </c>
      <c r="C287" s="47" t="s">
        <v>486</v>
      </c>
      <c r="D287" s="47" t="s">
        <v>6</v>
      </c>
      <c r="E287" s="152">
        <f>E288</f>
        <v>100000</v>
      </c>
      <c r="F287" s="85">
        <f>F288</f>
        <v>0</v>
      </c>
      <c r="G287" s="106"/>
    </row>
    <row r="288" spans="1:9" ht="37.5" outlineLevel="4" x14ac:dyDescent="0.25">
      <c r="A288" s="46" t="s">
        <v>37</v>
      </c>
      <c r="B288" s="47" t="s">
        <v>111</v>
      </c>
      <c r="C288" s="47" t="s">
        <v>486</v>
      </c>
      <c r="D288" s="47" t="s">
        <v>38</v>
      </c>
      <c r="E288" s="152">
        <f>E289</f>
        <v>100000</v>
      </c>
      <c r="F288" s="85">
        <f>F289</f>
        <v>0</v>
      </c>
      <c r="G288" s="106"/>
    </row>
    <row r="289" spans="1:7" ht="21" customHeight="1" outlineLevel="5" x14ac:dyDescent="0.25">
      <c r="A289" s="46" t="s">
        <v>74</v>
      </c>
      <c r="B289" s="47" t="s">
        <v>111</v>
      </c>
      <c r="C289" s="47" t="s">
        <v>486</v>
      </c>
      <c r="D289" s="47" t="s">
        <v>75</v>
      </c>
      <c r="E289" s="152">
        <v>100000</v>
      </c>
      <c r="F289" s="85">
        <v>0</v>
      </c>
      <c r="G289" s="106"/>
    </row>
    <row r="290" spans="1:7" outlineLevel="5" x14ac:dyDescent="0.25">
      <c r="A290" s="46" t="s">
        <v>71</v>
      </c>
      <c r="B290" s="47" t="s">
        <v>72</v>
      </c>
      <c r="C290" s="47" t="s">
        <v>126</v>
      </c>
      <c r="D290" s="47" t="s">
        <v>6</v>
      </c>
      <c r="E290" s="152">
        <f>E291</f>
        <v>349776745.51999998</v>
      </c>
      <c r="F290" s="85">
        <f>F291</f>
        <v>365891805.06999999</v>
      </c>
      <c r="G290" s="106"/>
    </row>
    <row r="291" spans="1:7" ht="37.5" outlineLevel="6" x14ac:dyDescent="0.25">
      <c r="A291" s="79" t="s">
        <v>416</v>
      </c>
      <c r="B291" s="62" t="s">
        <v>72</v>
      </c>
      <c r="C291" s="62" t="s">
        <v>138</v>
      </c>
      <c r="D291" s="62" t="s">
        <v>6</v>
      </c>
      <c r="E291" s="152">
        <f>E292</f>
        <v>349776745.51999998</v>
      </c>
      <c r="F291" s="85">
        <f>F292</f>
        <v>365891805.06999999</v>
      </c>
      <c r="G291" s="106"/>
    </row>
    <row r="292" spans="1:7" ht="37.5" outlineLevel="5" x14ac:dyDescent="0.25">
      <c r="A292" s="46" t="s">
        <v>420</v>
      </c>
      <c r="B292" s="47" t="s">
        <v>72</v>
      </c>
      <c r="C292" s="47" t="s">
        <v>146</v>
      </c>
      <c r="D292" s="47" t="s">
        <v>6</v>
      </c>
      <c r="E292" s="152">
        <f>E293+E306+E316+E320</f>
        <v>349776745.51999998</v>
      </c>
      <c r="F292" s="152">
        <f>F293+F306+F316+F320</f>
        <v>365891805.06999999</v>
      </c>
      <c r="G292" s="106"/>
    </row>
    <row r="293" spans="1:7" ht="39.75" customHeight="1" outlineLevel="6" x14ac:dyDescent="0.25">
      <c r="A293" s="49" t="s">
        <v>205</v>
      </c>
      <c r="B293" s="47" t="s">
        <v>72</v>
      </c>
      <c r="C293" s="47" t="s">
        <v>223</v>
      </c>
      <c r="D293" s="47" t="s">
        <v>6</v>
      </c>
      <c r="E293" s="152">
        <f>E294+E297+E300+E303</f>
        <v>341121441.27999997</v>
      </c>
      <c r="F293" s="152">
        <f>F294+F297+F300+F303</f>
        <v>357278714.27999997</v>
      </c>
      <c r="G293" s="106"/>
    </row>
    <row r="294" spans="1:7" ht="39.75" customHeight="1" outlineLevel="6" x14ac:dyDescent="0.25">
      <c r="A294" s="51" t="s">
        <v>683</v>
      </c>
      <c r="B294" s="47" t="s">
        <v>72</v>
      </c>
      <c r="C294" s="47" t="s">
        <v>684</v>
      </c>
      <c r="D294" s="47" t="s">
        <v>6</v>
      </c>
      <c r="E294" s="152">
        <f>E295</f>
        <v>20592000</v>
      </c>
      <c r="F294" s="152">
        <f>F295</f>
        <v>20592000</v>
      </c>
      <c r="G294" s="106"/>
    </row>
    <row r="295" spans="1:7" ht="39.75" customHeight="1" outlineLevel="6" x14ac:dyDescent="0.25">
      <c r="A295" s="46" t="s">
        <v>37</v>
      </c>
      <c r="B295" s="47" t="s">
        <v>72</v>
      </c>
      <c r="C295" s="47" t="s">
        <v>684</v>
      </c>
      <c r="D295" s="47" t="s">
        <v>38</v>
      </c>
      <c r="E295" s="152">
        <f>E296</f>
        <v>20592000</v>
      </c>
      <c r="F295" s="152">
        <f>F296</f>
        <v>20592000</v>
      </c>
      <c r="G295" s="106"/>
    </row>
    <row r="296" spans="1:7" ht="22.5" customHeight="1" outlineLevel="6" x14ac:dyDescent="0.25">
      <c r="A296" s="46" t="s">
        <v>74</v>
      </c>
      <c r="B296" s="47" t="s">
        <v>72</v>
      </c>
      <c r="C296" s="47" t="s">
        <v>684</v>
      </c>
      <c r="D296" s="47" t="s">
        <v>75</v>
      </c>
      <c r="E296" s="152">
        <v>20592000</v>
      </c>
      <c r="F296" s="152">
        <v>20592000</v>
      </c>
      <c r="G296" s="106"/>
    </row>
    <row r="297" spans="1:7" ht="38.25" customHeight="1" outlineLevel="6" x14ac:dyDescent="0.25">
      <c r="A297" s="46" t="s">
        <v>114</v>
      </c>
      <c r="B297" s="47" t="s">
        <v>72</v>
      </c>
      <c r="C297" s="47" t="s">
        <v>147</v>
      </c>
      <c r="D297" s="47" t="s">
        <v>6</v>
      </c>
      <c r="E297" s="152">
        <f>E298</f>
        <v>60979276.280000001</v>
      </c>
      <c r="F297" s="85">
        <f>F298</f>
        <v>62457660.280000001</v>
      </c>
      <c r="G297" s="106"/>
    </row>
    <row r="298" spans="1:7" ht="37.5" outlineLevel="6" x14ac:dyDescent="0.25">
      <c r="A298" s="46" t="s">
        <v>37</v>
      </c>
      <c r="B298" s="47" t="s">
        <v>72</v>
      </c>
      <c r="C298" s="47" t="s">
        <v>147</v>
      </c>
      <c r="D298" s="47" t="s">
        <v>38</v>
      </c>
      <c r="E298" s="152">
        <f>E299</f>
        <v>60979276.280000001</v>
      </c>
      <c r="F298" s="85">
        <f>F299</f>
        <v>62457660.280000001</v>
      </c>
      <c r="G298" s="106"/>
    </row>
    <row r="299" spans="1:7" outlineLevel="6" x14ac:dyDescent="0.25">
      <c r="A299" s="46" t="s">
        <v>74</v>
      </c>
      <c r="B299" s="47" t="s">
        <v>72</v>
      </c>
      <c r="C299" s="47" t="s">
        <v>147</v>
      </c>
      <c r="D299" s="47" t="s">
        <v>75</v>
      </c>
      <c r="E299" s="152">
        <v>60979276.280000001</v>
      </c>
      <c r="F299" s="85">
        <v>62457660.280000001</v>
      </c>
      <c r="G299" s="106"/>
    </row>
    <row r="300" spans="1:7" s="3" customFormat="1" ht="93.75" customHeight="1" x14ac:dyDescent="0.25">
      <c r="A300" s="49" t="s">
        <v>421</v>
      </c>
      <c r="B300" s="47" t="s">
        <v>72</v>
      </c>
      <c r="C300" s="47" t="s">
        <v>148</v>
      </c>
      <c r="D300" s="47" t="s">
        <v>6</v>
      </c>
      <c r="E300" s="152">
        <f>E301</f>
        <v>248435565</v>
      </c>
      <c r="F300" s="85">
        <f>F301</f>
        <v>263114454</v>
      </c>
      <c r="G300" s="106"/>
    </row>
    <row r="301" spans="1:7" ht="37.5" outlineLevel="1" x14ac:dyDescent="0.25">
      <c r="A301" s="46" t="s">
        <v>37</v>
      </c>
      <c r="B301" s="47" t="s">
        <v>72</v>
      </c>
      <c r="C301" s="47" t="s">
        <v>148</v>
      </c>
      <c r="D301" s="47" t="s">
        <v>38</v>
      </c>
      <c r="E301" s="152">
        <f>E302</f>
        <v>248435565</v>
      </c>
      <c r="F301" s="85">
        <f>F302</f>
        <v>263114454</v>
      </c>
      <c r="G301" s="106"/>
    </row>
    <row r="302" spans="1:7" ht="19.5" customHeight="1" outlineLevel="2" x14ac:dyDescent="0.25">
      <c r="A302" s="46" t="s">
        <v>74</v>
      </c>
      <c r="B302" s="47" t="s">
        <v>72</v>
      </c>
      <c r="C302" s="47" t="s">
        <v>148</v>
      </c>
      <c r="D302" s="47" t="s">
        <v>75</v>
      </c>
      <c r="E302" s="152">
        <v>248435565</v>
      </c>
      <c r="F302" s="85">
        <v>263114454</v>
      </c>
      <c r="G302" s="106"/>
    </row>
    <row r="303" spans="1:7" ht="112.5" outlineLevel="2" x14ac:dyDescent="0.25">
      <c r="A303" s="48" t="s">
        <v>520</v>
      </c>
      <c r="B303" s="47" t="s">
        <v>72</v>
      </c>
      <c r="C303" s="47" t="s">
        <v>521</v>
      </c>
      <c r="D303" s="47" t="s">
        <v>6</v>
      </c>
      <c r="E303" s="152">
        <f>E304</f>
        <v>11114600</v>
      </c>
      <c r="F303" s="152">
        <f>F304</f>
        <v>11114600</v>
      </c>
      <c r="G303" s="106"/>
    </row>
    <row r="304" spans="1:7" ht="37.5" outlineLevel="2" x14ac:dyDescent="0.25">
      <c r="A304" s="46" t="s">
        <v>37</v>
      </c>
      <c r="B304" s="47" t="s">
        <v>72</v>
      </c>
      <c r="C304" s="47" t="s">
        <v>521</v>
      </c>
      <c r="D304" s="47" t="s">
        <v>38</v>
      </c>
      <c r="E304" s="152">
        <f>E305</f>
        <v>11114600</v>
      </c>
      <c r="F304" s="152">
        <f>F305</f>
        <v>11114600</v>
      </c>
      <c r="G304" s="106"/>
    </row>
    <row r="305" spans="1:7" outlineLevel="2" x14ac:dyDescent="0.25">
      <c r="A305" s="46" t="s">
        <v>74</v>
      </c>
      <c r="B305" s="47" t="s">
        <v>72</v>
      </c>
      <c r="C305" s="47" t="s">
        <v>521</v>
      </c>
      <c r="D305" s="47" t="s">
        <v>75</v>
      </c>
      <c r="E305" s="152">
        <v>11114600</v>
      </c>
      <c r="F305" s="85">
        <v>11114600</v>
      </c>
      <c r="G305" s="106"/>
    </row>
    <row r="306" spans="1:7" ht="41.25" customHeight="1" outlineLevel="6" x14ac:dyDescent="0.25">
      <c r="A306" s="80" t="s">
        <v>206</v>
      </c>
      <c r="B306" s="47" t="s">
        <v>72</v>
      </c>
      <c r="C306" s="47" t="s">
        <v>221</v>
      </c>
      <c r="D306" s="47" t="s">
        <v>6</v>
      </c>
      <c r="E306" s="152">
        <f>E313+E307+E310</f>
        <v>200000</v>
      </c>
      <c r="F306" s="85">
        <f>F313+F307+F310</f>
        <v>200000</v>
      </c>
      <c r="G306" s="106"/>
    </row>
    <row r="307" spans="1:7" outlineLevel="6" x14ac:dyDescent="0.25">
      <c r="A307" s="46" t="s">
        <v>270</v>
      </c>
      <c r="B307" s="47" t="s">
        <v>72</v>
      </c>
      <c r="C307" s="47" t="s">
        <v>271</v>
      </c>
      <c r="D307" s="47" t="s">
        <v>6</v>
      </c>
      <c r="E307" s="152">
        <f>E308</f>
        <v>50000</v>
      </c>
      <c r="F307" s="85">
        <f>F308</f>
        <v>50000</v>
      </c>
      <c r="G307" s="106"/>
    </row>
    <row r="308" spans="1:7" ht="37.5" outlineLevel="6" x14ac:dyDescent="0.25">
      <c r="A308" s="46" t="s">
        <v>37</v>
      </c>
      <c r="B308" s="47" t="s">
        <v>72</v>
      </c>
      <c r="C308" s="47" t="s">
        <v>271</v>
      </c>
      <c r="D308" s="47" t="s">
        <v>38</v>
      </c>
      <c r="E308" s="152">
        <f>E309</f>
        <v>50000</v>
      </c>
      <c r="F308" s="85">
        <f>F309</f>
        <v>50000</v>
      </c>
      <c r="G308" s="106"/>
    </row>
    <row r="309" spans="1:7" outlineLevel="4" x14ac:dyDescent="0.25">
      <c r="A309" s="46" t="s">
        <v>74</v>
      </c>
      <c r="B309" s="47" t="s">
        <v>72</v>
      </c>
      <c r="C309" s="47" t="s">
        <v>271</v>
      </c>
      <c r="D309" s="47" t="s">
        <v>75</v>
      </c>
      <c r="E309" s="152">
        <v>50000</v>
      </c>
      <c r="F309" s="85">
        <v>50000</v>
      </c>
      <c r="G309" s="106"/>
    </row>
    <row r="310" spans="1:7" outlineLevel="5" x14ac:dyDescent="0.25">
      <c r="A310" s="78" t="s">
        <v>328</v>
      </c>
      <c r="B310" s="47" t="s">
        <v>72</v>
      </c>
      <c r="C310" s="47" t="s">
        <v>329</v>
      </c>
      <c r="D310" s="47" t="s">
        <v>6</v>
      </c>
      <c r="E310" s="152">
        <f>E311</f>
        <v>50000</v>
      </c>
      <c r="F310" s="85">
        <f>F311</f>
        <v>50000</v>
      </c>
      <c r="G310" s="106"/>
    </row>
    <row r="311" spans="1:7" ht="37.5" outlineLevel="6" x14ac:dyDescent="0.25">
      <c r="A311" s="46" t="s">
        <v>37</v>
      </c>
      <c r="B311" s="47" t="s">
        <v>72</v>
      </c>
      <c r="C311" s="47" t="s">
        <v>329</v>
      </c>
      <c r="D311" s="47" t="s">
        <v>38</v>
      </c>
      <c r="E311" s="152">
        <f>E312</f>
        <v>50000</v>
      </c>
      <c r="F311" s="85">
        <f>F312</f>
        <v>50000</v>
      </c>
      <c r="G311" s="106"/>
    </row>
    <row r="312" spans="1:7" ht="19.5" customHeight="1" outlineLevel="6" x14ac:dyDescent="0.25">
      <c r="A312" s="46" t="s">
        <v>74</v>
      </c>
      <c r="B312" s="47" t="s">
        <v>72</v>
      </c>
      <c r="C312" s="47" t="s">
        <v>329</v>
      </c>
      <c r="D312" s="47" t="s">
        <v>75</v>
      </c>
      <c r="E312" s="152">
        <v>50000</v>
      </c>
      <c r="F312" s="85">
        <v>50000</v>
      </c>
      <c r="G312" s="106"/>
    </row>
    <row r="313" spans="1:7" ht="19.5" customHeight="1" outlineLevel="6" x14ac:dyDescent="0.25">
      <c r="A313" s="46" t="s">
        <v>487</v>
      </c>
      <c r="B313" s="47" t="s">
        <v>72</v>
      </c>
      <c r="C313" s="47" t="s">
        <v>488</v>
      </c>
      <c r="D313" s="47" t="s">
        <v>6</v>
      </c>
      <c r="E313" s="152">
        <f>E314</f>
        <v>100000</v>
      </c>
      <c r="F313" s="85">
        <f>F314</f>
        <v>100000</v>
      </c>
      <c r="G313" s="106"/>
    </row>
    <row r="314" spans="1:7" ht="41.25" customHeight="1" outlineLevel="6" x14ac:dyDescent="0.25">
      <c r="A314" s="46" t="s">
        <v>37</v>
      </c>
      <c r="B314" s="47" t="s">
        <v>72</v>
      </c>
      <c r="C314" s="47" t="s">
        <v>488</v>
      </c>
      <c r="D314" s="47" t="s">
        <v>38</v>
      </c>
      <c r="E314" s="152">
        <f>E315</f>
        <v>100000</v>
      </c>
      <c r="F314" s="85">
        <f>F315</f>
        <v>100000</v>
      </c>
      <c r="G314" s="106"/>
    </row>
    <row r="315" spans="1:7" ht="19.5" customHeight="1" outlineLevel="6" x14ac:dyDescent="0.25">
      <c r="A315" s="46" t="s">
        <v>74</v>
      </c>
      <c r="B315" s="47" t="s">
        <v>72</v>
      </c>
      <c r="C315" s="47" t="s">
        <v>488</v>
      </c>
      <c r="D315" s="47" t="s">
        <v>75</v>
      </c>
      <c r="E315" s="152">
        <v>100000</v>
      </c>
      <c r="F315" s="85">
        <v>100000</v>
      </c>
      <c r="G315" s="106"/>
    </row>
    <row r="316" spans="1:7" ht="37.5" outlineLevel="6" x14ac:dyDescent="0.25">
      <c r="A316" s="80" t="s">
        <v>290</v>
      </c>
      <c r="B316" s="47" t="s">
        <v>72</v>
      </c>
      <c r="C316" s="47" t="s">
        <v>224</v>
      </c>
      <c r="D316" s="47" t="s">
        <v>6</v>
      </c>
      <c r="E316" s="152">
        <f t="shared" ref="E316:F318" si="19">E317</f>
        <v>6226250</v>
      </c>
      <c r="F316" s="152">
        <f t="shared" si="19"/>
        <v>6226250</v>
      </c>
      <c r="G316" s="106"/>
    </row>
    <row r="317" spans="1:7" ht="78" customHeight="1" outlineLevel="6" x14ac:dyDescent="0.25">
      <c r="A317" s="51" t="s">
        <v>751</v>
      </c>
      <c r="B317" s="47" t="s">
        <v>72</v>
      </c>
      <c r="C317" s="47" t="s">
        <v>752</v>
      </c>
      <c r="D317" s="47" t="s">
        <v>6</v>
      </c>
      <c r="E317" s="152">
        <f t="shared" si="19"/>
        <v>6226250</v>
      </c>
      <c r="F317" s="152">
        <f t="shared" si="19"/>
        <v>6226250</v>
      </c>
      <c r="G317" s="106"/>
    </row>
    <row r="318" spans="1:7" ht="37.5" outlineLevel="6" x14ac:dyDescent="0.25">
      <c r="A318" s="46" t="s">
        <v>37</v>
      </c>
      <c r="B318" s="47" t="s">
        <v>72</v>
      </c>
      <c r="C318" s="47" t="s">
        <v>752</v>
      </c>
      <c r="D318" s="47" t="s">
        <v>38</v>
      </c>
      <c r="E318" s="152">
        <f t="shared" si="19"/>
        <v>6226250</v>
      </c>
      <c r="F318" s="152">
        <f t="shared" si="19"/>
        <v>6226250</v>
      </c>
      <c r="G318" s="106"/>
    </row>
    <row r="319" spans="1:7" outlineLevel="6" x14ac:dyDescent="0.25">
      <c r="A319" s="46" t="s">
        <v>74</v>
      </c>
      <c r="B319" s="47" t="s">
        <v>72</v>
      </c>
      <c r="C319" s="47" t="s">
        <v>752</v>
      </c>
      <c r="D319" s="47" t="s">
        <v>75</v>
      </c>
      <c r="E319" s="152">
        <v>6226250</v>
      </c>
      <c r="F319" s="152">
        <v>6226250</v>
      </c>
      <c r="G319" s="106"/>
    </row>
    <row r="320" spans="1:7" outlineLevel="6" x14ac:dyDescent="0.25">
      <c r="A320" s="51" t="s">
        <v>517</v>
      </c>
      <c r="B320" s="47" t="s">
        <v>72</v>
      </c>
      <c r="C320" s="47" t="s">
        <v>330</v>
      </c>
      <c r="D320" s="47" t="s">
        <v>6</v>
      </c>
      <c r="E320" s="152">
        <f t="shared" ref="E320:F322" si="20">E321</f>
        <v>2229054.2400000002</v>
      </c>
      <c r="F320" s="152">
        <f t="shared" si="20"/>
        <v>2186840.79</v>
      </c>
      <c r="G320" s="106"/>
    </row>
    <row r="321" spans="1:7" ht="37.5" outlineLevel="6" x14ac:dyDescent="0.25">
      <c r="A321" s="46" t="s">
        <v>518</v>
      </c>
      <c r="B321" s="47" t="s">
        <v>72</v>
      </c>
      <c r="C321" s="47" t="s">
        <v>519</v>
      </c>
      <c r="D321" s="47" t="s">
        <v>6</v>
      </c>
      <c r="E321" s="152">
        <f t="shared" si="20"/>
        <v>2229054.2400000002</v>
      </c>
      <c r="F321" s="152">
        <f t="shared" si="20"/>
        <v>2186840.79</v>
      </c>
      <c r="G321" s="106"/>
    </row>
    <row r="322" spans="1:7" ht="37.5" outlineLevel="6" x14ac:dyDescent="0.25">
      <c r="A322" s="46" t="s">
        <v>37</v>
      </c>
      <c r="B322" s="47" t="s">
        <v>72</v>
      </c>
      <c r="C322" s="47" t="s">
        <v>519</v>
      </c>
      <c r="D322" s="47" t="s">
        <v>38</v>
      </c>
      <c r="E322" s="152">
        <f t="shared" si="20"/>
        <v>2229054.2400000002</v>
      </c>
      <c r="F322" s="152">
        <f t="shared" si="20"/>
        <v>2186840.79</v>
      </c>
      <c r="G322" s="106"/>
    </row>
    <row r="323" spans="1:7" outlineLevel="6" x14ac:dyDescent="0.25">
      <c r="A323" s="46" t="s">
        <v>74</v>
      </c>
      <c r="B323" s="47" t="s">
        <v>72</v>
      </c>
      <c r="C323" s="47" t="s">
        <v>519</v>
      </c>
      <c r="D323" s="47" t="s">
        <v>75</v>
      </c>
      <c r="E323" s="152">
        <v>2229054.2400000002</v>
      </c>
      <c r="F323" s="85">
        <v>2186840.79</v>
      </c>
      <c r="G323" s="106"/>
    </row>
    <row r="324" spans="1:7" outlineLevel="5" x14ac:dyDescent="0.25">
      <c r="A324" s="46" t="s">
        <v>258</v>
      </c>
      <c r="B324" s="47" t="s">
        <v>257</v>
      </c>
      <c r="C324" s="47" t="s">
        <v>126</v>
      </c>
      <c r="D324" s="47" t="s">
        <v>6</v>
      </c>
      <c r="E324" s="152">
        <f>E325+E338</f>
        <v>31120737.030000001</v>
      </c>
      <c r="F324" s="85">
        <f>F325+F338</f>
        <v>36240564.099999994</v>
      </c>
      <c r="G324" s="106"/>
    </row>
    <row r="325" spans="1:7" ht="37.5" outlineLevel="6" x14ac:dyDescent="0.25">
      <c r="A325" s="79" t="s">
        <v>416</v>
      </c>
      <c r="B325" s="62" t="s">
        <v>257</v>
      </c>
      <c r="C325" s="62" t="s">
        <v>138</v>
      </c>
      <c r="D325" s="62" t="s">
        <v>6</v>
      </c>
      <c r="E325" s="152">
        <f>E326</f>
        <v>18276307.850000001</v>
      </c>
      <c r="F325" s="85">
        <f>F326</f>
        <v>18717084.059999999</v>
      </c>
      <c r="G325" s="106"/>
    </row>
    <row r="326" spans="1:7" ht="39.75" customHeight="1" outlineLevel="6" x14ac:dyDescent="0.25">
      <c r="A326" s="46" t="s">
        <v>422</v>
      </c>
      <c r="B326" s="47" t="s">
        <v>257</v>
      </c>
      <c r="C326" s="47" t="s">
        <v>149</v>
      </c>
      <c r="D326" s="47" t="s">
        <v>6</v>
      </c>
      <c r="E326" s="152">
        <f>E327+E331</f>
        <v>18276307.850000001</v>
      </c>
      <c r="F326" s="85">
        <f>F327+F331</f>
        <v>18717084.059999999</v>
      </c>
      <c r="G326" s="106"/>
    </row>
    <row r="327" spans="1:7" ht="37.5" outlineLevel="6" x14ac:dyDescent="0.25">
      <c r="A327" s="81" t="s">
        <v>207</v>
      </c>
      <c r="B327" s="47" t="s">
        <v>257</v>
      </c>
      <c r="C327" s="47" t="s">
        <v>225</v>
      </c>
      <c r="D327" s="47" t="s">
        <v>6</v>
      </c>
      <c r="E327" s="152">
        <f>E328</f>
        <v>18180807.850000001</v>
      </c>
      <c r="F327" s="152">
        <f t="shared" ref="E327:F329" si="21">F328</f>
        <v>18621584.059999999</v>
      </c>
      <c r="G327" s="106"/>
    </row>
    <row r="328" spans="1:7" ht="37.5" customHeight="1" outlineLevel="6" x14ac:dyDescent="0.25">
      <c r="A328" s="46" t="s">
        <v>115</v>
      </c>
      <c r="B328" s="47" t="s">
        <v>257</v>
      </c>
      <c r="C328" s="47" t="s">
        <v>151</v>
      </c>
      <c r="D328" s="47" t="s">
        <v>6</v>
      </c>
      <c r="E328" s="152">
        <f t="shared" si="21"/>
        <v>18180807.850000001</v>
      </c>
      <c r="F328" s="85">
        <f t="shared" si="21"/>
        <v>18621584.059999999</v>
      </c>
      <c r="G328" s="106"/>
    </row>
    <row r="329" spans="1:7" ht="37.5" outlineLevel="6" x14ac:dyDescent="0.25">
      <c r="A329" s="46" t="s">
        <v>37</v>
      </c>
      <c r="B329" s="47" t="s">
        <v>257</v>
      </c>
      <c r="C329" s="47" t="s">
        <v>151</v>
      </c>
      <c r="D329" s="47" t="s">
        <v>38</v>
      </c>
      <c r="E329" s="152">
        <f t="shared" si="21"/>
        <v>18180807.850000001</v>
      </c>
      <c r="F329" s="85">
        <f t="shared" si="21"/>
        <v>18621584.059999999</v>
      </c>
      <c r="G329" s="106"/>
    </row>
    <row r="330" spans="1:7" outlineLevel="6" x14ac:dyDescent="0.25">
      <c r="A330" s="46" t="s">
        <v>74</v>
      </c>
      <c r="B330" s="47" t="s">
        <v>257</v>
      </c>
      <c r="C330" s="47" t="s">
        <v>151</v>
      </c>
      <c r="D330" s="47" t="s">
        <v>75</v>
      </c>
      <c r="E330" s="152">
        <v>18180807.850000001</v>
      </c>
      <c r="F330" s="85">
        <v>18621584.059999999</v>
      </c>
      <c r="G330" s="106"/>
    </row>
    <row r="331" spans="1:7" ht="37.5" outlineLevel="6" x14ac:dyDescent="0.25">
      <c r="A331" s="49" t="s">
        <v>423</v>
      </c>
      <c r="B331" s="47" t="s">
        <v>257</v>
      </c>
      <c r="C331" s="47" t="s">
        <v>226</v>
      </c>
      <c r="D331" s="47" t="s">
        <v>6</v>
      </c>
      <c r="E331" s="152">
        <f>E332+E335</f>
        <v>95500</v>
      </c>
      <c r="F331" s="85">
        <f>F332+F335</f>
        <v>95500</v>
      </c>
      <c r="G331" s="106"/>
    </row>
    <row r="332" spans="1:7" outlineLevel="6" x14ac:dyDescent="0.25">
      <c r="A332" s="46" t="s">
        <v>270</v>
      </c>
      <c r="B332" s="47" t="s">
        <v>257</v>
      </c>
      <c r="C332" s="47" t="s">
        <v>305</v>
      </c>
      <c r="D332" s="47" t="s">
        <v>6</v>
      </c>
      <c r="E332" s="152">
        <f>E333</f>
        <v>10000</v>
      </c>
      <c r="F332" s="85">
        <f>F333</f>
        <v>10000</v>
      </c>
      <c r="G332" s="106"/>
    </row>
    <row r="333" spans="1:7" ht="37.5" outlineLevel="6" x14ac:dyDescent="0.25">
      <c r="A333" s="46" t="s">
        <v>37</v>
      </c>
      <c r="B333" s="47" t="s">
        <v>257</v>
      </c>
      <c r="C333" s="47" t="s">
        <v>305</v>
      </c>
      <c r="D333" s="47" t="s">
        <v>38</v>
      </c>
      <c r="E333" s="152">
        <f>E334</f>
        <v>10000</v>
      </c>
      <c r="F333" s="85">
        <f>F334</f>
        <v>10000</v>
      </c>
      <c r="G333" s="106"/>
    </row>
    <row r="334" spans="1:7" outlineLevel="6" x14ac:dyDescent="0.25">
      <c r="A334" s="46" t="s">
        <v>74</v>
      </c>
      <c r="B334" s="47" t="s">
        <v>257</v>
      </c>
      <c r="C334" s="47" t="s">
        <v>305</v>
      </c>
      <c r="D334" s="47" t="s">
        <v>75</v>
      </c>
      <c r="E334" s="152">
        <v>10000</v>
      </c>
      <c r="F334" s="85">
        <v>10000</v>
      </c>
      <c r="G334" s="106"/>
    </row>
    <row r="335" spans="1:7" outlineLevel="6" x14ac:dyDescent="0.25">
      <c r="A335" s="46" t="s">
        <v>112</v>
      </c>
      <c r="B335" s="47" t="s">
        <v>257</v>
      </c>
      <c r="C335" s="47" t="s">
        <v>150</v>
      </c>
      <c r="D335" s="47" t="s">
        <v>6</v>
      </c>
      <c r="E335" s="152">
        <f>E336</f>
        <v>85500</v>
      </c>
      <c r="F335" s="85">
        <f>F336</f>
        <v>85500</v>
      </c>
      <c r="G335" s="106"/>
    </row>
    <row r="336" spans="1:7" ht="37.5" outlineLevel="1" x14ac:dyDescent="0.25">
      <c r="A336" s="46" t="s">
        <v>37</v>
      </c>
      <c r="B336" s="47" t="s">
        <v>257</v>
      </c>
      <c r="C336" s="47" t="s">
        <v>150</v>
      </c>
      <c r="D336" s="47" t="s">
        <v>38</v>
      </c>
      <c r="E336" s="152">
        <f>E337</f>
        <v>85500</v>
      </c>
      <c r="F336" s="85">
        <f>F337</f>
        <v>85500</v>
      </c>
      <c r="G336" s="106"/>
    </row>
    <row r="337" spans="1:7" ht="21" customHeight="1" outlineLevel="2" x14ac:dyDescent="0.25">
      <c r="A337" s="46" t="s">
        <v>74</v>
      </c>
      <c r="B337" s="47" t="s">
        <v>257</v>
      </c>
      <c r="C337" s="47" t="s">
        <v>150</v>
      </c>
      <c r="D337" s="47" t="s">
        <v>75</v>
      </c>
      <c r="E337" s="152">
        <v>85500</v>
      </c>
      <c r="F337" s="85">
        <v>85500</v>
      </c>
      <c r="G337" s="106"/>
    </row>
    <row r="338" spans="1:7" s="76" customFormat="1" ht="37.5" outlineLevel="3" x14ac:dyDescent="0.25">
      <c r="A338" s="79" t="s">
        <v>389</v>
      </c>
      <c r="B338" s="62" t="s">
        <v>257</v>
      </c>
      <c r="C338" s="62" t="s">
        <v>136</v>
      </c>
      <c r="D338" s="62" t="s">
        <v>6</v>
      </c>
      <c r="E338" s="153">
        <f>E339+E343</f>
        <v>12844429.18</v>
      </c>
      <c r="F338" s="153">
        <f>F339+F343</f>
        <v>17523480.039999999</v>
      </c>
      <c r="G338" s="122"/>
    </row>
    <row r="339" spans="1:7" ht="38.25" customHeight="1" outlineLevel="4" x14ac:dyDescent="0.25">
      <c r="A339" s="46" t="s">
        <v>388</v>
      </c>
      <c r="B339" s="47" t="s">
        <v>257</v>
      </c>
      <c r="C339" s="47" t="s">
        <v>229</v>
      </c>
      <c r="D339" s="47" t="s">
        <v>6</v>
      </c>
      <c r="E339" s="152">
        <f t="shared" ref="E339:F341" si="22">E340</f>
        <v>12844429.18</v>
      </c>
      <c r="F339" s="85">
        <f t="shared" si="22"/>
        <v>13155830.039999999</v>
      </c>
      <c r="G339" s="106"/>
    </row>
    <row r="340" spans="1:7" ht="39" customHeight="1" outlineLevel="5" x14ac:dyDescent="0.25">
      <c r="A340" s="46" t="s">
        <v>73</v>
      </c>
      <c r="B340" s="47" t="s">
        <v>257</v>
      </c>
      <c r="C340" s="47" t="s">
        <v>137</v>
      </c>
      <c r="D340" s="47" t="s">
        <v>6</v>
      </c>
      <c r="E340" s="152">
        <f t="shared" si="22"/>
        <v>12844429.18</v>
      </c>
      <c r="F340" s="85">
        <f t="shared" si="22"/>
        <v>13155830.039999999</v>
      </c>
      <c r="G340" s="106"/>
    </row>
    <row r="341" spans="1:7" ht="37.5" outlineLevel="6" x14ac:dyDescent="0.25">
      <c r="A341" s="46" t="s">
        <v>37</v>
      </c>
      <c r="B341" s="47" t="s">
        <v>257</v>
      </c>
      <c r="C341" s="47" t="s">
        <v>137</v>
      </c>
      <c r="D341" s="47" t="s">
        <v>38</v>
      </c>
      <c r="E341" s="152">
        <f t="shared" si="22"/>
        <v>12844429.18</v>
      </c>
      <c r="F341" s="85">
        <f t="shared" si="22"/>
        <v>13155830.039999999</v>
      </c>
      <c r="G341" s="106"/>
    </row>
    <row r="342" spans="1:7" outlineLevel="5" x14ac:dyDescent="0.25">
      <c r="A342" s="46" t="s">
        <v>74</v>
      </c>
      <c r="B342" s="47" t="s">
        <v>257</v>
      </c>
      <c r="C342" s="47" t="s">
        <v>137</v>
      </c>
      <c r="D342" s="47" t="s">
        <v>75</v>
      </c>
      <c r="E342" s="152">
        <v>12844429.18</v>
      </c>
      <c r="F342" s="85">
        <v>13155830.039999999</v>
      </c>
      <c r="G342" s="106"/>
    </row>
    <row r="343" spans="1:7" outlineLevel="5" x14ac:dyDescent="0.25">
      <c r="A343" s="161" t="s">
        <v>687</v>
      </c>
      <c r="B343" s="62" t="s">
        <v>257</v>
      </c>
      <c r="C343" s="62" t="s">
        <v>688</v>
      </c>
      <c r="D343" s="62" t="s">
        <v>6</v>
      </c>
      <c r="E343" s="152">
        <f t="shared" ref="E343:F345" si="23">E344</f>
        <v>0</v>
      </c>
      <c r="F343" s="152">
        <f t="shared" si="23"/>
        <v>4367650</v>
      </c>
      <c r="G343" s="106"/>
    </row>
    <row r="344" spans="1:7" ht="75" outlineLevel="5" x14ac:dyDescent="0.25">
      <c r="A344" s="48" t="s">
        <v>664</v>
      </c>
      <c r="B344" s="47" t="s">
        <v>257</v>
      </c>
      <c r="C344" s="47" t="s">
        <v>689</v>
      </c>
      <c r="D344" s="47" t="s">
        <v>6</v>
      </c>
      <c r="E344" s="152">
        <f t="shared" si="23"/>
        <v>0</v>
      </c>
      <c r="F344" s="152">
        <f t="shared" si="23"/>
        <v>4367650</v>
      </c>
      <c r="G344" s="106"/>
    </row>
    <row r="345" spans="1:7" ht="37.5" outlineLevel="5" x14ac:dyDescent="0.25">
      <c r="A345" s="46" t="s">
        <v>37</v>
      </c>
      <c r="B345" s="47" t="s">
        <v>257</v>
      </c>
      <c r="C345" s="47" t="s">
        <v>689</v>
      </c>
      <c r="D345" s="47" t="s">
        <v>38</v>
      </c>
      <c r="E345" s="152">
        <f t="shared" si="23"/>
        <v>0</v>
      </c>
      <c r="F345" s="152">
        <f t="shared" si="23"/>
        <v>4367650</v>
      </c>
      <c r="G345" s="106"/>
    </row>
    <row r="346" spans="1:7" outlineLevel="5" x14ac:dyDescent="0.3">
      <c r="A346" s="142" t="s">
        <v>74</v>
      </c>
      <c r="B346" s="47" t="s">
        <v>257</v>
      </c>
      <c r="C346" s="47" t="s">
        <v>689</v>
      </c>
      <c r="D346" s="47" t="s">
        <v>75</v>
      </c>
      <c r="E346" s="152">
        <v>0</v>
      </c>
      <c r="F346" s="85">
        <v>4367650</v>
      </c>
      <c r="G346" s="106"/>
    </row>
    <row r="347" spans="1:7" outlineLevel="6" x14ac:dyDescent="0.25">
      <c r="A347" s="46" t="s">
        <v>76</v>
      </c>
      <c r="B347" s="47" t="s">
        <v>77</v>
      </c>
      <c r="C347" s="47" t="s">
        <v>126</v>
      </c>
      <c r="D347" s="47" t="s">
        <v>6</v>
      </c>
      <c r="E347" s="152">
        <f>E348</f>
        <v>170000</v>
      </c>
      <c r="F347" s="85">
        <f>F348</f>
        <v>170000</v>
      </c>
      <c r="G347" s="106"/>
    </row>
    <row r="348" spans="1:7" s="154" customFormat="1" ht="37.5" x14ac:dyDescent="0.25">
      <c r="A348" s="79" t="s">
        <v>416</v>
      </c>
      <c r="B348" s="62" t="s">
        <v>77</v>
      </c>
      <c r="C348" s="62" t="s">
        <v>138</v>
      </c>
      <c r="D348" s="62" t="s">
        <v>6</v>
      </c>
      <c r="E348" s="153">
        <f>E349+E354</f>
        <v>170000</v>
      </c>
      <c r="F348" s="87">
        <f>F349+F354</f>
        <v>170000</v>
      </c>
      <c r="G348" s="122"/>
    </row>
    <row r="349" spans="1:7" ht="18" customHeight="1" outlineLevel="1" x14ac:dyDescent="0.25">
      <c r="A349" s="46" t="s">
        <v>419</v>
      </c>
      <c r="B349" s="47" t="s">
        <v>77</v>
      </c>
      <c r="C349" s="47" t="s">
        <v>146</v>
      </c>
      <c r="D349" s="47" t="s">
        <v>6</v>
      </c>
      <c r="E349" s="152">
        <f>E350</f>
        <v>70000</v>
      </c>
      <c r="F349" s="152">
        <f>F350</f>
        <v>70000</v>
      </c>
      <c r="G349" s="106"/>
    </row>
    <row r="350" spans="1:7" ht="37.5" outlineLevel="2" x14ac:dyDescent="0.25">
      <c r="A350" s="80" t="s">
        <v>206</v>
      </c>
      <c r="B350" s="47" t="s">
        <v>77</v>
      </c>
      <c r="C350" s="47" t="s">
        <v>221</v>
      </c>
      <c r="D350" s="47" t="s">
        <v>6</v>
      </c>
      <c r="E350" s="152">
        <f t="shared" ref="E350:F352" si="24">E351</f>
        <v>70000</v>
      </c>
      <c r="F350" s="85">
        <f t="shared" si="24"/>
        <v>70000</v>
      </c>
      <c r="G350" s="106"/>
    </row>
    <row r="351" spans="1:7" ht="18" customHeight="1" outlineLevel="2" x14ac:dyDescent="0.25">
      <c r="A351" s="46" t="s">
        <v>460</v>
      </c>
      <c r="B351" s="47" t="s">
        <v>77</v>
      </c>
      <c r="C351" s="47" t="s">
        <v>236</v>
      </c>
      <c r="D351" s="47" t="s">
        <v>6</v>
      </c>
      <c r="E351" s="152">
        <f t="shared" si="24"/>
        <v>70000</v>
      </c>
      <c r="F351" s="85">
        <f t="shared" si="24"/>
        <v>70000</v>
      </c>
      <c r="G351" s="106"/>
    </row>
    <row r="352" spans="1:7" ht="18" customHeight="1" outlineLevel="2" x14ac:dyDescent="0.25">
      <c r="A352" s="46" t="s">
        <v>15</v>
      </c>
      <c r="B352" s="47" t="s">
        <v>77</v>
      </c>
      <c r="C352" s="47" t="s">
        <v>236</v>
      </c>
      <c r="D352" s="47" t="s">
        <v>16</v>
      </c>
      <c r="E352" s="152">
        <f t="shared" si="24"/>
        <v>70000</v>
      </c>
      <c r="F352" s="85">
        <f t="shared" si="24"/>
        <v>70000</v>
      </c>
      <c r="G352" s="106"/>
    </row>
    <row r="353" spans="1:7" ht="37.5" outlineLevel="2" x14ac:dyDescent="0.25">
      <c r="A353" s="46" t="s">
        <v>17</v>
      </c>
      <c r="B353" s="47" t="s">
        <v>77</v>
      </c>
      <c r="C353" s="47" t="s">
        <v>236</v>
      </c>
      <c r="D353" s="47" t="s">
        <v>18</v>
      </c>
      <c r="E353" s="152">
        <v>70000</v>
      </c>
      <c r="F353" s="85">
        <v>70000</v>
      </c>
      <c r="G353" s="106"/>
    </row>
    <row r="354" spans="1:7" ht="18" customHeight="1" outlineLevel="1" x14ac:dyDescent="0.25">
      <c r="A354" s="51" t="s">
        <v>239</v>
      </c>
      <c r="B354" s="47" t="s">
        <v>77</v>
      </c>
      <c r="C354" s="47" t="s">
        <v>238</v>
      </c>
      <c r="D354" s="47" t="s">
        <v>6</v>
      </c>
      <c r="E354" s="152">
        <f t="shared" ref="E354:F356" si="25">E355</f>
        <v>100000</v>
      </c>
      <c r="F354" s="85">
        <f t="shared" si="25"/>
        <v>100000</v>
      </c>
      <c r="G354" s="106"/>
    </row>
    <row r="355" spans="1:7" outlineLevel="2" x14ac:dyDescent="0.25">
      <c r="A355" s="46" t="s">
        <v>78</v>
      </c>
      <c r="B355" s="47" t="s">
        <v>77</v>
      </c>
      <c r="C355" s="47" t="s">
        <v>153</v>
      </c>
      <c r="D355" s="47" t="s">
        <v>6</v>
      </c>
      <c r="E355" s="152">
        <f t="shared" si="25"/>
        <v>100000</v>
      </c>
      <c r="F355" s="85">
        <f t="shared" si="25"/>
        <v>100000</v>
      </c>
      <c r="G355" s="106"/>
    </row>
    <row r="356" spans="1:7" ht="18.75" customHeight="1" outlineLevel="3" x14ac:dyDescent="0.25">
      <c r="A356" s="46" t="s">
        <v>15</v>
      </c>
      <c r="B356" s="47" t="s">
        <v>77</v>
      </c>
      <c r="C356" s="47" t="s">
        <v>153</v>
      </c>
      <c r="D356" s="47" t="s">
        <v>16</v>
      </c>
      <c r="E356" s="152">
        <f t="shared" si="25"/>
        <v>100000</v>
      </c>
      <c r="F356" s="85">
        <f t="shared" si="25"/>
        <v>100000</v>
      </c>
      <c r="G356" s="106"/>
    </row>
    <row r="357" spans="1:7" ht="39" customHeight="1" outlineLevel="4" x14ac:dyDescent="0.25">
      <c r="A357" s="46" t="s">
        <v>17</v>
      </c>
      <c r="B357" s="47" t="s">
        <v>77</v>
      </c>
      <c r="C357" s="47" t="s">
        <v>153</v>
      </c>
      <c r="D357" s="47" t="s">
        <v>18</v>
      </c>
      <c r="E357" s="152">
        <v>100000</v>
      </c>
      <c r="F357" s="85">
        <v>100000</v>
      </c>
      <c r="G357" s="106"/>
    </row>
    <row r="358" spans="1:7" outlineLevel="5" x14ac:dyDescent="0.25">
      <c r="A358" s="46" t="s">
        <v>116</v>
      </c>
      <c r="B358" s="47" t="s">
        <v>117</v>
      </c>
      <c r="C358" s="47" t="s">
        <v>126</v>
      </c>
      <c r="D358" s="47" t="s">
        <v>6</v>
      </c>
      <c r="E358" s="152">
        <f>E359</f>
        <v>19189400</v>
      </c>
      <c r="F358" s="152">
        <f>F359</f>
        <v>19181400</v>
      </c>
      <c r="G358" s="106"/>
    </row>
    <row r="359" spans="1:7" ht="37.5" outlineLevel="6" x14ac:dyDescent="0.25">
      <c r="A359" s="79" t="s">
        <v>425</v>
      </c>
      <c r="B359" s="62" t="s">
        <v>117</v>
      </c>
      <c r="C359" s="62" t="s">
        <v>138</v>
      </c>
      <c r="D359" s="62" t="s">
        <v>6</v>
      </c>
      <c r="E359" s="152">
        <f>E360</f>
        <v>19189400</v>
      </c>
      <c r="F359" s="85">
        <f>F360</f>
        <v>19181400</v>
      </c>
      <c r="G359" s="106"/>
    </row>
    <row r="360" spans="1:7" s="3" customFormat="1" ht="39.75" customHeight="1" x14ac:dyDescent="0.25">
      <c r="A360" s="49" t="s">
        <v>209</v>
      </c>
      <c r="B360" s="47" t="s">
        <v>117</v>
      </c>
      <c r="C360" s="47" t="s">
        <v>227</v>
      </c>
      <c r="D360" s="47" t="s">
        <v>6</v>
      </c>
      <c r="E360" s="152">
        <f>E361+E368+E375</f>
        <v>19189400</v>
      </c>
      <c r="F360" s="85">
        <f>F361+F368+F375</f>
        <v>19181400</v>
      </c>
      <c r="G360" s="106"/>
    </row>
    <row r="361" spans="1:7" ht="39" customHeight="1" outlineLevel="1" x14ac:dyDescent="0.25">
      <c r="A361" s="46" t="s">
        <v>553</v>
      </c>
      <c r="B361" s="47" t="s">
        <v>117</v>
      </c>
      <c r="C361" s="47" t="s">
        <v>596</v>
      </c>
      <c r="D361" s="47" t="s">
        <v>6</v>
      </c>
      <c r="E361" s="152">
        <f>E362+E364+E366</f>
        <v>3406000</v>
      </c>
      <c r="F361" s="85">
        <f>F362+F364+F366</f>
        <v>3401000</v>
      </c>
      <c r="G361" s="106"/>
    </row>
    <row r="362" spans="1:7" ht="36.75" customHeight="1" outlineLevel="2" x14ac:dyDescent="0.25">
      <c r="A362" s="46" t="s">
        <v>11</v>
      </c>
      <c r="B362" s="47" t="s">
        <v>117</v>
      </c>
      <c r="C362" s="47" t="s">
        <v>596</v>
      </c>
      <c r="D362" s="47" t="s">
        <v>12</v>
      </c>
      <c r="E362" s="152">
        <f>E363</f>
        <v>3121000</v>
      </c>
      <c r="F362" s="85">
        <f>F363</f>
        <v>3121000</v>
      </c>
      <c r="G362" s="106"/>
    </row>
    <row r="363" spans="1:7" ht="18" customHeight="1" outlineLevel="4" x14ac:dyDescent="0.25">
      <c r="A363" s="46" t="s">
        <v>13</v>
      </c>
      <c r="B363" s="47" t="s">
        <v>117</v>
      </c>
      <c r="C363" s="47" t="s">
        <v>596</v>
      </c>
      <c r="D363" s="47" t="s">
        <v>14</v>
      </c>
      <c r="E363" s="152">
        <f>3121000</f>
        <v>3121000</v>
      </c>
      <c r="F363" s="85">
        <f>3121000</f>
        <v>3121000</v>
      </c>
      <c r="G363" s="106"/>
    </row>
    <row r="364" spans="1:7" ht="18" customHeight="1" outlineLevel="5" x14ac:dyDescent="0.25">
      <c r="A364" s="46" t="s">
        <v>15</v>
      </c>
      <c r="B364" s="47" t="s">
        <v>117</v>
      </c>
      <c r="C364" s="47" t="s">
        <v>596</v>
      </c>
      <c r="D364" s="47" t="s">
        <v>16</v>
      </c>
      <c r="E364" s="152">
        <f>E365</f>
        <v>100000</v>
      </c>
      <c r="F364" s="85">
        <f>F365</f>
        <v>100000</v>
      </c>
      <c r="G364" s="106"/>
    </row>
    <row r="365" spans="1:7" ht="37.5" outlineLevel="6" x14ac:dyDescent="0.25">
      <c r="A365" s="46" t="s">
        <v>17</v>
      </c>
      <c r="B365" s="47" t="s">
        <v>117</v>
      </c>
      <c r="C365" s="47" t="s">
        <v>596</v>
      </c>
      <c r="D365" s="47" t="s">
        <v>18</v>
      </c>
      <c r="E365" s="152">
        <v>100000</v>
      </c>
      <c r="F365" s="85">
        <v>100000</v>
      </c>
      <c r="G365" s="106"/>
    </row>
    <row r="366" spans="1:7" outlineLevel="4" x14ac:dyDescent="0.25">
      <c r="A366" s="46" t="s">
        <v>19</v>
      </c>
      <c r="B366" s="47" t="s">
        <v>117</v>
      </c>
      <c r="C366" s="47" t="s">
        <v>596</v>
      </c>
      <c r="D366" s="47" t="s">
        <v>20</v>
      </c>
      <c r="E366" s="152">
        <f>E367</f>
        <v>185000</v>
      </c>
      <c r="F366" s="85">
        <f>F367</f>
        <v>180000</v>
      </c>
      <c r="G366" s="106"/>
    </row>
    <row r="367" spans="1:7" outlineLevel="5" x14ac:dyDescent="0.25">
      <c r="A367" s="46" t="s">
        <v>21</v>
      </c>
      <c r="B367" s="47" t="s">
        <v>117</v>
      </c>
      <c r="C367" s="47" t="s">
        <v>596</v>
      </c>
      <c r="D367" s="47" t="s">
        <v>22</v>
      </c>
      <c r="E367" s="152">
        <v>185000</v>
      </c>
      <c r="F367" s="85">
        <v>180000</v>
      </c>
      <c r="G367" s="106"/>
    </row>
    <row r="368" spans="1:7" ht="37.5" outlineLevel="6" x14ac:dyDescent="0.25">
      <c r="A368" s="46" t="s">
        <v>33</v>
      </c>
      <c r="B368" s="47" t="s">
        <v>117</v>
      </c>
      <c r="C368" s="47" t="s">
        <v>154</v>
      </c>
      <c r="D368" s="47" t="s">
        <v>6</v>
      </c>
      <c r="E368" s="152">
        <f>E369+E371+E373</f>
        <v>13932000</v>
      </c>
      <c r="F368" s="85">
        <f>F369+F371+F373</f>
        <v>13929000</v>
      </c>
      <c r="G368" s="106"/>
    </row>
    <row r="369" spans="1:9" s="3" customFormat="1" ht="54.75" customHeight="1" x14ac:dyDescent="0.25">
      <c r="A369" s="46" t="s">
        <v>11</v>
      </c>
      <c r="B369" s="47" t="s">
        <v>117</v>
      </c>
      <c r="C369" s="47" t="s">
        <v>154</v>
      </c>
      <c r="D369" s="47" t="s">
        <v>12</v>
      </c>
      <c r="E369" s="152">
        <f>E370</f>
        <v>11192000</v>
      </c>
      <c r="F369" s="85">
        <f>F370</f>
        <v>11192000</v>
      </c>
      <c r="G369" s="106"/>
    </row>
    <row r="370" spans="1:9" x14ac:dyDescent="0.25">
      <c r="A370" s="46" t="s">
        <v>34</v>
      </c>
      <c r="B370" s="47" t="s">
        <v>117</v>
      </c>
      <c r="C370" s="47" t="s">
        <v>154</v>
      </c>
      <c r="D370" s="47" t="s">
        <v>35</v>
      </c>
      <c r="E370" s="152">
        <v>11192000</v>
      </c>
      <c r="F370" s="85">
        <v>11192000</v>
      </c>
      <c r="G370" s="106"/>
    </row>
    <row r="371" spans="1:9" ht="18" customHeight="1" x14ac:dyDescent="0.25">
      <c r="A371" s="46" t="s">
        <v>15</v>
      </c>
      <c r="B371" s="47" t="s">
        <v>117</v>
      </c>
      <c r="C371" s="47" t="s">
        <v>154</v>
      </c>
      <c r="D371" s="47" t="s">
        <v>16</v>
      </c>
      <c r="E371" s="152">
        <f>E372</f>
        <v>2700000</v>
      </c>
      <c r="F371" s="85">
        <f>F372</f>
        <v>2700000</v>
      </c>
      <c r="G371" s="106"/>
    </row>
    <row r="372" spans="1:9" ht="37.5" x14ac:dyDescent="0.25">
      <c r="A372" s="46" t="s">
        <v>17</v>
      </c>
      <c r="B372" s="47" t="s">
        <v>117</v>
      </c>
      <c r="C372" s="47" t="s">
        <v>154</v>
      </c>
      <c r="D372" s="47" t="s">
        <v>18</v>
      </c>
      <c r="E372" s="152">
        <v>2700000</v>
      </c>
      <c r="F372" s="85">
        <v>2700000</v>
      </c>
      <c r="G372" s="106"/>
      <c r="H372" s="72"/>
      <c r="I372" s="72"/>
    </row>
    <row r="373" spans="1:9" x14ac:dyDescent="0.25">
      <c r="A373" s="46" t="s">
        <v>19</v>
      </c>
      <c r="B373" s="47" t="s">
        <v>117</v>
      </c>
      <c r="C373" s="47" t="s">
        <v>154</v>
      </c>
      <c r="D373" s="47" t="s">
        <v>20</v>
      </c>
      <c r="E373" s="152">
        <f>E374</f>
        <v>40000</v>
      </c>
      <c r="F373" s="85">
        <f>F374</f>
        <v>37000</v>
      </c>
      <c r="G373" s="106"/>
      <c r="H373" s="72"/>
      <c r="I373" s="72"/>
    </row>
    <row r="374" spans="1:9" x14ac:dyDescent="0.25">
      <c r="A374" s="46" t="s">
        <v>21</v>
      </c>
      <c r="B374" s="47" t="s">
        <v>117</v>
      </c>
      <c r="C374" s="47" t="s">
        <v>154</v>
      </c>
      <c r="D374" s="47" t="s">
        <v>22</v>
      </c>
      <c r="E374" s="152">
        <v>40000</v>
      </c>
      <c r="F374" s="85">
        <v>37000</v>
      </c>
      <c r="G374" s="106"/>
      <c r="H374" s="72"/>
      <c r="I374" s="72"/>
    </row>
    <row r="375" spans="1:9" ht="39" customHeight="1" x14ac:dyDescent="0.25">
      <c r="A375" s="51" t="s">
        <v>36</v>
      </c>
      <c r="B375" s="47" t="s">
        <v>117</v>
      </c>
      <c r="C375" s="47" t="s">
        <v>155</v>
      </c>
      <c r="D375" s="47" t="s">
        <v>6</v>
      </c>
      <c r="E375" s="152">
        <f>E376</f>
        <v>1851400</v>
      </c>
      <c r="F375" s="85">
        <f>F376</f>
        <v>1851400</v>
      </c>
      <c r="G375" s="106"/>
      <c r="H375" s="72"/>
      <c r="I375" s="72"/>
    </row>
    <row r="376" spans="1:9" ht="37.5" x14ac:dyDescent="0.25">
      <c r="A376" s="46" t="s">
        <v>37</v>
      </c>
      <c r="B376" s="47" t="s">
        <v>117</v>
      </c>
      <c r="C376" s="47" t="s">
        <v>155</v>
      </c>
      <c r="D376" s="47" t="s">
        <v>38</v>
      </c>
      <c r="E376" s="152">
        <f>E377</f>
        <v>1851400</v>
      </c>
      <c r="F376" s="85">
        <f>F377</f>
        <v>1851400</v>
      </c>
      <c r="G376" s="106"/>
      <c r="H376" s="72"/>
      <c r="I376" s="72"/>
    </row>
    <row r="377" spans="1:9" x14ac:dyDescent="0.25">
      <c r="A377" s="46" t="s">
        <v>39</v>
      </c>
      <c r="B377" s="47" t="s">
        <v>117</v>
      </c>
      <c r="C377" s="47" t="s">
        <v>155</v>
      </c>
      <c r="D377" s="47" t="s">
        <v>40</v>
      </c>
      <c r="E377" s="152">
        <v>1851400</v>
      </c>
      <c r="F377" s="85">
        <v>1851400</v>
      </c>
      <c r="G377" s="106"/>
      <c r="H377" s="72"/>
      <c r="I377" s="72"/>
    </row>
    <row r="378" spans="1:9" x14ac:dyDescent="0.25">
      <c r="A378" s="44" t="s">
        <v>79</v>
      </c>
      <c r="B378" s="45" t="s">
        <v>80</v>
      </c>
      <c r="C378" s="45" t="s">
        <v>126</v>
      </c>
      <c r="D378" s="45" t="s">
        <v>6</v>
      </c>
      <c r="E378" s="151">
        <f>E379</f>
        <v>25114948.489999998</v>
      </c>
      <c r="F378" s="89">
        <f>F379</f>
        <v>25703386.34</v>
      </c>
      <c r="G378" s="107">
        <f>'прил 12'!F511</f>
        <v>25114948.489999998</v>
      </c>
      <c r="H378" s="107">
        <f>'прил 12'!G511</f>
        <v>25703386.34</v>
      </c>
      <c r="I378" s="72"/>
    </row>
    <row r="379" spans="1:9" x14ac:dyDescent="0.25">
      <c r="A379" s="46" t="s">
        <v>81</v>
      </c>
      <c r="B379" s="47" t="s">
        <v>82</v>
      </c>
      <c r="C379" s="47" t="s">
        <v>126</v>
      </c>
      <c r="D379" s="47" t="s">
        <v>6</v>
      </c>
      <c r="E379" s="152">
        <f>E380</f>
        <v>25114948.489999998</v>
      </c>
      <c r="F379" s="85">
        <f>F380</f>
        <v>25703386.34</v>
      </c>
      <c r="G379" s="106"/>
      <c r="H379" s="72"/>
      <c r="I379" s="72"/>
    </row>
    <row r="380" spans="1:9" ht="39.75" customHeight="1" x14ac:dyDescent="0.25">
      <c r="A380" s="79" t="s">
        <v>389</v>
      </c>
      <c r="B380" s="62" t="s">
        <v>82</v>
      </c>
      <c r="C380" s="62" t="s">
        <v>136</v>
      </c>
      <c r="D380" s="62" t="s">
        <v>6</v>
      </c>
      <c r="E380" s="152">
        <f>E381+E391</f>
        <v>25114948.489999998</v>
      </c>
      <c r="F380" s="85">
        <f>F381+F391</f>
        <v>25703386.34</v>
      </c>
      <c r="G380" s="106"/>
      <c r="H380" s="72"/>
      <c r="I380" s="72"/>
    </row>
    <row r="381" spans="1:9" ht="37.5" x14ac:dyDescent="0.25">
      <c r="A381" s="46" t="s">
        <v>390</v>
      </c>
      <c r="B381" s="47" t="s">
        <v>82</v>
      </c>
      <c r="C381" s="47" t="s">
        <v>228</v>
      </c>
      <c r="D381" s="47" t="s">
        <v>6</v>
      </c>
      <c r="E381" s="152">
        <f>E388+E385+E382</f>
        <v>24443948.489999998</v>
      </c>
      <c r="F381" s="152">
        <f>F388+F385+F382</f>
        <v>25032386.34</v>
      </c>
      <c r="G381" s="106"/>
      <c r="H381" s="72"/>
      <c r="I381" s="72"/>
    </row>
    <row r="382" spans="1:9" ht="39.75" customHeight="1" x14ac:dyDescent="0.25">
      <c r="A382" s="51" t="s">
        <v>84</v>
      </c>
      <c r="B382" s="47" t="s">
        <v>82</v>
      </c>
      <c r="C382" s="47" t="s">
        <v>141</v>
      </c>
      <c r="D382" s="47" t="s">
        <v>6</v>
      </c>
      <c r="E382" s="152">
        <f>E383</f>
        <v>24271443.489999998</v>
      </c>
      <c r="F382" s="85">
        <f>F383</f>
        <v>24859881.34</v>
      </c>
      <c r="G382" s="106"/>
      <c r="H382" s="72"/>
      <c r="I382" s="72"/>
    </row>
    <row r="383" spans="1:9" ht="37.5" x14ac:dyDescent="0.25">
      <c r="A383" s="46" t="s">
        <v>37</v>
      </c>
      <c r="B383" s="47" t="s">
        <v>82</v>
      </c>
      <c r="C383" s="47" t="s">
        <v>141</v>
      </c>
      <c r="D383" s="47" t="s">
        <v>38</v>
      </c>
      <c r="E383" s="152">
        <f>E384</f>
        <v>24271443.489999998</v>
      </c>
      <c r="F383" s="85">
        <f>F384</f>
        <v>24859881.34</v>
      </c>
      <c r="G383" s="106"/>
      <c r="H383" s="72"/>
      <c r="I383" s="72"/>
    </row>
    <row r="384" spans="1:9" x14ac:dyDescent="0.25">
      <c r="A384" s="46" t="s">
        <v>74</v>
      </c>
      <c r="B384" s="47" t="s">
        <v>82</v>
      </c>
      <c r="C384" s="47" t="s">
        <v>141</v>
      </c>
      <c r="D384" s="47" t="s">
        <v>75</v>
      </c>
      <c r="E384" s="152">
        <v>24271443.489999998</v>
      </c>
      <c r="F384" s="85">
        <v>24859881.34</v>
      </c>
      <c r="G384" s="106"/>
      <c r="H384" s="72"/>
      <c r="I384" s="72"/>
    </row>
    <row r="385" spans="1:9" ht="55.5" customHeight="1" x14ac:dyDescent="0.25">
      <c r="A385" s="29" t="s">
        <v>414</v>
      </c>
      <c r="B385" s="47" t="s">
        <v>82</v>
      </c>
      <c r="C385" s="47" t="s">
        <v>311</v>
      </c>
      <c r="D385" s="47" t="s">
        <v>6</v>
      </c>
      <c r="E385" s="152">
        <f>E386</f>
        <v>168005</v>
      </c>
      <c r="F385" s="152">
        <f>F386</f>
        <v>168005</v>
      </c>
      <c r="G385" s="106"/>
      <c r="H385" s="72"/>
      <c r="I385" s="72"/>
    </row>
    <row r="386" spans="1:9" ht="37.5" x14ac:dyDescent="0.25">
      <c r="A386" s="46" t="s">
        <v>37</v>
      </c>
      <c r="B386" s="47" t="s">
        <v>82</v>
      </c>
      <c r="C386" s="47" t="s">
        <v>311</v>
      </c>
      <c r="D386" s="47" t="s">
        <v>38</v>
      </c>
      <c r="E386" s="152">
        <f>E387</f>
        <v>168005</v>
      </c>
      <c r="F386" s="152">
        <f>F387</f>
        <v>168005</v>
      </c>
      <c r="G386" s="106"/>
      <c r="H386" s="72"/>
      <c r="I386" s="72"/>
    </row>
    <row r="387" spans="1:9" x14ac:dyDescent="0.25">
      <c r="A387" s="46" t="s">
        <v>74</v>
      </c>
      <c r="B387" s="47" t="s">
        <v>82</v>
      </c>
      <c r="C387" s="47" t="s">
        <v>311</v>
      </c>
      <c r="D387" s="47" t="s">
        <v>75</v>
      </c>
      <c r="E387" s="152">
        <v>168005</v>
      </c>
      <c r="F387" s="85">
        <v>168005</v>
      </c>
      <c r="G387" s="106"/>
      <c r="H387" s="72"/>
      <c r="I387" s="72"/>
    </row>
    <row r="388" spans="1:9" ht="58.5" customHeight="1" x14ac:dyDescent="0.25">
      <c r="A388" s="46" t="s">
        <v>324</v>
      </c>
      <c r="B388" s="47" t="s">
        <v>82</v>
      </c>
      <c r="C388" s="47" t="s">
        <v>325</v>
      </c>
      <c r="D388" s="47" t="s">
        <v>6</v>
      </c>
      <c r="E388" s="152">
        <f>E389</f>
        <v>4500</v>
      </c>
      <c r="F388" s="85">
        <f>F389</f>
        <v>4500</v>
      </c>
      <c r="G388" s="106"/>
      <c r="H388" s="72"/>
      <c r="I388" s="72"/>
    </row>
    <row r="389" spans="1:9" ht="37.5" x14ac:dyDescent="0.25">
      <c r="A389" s="46" t="s">
        <v>37</v>
      </c>
      <c r="B389" s="47" t="s">
        <v>82</v>
      </c>
      <c r="C389" s="47" t="s">
        <v>325</v>
      </c>
      <c r="D389" s="47" t="s">
        <v>38</v>
      </c>
      <c r="E389" s="152">
        <f>E390</f>
        <v>4500</v>
      </c>
      <c r="F389" s="85">
        <f>F390</f>
        <v>4500</v>
      </c>
      <c r="G389" s="106"/>
      <c r="H389" s="72"/>
      <c r="I389" s="72"/>
    </row>
    <row r="390" spans="1:9" x14ac:dyDescent="0.25">
      <c r="A390" s="46" t="s">
        <v>74</v>
      </c>
      <c r="B390" s="47" t="s">
        <v>82</v>
      </c>
      <c r="C390" s="47" t="s">
        <v>325</v>
      </c>
      <c r="D390" s="47" t="s">
        <v>75</v>
      </c>
      <c r="E390" s="152">
        <v>4500</v>
      </c>
      <c r="F390" s="85">
        <v>4500</v>
      </c>
      <c r="G390" s="106"/>
      <c r="H390" s="72"/>
      <c r="I390" s="72"/>
    </row>
    <row r="391" spans="1:9" ht="21" customHeight="1" x14ac:dyDescent="0.25">
      <c r="A391" s="46" t="s">
        <v>211</v>
      </c>
      <c r="B391" s="47" t="s">
        <v>82</v>
      </c>
      <c r="C391" s="47" t="s">
        <v>230</v>
      </c>
      <c r="D391" s="47" t="s">
        <v>6</v>
      </c>
      <c r="E391" s="152">
        <f>E392</f>
        <v>671000</v>
      </c>
      <c r="F391" s="85">
        <f>F392</f>
        <v>671000</v>
      </c>
      <c r="G391" s="106"/>
      <c r="H391" s="72"/>
      <c r="I391" s="72"/>
    </row>
    <row r="392" spans="1:9" x14ac:dyDescent="0.25">
      <c r="A392" s="46" t="s">
        <v>83</v>
      </c>
      <c r="B392" s="47" t="s">
        <v>82</v>
      </c>
      <c r="C392" s="47" t="s">
        <v>140</v>
      </c>
      <c r="D392" s="47" t="s">
        <v>6</v>
      </c>
      <c r="E392" s="152">
        <f>E393</f>
        <v>671000</v>
      </c>
      <c r="F392" s="85">
        <f>F393</f>
        <v>671000</v>
      </c>
      <c r="G392" s="106"/>
      <c r="H392" s="72"/>
      <c r="I392" s="72"/>
    </row>
    <row r="393" spans="1:9" ht="37.5" x14ac:dyDescent="0.25">
      <c r="A393" s="46" t="s">
        <v>37</v>
      </c>
      <c r="B393" s="47" t="s">
        <v>82</v>
      </c>
      <c r="C393" s="47" t="s">
        <v>140</v>
      </c>
      <c r="D393" s="47" t="s">
        <v>38</v>
      </c>
      <c r="E393" s="152">
        <f>E394+E395</f>
        <v>671000</v>
      </c>
      <c r="F393" s="85">
        <f>F394+F395</f>
        <v>671000</v>
      </c>
      <c r="G393" s="106"/>
      <c r="H393" s="72"/>
      <c r="I393" s="72"/>
    </row>
    <row r="394" spans="1:9" x14ac:dyDescent="0.25">
      <c r="A394" s="46" t="s">
        <v>74</v>
      </c>
      <c r="B394" s="47" t="s">
        <v>82</v>
      </c>
      <c r="C394" s="47" t="s">
        <v>140</v>
      </c>
      <c r="D394" s="47" t="s">
        <v>75</v>
      </c>
      <c r="E394" s="152">
        <v>557000</v>
      </c>
      <c r="F394" s="85">
        <v>557000</v>
      </c>
      <c r="G394" s="106"/>
      <c r="H394" s="72"/>
      <c r="I394" s="72"/>
    </row>
    <row r="395" spans="1:9" ht="34.5" customHeight="1" x14ac:dyDescent="0.3">
      <c r="A395" s="142" t="s">
        <v>391</v>
      </c>
      <c r="B395" s="47" t="s">
        <v>82</v>
      </c>
      <c r="C395" s="47" t="s">
        <v>140</v>
      </c>
      <c r="D395" s="47" t="s">
        <v>253</v>
      </c>
      <c r="E395" s="152">
        <v>114000</v>
      </c>
      <c r="F395" s="85">
        <v>114000</v>
      </c>
      <c r="G395" s="106"/>
      <c r="H395" s="72"/>
      <c r="I395" s="72"/>
    </row>
    <row r="396" spans="1:9" x14ac:dyDescent="0.25">
      <c r="A396" s="44" t="s">
        <v>85</v>
      </c>
      <c r="B396" s="45" t="s">
        <v>86</v>
      </c>
      <c r="C396" s="45" t="s">
        <v>126</v>
      </c>
      <c r="D396" s="45" t="s">
        <v>6</v>
      </c>
      <c r="E396" s="151">
        <f>E397+E422+E402</f>
        <v>44475901.890000001</v>
      </c>
      <c r="F396" s="89">
        <f>F397+F422+F402</f>
        <v>44640377.160000004</v>
      </c>
      <c r="G396" s="107">
        <f>'прил 12'!F512</f>
        <v>44475901.890000001</v>
      </c>
      <c r="H396" s="107">
        <f>'прил 12'!G512</f>
        <v>44640377.160000004</v>
      </c>
      <c r="I396" s="72"/>
    </row>
    <row r="397" spans="1:9" x14ac:dyDescent="0.25">
      <c r="A397" s="46" t="s">
        <v>87</v>
      </c>
      <c r="B397" s="47" t="s">
        <v>88</v>
      </c>
      <c r="C397" s="47" t="s">
        <v>126</v>
      </c>
      <c r="D397" s="47" t="s">
        <v>6</v>
      </c>
      <c r="E397" s="152">
        <f t="shared" ref="E397:F400" si="26">E398</f>
        <v>5301675.24</v>
      </c>
      <c r="F397" s="85">
        <f t="shared" si="26"/>
        <v>5301675.24</v>
      </c>
      <c r="G397" s="106"/>
      <c r="H397" s="72"/>
      <c r="I397" s="72"/>
    </row>
    <row r="398" spans="1:9" x14ac:dyDescent="0.25">
      <c r="A398" s="46" t="s">
        <v>198</v>
      </c>
      <c r="B398" s="47" t="s">
        <v>88</v>
      </c>
      <c r="C398" s="47" t="s">
        <v>127</v>
      </c>
      <c r="D398" s="47" t="s">
        <v>6</v>
      </c>
      <c r="E398" s="152">
        <f t="shared" si="26"/>
        <v>5301675.24</v>
      </c>
      <c r="F398" s="85">
        <f t="shared" si="26"/>
        <v>5301675.24</v>
      </c>
      <c r="G398" s="106"/>
      <c r="H398" s="72"/>
      <c r="I398" s="72"/>
    </row>
    <row r="399" spans="1:9" x14ac:dyDescent="0.25">
      <c r="A399" s="46" t="s">
        <v>89</v>
      </c>
      <c r="B399" s="47" t="s">
        <v>88</v>
      </c>
      <c r="C399" s="47" t="s">
        <v>142</v>
      </c>
      <c r="D399" s="47" t="s">
        <v>6</v>
      </c>
      <c r="E399" s="152">
        <f t="shared" si="26"/>
        <v>5301675.24</v>
      </c>
      <c r="F399" s="85">
        <f t="shared" si="26"/>
        <v>5301675.24</v>
      </c>
      <c r="G399" s="106"/>
      <c r="H399" s="72"/>
      <c r="I399" s="72"/>
    </row>
    <row r="400" spans="1:9" x14ac:dyDescent="0.25">
      <c r="A400" s="46" t="s">
        <v>90</v>
      </c>
      <c r="B400" s="47" t="s">
        <v>88</v>
      </c>
      <c r="C400" s="47" t="s">
        <v>142</v>
      </c>
      <c r="D400" s="47" t="s">
        <v>91</v>
      </c>
      <c r="E400" s="152">
        <f t="shared" si="26"/>
        <v>5301675.24</v>
      </c>
      <c r="F400" s="85">
        <f t="shared" si="26"/>
        <v>5301675.24</v>
      </c>
      <c r="G400" s="106"/>
      <c r="H400" s="72"/>
      <c r="I400" s="72"/>
    </row>
    <row r="401" spans="1:9" x14ac:dyDescent="0.25">
      <c r="A401" s="46" t="s">
        <v>92</v>
      </c>
      <c r="B401" s="47" t="s">
        <v>88</v>
      </c>
      <c r="C401" s="47" t="s">
        <v>142</v>
      </c>
      <c r="D401" s="47" t="s">
        <v>93</v>
      </c>
      <c r="E401" s="152">
        <v>5301675.24</v>
      </c>
      <c r="F401" s="85">
        <v>5301675.24</v>
      </c>
      <c r="G401" s="106"/>
      <c r="H401" s="72"/>
      <c r="I401" s="72"/>
    </row>
    <row r="402" spans="1:9" x14ac:dyDescent="0.25">
      <c r="A402" s="46" t="s">
        <v>94</v>
      </c>
      <c r="B402" s="47" t="s">
        <v>95</v>
      </c>
      <c r="C402" s="47" t="s">
        <v>126</v>
      </c>
      <c r="D402" s="47" t="s">
        <v>6</v>
      </c>
      <c r="E402" s="152">
        <f>E403+E408+E413+E418</f>
        <v>3441536.94</v>
      </c>
      <c r="F402" s="85">
        <f>F403+F408+F413+F418</f>
        <v>3474472</v>
      </c>
      <c r="G402" s="106"/>
      <c r="H402" s="72"/>
      <c r="I402" s="72"/>
    </row>
    <row r="403" spans="1:9" ht="37.5" x14ac:dyDescent="0.25">
      <c r="A403" s="79" t="s">
        <v>416</v>
      </c>
      <c r="B403" s="62" t="s">
        <v>95</v>
      </c>
      <c r="C403" s="62" t="s">
        <v>138</v>
      </c>
      <c r="D403" s="62" t="s">
        <v>6</v>
      </c>
      <c r="E403" s="152">
        <f t="shared" ref="E403:F406" si="27">E404</f>
        <v>2460000</v>
      </c>
      <c r="F403" s="85">
        <f t="shared" si="27"/>
        <v>2460000</v>
      </c>
      <c r="G403" s="106"/>
      <c r="H403" s="72"/>
      <c r="I403" s="72"/>
    </row>
    <row r="404" spans="1:9" x14ac:dyDescent="0.25">
      <c r="A404" s="49" t="s">
        <v>502</v>
      </c>
      <c r="B404" s="47" t="s">
        <v>95</v>
      </c>
      <c r="C404" s="47" t="s">
        <v>503</v>
      </c>
      <c r="D404" s="47" t="s">
        <v>6</v>
      </c>
      <c r="E404" s="152">
        <f t="shared" si="27"/>
        <v>2460000</v>
      </c>
      <c r="F404" s="85">
        <f t="shared" si="27"/>
        <v>2460000</v>
      </c>
      <c r="G404" s="106"/>
      <c r="H404" s="72"/>
      <c r="I404" s="72"/>
    </row>
    <row r="405" spans="1:9" ht="78.75" customHeight="1" x14ac:dyDescent="0.25">
      <c r="A405" s="29" t="s">
        <v>426</v>
      </c>
      <c r="B405" s="47" t="s">
        <v>95</v>
      </c>
      <c r="C405" s="47" t="s">
        <v>504</v>
      </c>
      <c r="D405" s="47" t="s">
        <v>6</v>
      </c>
      <c r="E405" s="152">
        <f t="shared" si="27"/>
        <v>2460000</v>
      </c>
      <c r="F405" s="85">
        <f t="shared" si="27"/>
        <v>2460000</v>
      </c>
      <c r="G405" s="106"/>
      <c r="H405" s="72"/>
      <c r="I405" s="72"/>
    </row>
    <row r="406" spans="1:9" x14ac:dyDescent="0.25">
      <c r="A406" s="46" t="s">
        <v>90</v>
      </c>
      <c r="B406" s="47" t="s">
        <v>95</v>
      </c>
      <c r="C406" s="47" t="s">
        <v>504</v>
      </c>
      <c r="D406" s="47" t="s">
        <v>91</v>
      </c>
      <c r="E406" s="152">
        <f t="shared" si="27"/>
        <v>2460000</v>
      </c>
      <c r="F406" s="85">
        <f t="shared" si="27"/>
        <v>2460000</v>
      </c>
      <c r="G406" s="106"/>
      <c r="H406" s="72"/>
      <c r="I406" s="72"/>
    </row>
    <row r="407" spans="1:9" ht="37.5" x14ac:dyDescent="0.25">
      <c r="A407" s="46" t="s">
        <v>97</v>
      </c>
      <c r="B407" s="47" t="s">
        <v>95</v>
      </c>
      <c r="C407" s="47" t="s">
        <v>504</v>
      </c>
      <c r="D407" s="47" t="s">
        <v>98</v>
      </c>
      <c r="E407" s="152">
        <v>2460000</v>
      </c>
      <c r="F407" s="85">
        <v>2460000</v>
      </c>
      <c r="G407" s="106"/>
      <c r="H407" s="72"/>
      <c r="I407" s="72"/>
    </row>
    <row r="408" spans="1:9" ht="35.25" customHeight="1" x14ac:dyDescent="0.3">
      <c r="A408" s="155" t="s">
        <v>392</v>
      </c>
      <c r="B408" s="62" t="s">
        <v>95</v>
      </c>
      <c r="C408" s="62" t="s">
        <v>129</v>
      </c>
      <c r="D408" s="62" t="s">
        <v>6</v>
      </c>
      <c r="E408" s="152">
        <f t="shared" ref="E408:F411" si="28">E409</f>
        <v>200000</v>
      </c>
      <c r="F408" s="85">
        <f t="shared" si="28"/>
        <v>200000</v>
      </c>
      <c r="G408" s="106"/>
      <c r="H408" s="72"/>
      <c r="I408" s="72"/>
    </row>
    <row r="409" spans="1:9" ht="33" customHeight="1" x14ac:dyDescent="0.3">
      <c r="A409" s="142" t="s">
        <v>393</v>
      </c>
      <c r="B409" s="47" t="s">
        <v>95</v>
      </c>
      <c r="C409" s="47" t="s">
        <v>443</v>
      </c>
      <c r="D409" s="47" t="s">
        <v>6</v>
      </c>
      <c r="E409" s="152">
        <f t="shared" si="28"/>
        <v>200000</v>
      </c>
      <c r="F409" s="85">
        <f t="shared" si="28"/>
        <v>200000</v>
      </c>
      <c r="G409" s="106"/>
      <c r="H409" s="72"/>
      <c r="I409" s="72"/>
    </row>
    <row r="410" spans="1:9" ht="37.5" x14ac:dyDescent="0.25">
      <c r="A410" s="46" t="s">
        <v>99</v>
      </c>
      <c r="B410" s="47" t="s">
        <v>95</v>
      </c>
      <c r="C410" s="47" t="s">
        <v>446</v>
      </c>
      <c r="D410" s="47" t="s">
        <v>6</v>
      </c>
      <c r="E410" s="152">
        <f t="shared" si="28"/>
        <v>200000</v>
      </c>
      <c r="F410" s="85">
        <f t="shared" si="28"/>
        <v>200000</v>
      </c>
      <c r="G410" s="106"/>
      <c r="H410" s="72"/>
      <c r="I410" s="72"/>
    </row>
    <row r="411" spans="1:9" x14ac:dyDescent="0.25">
      <c r="A411" s="46" t="s">
        <v>90</v>
      </c>
      <c r="B411" s="47" t="s">
        <v>95</v>
      </c>
      <c r="C411" s="47" t="s">
        <v>446</v>
      </c>
      <c r="D411" s="47" t="s">
        <v>91</v>
      </c>
      <c r="E411" s="152">
        <f t="shared" si="28"/>
        <v>200000</v>
      </c>
      <c r="F411" s="85">
        <f t="shared" si="28"/>
        <v>200000</v>
      </c>
      <c r="G411" s="106"/>
      <c r="H411" s="72"/>
      <c r="I411" s="72"/>
    </row>
    <row r="412" spans="1:9" ht="37.5" x14ac:dyDescent="0.25">
      <c r="A412" s="46" t="s">
        <v>97</v>
      </c>
      <c r="B412" s="47" t="s">
        <v>95</v>
      </c>
      <c r="C412" s="47" t="s">
        <v>446</v>
      </c>
      <c r="D412" s="47" t="s">
        <v>98</v>
      </c>
      <c r="E412" s="152">
        <v>200000</v>
      </c>
      <c r="F412" s="85">
        <v>200000</v>
      </c>
      <c r="G412" s="106"/>
      <c r="H412" s="72"/>
      <c r="I412" s="72"/>
    </row>
    <row r="413" spans="1:9" ht="38.25" customHeight="1" x14ac:dyDescent="0.25">
      <c r="A413" s="79" t="s">
        <v>394</v>
      </c>
      <c r="B413" s="62" t="s">
        <v>95</v>
      </c>
      <c r="C413" s="62" t="s">
        <v>395</v>
      </c>
      <c r="D413" s="62" t="s">
        <v>6</v>
      </c>
      <c r="E413" s="152">
        <f t="shared" ref="E413:F416" si="29">E414</f>
        <v>750536.94</v>
      </c>
      <c r="F413" s="85">
        <f t="shared" si="29"/>
        <v>764472</v>
      </c>
      <c r="G413" s="106"/>
      <c r="H413" s="72"/>
      <c r="I413" s="72"/>
    </row>
    <row r="414" spans="1:9" ht="39" customHeight="1" x14ac:dyDescent="0.25">
      <c r="A414" s="46" t="s">
        <v>415</v>
      </c>
      <c r="B414" s="47" t="s">
        <v>95</v>
      </c>
      <c r="C414" s="47" t="s">
        <v>396</v>
      </c>
      <c r="D414" s="47" t="s">
        <v>6</v>
      </c>
      <c r="E414" s="152">
        <f t="shared" si="29"/>
        <v>750536.94</v>
      </c>
      <c r="F414" s="85">
        <f t="shared" si="29"/>
        <v>764472</v>
      </c>
      <c r="G414" s="106"/>
      <c r="H414" s="72"/>
      <c r="I414" s="72"/>
    </row>
    <row r="415" spans="1:9" ht="37.5" x14ac:dyDescent="0.25">
      <c r="A415" s="46" t="s">
        <v>96</v>
      </c>
      <c r="B415" s="47" t="s">
        <v>95</v>
      </c>
      <c r="C415" s="47" t="s">
        <v>397</v>
      </c>
      <c r="D415" s="47" t="s">
        <v>6</v>
      </c>
      <c r="E415" s="152">
        <f t="shared" si="29"/>
        <v>750536.94</v>
      </c>
      <c r="F415" s="85">
        <f t="shared" si="29"/>
        <v>764472</v>
      </c>
      <c r="G415" s="106"/>
      <c r="H415" s="72"/>
      <c r="I415" s="72"/>
    </row>
    <row r="416" spans="1:9" x14ac:dyDescent="0.25">
      <c r="A416" s="46" t="s">
        <v>90</v>
      </c>
      <c r="B416" s="47" t="s">
        <v>95</v>
      </c>
      <c r="C416" s="47" t="s">
        <v>397</v>
      </c>
      <c r="D416" s="47" t="s">
        <v>91</v>
      </c>
      <c r="E416" s="152">
        <f t="shared" si="29"/>
        <v>750536.94</v>
      </c>
      <c r="F416" s="85">
        <f t="shared" si="29"/>
        <v>764472</v>
      </c>
      <c r="G416" s="106"/>
      <c r="H416" s="72"/>
      <c r="I416" s="72"/>
    </row>
    <row r="417" spans="1:9" ht="37.5" x14ac:dyDescent="0.25">
      <c r="A417" s="46" t="s">
        <v>97</v>
      </c>
      <c r="B417" s="47" t="s">
        <v>95</v>
      </c>
      <c r="C417" s="47" t="s">
        <v>397</v>
      </c>
      <c r="D417" s="47" t="s">
        <v>98</v>
      </c>
      <c r="E417" s="152">
        <v>750536.94</v>
      </c>
      <c r="F417" s="85">
        <v>764472</v>
      </c>
      <c r="G417" s="106"/>
      <c r="H417" s="72"/>
      <c r="I417" s="72"/>
    </row>
    <row r="418" spans="1:9" ht="18.75" customHeight="1" x14ac:dyDescent="0.25">
      <c r="A418" s="46" t="s">
        <v>132</v>
      </c>
      <c r="B418" s="47" t="s">
        <v>95</v>
      </c>
      <c r="C418" s="47" t="s">
        <v>127</v>
      </c>
      <c r="D418" s="47" t="s">
        <v>6</v>
      </c>
      <c r="E418" s="152">
        <f t="shared" ref="E418:F420" si="30">E419</f>
        <v>31000</v>
      </c>
      <c r="F418" s="85">
        <f t="shared" si="30"/>
        <v>50000</v>
      </c>
      <c r="G418" s="106"/>
      <c r="H418" s="72"/>
      <c r="I418" s="72"/>
    </row>
    <row r="419" spans="1:9" ht="18.75" customHeight="1" x14ac:dyDescent="0.25">
      <c r="A419" s="46" t="s">
        <v>587</v>
      </c>
      <c r="B419" s="47" t="s">
        <v>95</v>
      </c>
      <c r="C419" s="47" t="s">
        <v>602</v>
      </c>
      <c r="D419" s="47" t="s">
        <v>6</v>
      </c>
      <c r="E419" s="152">
        <f t="shared" si="30"/>
        <v>31000</v>
      </c>
      <c r="F419" s="85">
        <f t="shared" si="30"/>
        <v>50000</v>
      </c>
      <c r="G419" s="106"/>
      <c r="H419" s="72"/>
      <c r="I419" s="72"/>
    </row>
    <row r="420" spans="1:9" x14ac:dyDescent="0.25">
      <c r="A420" s="46" t="s">
        <v>90</v>
      </c>
      <c r="B420" s="47" t="s">
        <v>95</v>
      </c>
      <c r="C420" s="47" t="s">
        <v>602</v>
      </c>
      <c r="D420" s="47" t="s">
        <v>91</v>
      </c>
      <c r="E420" s="152">
        <f t="shared" si="30"/>
        <v>31000</v>
      </c>
      <c r="F420" s="85">
        <f t="shared" si="30"/>
        <v>50000</v>
      </c>
      <c r="G420" s="106"/>
      <c r="H420" s="72"/>
      <c r="I420" s="72"/>
    </row>
    <row r="421" spans="1:9" x14ac:dyDescent="0.25">
      <c r="A421" s="46" t="s">
        <v>326</v>
      </c>
      <c r="B421" s="47" t="s">
        <v>95</v>
      </c>
      <c r="C421" s="47" t="s">
        <v>602</v>
      </c>
      <c r="D421" s="47" t="s">
        <v>327</v>
      </c>
      <c r="E421" s="152">
        <v>31000</v>
      </c>
      <c r="F421" s="85">
        <v>50000</v>
      </c>
      <c r="G421" s="106"/>
      <c r="H421" s="72"/>
      <c r="I421" s="72"/>
    </row>
    <row r="422" spans="1:9" x14ac:dyDescent="0.25">
      <c r="A422" s="46" t="s">
        <v>123</v>
      </c>
      <c r="B422" s="47" t="s">
        <v>124</v>
      </c>
      <c r="C422" s="47" t="s">
        <v>126</v>
      </c>
      <c r="D422" s="47" t="s">
        <v>6</v>
      </c>
      <c r="E422" s="152">
        <f>E423+E429</f>
        <v>35732689.710000001</v>
      </c>
      <c r="F422" s="85">
        <f>F423+F429</f>
        <v>35864229.920000002</v>
      </c>
      <c r="G422" s="106"/>
      <c r="H422" s="72"/>
      <c r="I422" s="72"/>
    </row>
    <row r="423" spans="1:9" ht="37.5" x14ac:dyDescent="0.25">
      <c r="A423" s="79" t="s">
        <v>425</v>
      </c>
      <c r="B423" s="62" t="s">
        <v>124</v>
      </c>
      <c r="C423" s="62" t="s">
        <v>138</v>
      </c>
      <c r="D423" s="62" t="s">
        <v>6</v>
      </c>
      <c r="E423" s="152">
        <f t="shared" ref="E423:F425" si="31">E424</f>
        <v>1666179</v>
      </c>
      <c r="F423" s="85">
        <f t="shared" si="31"/>
        <v>1379302</v>
      </c>
      <c r="G423" s="106"/>
      <c r="H423" s="72"/>
      <c r="I423" s="72"/>
    </row>
    <row r="424" spans="1:9" ht="37.5" x14ac:dyDescent="0.25">
      <c r="A424" s="46" t="s">
        <v>417</v>
      </c>
      <c r="B424" s="47" t="s">
        <v>124</v>
      </c>
      <c r="C424" s="47" t="s">
        <v>139</v>
      </c>
      <c r="D424" s="47" t="s">
        <v>6</v>
      </c>
      <c r="E424" s="152">
        <f t="shared" si="31"/>
        <v>1666179</v>
      </c>
      <c r="F424" s="85">
        <f t="shared" si="31"/>
        <v>1379302</v>
      </c>
      <c r="G424" s="106"/>
    </row>
    <row r="425" spans="1:9" ht="20.25" customHeight="1" x14ac:dyDescent="0.25">
      <c r="A425" s="80" t="s">
        <v>204</v>
      </c>
      <c r="B425" s="47" t="s">
        <v>124</v>
      </c>
      <c r="C425" s="47" t="s">
        <v>235</v>
      </c>
      <c r="D425" s="47" t="s">
        <v>6</v>
      </c>
      <c r="E425" s="152">
        <f t="shared" si="31"/>
        <v>1666179</v>
      </c>
      <c r="F425" s="85">
        <f t="shared" si="31"/>
        <v>1379302</v>
      </c>
      <c r="G425" s="106"/>
    </row>
    <row r="426" spans="1:9" ht="111.75" customHeight="1" x14ac:dyDescent="0.25">
      <c r="A426" s="29" t="s">
        <v>749</v>
      </c>
      <c r="B426" s="47" t="s">
        <v>124</v>
      </c>
      <c r="C426" s="47" t="s">
        <v>156</v>
      </c>
      <c r="D426" s="47" t="s">
        <v>6</v>
      </c>
      <c r="E426" s="152">
        <f>E427</f>
        <v>1666179</v>
      </c>
      <c r="F426" s="152">
        <f>F427</f>
        <v>1379302</v>
      </c>
      <c r="G426" s="106"/>
    </row>
    <row r="427" spans="1:9" x14ac:dyDescent="0.25">
      <c r="A427" s="46" t="s">
        <v>90</v>
      </c>
      <c r="B427" s="47" t="s">
        <v>124</v>
      </c>
      <c r="C427" s="47" t="s">
        <v>156</v>
      </c>
      <c r="D427" s="47" t="s">
        <v>91</v>
      </c>
      <c r="E427" s="152">
        <f>E428</f>
        <v>1666179</v>
      </c>
      <c r="F427" s="85">
        <f>F428</f>
        <v>1379302</v>
      </c>
      <c r="G427" s="106"/>
    </row>
    <row r="428" spans="1:9" ht="37.5" x14ac:dyDescent="0.25">
      <c r="A428" s="46" t="s">
        <v>97</v>
      </c>
      <c r="B428" s="47" t="s">
        <v>124</v>
      </c>
      <c r="C428" s="47" t="s">
        <v>156</v>
      </c>
      <c r="D428" s="47" t="s">
        <v>98</v>
      </c>
      <c r="E428" s="152">
        <v>1666179</v>
      </c>
      <c r="F428" s="85">
        <v>1379302</v>
      </c>
      <c r="G428" s="106"/>
    </row>
    <row r="429" spans="1:9" ht="18.75" customHeight="1" x14ac:dyDescent="0.25">
      <c r="A429" s="46" t="s">
        <v>132</v>
      </c>
      <c r="B429" s="47" t="s">
        <v>124</v>
      </c>
      <c r="C429" s="47" t="s">
        <v>127</v>
      </c>
      <c r="D429" s="47" t="s">
        <v>6</v>
      </c>
      <c r="E429" s="152">
        <f t="shared" ref="E429:F429" si="32">E430</f>
        <v>34066510.710000001</v>
      </c>
      <c r="F429" s="85">
        <f t="shared" si="32"/>
        <v>34484927.920000002</v>
      </c>
      <c r="G429" s="106"/>
    </row>
    <row r="430" spans="1:9" x14ac:dyDescent="0.25">
      <c r="A430" s="46" t="s">
        <v>292</v>
      </c>
      <c r="B430" s="47" t="s">
        <v>124</v>
      </c>
      <c r="C430" s="47" t="s">
        <v>291</v>
      </c>
      <c r="D430" s="47" t="s">
        <v>6</v>
      </c>
      <c r="E430" s="152">
        <f>E440+E431+E434</f>
        <v>34066510.710000001</v>
      </c>
      <c r="F430" s="152">
        <f>F440+F431+F434</f>
        <v>34484927.920000002</v>
      </c>
      <c r="G430" s="106"/>
    </row>
    <row r="431" spans="1:9" ht="75" x14ac:dyDescent="0.25">
      <c r="A431" s="46" t="s">
        <v>467</v>
      </c>
      <c r="B431" s="47" t="s">
        <v>124</v>
      </c>
      <c r="C431" s="47" t="s">
        <v>468</v>
      </c>
      <c r="D431" s="47" t="s">
        <v>6</v>
      </c>
      <c r="E431" s="152">
        <f>E432</f>
        <v>1077196.26</v>
      </c>
      <c r="F431" s="152">
        <f>F432</f>
        <v>1120283.97</v>
      </c>
      <c r="G431" s="106"/>
    </row>
    <row r="432" spans="1:9" x14ac:dyDescent="0.25">
      <c r="A432" s="46" t="s">
        <v>90</v>
      </c>
      <c r="B432" s="47" t="s">
        <v>124</v>
      </c>
      <c r="C432" s="47" t="s">
        <v>468</v>
      </c>
      <c r="D432" s="47" t="s">
        <v>91</v>
      </c>
      <c r="E432" s="152">
        <f>E433</f>
        <v>1077196.26</v>
      </c>
      <c r="F432" s="152">
        <f>F433</f>
        <v>1120283.97</v>
      </c>
      <c r="G432" s="106"/>
    </row>
    <row r="433" spans="1:8" x14ac:dyDescent="0.25">
      <c r="A433" s="46" t="s">
        <v>92</v>
      </c>
      <c r="B433" s="47" t="s">
        <v>124</v>
      </c>
      <c r="C433" s="47" t="s">
        <v>468</v>
      </c>
      <c r="D433" s="47" t="s">
        <v>93</v>
      </c>
      <c r="E433" s="152">
        <v>1077196.26</v>
      </c>
      <c r="F433" s="85">
        <v>1120283.97</v>
      </c>
      <c r="G433" s="106"/>
    </row>
    <row r="434" spans="1:8" ht="75" customHeight="1" x14ac:dyDescent="0.25">
      <c r="A434" s="29" t="s">
        <v>469</v>
      </c>
      <c r="B434" s="47" t="s">
        <v>124</v>
      </c>
      <c r="C434" s="47" t="s">
        <v>470</v>
      </c>
      <c r="D434" s="47" t="s">
        <v>6</v>
      </c>
      <c r="E434" s="152">
        <f>E435+E437</f>
        <v>14651384.449999999</v>
      </c>
      <c r="F434" s="152">
        <f>F435+F437</f>
        <v>15026713.949999999</v>
      </c>
      <c r="G434" s="106"/>
    </row>
    <row r="435" spans="1:8" ht="37.5" x14ac:dyDescent="0.25">
      <c r="A435" s="46" t="s">
        <v>15</v>
      </c>
      <c r="B435" s="47" t="s">
        <v>124</v>
      </c>
      <c r="C435" s="47" t="s">
        <v>470</v>
      </c>
      <c r="D435" s="47" t="s">
        <v>16</v>
      </c>
      <c r="E435" s="152">
        <f>E436</f>
        <v>130000</v>
      </c>
      <c r="F435" s="152">
        <f>F436</f>
        <v>130000</v>
      </c>
      <c r="G435" s="106"/>
    </row>
    <row r="436" spans="1:8" ht="37.5" x14ac:dyDescent="0.25">
      <c r="A436" s="46" t="s">
        <v>17</v>
      </c>
      <c r="B436" s="47" t="s">
        <v>124</v>
      </c>
      <c r="C436" s="47" t="s">
        <v>470</v>
      </c>
      <c r="D436" s="47" t="s">
        <v>18</v>
      </c>
      <c r="E436" s="152">
        <v>130000</v>
      </c>
      <c r="F436" s="152">
        <v>130000</v>
      </c>
      <c r="G436" s="106"/>
    </row>
    <row r="437" spans="1:8" x14ac:dyDescent="0.25">
      <c r="A437" s="46" t="s">
        <v>90</v>
      </c>
      <c r="B437" s="47" t="s">
        <v>124</v>
      </c>
      <c r="C437" s="47" t="s">
        <v>470</v>
      </c>
      <c r="D437" s="47" t="s">
        <v>91</v>
      </c>
      <c r="E437" s="152">
        <f>E438+E439</f>
        <v>14521384.449999999</v>
      </c>
      <c r="F437" s="152">
        <f>F438+F439</f>
        <v>14896713.949999999</v>
      </c>
      <c r="G437" s="106"/>
    </row>
    <row r="438" spans="1:8" x14ac:dyDescent="0.25">
      <c r="A438" s="46" t="s">
        <v>92</v>
      </c>
      <c r="B438" s="47" t="s">
        <v>124</v>
      </c>
      <c r="C438" s="47" t="s">
        <v>470</v>
      </c>
      <c r="D438" s="47" t="s">
        <v>93</v>
      </c>
      <c r="E438" s="152">
        <v>12721384.449999999</v>
      </c>
      <c r="F438" s="152">
        <v>13096713.949999999</v>
      </c>
      <c r="G438" s="106"/>
    </row>
    <row r="439" spans="1:8" x14ac:dyDescent="0.25">
      <c r="A439" s="46" t="s">
        <v>92</v>
      </c>
      <c r="B439" s="47" t="s">
        <v>124</v>
      </c>
      <c r="C439" s="47" t="s">
        <v>470</v>
      </c>
      <c r="D439" s="47" t="s">
        <v>98</v>
      </c>
      <c r="E439" s="152">
        <v>1800000</v>
      </c>
      <c r="F439" s="85">
        <v>1800000</v>
      </c>
      <c r="G439" s="106"/>
    </row>
    <row r="440" spans="1:8" ht="73.5" customHeight="1" x14ac:dyDescent="0.25">
      <c r="A440" s="29" t="s">
        <v>748</v>
      </c>
      <c r="B440" s="47" t="s">
        <v>124</v>
      </c>
      <c r="C440" s="47" t="s">
        <v>312</v>
      </c>
      <c r="D440" s="47" t="s">
        <v>6</v>
      </c>
      <c r="E440" s="152">
        <f>E441</f>
        <v>18337930</v>
      </c>
      <c r="F440" s="85">
        <f>F441</f>
        <v>18337930</v>
      </c>
      <c r="G440" s="106"/>
    </row>
    <row r="441" spans="1:8" ht="39" customHeight="1" x14ac:dyDescent="0.25">
      <c r="A441" s="46" t="s">
        <v>266</v>
      </c>
      <c r="B441" s="47" t="s">
        <v>124</v>
      </c>
      <c r="C441" s="47" t="s">
        <v>312</v>
      </c>
      <c r="D441" s="47" t="s">
        <v>267</v>
      </c>
      <c r="E441" s="152">
        <f>E442</f>
        <v>18337930</v>
      </c>
      <c r="F441" s="85">
        <f>F442</f>
        <v>18337930</v>
      </c>
      <c r="G441" s="106"/>
    </row>
    <row r="442" spans="1:8" x14ac:dyDescent="0.25">
      <c r="A442" s="46" t="s">
        <v>268</v>
      </c>
      <c r="B442" s="47" t="s">
        <v>124</v>
      </c>
      <c r="C442" s="47" t="s">
        <v>312</v>
      </c>
      <c r="D442" s="47" t="s">
        <v>269</v>
      </c>
      <c r="E442" s="152">
        <v>18337930</v>
      </c>
      <c r="F442" s="85">
        <v>18337930</v>
      </c>
      <c r="G442" s="106"/>
    </row>
    <row r="443" spans="1:8" x14ac:dyDescent="0.25">
      <c r="A443" s="44" t="s">
        <v>100</v>
      </c>
      <c r="B443" s="45" t="s">
        <v>101</v>
      </c>
      <c r="C443" s="45" t="s">
        <v>126</v>
      </c>
      <c r="D443" s="45" t="s">
        <v>6</v>
      </c>
      <c r="E443" s="151">
        <f>E444</f>
        <v>711000</v>
      </c>
      <c r="F443" s="89">
        <f>F444</f>
        <v>711000</v>
      </c>
      <c r="G443" s="107">
        <f>'прил 12'!F513</f>
        <v>711000</v>
      </c>
      <c r="H443" s="107">
        <f>'прил 12'!G513</f>
        <v>711000</v>
      </c>
    </row>
    <row r="444" spans="1:8" x14ac:dyDescent="0.25">
      <c r="A444" s="46" t="s">
        <v>318</v>
      </c>
      <c r="B444" s="47" t="s">
        <v>317</v>
      </c>
      <c r="C444" s="47" t="s">
        <v>126</v>
      </c>
      <c r="D444" s="47" t="s">
        <v>6</v>
      </c>
      <c r="E444" s="152">
        <f>E445+E452</f>
        <v>711000</v>
      </c>
      <c r="F444" s="152">
        <f>F445+F452</f>
        <v>711000</v>
      </c>
      <c r="G444" s="106"/>
    </row>
    <row r="445" spans="1:8" ht="35.25" customHeight="1" x14ac:dyDescent="0.3">
      <c r="A445" s="155" t="s">
        <v>398</v>
      </c>
      <c r="B445" s="62" t="s">
        <v>317</v>
      </c>
      <c r="C445" s="62" t="s">
        <v>200</v>
      </c>
      <c r="D445" s="62" t="s">
        <v>6</v>
      </c>
      <c r="E445" s="152">
        <f>E446</f>
        <v>661000</v>
      </c>
      <c r="F445" s="152">
        <f>F446</f>
        <v>661000</v>
      </c>
      <c r="G445" s="106"/>
    </row>
    <row r="446" spans="1:8" ht="35.25" customHeight="1" x14ac:dyDescent="0.3">
      <c r="A446" s="142" t="s">
        <v>213</v>
      </c>
      <c r="B446" s="47" t="s">
        <v>317</v>
      </c>
      <c r="C446" s="47" t="s">
        <v>231</v>
      </c>
      <c r="D446" s="47" t="s">
        <v>6</v>
      </c>
      <c r="E446" s="152">
        <f>E447</f>
        <v>661000</v>
      </c>
      <c r="F446" s="85">
        <f>F447</f>
        <v>661000</v>
      </c>
      <c r="G446" s="106"/>
    </row>
    <row r="447" spans="1:8" ht="18.75" customHeight="1" x14ac:dyDescent="0.25">
      <c r="A447" s="46" t="s">
        <v>102</v>
      </c>
      <c r="B447" s="47" t="s">
        <v>317</v>
      </c>
      <c r="C447" s="47" t="s">
        <v>201</v>
      </c>
      <c r="D447" s="47" t="s">
        <v>6</v>
      </c>
      <c r="E447" s="152">
        <f>E448+E450</f>
        <v>661000</v>
      </c>
      <c r="F447" s="85">
        <f>F448+F450</f>
        <v>661000</v>
      </c>
      <c r="G447" s="106"/>
    </row>
    <row r="448" spans="1:8" ht="18" customHeight="1" x14ac:dyDescent="0.25">
      <c r="A448" s="46" t="s">
        <v>15</v>
      </c>
      <c r="B448" s="47" t="s">
        <v>317</v>
      </c>
      <c r="C448" s="47" t="s">
        <v>201</v>
      </c>
      <c r="D448" s="47" t="s">
        <v>16</v>
      </c>
      <c r="E448" s="152">
        <f>E449</f>
        <v>631000</v>
      </c>
      <c r="F448" s="85">
        <f>F449</f>
        <v>631000</v>
      </c>
      <c r="G448" s="106"/>
    </row>
    <row r="449" spans="1:8" ht="34.5" customHeight="1" x14ac:dyDescent="0.3">
      <c r="A449" s="142" t="s">
        <v>17</v>
      </c>
      <c r="B449" s="47" t="s">
        <v>317</v>
      </c>
      <c r="C449" s="47" t="s">
        <v>201</v>
      </c>
      <c r="D449" s="47" t="s">
        <v>18</v>
      </c>
      <c r="E449" s="152">
        <v>631000</v>
      </c>
      <c r="F449" s="85">
        <v>631000</v>
      </c>
      <c r="G449" s="106"/>
    </row>
    <row r="450" spans="1:8" ht="19.5" customHeight="1" x14ac:dyDescent="0.25">
      <c r="A450" s="46" t="s">
        <v>274</v>
      </c>
      <c r="B450" s="47" t="s">
        <v>317</v>
      </c>
      <c r="C450" s="47" t="s">
        <v>201</v>
      </c>
      <c r="D450" s="47" t="s">
        <v>20</v>
      </c>
      <c r="E450" s="152">
        <f>E451</f>
        <v>30000</v>
      </c>
      <c r="F450" s="85">
        <f>F451</f>
        <v>30000</v>
      </c>
      <c r="G450" s="106"/>
    </row>
    <row r="451" spans="1:8" ht="19.5" customHeight="1" x14ac:dyDescent="0.25">
      <c r="A451" s="46" t="s">
        <v>275</v>
      </c>
      <c r="B451" s="47" t="s">
        <v>317</v>
      </c>
      <c r="C451" s="47" t="s">
        <v>201</v>
      </c>
      <c r="D451" s="47" t="s">
        <v>22</v>
      </c>
      <c r="E451" s="152">
        <v>30000</v>
      </c>
      <c r="F451" s="85">
        <v>30000</v>
      </c>
      <c r="G451" s="106"/>
    </row>
    <row r="452" spans="1:8" ht="37.5" x14ac:dyDescent="0.25">
      <c r="A452" s="79" t="s">
        <v>510</v>
      </c>
      <c r="B452" s="62" t="s">
        <v>317</v>
      </c>
      <c r="C452" s="62" t="s">
        <v>511</v>
      </c>
      <c r="D452" s="62" t="s">
        <v>6</v>
      </c>
      <c r="E452" s="152">
        <f t="shared" ref="E452:F455" si="33">E453</f>
        <v>50000</v>
      </c>
      <c r="F452" s="152">
        <f t="shared" si="33"/>
        <v>50000</v>
      </c>
      <c r="G452" s="106"/>
    </row>
    <row r="453" spans="1:8" ht="19.5" customHeight="1" x14ac:dyDescent="0.25">
      <c r="A453" s="46" t="s">
        <v>512</v>
      </c>
      <c r="B453" s="47" t="s">
        <v>317</v>
      </c>
      <c r="C453" s="47" t="s">
        <v>513</v>
      </c>
      <c r="D453" s="47" t="s">
        <v>6</v>
      </c>
      <c r="E453" s="152">
        <f t="shared" si="33"/>
        <v>50000</v>
      </c>
      <c r="F453" s="152">
        <f t="shared" si="33"/>
        <v>50000</v>
      </c>
      <c r="G453" s="106"/>
    </row>
    <row r="454" spans="1:8" ht="37.5" x14ac:dyDescent="0.25">
      <c r="A454" s="46" t="s">
        <v>514</v>
      </c>
      <c r="B454" s="47" t="s">
        <v>317</v>
      </c>
      <c r="C454" s="47" t="s">
        <v>515</v>
      </c>
      <c r="D454" s="47" t="s">
        <v>6</v>
      </c>
      <c r="E454" s="152">
        <f t="shared" si="33"/>
        <v>50000</v>
      </c>
      <c r="F454" s="152">
        <f t="shared" si="33"/>
        <v>50000</v>
      </c>
      <c r="G454" s="106"/>
    </row>
    <row r="455" spans="1:8" ht="20.25" customHeight="1" x14ac:dyDescent="0.25">
      <c r="A455" s="46" t="s">
        <v>15</v>
      </c>
      <c r="B455" s="47" t="s">
        <v>317</v>
      </c>
      <c r="C455" s="47" t="s">
        <v>515</v>
      </c>
      <c r="D455" s="47" t="s">
        <v>16</v>
      </c>
      <c r="E455" s="152">
        <f t="shared" si="33"/>
        <v>50000</v>
      </c>
      <c r="F455" s="152">
        <f t="shared" si="33"/>
        <v>50000</v>
      </c>
      <c r="G455" s="106"/>
    </row>
    <row r="456" spans="1:8" ht="37.5" x14ac:dyDescent="0.25">
      <c r="A456" s="46" t="s">
        <v>17</v>
      </c>
      <c r="B456" s="47" t="s">
        <v>317</v>
      </c>
      <c r="C456" s="47" t="s">
        <v>515</v>
      </c>
      <c r="D456" s="47" t="s">
        <v>18</v>
      </c>
      <c r="E456" s="152">
        <v>50000</v>
      </c>
      <c r="F456" s="85">
        <v>50000</v>
      </c>
      <c r="G456" s="106"/>
    </row>
    <row r="457" spans="1:8" x14ac:dyDescent="0.25">
      <c r="A457" s="44" t="s">
        <v>103</v>
      </c>
      <c r="B457" s="45" t="s">
        <v>104</v>
      </c>
      <c r="C457" s="45" t="s">
        <v>126</v>
      </c>
      <c r="D457" s="45" t="s">
        <v>6</v>
      </c>
      <c r="E457" s="151">
        <f t="shared" ref="E457:F462" si="34">E458</f>
        <v>1000000</v>
      </c>
      <c r="F457" s="89">
        <f t="shared" si="34"/>
        <v>1000000</v>
      </c>
      <c r="G457" s="107">
        <f>'прил 12'!F514</f>
        <v>1000000</v>
      </c>
      <c r="H457" s="107">
        <f>'прил 12'!G514</f>
        <v>1000000</v>
      </c>
    </row>
    <row r="458" spans="1:8" x14ac:dyDescent="0.25">
      <c r="A458" s="46" t="s">
        <v>105</v>
      </c>
      <c r="B458" s="47" t="s">
        <v>106</v>
      </c>
      <c r="C458" s="47" t="s">
        <v>126</v>
      </c>
      <c r="D458" s="47" t="s">
        <v>6</v>
      </c>
      <c r="E458" s="152">
        <f t="shared" si="34"/>
        <v>1000000</v>
      </c>
      <c r="F458" s="85">
        <f t="shared" si="34"/>
        <v>1000000</v>
      </c>
      <c r="G458" s="106"/>
    </row>
    <row r="459" spans="1:8" ht="38.25" customHeight="1" x14ac:dyDescent="0.25">
      <c r="A459" s="79" t="s">
        <v>463</v>
      </c>
      <c r="B459" s="62" t="s">
        <v>106</v>
      </c>
      <c r="C459" s="62" t="s">
        <v>334</v>
      </c>
      <c r="D459" s="62" t="s">
        <v>6</v>
      </c>
      <c r="E459" s="152">
        <f t="shared" si="34"/>
        <v>1000000</v>
      </c>
      <c r="F459" s="85">
        <f t="shared" si="34"/>
        <v>1000000</v>
      </c>
      <c r="G459" s="106"/>
    </row>
    <row r="460" spans="1:8" ht="37.5" x14ac:dyDescent="0.25">
      <c r="A460" s="49" t="s">
        <v>346</v>
      </c>
      <c r="B460" s="47" t="s">
        <v>106</v>
      </c>
      <c r="C460" s="47" t="s">
        <v>336</v>
      </c>
      <c r="D460" s="47" t="s">
        <v>6</v>
      </c>
      <c r="E460" s="152">
        <f t="shared" si="34"/>
        <v>1000000</v>
      </c>
      <c r="F460" s="85">
        <f t="shared" si="34"/>
        <v>1000000</v>
      </c>
      <c r="G460" s="106"/>
    </row>
    <row r="461" spans="1:8" ht="39.75" customHeight="1" x14ac:dyDescent="0.25">
      <c r="A461" s="46" t="s">
        <v>107</v>
      </c>
      <c r="B461" s="47" t="s">
        <v>106</v>
      </c>
      <c r="C461" s="47" t="s">
        <v>337</v>
      </c>
      <c r="D461" s="47" t="s">
        <v>6</v>
      </c>
      <c r="E461" s="152">
        <f t="shared" si="34"/>
        <v>1000000</v>
      </c>
      <c r="F461" s="85">
        <f t="shared" si="34"/>
        <v>1000000</v>
      </c>
      <c r="G461" s="106"/>
    </row>
    <row r="462" spans="1:8" ht="37.5" x14ac:dyDescent="0.25">
      <c r="A462" s="46" t="s">
        <v>37</v>
      </c>
      <c r="B462" s="47" t="s">
        <v>106</v>
      </c>
      <c r="C462" s="47" t="s">
        <v>337</v>
      </c>
      <c r="D462" s="47" t="s">
        <v>38</v>
      </c>
      <c r="E462" s="152">
        <f t="shared" si="34"/>
        <v>1000000</v>
      </c>
      <c r="F462" s="85">
        <f t="shared" si="34"/>
        <v>1000000</v>
      </c>
      <c r="G462" s="106"/>
    </row>
    <row r="463" spans="1:8" x14ac:dyDescent="0.25">
      <c r="A463" s="46" t="s">
        <v>39</v>
      </c>
      <c r="B463" s="47" t="s">
        <v>106</v>
      </c>
      <c r="C463" s="47" t="s">
        <v>337</v>
      </c>
      <c r="D463" s="47" t="s">
        <v>40</v>
      </c>
      <c r="E463" s="152">
        <v>1000000</v>
      </c>
      <c r="F463" s="85">
        <v>1000000</v>
      </c>
      <c r="G463" s="106"/>
    </row>
    <row r="464" spans="1:8" x14ac:dyDescent="0.3">
      <c r="A464" s="220" t="s">
        <v>118</v>
      </c>
      <c r="B464" s="220"/>
      <c r="C464" s="220"/>
      <c r="D464" s="220"/>
      <c r="E464" s="103">
        <f>E12+E136+E143+E154+E186+E253+E269+E378+E396+E443+E457</f>
        <v>728319253.95999992</v>
      </c>
      <c r="F464" s="103">
        <f>F12+F136+F143+F154+F186+F253+F269+F378+F396+F443+F457</f>
        <v>755694068.06999993</v>
      </c>
      <c r="G464" s="107">
        <f>'прил 12'!F515</f>
        <v>728319253.96000004</v>
      </c>
      <c r="H464" s="107">
        <f>'прил 12'!G515</f>
        <v>755694068.06999993</v>
      </c>
    </row>
    <row r="465" spans="1:7" x14ac:dyDescent="0.3">
      <c r="A465" s="52"/>
      <c r="B465" s="52"/>
      <c r="C465" s="52"/>
      <c r="D465" s="52"/>
      <c r="E465" s="56"/>
      <c r="F465" s="54"/>
      <c r="G465" s="106"/>
    </row>
    <row r="466" spans="1:7" x14ac:dyDescent="0.3">
      <c r="A466" s="104"/>
      <c r="B466" s="104"/>
      <c r="C466" s="104"/>
      <c r="D466" s="104"/>
      <c r="E466" s="105">
        <f>G464-E464</f>
        <v>0</v>
      </c>
      <c r="F466" s="105">
        <f>H464-F464</f>
        <v>0</v>
      </c>
      <c r="G466" s="106"/>
    </row>
    <row r="467" spans="1:7" x14ac:dyDescent="0.3">
      <c r="A467" s="54"/>
      <c r="C467" s="57"/>
      <c r="E467" s="58"/>
      <c r="F467" s="54"/>
      <c r="G467" s="106"/>
    </row>
    <row r="468" spans="1:7" x14ac:dyDescent="0.3">
      <c r="A468" s="54"/>
      <c r="C468" s="57"/>
      <c r="E468" s="58"/>
      <c r="F468" s="54"/>
      <c r="G468" s="106"/>
    </row>
    <row r="469" spans="1:7" x14ac:dyDescent="0.3">
      <c r="A469" s="54"/>
      <c r="C469" s="57" t="s">
        <v>138</v>
      </c>
      <c r="E469" s="58">
        <f>E271+E291+E325+E348+E359+E403+E423</f>
        <v>502079346.33000004</v>
      </c>
      <c r="F469" s="58">
        <f>F271+F291+F325+F348+F359+F403+F423</f>
        <v>523738299.83999997</v>
      </c>
      <c r="G469" s="106"/>
    </row>
    <row r="470" spans="1:7" x14ac:dyDescent="0.3">
      <c r="A470" s="54"/>
      <c r="C470" s="57" t="s">
        <v>136</v>
      </c>
      <c r="E470" s="58">
        <f>E338+E380</f>
        <v>37959377.670000002</v>
      </c>
      <c r="F470" s="58">
        <f>F338+F380</f>
        <v>43226866.379999995</v>
      </c>
      <c r="G470" s="106"/>
    </row>
    <row r="471" spans="1:7" x14ac:dyDescent="0.3">
      <c r="A471" s="54"/>
      <c r="C471" s="57" t="s">
        <v>135</v>
      </c>
      <c r="E471" s="58">
        <f>E255</f>
        <v>470000</v>
      </c>
      <c r="F471" s="58">
        <f>F255</f>
        <v>470000</v>
      </c>
      <c r="G471" s="106"/>
    </row>
    <row r="472" spans="1:7" x14ac:dyDescent="0.3">
      <c r="A472" s="54"/>
      <c r="C472" s="57" t="s">
        <v>200</v>
      </c>
      <c r="E472" s="58">
        <f>E445</f>
        <v>661000</v>
      </c>
      <c r="F472" s="58">
        <f>F445</f>
        <v>661000</v>
      </c>
      <c r="G472" s="106"/>
    </row>
    <row r="473" spans="1:7" x14ac:dyDescent="0.3">
      <c r="A473" s="54"/>
      <c r="C473" s="57" t="s">
        <v>129</v>
      </c>
      <c r="E473" s="58">
        <f>E408</f>
        <v>200000</v>
      </c>
      <c r="F473" s="58">
        <f>F408</f>
        <v>200000</v>
      </c>
      <c r="G473" s="106"/>
    </row>
    <row r="474" spans="1:7" x14ac:dyDescent="0.3">
      <c r="A474" s="54"/>
      <c r="C474" s="57" t="s">
        <v>128</v>
      </c>
      <c r="E474" s="58">
        <f>E62</f>
        <v>18462025</v>
      </c>
      <c r="F474" s="58">
        <f>F62</f>
        <v>18462025</v>
      </c>
      <c r="G474" s="106"/>
    </row>
    <row r="475" spans="1:7" x14ac:dyDescent="0.3">
      <c r="A475" s="54"/>
      <c r="C475" s="57" t="s">
        <v>134</v>
      </c>
      <c r="E475" s="58">
        <f>E199+E214+E248</f>
        <v>2775000</v>
      </c>
      <c r="F475" s="58">
        <f>F199+F214+F248</f>
        <v>2775000</v>
      </c>
      <c r="G475" s="106"/>
    </row>
    <row r="476" spans="1:7" x14ac:dyDescent="0.3">
      <c r="A476" s="54"/>
      <c r="C476" s="57" t="s">
        <v>131</v>
      </c>
      <c r="E476" s="58">
        <f>E78</f>
        <v>50000</v>
      </c>
      <c r="F476" s="58">
        <f>F78</f>
        <v>50000</v>
      </c>
      <c r="G476" s="106"/>
    </row>
    <row r="477" spans="1:7" x14ac:dyDescent="0.3">
      <c r="A477" s="54"/>
      <c r="C477" s="57" t="s">
        <v>442</v>
      </c>
      <c r="E477" s="58"/>
      <c r="F477" s="58"/>
      <c r="G477" s="106"/>
    </row>
    <row r="478" spans="1:7" x14ac:dyDescent="0.3">
      <c r="A478" s="54"/>
      <c r="C478" s="57" t="s">
        <v>395</v>
      </c>
      <c r="E478" s="58">
        <f>E413</f>
        <v>750536.94</v>
      </c>
      <c r="F478" s="58">
        <f>F413</f>
        <v>764472</v>
      </c>
      <c r="G478" s="106"/>
    </row>
    <row r="479" spans="1:7" x14ac:dyDescent="0.3">
      <c r="A479" s="54"/>
      <c r="C479" s="57" t="s">
        <v>334</v>
      </c>
      <c r="E479" s="58">
        <f>E83+E459</f>
        <v>2492285</v>
      </c>
      <c r="F479" s="58">
        <f>F83+F459</f>
        <v>2462285</v>
      </c>
      <c r="G479" s="106"/>
    </row>
    <row r="480" spans="1:7" x14ac:dyDescent="0.3">
      <c r="A480" s="54"/>
      <c r="C480" s="57" t="s">
        <v>354</v>
      </c>
      <c r="E480" s="58">
        <f>E168</f>
        <v>12588000</v>
      </c>
      <c r="F480" s="58">
        <f>F168</f>
        <v>12588000</v>
      </c>
      <c r="G480" s="106"/>
    </row>
    <row r="481" spans="1:7" x14ac:dyDescent="0.3">
      <c r="A481" s="54"/>
      <c r="C481" s="57" t="s">
        <v>382</v>
      </c>
      <c r="E481" s="58">
        <f>E264</f>
        <v>45000</v>
      </c>
      <c r="F481" s="58">
        <f>F264</f>
        <v>45000</v>
      </c>
      <c r="G481" s="106"/>
    </row>
    <row r="482" spans="1:7" x14ac:dyDescent="0.3">
      <c r="A482" s="54"/>
      <c r="C482" s="57" t="s">
        <v>359</v>
      </c>
      <c r="E482" s="58">
        <f>E177</f>
        <v>620000</v>
      </c>
      <c r="F482" s="58">
        <f>F177</f>
        <v>620000</v>
      </c>
      <c r="G482" s="106"/>
    </row>
    <row r="483" spans="1:7" x14ac:dyDescent="0.3">
      <c r="A483" s="54"/>
      <c r="C483" s="57" t="s">
        <v>350</v>
      </c>
      <c r="E483" s="58">
        <f>E91+E188</f>
        <v>1640000</v>
      </c>
      <c r="F483" s="58">
        <f>F91+F188</f>
        <v>1640000</v>
      </c>
      <c r="G483" s="106"/>
    </row>
    <row r="484" spans="1:7" x14ac:dyDescent="0.3">
      <c r="A484" s="54"/>
      <c r="C484" s="57" t="s">
        <v>338</v>
      </c>
      <c r="E484" s="58">
        <v>0</v>
      </c>
      <c r="F484" s="58">
        <v>0</v>
      </c>
      <c r="G484" s="106"/>
    </row>
    <row r="485" spans="1:7" x14ac:dyDescent="0.3">
      <c r="A485" s="54"/>
      <c r="C485" s="57" t="s">
        <v>511</v>
      </c>
      <c r="E485" s="58">
        <f>E452</f>
        <v>50000</v>
      </c>
      <c r="F485" s="58">
        <f>F452</f>
        <v>50000</v>
      </c>
      <c r="G485" s="106"/>
    </row>
    <row r="486" spans="1:7" x14ac:dyDescent="0.3">
      <c r="A486" s="54"/>
      <c r="C486" s="57" t="s">
        <v>569</v>
      </c>
      <c r="E486" s="58">
        <f>E222</f>
        <v>6000000</v>
      </c>
      <c r="F486" s="58">
        <f>F222</f>
        <v>6000000</v>
      </c>
      <c r="G486" s="106"/>
    </row>
    <row r="487" spans="1:7" x14ac:dyDescent="0.3">
      <c r="A487" s="54"/>
      <c r="C487" s="57" t="s">
        <v>579</v>
      </c>
      <c r="E487" s="58">
        <f>E233</f>
        <v>20359370.300000001</v>
      </c>
      <c r="F487" s="58">
        <f>F233</f>
        <v>20359370.300000001</v>
      </c>
      <c r="G487" s="106"/>
    </row>
    <row r="488" spans="1:7" x14ac:dyDescent="0.3">
      <c r="A488" s="54"/>
      <c r="C488" s="57" t="s">
        <v>127</v>
      </c>
      <c r="E488" s="58">
        <f>E14+E19+E34+E41+E47+E98+E145+E150+E156+E162+E193+E398+E418+E429+E138</f>
        <v>121117312.72</v>
      </c>
      <c r="F488" s="58">
        <f>F14+F19+F34+F41+F47+F98+F145+F150+F156+F162+F193+F398+F418+F429+F138</f>
        <v>121581749.55</v>
      </c>
      <c r="G488" s="106"/>
    </row>
    <row r="489" spans="1:7" x14ac:dyDescent="0.3">
      <c r="A489" s="54"/>
      <c r="C489" s="57"/>
      <c r="E489" s="58">
        <f>SUM(E469:E488)</f>
        <v>728319253.96000004</v>
      </c>
      <c r="F489" s="58">
        <f>SUM(F469:F488)</f>
        <v>755694068.06999993</v>
      </c>
      <c r="G489" s="106"/>
    </row>
    <row r="490" spans="1:7" x14ac:dyDescent="0.3">
      <c r="A490" s="54"/>
      <c r="C490" s="57"/>
      <c r="E490" s="58"/>
      <c r="F490" s="58"/>
      <c r="G490" s="106"/>
    </row>
    <row r="491" spans="1:7" x14ac:dyDescent="0.3">
      <c r="A491" s="54"/>
      <c r="C491" s="57"/>
      <c r="E491" s="58">
        <f>E464-E489</f>
        <v>0</v>
      </c>
      <c r="F491" s="58">
        <f>F464-F489</f>
        <v>0</v>
      </c>
      <c r="G491" s="106"/>
    </row>
    <row r="492" spans="1:7" x14ac:dyDescent="0.3">
      <c r="A492" s="54"/>
      <c r="C492" s="57"/>
      <c r="E492" s="58"/>
      <c r="F492" s="58"/>
      <c r="G492" s="106"/>
    </row>
    <row r="493" spans="1:7" x14ac:dyDescent="0.3">
      <c r="A493" s="54"/>
      <c r="C493" s="57" t="s">
        <v>220</v>
      </c>
      <c r="E493" s="58">
        <f>E273</f>
        <v>110298213.96000001</v>
      </c>
      <c r="F493" s="58">
        <f>F273</f>
        <v>115798708.71000001</v>
      </c>
      <c r="G493" s="106"/>
    </row>
    <row r="494" spans="1:7" x14ac:dyDescent="0.3">
      <c r="A494" s="54"/>
      <c r="C494" s="57" t="s">
        <v>222</v>
      </c>
      <c r="E494" s="58">
        <f>E280</f>
        <v>242500</v>
      </c>
      <c r="F494" s="58">
        <f>F280</f>
        <v>140000</v>
      </c>
      <c r="G494" s="106"/>
    </row>
    <row r="495" spans="1:7" x14ac:dyDescent="0.3">
      <c r="A495" s="54"/>
      <c r="C495" s="57" t="s">
        <v>235</v>
      </c>
      <c r="E495" s="58">
        <f>E425</f>
        <v>1666179</v>
      </c>
      <c r="F495" s="58">
        <f>F425</f>
        <v>1379302</v>
      </c>
      <c r="G495" s="106"/>
    </row>
    <row r="496" spans="1:7" x14ac:dyDescent="0.3">
      <c r="A496" s="54"/>
      <c r="C496" s="57" t="s">
        <v>223</v>
      </c>
      <c r="E496" s="58">
        <f>E293</f>
        <v>341121441.27999997</v>
      </c>
      <c r="F496" s="58">
        <f>F293</f>
        <v>357278714.27999997</v>
      </c>
      <c r="G496" s="106"/>
    </row>
    <row r="497" spans="1:7" x14ac:dyDescent="0.3">
      <c r="A497" s="54"/>
      <c r="C497" s="57" t="s">
        <v>221</v>
      </c>
      <c r="E497" s="58">
        <f>E350+E306</f>
        <v>270000</v>
      </c>
      <c r="F497" s="58">
        <f>F350+F306</f>
        <v>270000</v>
      </c>
      <c r="G497" s="106"/>
    </row>
    <row r="498" spans="1:7" x14ac:dyDescent="0.3">
      <c r="A498" s="54"/>
      <c r="C498" s="57" t="s">
        <v>224</v>
      </c>
      <c r="E498" s="58">
        <f>E316</f>
        <v>6226250</v>
      </c>
      <c r="F498" s="58">
        <f>F316</f>
        <v>6226250</v>
      </c>
      <c r="G498" s="106"/>
    </row>
    <row r="499" spans="1:7" x14ac:dyDescent="0.3">
      <c r="A499" s="54"/>
      <c r="C499" s="57" t="s">
        <v>330</v>
      </c>
      <c r="E499" s="58">
        <f>E320</f>
        <v>2229054.2400000002</v>
      </c>
      <c r="F499" s="58">
        <f>F320</f>
        <v>2186840.79</v>
      </c>
      <c r="G499" s="106"/>
    </row>
    <row r="500" spans="1:7" x14ac:dyDescent="0.3">
      <c r="A500" s="54"/>
      <c r="C500" s="57" t="s">
        <v>225</v>
      </c>
      <c r="E500" s="58">
        <f>E327</f>
        <v>18180807.850000001</v>
      </c>
      <c r="F500" s="58">
        <f>F327</f>
        <v>18621584.059999999</v>
      </c>
      <c r="G500" s="106"/>
    </row>
    <row r="501" spans="1:7" x14ac:dyDescent="0.3">
      <c r="A501" s="54"/>
      <c r="C501" s="57" t="s">
        <v>226</v>
      </c>
      <c r="E501" s="58">
        <f>E331</f>
        <v>95500</v>
      </c>
      <c r="F501" s="58">
        <f>F331</f>
        <v>95500</v>
      </c>
      <c r="G501" s="106"/>
    </row>
    <row r="502" spans="1:7" x14ac:dyDescent="0.3">
      <c r="A502" s="54"/>
      <c r="C502" s="57" t="s">
        <v>321</v>
      </c>
      <c r="E502" s="58"/>
      <c r="F502" s="58"/>
      <c r="G502" s="106"/>
    </row>
    <row r="503" spans="1:7" x14ac:dyDescent="0.3">
      <c r="A503" s="54"/>
      <c r="C503" s="57" t="s">
        <v>227</v>
      </c>
      <c r="E503" s="58">
        <f>E360</f>
        <v>19189400</v>
      </c>
      <c r="F503" s="58">
        <f>F360</f>
        <v>19181400</v>
      </c>
      <c r="G503" s="106"/>
    </row>
    <row r="504" spans="1:7" x14ac:dyDescent="0.3">
      <c r="A504" s="54"/>
      <c r="C504" s="57" t="s">
        <v>238</v>
      </c>
      <c r="E504" s="58">
        <f>E354</f>
        <v>100000</v>
      </c>
      <c r="F504" s="58">
        <f>F354</f>
        <v>100000</v>
      </c>
      <c r="G504" s="106"/>
    </row>
    <row r="505" spans="1:7" x14ac:dyDescent="0.3">
      <c r="A505" s="54"/>
      <c r="C505" s="57" t="s">
        <v>503</v>
      </c>
      <c r="E505" s="58">
        <f>E404</f>
        <v>2460000</v>
      </c>
      <c r="F505" s="58">
        <f>F404</f>
        <v>2460000</v>
      </c>
      <c r="G505" s="106"/>
    </row>
    <row r="506" spans="1:7" x14ac:dyDescent="0.3">
      <c r="A506" s="54"/>
      <c r="C506" s="57" t="s">
        <v>228</v>
      </c>
      <c r="E506" s="58">
        <f>E381</f>
        <v>24443948.489999998</v>
      </c>
      <c r="F506" s="58">
        <f>F381</f>
        <v>25032386.34</v>
      </c>
      <c r="G506" s="106"/>
    </row>
    <row r="507" spans="1:7" x14ac:dyDescent="0.3">
      <c r="A507" s="54"/>
      <c r="C507" s="57" t="s">
        <v>229</v>
      </c>
      <c r="E507" s="58">
        <f>E339</f>
        <v>12844429.18</v>
      </c>
      <c r="F507" s="58">
        <f>F339</f>
        <v>13155830.039999999</v>
      </c>
      <c r="G507" s="106"/>
    </row>
    <row r="508" spans="1:7" x14ac:dyDescent="0.3">
      <c r="A508" s="54"/>
      <c r="C508" s="57" t="s">
        <v>230</v>
      </c>
      <c r="E508" s="58">
        <f>E391</f>
        <v>671000</v>
      </c>
      <c r="F508" s="58">
        <f>F391</f>
        <v>671000</v>
      </c>
      <c r="G508" s="106"/>
    </row>
    <row r="509" spans="1:7" x14ac:dyDescent="0.3">
      <c r="A509" s="54"/>
      <c r="C509" s="57" t="s">
        <v>688</v>
      </c>
      <c r="E509" s="58">
        <f>E343</f>
        <v>0</v>
      </c>
      <c r="F509" s="58">
        <f>F343</f>
        <v>4367650</v>
      </c>
      <c r="G509" s="106"/>
    </row>
    <row r="510" spans="1:7" x14ac:dyDescent="0.3">
      <c r="A510" s="54"/>
      <c r="C510" s="57" t="s">
        <v>413</v>
      </c>
      <c r="E510" s="58">
        <f>E256</f>
        <v>440000</v>
      </c>
      <c r="F510" s="58">
        <f>F256</f>
        <v>440000</v>
      </c>
      <c r="G510" s="106"/>
    </row>
    <row r="511" spans="1:7" x14ac:dyDescent="0.3">
      <c r="A511" s="54"/>
      <c r="C511" s="57" t="s">
        <v>247</v>
      </c>
      <c r="E511" s="58">
        <f>E260</f>
        <v>30000</v>
      </c>
      <c r="F511" s="58">
        <f>F260</f>
        <v>30000</v>
      </c>
      <c r="G511" s="106"/>
    </row>
    <row r="512" spans="1:7" x14ac:dyDescent="0.3">
      <c r="A512" s="54"/>
      <c r="C512" s="57" t="s">
        <v>231</v>
      </c>
      <c r="E512" s="58">
        <f>E446</f>
        <v>661000</v>
      </c>
      <c r="F512" s="58">
        <f>F446</f>
        <v>661000</v>
      </c>
      <c r="G512" s="106"/>
    </row>
    <row r="513" spans="1:7" x14ac:dyDescent="0.3">
      <c r="A513" s="54"/>
      <c r="C513" s="57" t="s">
        <v>320</v>
      </c>
      <c r="E513" s="58">
        <v>0</v>
      </c>
      <c r="F513" s="58">
        <v>0</v>
      </c>
      <c r="G513" s="106"/>
    </row>
    <row r="514" spans="1:7" x14ac:dyDescent="0.3">
      <c r="A514" s="54"/>
      <c r="C514" s="57" t="s">
        <v>443</v>
      </c>
      <c r="E514" s="58">
        <f>E409</f>
        <v>200000</v>
      </c>
      <c r="F514" s="58">
        <f>F409</f>
        <v>200000</v>
      </c>
      <c r="G514" s="106"/>
    </row>
    <row r="515" spans="1:7" x14ac:dyDescent="0.3">
      <c r="A515" s="54"/>
      <c r="C515" s="57" t="s">
        <v>332</v>
      </c>
      <c r="E515" s="58">
        <f>E63</f>
        <v>313385</v>
      </c>
      <c r="F515" s="58">
        <f>F63</f>
        <v>313385</v>
      </c>
      <c r="G515" s="106"/>
    </row>
    <row r="516" spans="1:7" x14ac:dyDescent="0.3">
      <c r="A516" s="54"/>
      <c r="C516" s="57" t="s">
        <v>232</v>
      </c>
      <c r="E516" s="58">
        <f>E70</f>
        <v>18148640</v>
      </c>
      <c r="F516" s="58">
        <f>F70</f>
        <v>18148640</v>
      </c>
      <c r="G516" s="106"/>
    </row>
    <row r="517" spans="1:7" x14ac:dyDescent="0.3">
      <c r="A517" s="54"/>
      <c r="C517" s="57" t="s">
        <v>273</v>
      </c>
      <c r="E517" s="58"/>
      <c r="F517" s="58"/>
      <c r="G517" s="106"/>
    </row>
    <row r="518" spans="1:7" x14ac:dyDescent="0.3">
      <c r="A518" s="54"/>
      <c r="C518" s="57" t="s">
        <v>369</v>
      </c>
      <c r="E518" s="58">
        <f>E200+E249</f>
        <v>2225000</v>
      </c>
      <c r="F518" s="58">
        <f>F200+F249</f>
        <v>2225000</v>
      </c>
      <c r="G518" s="106"/>
    </row>
    <row r="519" spans="1:7" x14ac:dyDescent="0.3">
      <c r="A519" s="54"/>
      <c r="C519" s="57" t="s">
        <v>233</v>
      </c>
      <c r="E519" s="58">
        <f>E215</f>
        <v>550000</v>
      </c>
      <c r="F519" s="58">
        <f>F215</f>
        <v>550000</v>
      </c>
      <c r="G519" s="106"/>
    </row>
    <row r="520" spans="1:7" x14ac:dyDescent="0.3">
      <c r="A520" s="54"/>
      <c r="C520" s="57" t="s">
        <v>501</v>
      </c>
      <c r="E520" s="58">
        <v>0</v>
      </c>
      <c r="F520" s="58">
        <v>0</v>
      </c>
      <c r="G520" s="106"/>
    </row>
    <row r="521" spans="1:7" x14ac:dyDescent="0.3">
      <c r="A521" s="54"/>
      <c r="C521" s="57" t="s">
        <v>234</v>
      </c>
      <c r="E521" s="58">
        <f>E79</f>
        <v>50000</v>
      </c>
      <c r="F521" s="58">
        <f>F79</f>
        <v>50000</v>
      </c>
      <c r="G521" s="106"/>
    </row>
    <row r="522" spans="1:7" x14ac:dyDescent="0.3">
      <c r="A522" s="54"/>
      <c r="C522" s="57" t="s">
        <v>444</v>
      </c>
      <c r="E522" s="58"/>
      <c r="F522" s="58"/>
      <c r="G522" s="106"/>
    </row>
    <row r="523" spans="1:7" x14ac:dyDescent="0.3">
      <c r="A523" s="54"/>
      <c r="C523" s="57" t="s">
        <v>396</v>
      </c>
      <c r="E523" s="58">
        <f>E414</f>
        <v>750536.94</v>
      </c>
      <c r="F523" s="58">
        <f>F414</f>
        <v>764472</v>
      </c>
      <c r="G523" s="106"/>
    </row>
    <row r="524" spans="1:7" x14ac:dyDescent="0.3">
      <c r="A524" s="54"/>
      <c r="C524" s="57" t="s">
        <v>336</v>
      </c>
      <c r="E524" s="58">
        <f>E84+E460</f>
        <v>2492285</v>
      </c>
      <c r="F524" s="58">
        <f>F84+F460</f>
        <v>2462285</v>
      </c>
      <c r="G524" s="106"/>
    </row>
    <row r="525" spans="1:7" x14ac:dyDescent="0.3">
      <c r="A525" s="54"/>
      <c r="C525" s="57" t="s">
        <v>356</v>
      </c>
      <c r="E525" s="58">
        <f>E169</f>
        <v>12588000</v>
      </c>
      <c r="F525" s="58">
        <f>F169</f>
        <v>12588000</v>
      </c>
      <c r="G525" s="106"/>
    </row>
    <row r="526" spans="1:7" x14ac:dyDescent="0.3">
      <c r="A526" s="54"/>
      <c r="C526" s="57" t="s">
        <v>384</v>
      </c>
      <c r="E526" s="58">
        <f>E265</f>
        <v>45000</v>
      </c>
      <c r="F526" s="58">
        <f>F265</f>
        <v>45000</v>
      </c>
      <c r="G526" s="106"/>
    </row>
    <row r="527" spans="1:7" x14ac:dyDescent="0.3">
      <c r="A527" s="54"/>
      <c r="C527" s="57" t="s">
        <v>445</v>
      </c>
      <c r="E527" s="58"/>
      <c r="F527" s="58"/>
      <c r="G527" s="106"/>
    </row>
    <row r="528" spans="1:7" x14ac:dyDescent="0.3">
      <c r="A528" s="54"/>
      <c r="C528" s="57">
        <v>1495300000</v>
      </c>
      <c r="E528" s="58">
        <f>E178</f>
        <v>300000</v>
      </c>
      <c r="F528" s="58">
        <f>F178</f>
        <v>300000</v>
      </c>
      <c r="G528" s="106"/>
    </row>
    <row r="529" spans="1:7" x14ac:dyDescent="0.3">
      <c r="A529" s="54"/>
      <c r="C529" s="57" t="s">
        <v>408</v>
      </c>
      <c r="E529" s="58">
        <f>E182</f>
        <v>320000</v>
      </c>
      <c r="F529" s="58">
        <f>F182</f>
        <v>320000</v>
      </c>
      <c r="G529" s="106"/>
    </row>
    <row r="530" spans="1:7" x14ac:dyDescent="0.3">
      <c r="A530" s="54"/>
      <c r="C530" s="57" t="s">
        <v>351</v>
      </c>
      <c r="E530" s="58">
        <f>E189+E92</f>
        <v>1640000</v>
      </c>
      <c r="F530" s="58">
        <f>F189+F92</f>
        <v>1640000</v>
      </c>
      <c r="G530" s="106"/>
    </row>
    <row r="531" spans="1:7" x14ac:dyDescent="0.3">
      <c r="A531" s="54"/>
      <c r="C531" s="57" t="s">
        <v>339</v>
      </c>
      <c r="E531" s="58">
        <v>0</v>
      </c>
      <c r="F531" s="58">
        <v>0</v>
      </c>
      <c r="G531" s="106"/>
    </row>
    <row r="532" spans="1:7" x14ac:dyDescent="0.3">
      <c r="A532" s="54"/>
      <c r="C532" s="57" t="s">
        <v>513</v>
      </c>
      <c r="E532" s="58">
        <f>E453</f>
        <v>50000</v>
      </c>
      <c r="F532" s="58">
        <f>F453</f>
        <v>50000</v>
      </c>
      <c r="G532" s="106"/>
    </row>
    <row r="533" spans="1:7" x14ac:dyDescent="0.3">
      <c r="A533" s="54"/>
      <c r="C533" s="57" t="s">
        <v>571</v>
      </c>
      <c r="E533" s="58">
        <f>E223</f>
        <v>6000000</v>
      </c>
      <c r="F533" s="58">
        <f>F223</f>
        <v>6000000</v>
      </c>
      <c r="G533" s="106"/>
    </row>
    <row r="534" spans="1:7" x14ac:dyDescent="0.3">
      <c r="A534" s="54"/>
      <c r="C534" s="57" t="s">
        <v>633</v>
      </c>
      <c r="E534" s="58">
        <f>E235</f>
        <v>7018314.5599999996</v>
      </c>
      <c r="F534" s="58">
        <f>F235</f>
        <v>7018314.5599999996</v>
      </c>
      <c r="G534" s="106"/>
    </row>
    <row r="535" spans="1:7" x14ac:dyDescent="0.3">
      <c r="A535" s="54"/>
      <c r="C535" s="57" t="s">
        <v>638</v>
      </c>
      <c r="E535" s="58">
        <f>E240</f>
        <v>13341055.74</v>
      </c>
      <c r="F535" s="58">
        <f>F240</f>
        <v>13341055.74</v>
      </c>
      <c r="G535" s="106"/>
    </row>
    <row r="536" spans="1:7" x14ac:dyDescent="0.3">
      <c r="A536" s="54"/>
      <c r="C536" s="57" t="s">
        <v>127</v>
      </c>
      <c r="E536" s="58">
        <f>E14+E19+E34+E41+E47+E98+E145+E150+E156+E162+E193+E398+E418+E429+E138</f>
        <v>121117312.72</v>
      </c>
      <c r="F536" s="58">
        <f>F14+F19+F34+F41+F47+F98+F145+F150+F156+F162+F193+F398+F418+F429+F138</f>
        <v>121581749.55</v>
      </c>
      <c r="G536" s="106"/>
    </row>
    <row r="537" spans="1:7" x14ac:dyDescent="0.3">
      <c r="A537" s="54"/>
      <c r="C537" s="57"/>
      <c r="E537" s="58">
        <f>SUM(E493:E536)</f>
        <v>728319253.96000004</v>
      </c>
      <c r="F537" s="58">
        <f>SUM(F493:F536)</f>
        <v>755694068.06999993</v>
      </c>
      <c r="G537" s="106"/>
    </row>
    <row r="538" spans="1:7" x14ac:dyDescent="0.3">
      <c r="A538" s="54"/>
      <c r="C538" s="57"/>
      <c r="E538" s="58">
        <f>SUM(E493:E532)</f>
        <v>580842570.94000006</v>
      </c>
      <c r="F538" s="58">
        <f>SUM(F493:F532)</f>
        <v>607752948.22000003</v>
      </c>
      <c r="G538" s="106"/>
    </row>
    <row r="540" spans="1:7" x14ac:dyDescent="0.3">
      <c r="E540" s="58">
        <f>E489-E537</f>
        <v>0</v>
      </c>
      <c r="F540" s="58">
        <f>F489-F537</f>
        <v>0</v>
      </c>
    </row>
  </sheetData>
  <mergeCells count="6">
    <mergeCell ref="A464:D464"/>
    <mergeCell ref="A5:F5"/>
    <mergeCell ref="A6:F6"/>
    <mergeCell ref="A7:F7"/>
    <mergeCell ref="A8:F8"/>
    <mergeCell ref="A9:F9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view="pageBreakPreview" topLeftCell="A67" zoomScale="93" zoomScaleNormal="100" zoomScaleSheetLayoutView="93" workbookViewId="0">
      <selection activeCell="A23" sqref="A23:C23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461</v>
      </c>
    </row>
    <row r="2" spans="1:11" x14ac:dyDescent="0.3">
      <c r="C2" s="77" t="s">
        <v>744</v>
      </c>
    </row>
    <row r="3" spans="1:11" x14ac:dyDescent="0.3">
      <c r="C3" s="77" t="s">
        <v>743</v>
      </c>
    </row>
    <row r="4" spans="1:11" x14ac:dyDescent="0.3">
      <c r="C4" s="77" t="s">
        <v>745</v>
      </c>
    </row>
    <row r="5" spans="1:11" x14ac:dyDescent="0.3">
      <c r="A5" s="219" t="s">
        <v>196</v>
      </c>
      <c r="B5" s="225"/>
      <c r="C5" s="225"/>
    </row>
    <row r="6" spans="1:11" x14ac:dyDescent="0.3">
      <c r="A6" s="216" t="s">
        <v>606</v>
      </c>
      <c r="B6" s="226"/>
      <c r="C6" s="226"/>
    </row>
    <row r="7" spans="1:11" s="10" customFormat="1" x14ac:dyDescent="0.3">
      <c r="A7" s="166"/>
      <c r="B7" s="168"/>
      <c r="C7" s="66" t="s">
        <v>430</v>
      </c>
      <c r="D7" s="12"/>
      <c r="E7" s="13"/>
      <c r="F7" s="12"/>
    </row>
    <row r="8" spans="1:11" x14ac:dyDescent="0.25">
      <c r="A8" s="43" t="s">
        <v>243</v>
      </c>
      <c r="B8" s="43" t="s">
        <v>3</v>
      </c>
      <c r="C8" s="43" t="s">
        <v>197</v>
      </c>
    </row>
    <row r="9" spans="1:11" ht="37.5" x14ac:dyDescent="0.25">
      <c r="A9" s="44" t="s">
        <v>416</v>
      </c>
      <c r="B9" s="45" t="s">
        <v>138</v>
      </c>
      <c r="C9" s="89">
        <f>C10+C15+C20+C24+C25+C26</f>
        <v>560849776.34000003</v>
      </c>
      <c r="D9" s="5"/>
      <c r="E9" s="110">
        <f>'прил 13'!E529</f>
        <v>560849776.33999991</v>
      </c>
      <c r="F9" s="6"/>
      <c r="G9" s="4"/>
      <c r="H9" s="4"/>
      <c r="I9" s="4"/>
      <c r="J9" s="70"/>
      <c r="K9" s="70"/>
    </row>
    <row r="10" spans="1:11" ht="39" x14ac:dyDescent="0.35">
      <c r="A10" s="59" t="s">
        <v>448</v>
      </c>
      <c r="B10" s="60" t="s">
        <v>139</v>
      </c>
      <c r="C10" s="102">
        <f>C11+C12+C13+C14</f>
        <v>150845778.63</v>
      </c>
      <c r="D10" s="5"/>
      <c r="E10" s="110"/>
      <c r="F10" s="6"/>
      <c r="G10" s="4"/>
      <c r="H10" s="4"/>
      <c r="I10" s="4"/>
      <c r="J10" s="70"/>
      <c r="K10" s="70"/>
    </row>
    <row r="11" spans="1:11" ht="37.5" x14ac:dyDescent="0.25">
      <c r="A11" s="61" t="s">
        <v>202</v>
      </c>
      <c r="B11" s="62" t="s">
        <v>220</v>
      </c>
      <c r="C11" s="87">
        <v>114458463.88</v>
      </c>
      <c r="D11" s="5"/>
      <c r="E11" s="110"/>
      <c r="F11" s="6"/>
      <c r="G11" s="4"/>
      <c r="H11" s="4"/>
      <c r="I11" s="4"/>
      <c r="J11" s="70"/>
      <c r="K11" s="70"/>
    </row>
    <row r="12" spans="1:11" ht="37.5" x14ac:dyDescent="0.25">
      <c r="A12" s="61" t="s">
        <v>203</v>
      </c>
      <c r="B12" s="62" t="s">
        <v>222</v>
      </c>
      <c r="C12" s="87">
        <v>2412699.7000000002</v>
      </c>
      <c r="D12" s="5"/>
      <c r="E12" s="110"/>
      <c r="F12" s="6"/>
      <c r="G12" s="4"/>
      <c r="H12" s="4"/>
      <c r="I12" s="4"/>
      <c r="J12" s="70"/>
      <c r="K12" s="70"/>
    </row>
    <row r="13" spans="1:11" x14ac:dyDescent="0.25">
      <c r="A13" s="63" t="s">
        <v>204</v>
      </c>
      <c r="B13" s="62" t="s">
        <v>235</v>
      </c>
      <c r="C13" s="87">
        <v>3404117</v>
      </c>
      <c r="D13" s="5"/>
      <c r="E13" s="110"/>
      <c r="F13" s="6"/>
      <c r="G13" s="4"/>
      <c r="H13" s="4"/>
      <c r="I13" s="4"/>
      <c r="J13" s="70"/>
      <c r="K13" s="70"/>
    </row>
    <row r="14" spans="1:11" ht="37.5" x14ac:dyDescent="0.25">
      <c r="A14" s="204" t="s">
        <v>680</v>
      </c>
      <c r="B14" s="62" t="s">
        <v>681</v>
      </c>
      <c r="C14" s="87">
        <v>30570498.050000001</v>
      </c>
      <c r="D14" s="5"/>
      <c r="E14" s="110"/>
      <c r="F14" s="6"/>
      <c r="G14" s="4"/>
      <c r="H14" s="4"/>
      <c r="I14" s="4"/>
      <c r="J14" s="70"/>
      <c r="K14" s="70"/>
    </row>
    <row r="15" spans="1:11" ht="39" x14ac:dyDescent="0.25">
      <c r="A15" s="64" t="s">
        <v>449</v>
      </c>
      <c r="B15" s="60" t="s">
        <v>146</v>
      </c>
      <c r="C15" s="102">
        <f>C16+C17+C18+C19</f>
        <v>361899576.11000001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205</v>
      </c>
      <c r="B16" s="62" t="s">
        <v>223</v>
      </c>
      <c r="C16" s="87">
        <v>342270443.41000003</v>
      </c>
      <c r="D16" s="5"/>
      <c r="E16" s="110"/>
      <c r="F16" s="6"/>
      <c r="G16" s="4"/>
      <c r="H16" s="4"/>
      <c r="I16" s="4"/>
      <c r="J16" s="70"/>
      <c r="K16" s="70"/>
    </row>
    <row r="17" spans="1:11" ht="37.5" x14ac:dyDescent="0.25">
      <c r="A17" s="63" t="s">
        <v>206</v>
      </c>
      <c r="B17" s="62" t="s">
        <v>221</v>
      </c>
      <c r="C17" s="87">
        <v>9207925.4199999999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63" t="s">
        <v>248</v>
      </c>
      <c r="B18" s="62" t="s">
        <v>224</v>
      </c>
      <c r="C18" s="87">
        <v>7915971.5</v>
      </c>
      <c r="D18" s="5"/>
      <c r="E18" s="110"/>
      <c r="F18" s="6"/>
      <c r="G18" s="4"/>
      <c r="H18" s="4"/>
      <c r="I18" s="4"/>
      <c r="J18" s="70"/>
      <c r="K18" s="70"/>
    </row>
    <row r="19" spans="1:11" x14ac:dyDescent="0.25">
      <c r="A19" s="63" t="s">
        <v>517</v>
      </c>
      <c r="B19" s="62" t="s">
        <v>330</v>
      </c>
      <c r="C19" s="87">
        <v>2505235.7799999998</v>
      </c>
      <c r="D19" s="5"/>
      <c r="E19" s="110"/>
      <c r="F19" s="6"/>
      <c r="G19" s="4"/>
      <c r="H19" s="4"/>
      <c r="I19" s="4"/>
      <c r="J19" s="70"/>
      <c r="K19" s="70"/>
    </row>
    <row r="20" spans="1:11" ht="39" x14ac:dyDescent="0.25">
      <c r="A20" s="64" t="s">
        <v>422</v>
      </c>
      <c r="B20" s="60" t="s">
        <v>149</v>
      </c>
      <c r="C20" s="102">
        <f>C21+C22+C23</f>
        <v>26315821.600000001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1" t="s">
        <v>207</v>
      </c>
      <c r="B21" s="62" t="s">
        <v>225</v>
      </c>
      <c r="C21" s="87">
        <v>22647400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1" t="s">
        <v>208</v>
      </c>
      <c r="B22" s="62" t="s">
        <v>226</v>
      </c>
      <c r="C22" s="87">
        <v>110300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1" t="s">
        <v>322</v>
      </c>
      <c r="B23" s="62" t="s">
        <v>321</v>
      </c>
      <c r="C23" s="87">
        <f>3558121.6</f>
        <v>3558121.6</v>
      </c>
      <c r="D23" s="5"/>
      <c r="E23" s="110"/>
      <c r="F23" s="6"/>
      <c r="G23" s="4"/>
      <c r="H23" s="4"/>
      <c r="I23" s="4"/>
      <c r="J23" s="70"/>
      <c r="K23" s="70"/>
    </row>
    <row r="24" spans="1:11" ht="37.5" x14ac:dyDescent="0.25">
      <c r="A24" s="61" t="s">
        <v>209</v>
      </c>
      <c r="B24" s="62" t="s">
        <v>227</v>
      </c>
      <c r="C24" s="87">
        <v>19204600</v>
      </c>
      <c r="D24" s="5"/>
      <c r="E24" s="110"/>
      <c r="F24" s="6"/>
      <c r="G24" s="4"/>
      <c r="H24" s="4"/>
      <c r="I24" s="4"/>
      <c r="J24" s="70"/>
      <c r="K24" s="70"/>
    </row>
    <row r="25" spans="1:11" x14ac:dyDescent="0.25">
      <c r="A25" s="61" t="s">
        <v>239</v>
      </c>
      <c r="B25" s="62" t="s">
        <v>238</v>
      </c>
      <c r="C25" s="87">
        <v>124000</v>
      </c>
      <c r="D25" s="5"/>
      <c r="E25" s="110"/>
      <c r="F25" s="6"/>
      <c r="G25" s="4"/>
      <c r="H25" s="4"/>
      <c r="I25" s="4"/>
      <c r="J25" s="70"/>
      <c r="K25" s="70"/>
    </row>
    <row r="26" spans="1:11" x14ac:dyDescent="0.25">
      <c r="A26" s="73" t="s">
        <v>502</v>
      </c>
      <c r="B26" s="62" t="s">
        <v>503</v>
      </c>
      <c r="C26" s="87">
        <v>2460000</v>
      </c>
      <c r="D26" s="5"/>
      <c r="E26" s="110"/>
      <c r="F26" s="6"/>
      <c r="G26" s="4"/>
      <c r="H26" s="4"/>
      <c r="I26" s="4"/>
      <c r="J26" s="70"/>
      <c r="K26" s="70"/>
    </row>
    <row r="27" spans="1:11" ht="37.5" x14ac:dyDescent="0.25">
      <c r="A27" s="44" t="s">
        <v>450</v>
      </c>
      <c r="B27" s="45" t="s">
        <v>136</v>
      </c>
      <c r="C27" s="89">
        <f>C28+C29+C30</f>
        <v>47421327.43</v>
      </c>
      <c r="D27" s="5"/>
      <c r="E27" s="110">
        <f>'прил 13'!E530</f>
        <v>47421327.43</v>
      </c>
      <c r="F27" s="6"/>
      <c r="G27" s="4"/>
      <c r="H27" s="4"/>
      <c r="I27" s="4"/>
      <c r="J27" s="70"/>
      <c r="K27" s="70"/>
    </row>
    <row r="28" spans="1:11" ht="37.5" x14ac:dyDescent="0.25">
      <c r="A28" s="61" t="s">
        <v>210</v>
      </c>
      <c r="B28" s="62" t="s">
        <v>228</v>
      </c>
      <c r="C28" s="87">
        <v>30465302.890000001</v>
      </c>
      <c r="D28" s="5"/>
      <c r="E28" s="110"/>
      <c r="F28" s="6"/>
      <c r="G28" s="4"/>
      <c r="H28" s="4"/>
      <c r="I28" s="4"/>
      <c r="J28" s="70"/>
      <c r="K28" s="70"/>
    </row>
    <row r="29" spans="1:11" ht="37.5" x14ac:dyDescent="0.25">
      <c r="A29" s="61" t="s">
        <v>207</v>
      </c>
      <c r="B29" s="62" t="s">
        <v>229</v>
      </c>
      <c r="C29" s="87">
        <v>16000000</v>
      </c>
      <c r="D29" s="5"/>
      <c r="E29" s="110"/>
      <c r="F29" s="6"/>
      <c r="G29" s="4"/>
      <c r="H29" s="4"/>
      <c r="I29" s="4"/>
      <c r="J29" s="70"/>
      <c r="K29" s="70"/>
    </row>
    <row r="30" spans="1:11" x14ac:dyDescent="0.25">
      <c r="A30" s="61" t="s">
        <v>211</v>
      </c>
      <c r="B30" s="62" t="s">
        <v>230</v>
      </c>
      <c r="C30" s="87">
        <v>956024.54</v>
      </c>
      <c r="D30" s="5"/>
      <c r="E30" s="110"/>
      <c r="F30" s="6"/>
      <c r="G30" s="4"/>
      <c r="H30" s="4"/>
      <c r="I30" s="4"/>
      <c r="J30" s="70"/>
      <c r="K30" s="70"/>
    </row>
    <row r="31" spans="1:11" ht="37.5" x14ac:dyDescent="0.25">
      <c r="A31" s="44" t="s">
        <v>377</v>
      </c>
      <c r="B31" s="45" t="s">
        <v>135</v>
      </c>
      <c r="C31" s="89">
        <f>C32+C33</f>
        <v>470000</v>
      </c>
      <c r="D31" s="5"/>
      <c r="E31" s="110">
        <f>'прил 13'!E531</f>
        <v>470000</v>
      </c>
      <c r="F31" s="6"/>
      <c r="G31" s="4"/>
      <c r="H31" s="4"/>
      <c r="I31" s="4"/>
      <c r="J31" s="70"/>
      <c r="K31" s="70"/>
    </row>
    <row r="32" spans="1:11" ht="37.5" x14ac:dyDescent="0.25">
      <c r="A32" s="61" t="s">
        <v>451</v>
      </c>
      <c r="B32" s="62" t="s">
        <v>413</v>
      </c>
      <c r="C32" s="85">
        <v>440000</v>
      </c>
      <c r="D32" s="5"/>
      <c r="E32" s="110"/>
      <c r="F32" s="6"/>
      <c r="G32" s="4"/>
      <c r="H32" s="4"/>
      <c r="I32" s="4"/>
      <c r="J32" s="70"/>
      <c r="K32" s="70"/>
    </row>
    <row r="33" spans="1:11" x14ac:dyDescent="0.25">
      <c r="A33" s="61" t="s">
        <v>249</v>
      </c>
      <c r="B33" s="62" t="s">
        <v>247</v>
      </c>
      <c r="C33" s="87">
        <v>30000</v>
      </c>
      <c r="D33" s="5"/>
      <c r="E33" s="110"/>
      <c r="F33" s="6"/>
      <c r="G33" s="4"/>
      <c r="H33" s="4"/>
      <c r="I33" s="4"/>
      <c r="J33" s="70"/>
      <c r="K33" s="70"/>
    </row>
    <row r="34" spans="1:11" ht="37.5" x14ac:dyDescent="0.25">
      <c r="A34" s="44" t="s">
        <v>452</v>
      </c>
      <c r="B34" s="45" t="s">
        <v>200</v>
      </c>
      <c r="C34" s="89">
        <f>C35+C36</f>
        <v>1478224.33</v>
      </c>
      <c r="D34" s="5"/>
      <c r="E34" s="110">
        <f>'прил 13'!E532</f>
        <v>1478224.33</v>
      </c>
      <c r="F34" s="6"/>
      <c r="G34" s="4"/>
      <c r="H34" s="4"/>
      <c r="I34" s="4"/>
      <c r="J34" s="70"/>
      <c r="K34" s="70"/>
    </row>
    <row r="35" spans="1:11" ht="37.5" x14ac:dyDescent="0.25">
      <c r="A35" s="61" t="s">
        <v>213</v>
      </c>
      <c r="B35" s="62" t="s">
        <v>231</v>
      </c>
      <c r="C35" s="87">
        <v>661000</v>
      </c>
      <c r="D35" s="5"/>
      <c r="E35" s="110"/>
      <c r="F35" s="6"/>
      <c r="G35" s="4"/>
      <c r="H35" s="4"/>
      <c r="I35" s="4"/>
      <c r="J35" s="70"/>
      <c r="K35" s="70"/>
    </row>
    <row r="36" spans="1:11" x14ac:dyDescent="0.25">
      <c r="A36" s="63" t="s">
        <v>322</v>
      </c>
      <c r="B36" s="62" t="s">
        <v>320</v>
      </c>
      <c r="C36" s="87">
        <f>817224.33</f>
        <v>817224.33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44" t="s">
        <v>392</v>
      </c>
      <c r="B37" s="45" t="s">
        <v>129</v>
      </c>
      <c r="C37" s="89">
        <f>C38</f>
        <v>200000</v>
      </c>
      <c r="D37" s="5"/>
      <c r="E37" s="110">
        <f>'прил 13'!E533</f>
        <v>200000</v>
      </c>
      <c r="F37" s="6"/>
      <c r="G37" s="4"/>
      <c r="H37" s="4"/>
      <c r="I37" s="4"/>
      <c r="J37" s="70"/>
      <c r="K37" s="70"/>
    </row>
    <row r="38" spans="1:11" ht="37.5" x14ac:dyDescent="0.25">
      <c r="A38" s="63" t="s">
        <v>453</v>
      </c>
      <c r="B38" s="62" t="s">
        <v>443</v>
      </c>
      <c r="C38" s="87">
        <v>200000</v>
      </c>
      <c r="D38" s="5"/>
      <c r="E38" s="110"/>
      <c r="F38" s="6"/>
      <c r="G38" s="4"/>
      <c r="H38" s="4"/>
      <c r="I38" s="4"/>
      <c r="J38" s="70"/>
      <c r="K38" s="70"/>
    </row>
    <row r="39" spans="1:11" ht="37.5" x14ac:dyDescent="0.25">
      <c r="A39" s="44" t="s">
        <v>454</v>
      </c>
      <c r="B39" s="45" t="s">
        <v>128</v>
      </c>
      <c r="C39" s="89">
        <f>C40+C41</f>
        <v>18462025</v>
      </c>
      <c r="D39" s="5"/>
      <c r="E39" s="110">
        <f>'прил 13'!E534</f>
        <v>18462025</v>
      </c>
      <c r="F39" s="6"/>
      <c r="G39" s="4"/>
      <c r="H39" s="4"/>
      <c r="I39" s="4"/>
      <c r="J39" s="70"/>
      <c r="K39" s="70"/>
    </row>
    <row r="40" spans="1:11" ht="37.5" x14ac:dyDescent="0.25">
      <c r="A40" s="63" t="s">
        <v>214</v>
      </c>
      <c r="B40" s="62" t="s">
        <v>332</v>
      </c>
      <c r="C40" s="87">
        <v>313385</v>
      </c>
      <c r="D40" s="5"/>
      <c r="E40" s="110"/>
      <c r="F40" s="6"/>
      <c r="G40" s="4"/>
      <c r="H40" s="4"/>
      <c r="I40" s="4"/>
      <c r="J40" s="70"/>
      <c r="K40" s="70"/>
    </row>
    <row r="41" spans="1:11" ht="37.5" x14ac:dyDescent="0.25">
      <c r="A41" s="61" t="s">
        <v>216</v>
      </c>
      <c r="B41" s="62" t="s">
        <v>232</v>
      </c>
      <c r="C41" s="87">
        <v>18148640</v>
      </c>
      <c r="D41" s="5"/>
      <c r="E41" s="110"/>
      <c r="F41" s="6"/>
      <c r="G41" s="4"/>
      <c r="H41" s="4"/>
      <c r="I41" s="4"/>
      <c r="J41" s="70"/>
      <c r="K41" s="70"/>
    </row>
    <row r="42" spans="1:11" ht="39" customHeight="1" x14ac:dyDescent="0.25">
      <c r="A42" s="44" t="s">
        <v>455</v>
      </c>
      <c r="B42" s="45" t="s">
        <v>134</v>
      </c>
      <c r="C42" s="89">
        <f>C43+C44+C45</f>
        <v>146879357.41</v>
      </c>
      <c r="D42" s="5"/>
      <c r="E42" s="110">
        <f>'прил 13'!E535</f>
        <v>146879357.41</v>
      </c>
      <c r="F42" s="6"/>
      <c r="G42" s="4"/>
      <c r="H42" s="4"/>
      <c r="I42" s="4"/>
      <c r="J42" s="70"/>
      <c r="K42" s="70"/>
    </row>
    <row r="43" spans="1:11" ht="37.5" x14ac:dyDescent="0.25">
      <c r="A43" s="61" t="s">
        <v>217</v>
      </c>
      <c r="B43" s="62" t="s">
        <v>369</v>
      </c>
      <c r="C43" s="87">
        <v>2869057.68</v>
      </c>
      <c r="D43" s="5"/>
      <c r="E43" s="110"/>
      <c r="F43" s="6"/>
      <c r="G43" s="4"/>
      <c r="H43" s="4"/>
      <c r="I43" s="4"/>
      <c r="J43" s="70"/>
      <c r="K43" s="70"/>
    </row>
    <row r="44" spans="1:11" x14ac:dyDescent="0.25">
      <c r="A44" s="65" t="s">
        <v>219</v>
      </c>
      <c r="B44" s="62" t="s">
        <v>233</v>
      </c>
      <c r="C44" s="87">
        <v>550000</v>
      </c>
      <c r="D44" s="5"/>
      <c r="E44" s="110"/>
      <c r="F44" s="6"/>
      <c r="G44" s="4"/>
      <c r="H44" s="4"/>
      <c r="I44" s="4"/>
      <c r="J44" s="70"/>
      <c r="K44" s="70"/>
    </row>
    <row r="45" spans="1:11" x14ac:dyDescent="0.25">
      <c r="A45" s="73" t="s">
        <v>500</v>
      </c>
      <c r="B45" s="62" t="s">
        <v>501</v>
      </c>
      <c r="C45" s="87">
        <v>143460299.72999999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3">
      <c r="A46" s="123" t="s">
        <v>462</v>
      </c>
      <c r="B46" s="45" t="s">
        <v>131</v>
      </c>
      <c r="C46" s="89">
        <f>C47</f>
        <v>50000</v>
      </c>
      <c r="D46" s="5"/>
      <c r="E46" s="110">
        <f>'прил 13'!E536</f>
        <v>50000</v>
      </c>
      <c r="F46" s="6"/>
      <c r="G46" s="4"/>
      <c r="H46" s="4"/>
      <c r="I46" s="4"/>
      <c r="J46" s="70"/>
      <c r="K46" s="70"/>
    </row>
    <row r="47" spans="1:11" x14ac:dyDescent="0.25">
      <c r="A47" s="65" t="s">
        <v>343</v>
      </c>
      <c r="B47" s="62" t="s">
        <v>234</v>
      </c>
      <c r="C47" s="87">
        <v>50000</v>
      </c>
      <c r="D47" s="5"/>
      <c r="E47" s="110"/>
      <c r="F47" s="6"/>
      <c r="G47" s="4"/>
      <c r="H47" s="4"/>
      <c r="I47" s="4"/>
      <c r="J47" s="70"/>
      <c r="K47" s="70"/>
    </row>
    <row r="48" spans="1:11" ht="37.5" x14ac:dyDescent="0.25">
      <c r="A48" s="44" t="s">
        <v>456</v>
      </c>
      <c r="B48" s="45" t="s">
        <v>395</v>
      </c>
      <c r="C48" s="89">
        <f>C49</f>
        <v>558600</v>
      </c>
      <c r="D48" s="5"/>
      <c r="E48" s="110">
        <f>'прил 13'!E538</f>
        <v>558600</v>
      </c>
      <c r="F48" s="6"/>
      <c r="G48" s="4"/>
      <c r="H48" s="4"/>
      <c r="I48" s="4"/>
      <c r="J48" s="70"/>
      <c r="K48" s="70"/>
    </row>
    <row r="49" spans="1:11" ht="37.5" x14ac:dyDescent="0.25">
      <c r="A49" s="161" t="s">
        <v>457</v>
      </c>
      <c r="B49" s="62" t="s">
        <v>396</v>
      </c>
      <c r="C49" s="87">
        <v>558600</v>
      </c>
      <c r="D49" s="5"/>
      <c r="E49" s="6"/>
      <c r="F49" s="6"/>
      <c r="G49" s="4"/>
      <c r="H49" s="4"/>
      <c r="I49" s="4"/>
      <c r="J49" s="70"/>
      <c r="K49" s="70"/>
    </row>
    <row r="50" spans="1:11" s="117" customFormat="1" ht="38.25" customHeight="1" x14ac:dyDescent="0.3">
      <c r="A50" s="123" t="s">
        <v>463</v>
      </c>
      <c r="B50" s="112" t="s">
        <v>334</v>
      </c>
      <c r="C50" s="113">
        <f>C51</f>
        <v>3392285</v>
      </c>
      <c r="D50" s="114"/>
      <c r="E50" s="115">
        <f>'прил 13'!E539</f>
        <v>3392285</v>
      </c>
      <c r="F50" s="115"/>
      <c r="G50" s="115"/>
      <c r="H50" s="115"/>
      <c r="I50" s="115"/>
      <c r="J50" s="116"/>
      <c r="K50" s="116"/>
    </row>
    <row r="51" spans="1:11" ht="37.5" x14ac:dyDescent="0.25">
      <c r="A51" s="61" t="s">
        <v>250</v>
      </c>
      <c r="B51" s="62" t="s">
        <v>336</v>
      </c>
      <c r="C51" s="87">
        <v>3392285</v>
      </c>
      <c r="D51" s="5"/>
      <c r="E51" s="6"/>
      <c r="F51" s="6"/>
      <c r="G51" s="4"/>
      <c r="H51" s="4"/>
      <c r="I51" s="4"/>
      <c r="J51" s="70"/>
      <c r="K51" s="70"/>
    </row>
    <row r="52" spans="1:11" ht="56.25" x14ac:dyDescent="0.25">
      <c r="A52" s="109" t="s">
        <v>353</v>
      </c>
      <c r="B52" s="45" t="s">
        <v>354</v>
      </c>
      <c r="C52" s="89">
        <f>C53</f>
        <v>36403000</v>
      </c>
      <c r="D52" s="5"/>
      <c r="E52" s="110">
        <f>'прил 13'!E540</f>
        <v>36403000</v>
      </c>
      <c r="F52" s="6"/>
      <c r="G52" s="4"/>
      <c r="H52" s="4"/>
      <c r="I52" s="4"/>
      <c r="J52" s="70"/>
      <c r="K52" s="70"/>
    </row>
    <row r="53" spans="1:11" ht="37.5" x14ac:dyDescent="0.25">
      <c r="A53" s="65" t="s">
        <v>218</v>
      </c>
      <c r="B53" s="62" t="s">
        <v>356</v>
      </c>
      <c r="C53" s="87">
        <v>36403000</v>
      </c>
      <c r="D53" s="5"/>
      <c r="E53" s="6"/>
      <c r="F53" s="6"/>
      <c r="G53" s="4"/>
      <c r="H53" s="4"/>
      <c r="I53" s="4"/>
      <c r="J53" s="70"/>
      <c r="K53" s="70"/>
    </row>
    <row r="54" spans="1:11" s="3" customFormat="1" ht="54" customHeight="1" x14ac:dyDescent="0.25">
      <c r="A54" s="44" t="s">
        <v>466</v>
      </c>
      <c r="B54" s="60" t="s">
        <v>382</v>
      </c>
      <c r="C54" s="102">
        <f>C55</f>
        <v>45000</v>
      </c>
      <c r="D54" s="95"/>
      <c r="E54" s="110">
        <f>'прил 13'!E541</f>
        <v>45000</v>
      </c>
      <c r="F54" s="110"/>
      <c r="G54" s="101"/>
      <c r="H54" s="101"/>
      <c r="I54" s="101"/>
      <c r="J54" s="111"/>
      <c r="K54" s="111"/>
    </row>
    <row r="55" spans="1:11" ht="21" customHeight="1" x14ac:dyDescent="0.25">
      <c r="A55" s="73" t="s">
        <v>212</v>
      </c>
      <c r="B55" s="62" t="s">
        <v>384</v>
      </c>
      <c r="C55" s="87">
        <v>45000</v>
      </c>
      <c r="D55" s="5"/>
      <c r="E55" s="6"/>
      <c r="F55" s="6"/>
      <c r="G55" s="4"/>
      <c r="H55" s="4"/>
      <c r="I55" s="4"/>
      <c r="J55" s="70"/>
      <c r="K55" s="70"/>
    </row>
    <row r="56" spans="1:11" ht="56.25" x14ac:dyDescent="0.25">
      <c r="A56" s="118" t="s">
        <v>410</v>
      </c>
      <c r="B56" s="45" t="s">
        <v>359</v>
      </c>
      <c r="C56" s="89">
        <f>C57+C58</f>
        <v>620000</v>
      </c>
      <c r="D56" s="5"/>
      <c r="E56" s="110">
        <f>'прил 13'!E542</f>
        <v>620000</v>
      </c>
      <c r="F56" s="6"/>
      <c r="G56" s="4"/>
      <c r="H56" s="4"/>
      <c r="I56" s="4"/>
      <c r="J56" s="70"/>
      <c r="K56" s="70"/>
    </row>
    <row r="57" spans="1:11" ht="22.5" customHeight="1" x14ac:dyDescent="0.25">
      <c r="A57" s="63" t="s">
        <v>458</v>
      </c>
      <c r="B57" s="62" t="s">
        <v>360</v>
      </c>
      <c r="C57" s="87">
        <v>300000</v>
      </c>
      <c r="D57" s="5"/>
      <c r="E57" s="110"/>
      <c r="F57" s="6"/>
      <c r="G57" s="4"/>
      <c r="H57" s="4"/>
      <c r="I57" s="4"/>
      <c r="J57" s="70"/>
      <c r="K57" s="70"/>
    </row>
    <row r="58" spans="1:11" ht="22.5" customHeight="1" x14ac:dyDescent="0.25">
      <c r="A58" s="63" t="s">
        <v>409</v>
      </c>
      <c r="B58" s="62" t="s">
        <v>408</v>
      </c>
      <c r="C58" s="87">
        <v>320000</v>
      </c>
      <c r="D58" s="5"/>
      <c r="E58" s="110"/>
      <c r="F58" s="6"/>
      <c r="G58" s="4"/>
      <c r="H58" s="4"/>
      <c r="I58" s="4"/>
      <c r="J58" s="70"/>
      <c r="K58" s="70"/>
    </row>
    <row r="59" spans="1:11" ht="37.5" x14ac:dyDescent="0.25">
      <c r="A59" s="118" t="s">
        <v>401</v>
      </c>
      <c r="B59" s="45" t="s">
        <v>350</v>
      </c>
      <c r="C59" s="89">
        <f>C60</f>
        <v>3640000</v>
      </c>
      <c r="D59" s="5"/>
      <c r="E59" s="110">
        <f>'прил 13'!E543</f>
        <v>3640000</v>
      </c>
      <c r="F59" s="6"/>
      <c r="G59" s="4"/>
      <c r="H59" s="4"/>
      <c r="I59" s="4"/>
      <c r="J59" s="70"/>
      <c r="K59" s="70"/>
    </row>
    <row r="60" spans="1:11" ht="37.5" x14ac:dyDescent="0.25">
      <c r="A60" s="61" t="s">
        <v>215</v>
      </c>
      <c r="B60" s="62" t="s">
        <v>351</v>
      </c>
      <c r="C60" s="87">
        <v>3640000</v>
      </c>
      <c r="D60" s="5"/>
      <c r="E60" s="6"/>
      <c r="F60" s="6"/>
      <c r="G60" s="4"/>
      <c r="H60" s="4"/>
      <c r="I60" s="4"/>
      <c r="J60" s="70"/>
      <c r="K60" s="70"/>
    </row>
    <row r="61" spans="1:11" s="76" customFormat="1" ht="37.5" x14ac:dyDescent="0.25">
      <c r="A61" s="163" t="s">
        <v>510</v>
      </c>
      <c r="B61" s="45" t="s">
        <v>511</v>
      </c>
      <c r="C61" s="89">
        <f>C62</f>
        <v>50000</v>
      </c>
      <c r="D61" s="119"/>
      <c r="E61" s="120"/>
      <c r="F61" s="119"/>
    </row>
    <row r="62" spans="1:11" s="76" customFormat="1" x14ac:dyDescent="0.25">
      <c r="A62" s="164" t="s">
        <v>512</v>
      </c>
      <c r="B62" s="62" t="s">
        <v>513</v>
      </c>
      <c r="C62" s="87">
        <v>50000</v>
      </c>
      <c r="D62" s="119"/>
      <c r="E62" s="120"/>
      <c r="F62" s="119"/>
    </row>
    <row r="63" spans="1:11" s="3" customFormat="1" ht="37.5" x14ac:dyDescent="0.25">
      <c r="A63" s="44" t="s">
        <v>568</v>
      </c>
      <c r="B63" s="45" t="s">
        <v>569</v>
      </c>
      <c r="C63" s="89">
        <f>C64</f>
        <v>6000000</v>
      </c>
      <c r="D63" s="196"/>
      <c r="E63" s="95">
        <f>'прил 13'!E590</f>
        <v>6000000</v>
      </c>
      <c r="F63" s="196"/>
    </row>
    <row r="64" spans="1:11" s="76" customFormat="1" ht="23.25" customHeight="1" x14ac:dyDescent="0.25">
      <c r="A64" s="79" t="s">
        <v>570</v>
      </c>
      <c r="B64" s="62">
        <v>1895800000</v>
      </c>
      <c r="C64" s="87">
        <v>6000000</v>
      </c>
      <c r="D64" s="119"/>
      <c r="E64" s="120"/>
      <c r="F64" s="119"/>
    </row>
    <row r="65" spans="1:11" s="3" customFormat="1" ht="37.5" customHeight="1" x14ac:dyDescent="0.25">
      <c r="A65" s="44" t="s">
        <v>578</v>
      </c>
      <c r="B65" s="45" t="s">
        <v>579</v>
      </c>
      <c r="C65" s="89">
        <f>C66+C68</f>
        <v>13917191.41</v>
      </c>
      <c r="D65" s="196"/>
      <c r="E65" s="95">
        <f>'прил 13'!E546</f>
        <v>13917191.41</v>
      </c>
      <c r="F65" s="196"/>
    </row>
    <row r="66" spans="1:11" s="3" customFormat="1" ht="37.5" customHeight="1" x14ac:dyDescent="0.25">
      <c r="A66" s="199" t="s">
        <v>631</v>
      </c>
      <c r="B66" s="201">
        <v>1910000000</v>
      </c>
      <c r="C66" s="102">
        <f>C67</f>
        <v>7115762.04</v>
      </c>
      <c r="D66" s="196"/>
      <c r="E66" s="95"/>
      <c r="F66" s="196"/>
    </row>
    <row r="67" spans="1:11" s="3" customFormat="1" ht="18.75" customHeight="1" x14ac:dyDescent="0.25">
      <c r="A67" s="200" t="s">
        <v>630</v>
      </c>
      <c r="B67" s="202" t="s">
        <v>633</v>
      </c>
      <c r="C67" s="87">
        <v>7115762.04</v>
      </c>
      <c r="D67" s="196"/>
      <c r="E67" s="94"/>
      <c r="F67" s="196"/>
    </row>
    <row r="68" spans="1:11" s="3" customFormat="1" ht="37.5" customHeight="1" x14ac:dyDescent="0.25">
      <c r="A68" s="199" t="s">
        <v>635</v>
      </c>
      <c r="B68" s="201">
        <v>1920000000</v>
      </c>
      <c r="C68" s="102">
        <f>C69</f>
        <v>6801429.3700000001</v>
      </c>
      <c r="D68" s="196"/>
      <c r="E68" s="95"/>
      <c r="F68" s="196"/>
    </row>
    <row r="69" spans="1:11" ht="37.5" customHeight="1" x14ac:dyDescent="0.25">
      <c r="A69" s="61" t="s">
        <v>636</v>
      </c>
      <c r="B69" s="202">
        <v>1925900000</v>
      </c>
      <c r="C69" s="87">
        <v>6801429.3700000001</v>
      </c>
    </row>
    <row r="70" spans="1:11" x14ac:dyDescent="0.3">
      <c r="A70" s="220" t="s">
        <v>118</v>
      </c>
      <c r="B70" s="220"/>
      <c r="C70" s="103">
        <f>C9+C27+C31+C34+C37+C39+C42+C46+C48+C50+C52+C54+C56+C59+C61+C63+C65</f>
        <v>840436786.91999996</v>
      </c>
      <c r="D70" s="5"/>
      <c r="E70" s="5">
        <f>C70+'прил 13'!E547</f>
        <v>961436323.28999996</v>
      </c>
      <c r="F70" s="5"/>
      <c r="G70" s="4">
        <f>C70+'прил 13'!E547</f>
        <v>961436323.28999996</v>
      </c>
      <c r="H70" s="4"/>
      <c r="I70" s="4"/>
      <c r="J70" s="70"/>
      <c r="K70" s="70"/>
    </row>
    <row r="71" spans="1:11" x14ac:dyDescent="0.3">
      <c r="A71" s="52"/>
      <c r="B71" s="52"/>
      <c r="C71" s="52"/>
      <c r="E71" s="6"/>
      <c r="F71" s="6"/>
      <c r="G71" s="2"/>
      <c r="H71" s="2"/>
      <c r="I71" s="4"/>
      <c r="J71" s="2"/>
      <c r="K71" s="4"/>
    </row>
    <row r="72" spans="1:11" x14ac:dyDescent="0.3">
      <c r="A72" s="224"/>
      <c r="B72" s="224"/>
      <c r="C72" s="224"/>
      <c r="E72" s="6"/>
      <c r="F72" s="6">
        <f>G70-E70</f>
        <v>0</v>
      </c>
      <c r="G72" s="2"/>
      <c r="H72" s="4"/>
      <c r="I72" s="2"/>
      <c r="J72" s="2"/>
      <c r="K72" s="4"/>
    </row>
    <row r="77" spans="1:11" x14ac:dyDescent="0.3">
      <c r="A77" s="54" t="s">
        <v>51</v>
      </c>
    </row>
  </sheetData>
  <mergeCells count="4">
    <mergeCell ref="A72:C72"/>
    <mergeCell ref="A5:C5"/>
    <mergeCell ref="A6:C6"/>
    <mergeCell ref="A70:B70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61" zoomScale="86" zoomScaleNormal="100" zoomScaleSheetLayoutView="86" workbookViewId="0">
      <selection activeCell="C15" sqref="C15:D15"/>
    </sheetView>
  </sheetViews>
  <sheetFormatPr defaultRowHeight="18.75" x14ac:dyDescent="0.3"/>
  <cols>
    <col min="1" max="1" width="79.7109375" style="149" customWidth="1"/>
    <col min="2" max="2" width="14.85546875" style="54" customWidth="1"/>
    <col min="3" max="3" width="17" style="54" customWidth="1"/>
    <col min="4" max="4" width="16.5703125" style="149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498</v>
      </c>
    </row>
    <row r="2" spans="1:11" x14ac:dyDescent="0.3">
      <c r="D2" s="77" t="s">
        <v>744</v>
      </c>
    </row>
    <row r="3" spans="1:11" x14ac:dyDescent="0.3">
      <c r="D3" s="77" t="s">
        <v>743</v>
      </c>
    </row>
    <row r="4" spans="1:11" x14ac:dyDescent="0.3">
      <c r="D4" s="77" t="s">
        <v>745</v>
      </c>
    </row>
    <row r="5" spans="1:11" x14ac:dyDescent="0.3">
      <c r="A5" s="219" t="s">
        <v>196</v>
      </c>
      <c r="B5" s="219"/>
      <c r="C5" s="219"/>
      <c r="D5" s="219"/>
    </row>
    <row r="6" spans="1:11" x14ac:dyDescent="0.3">
      <c r="A6" s="216" t="s">
        <v>499</v>
      </c>
      <c r="B6" s="216"/>
      <c r="C6" s="216"/>
      <c r="D6" s="216"/>
    </row>
    <row r="7" spans="1:11" x14ac:dyDescent="0.3">
      <c r="A7" s="216" t="s">
        <v>605</v>
      </c>
      <c r="B7" s="216"/>
      <c r="C7" s="216"/>
      <c r="D7" s="216"/>
    </row>
    <row r="8" spans="1:11" s="10" customFormat="1" x14ac:dyDescent="0.3">
      <c r="A8" s="156"/>
      <c r="B8" s="168"/>
      <c r="C8" s="157"/>
      <c r="D8" s="66" t="s">
        <v>430</v>
      </c>
      <c r="E8" s="13"/>
      <c r="F8" s="12"/>
      <c r="G8" s="12"/>
    </row>
    <row r="9" spans="1:11" ht="37.5" x14ac:dyDescent="0.25">
      <c r="A9" s="43" t="s">
        <v>243</v>
      </c>
      <c r="B9" s="43" t="s">
        <v>3</v>
      </c>
      <c r="C9" s="43" t="s">
        <v>472</v>
      </c>
      <c r="D9" s="43" t="s">
        <v>524</v>
      </c>
    </row>
    <row r="10" spans="1:11" ht="39.75" customHeight="1" x14ac:dyDescent="0.25">
      <c r="A10" s="44" t="s">
        <v>416</v>
      </c>
      <c r="B10" s="45" t="s">
        <v>138</v>
      </c>
      <c r="C10" s="89">
        <f>C11+C15+C20+C23+C24+C25</f>
        <v>502079346.32999998</v>
      </c>
      <c r="D10" s="89">
        <f>D11+D15+D20+D23+D24+D25</f>
        <v>523738299.83999997</v>
      </c>
      <c r="E10" s="6"/>
      <c r="F10" s="6">
        <f>'прил 14'!E469</f>
        <v>502079346.33000004</v>
      </c>
      <c r="G10" s="6">
        <f>'прил 14'!F469</f>
        <v>523738299.83999997</v>
      </c>
      <c r="H10" s="4"/>
      <c r="I10" s="2"/>
      <c r="J10" s="2"/>
      <c r="K10" s="4"/>
    </row>
    <row r="11" spans="1:11" ht="35.25" customHeight="1" x14ac:dyDescent="0.35">
      <c r="A11" s="59" t="s">
        <v>448</v>
      </c>
      <c r="B11" s="60" t="s">
        <v>139</v>
      </c>
      <c r="C11" s="102">
        <f>C12+C13+C14</f>
        <v>112206892.95999999</v>
      </c>
      <c r="D11" s="102">
        <f>D12+D13+D14</f>
        <v>117318010.70999999</v>
      </c>
      <c r="E11" s="6"/>
      <c r="F11" s="6">
        <f>C10-F10</f>
        <v>0</v>
      </c>
      <c r="G11" s="6">
        <f>D10-G10</f>
        <v>0</v>
      </c>
      <c r="H11" s="4"/>
      <c r="I11" s="2"/>
      <c r="J11" s="2"/>
      <c r="K11" s="4"/>
    </row>
    <row r="12" spans="1:11" ht="36" customHeight="1" x14ac:dyDescent="0.25">
      <c r="A12" s="61" t="s">
        <v>202</v>
      </c>
      <c r="B12" s="62" t="s">
        <v>220</v>
      </c>
      <c r="C12" s="87">
        <v>110298213.95999999</v>
      </c>
      <c r="D12" s="87">
        <v>115798708.70999999</v>
      </c>
      <c r="E12" s="6"/>
      <c r="F12" s="6"/>
      <c r="G12" s="6"/>
      <c r="H12" s="4"/>
      <c r="I12" s="2"/>
      <c r="J12" s="2"/>
      <c r="K12" s="4"/>
    </row>
    <row r="13" spans="1:11" ht="37.5" x14ac:dyDescent="0.25">
      <c r="A13" s="61" t="s">
        <v>203</v>
      </c>
      <c r="B13" s="62" t="s">
        <v>222</v>
      </c>
      <c r="C13" s="87">
        <v>242500</v>
      </c>
      <c r="D13" s="87">
        <v>140000</v>
      </c>
      <c r="E13" s="6"/>
      <c r="F13" s="6"/>
      <c r="G13" s="6"/>
      <c r="H13" s="4"/>
      <c r="I13" s="2"/>
      <c r="J13" s="2"/>
      <c r="K13" s="4"/>
    </row>
    <row r="14" spans="1:11" ht="21" customHeight="1" x14ac:dyDescent="0.25">
      <c r="A14" s="63" t="s">
        <v>204</v>
      </c>
      <c r="B14" s="62" t="s">
        <v>235</v>
      </c>
      <c r="C14" s="87">
        <v>1666179</v>
      </c>
      <c r="D14" s="87">
        <v>1379302</v>
      </c>
      <c r="E14" s="6"/>
      <c r="F14" s="6"/>
      <c r="G14" s="6"/>
      <c r="H14" s="4"/>
      <c r="I14" s="2"/>
      <c r="J14" s="2"/>
      <c r="K14" s="4"/>
    </row>
    <row r="15" spans="1:11" ht="37.5" customHeight="1" x14ac:dyDescent="0.25">
      <c r="A15" s="64" t="s">
        <v>449</v>
      </c>
      <c r="B15" s="60" t="s">
        <v>146</v>
      </c>
      <c r="C15" s="102">
        <f>C16+C17+C18+C19</f>
        <v>349846745.51999998</v>
      </c>
      <c r="D15" s="102">
        <f>D16+D17+D18+D19</f>
        <v>365961805.06999999</v>
      </c>
      <c r="E15" s="6"/>
      <c r="F15" s="6"/>
      <c r="G15" s="6"/>
      <c r="H15" s="4"/>
      <c r="I15" s="2"/>
      <c r="J15" s="2"/>
      <c r="K15" s="4"/>
    </row>
    <row r="16" spans="1:11" ht="33.75" customHeight="1" x14ac:dyDescent="0.25">
      <c r="A16" s="61" t="s">
        <v>205</v>
      </c>
      <c r="B16" s="62" t="s">
        <v>223</v>
      </c>
      <c r="C16" s="87">
        <f>347347691.28-6226250</f>
        <v>341121441.27999997</v>
      </c>
      <c r="D16" s="87">
        <f>363504964.28-6226250</f>
        <v>357278714.27999997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3" t="s">
        <v>206</v>
      </c>
      <c r="B17" s="62" t="s">
        <v>221</v>
      </c>
      <c r="C17" s="87">
        <v>270000</v>
      </c>
      <c r="D17" s="87">
        <v>270000</v>
      </c>
      <c r="E17" s="6"/>
      <c r="F17" s="6"/>
      <c r="G17" s="6"/>
      <c r="H17" s="4"/>
      <c r="I17" s="2"/>
      <c r="J17" s="2"/>
      <c r="K17" s="4"/>
    </row>
    <row r="18" spans="1:11" ht="37.5" x14ac:dyDescent="0.25">
      <c r="A18" s="63" t="s">
        <v>248</v>
      </c>
      <c r="B18" s="62" t="s">
        <v>224</v>
      </c>
      <c r="C18" s="87">
        <v>6226250</v>
      </c>
      <c r="D18" s="87">
        <v>6226250</v>
      </c>
      <c r="E18" s="6"/>
      <c r="F18" s="6"/>
      <c r="G18" s="6"/>
      <c r="H18" s="4"/>
      <c r="I18" s="2"/>
      <c r="J18" s="2"/>
      <c r="K18" s="4"/>
    </row>
    <row r="19" spans="1:11" x14ac:dyDescent="0.25">
      <c r="A19" s="208" t="s">
        <v>517</v>
      </c>
      <c r="B19" s="62" t="s">
        <v>330</v>
      </c>
      <c r="C19" s="87">
        <v>2229054.2400000002</v>
      </c>
      <c r="D19" s="87">
        <v>2186840.79</v>
      </c>
      <c r="E19" s="6"/>
      <c r="F19" s="6"/>
      <c r="G19" s="6"/>
      <c r="H19" s="4"/>
      <c r="I19" s="2"/>
      <c r="J19" s="2"/>
      <c r="K19" s="4"/>
    </row>
    <row r="20" spans="1:11" ht="38.25" customHeight="1" x14ac:dyDescent="0.25">
      <c r="A20" s="64" t="s">
        <v>422</v>
      </c>
      <c r="B20" s="60" t="s">
        <v>149</v>
      </c>
      <c r="C20" s="102">
        <f>C21+C22</f>
        <v>18276307.850000001</v>
      </c>
      <c r="D20" s="102">
        <f>D21+D22</f>
        <v>18717084.059999999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1" t="s">
        <v>207</v>
      </c>
      <c r="B21" s="62" t="s">
        <v>225</v>
      </c>
      <c r="C21" s="87">
        <v>18180807.850000001</v>
      </c>
      <c r="D21" s="87">
        <v>18621584.059999999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1" t="s">
        <v>208</v>
      </c>
      <c r="B22" s="62" t="s">
        <v>226</v>
      </c>
      <c r="C22" s="87">
        <v>95500</v>
      </c>
      <c r="D22" s="87">
        <v>95500</v>
      </c>
      <c r="E22" s="6"/>
      <c r="F22" s="6"/>
      <c r="G22" s="6"/>
      <c r="H22" s="4"/>
      <c r="I22" s="2"/>
      <c r="J22" s="2"/>
      <c r="K22" s="4"/>
    </row>
    <row r="23" spans="1:11" ht="37.5" x14ac:dyDescent="0.25">
      <c r="A23" s="61" t="s">
        <v>209</v>
      </c>
      <c r="B23" s="62" t="s">
        <v>227</v>
      </c>
      <c r="C23" s="87">
        <v>19189400</v>
      </c>
      <c r="D23" s="87">
        <v>19181400</v>
      </c>
      <c r="E23" s="6"/>
      <c r="F23" s="6"/>
      <c r="G23" s="6"/>
      <c r="H23" s="4"/>
      <c r="I23" s="2"/>
      <c r="J23" s="2"/>
      <c r="K23" s="4"/>
    </row>
    <row r="24" spans="1:11" ht="23.25" customHeight="1" x14ac:dyDescent="0.25">
      <c r="A24" s="61" t="s">
        <v>239</v>
      </c>
      <c r="B24" s="62" t="s">
        <v>238</v>
      </c>
      <c r="C24" s="87">
        <v>100000</v>
      </c>
      <c r="D24" s="87">
        <v>100000</v>
      </c>
      <c r="E24" s="6"/>
      <c r="F24" s="6"/>
      <c r="G24" s="6"/>
      <c r="H24" s="4"/>
      <c r="I24" s="2"/>
      <c r="J24" s="2"/>
      <c r="K24" s="4"/>
    </row>
    <row r="25" spans="1:11" x14ac:dyDescent="0.25">
      <c r="A25" s="73" t="s">
        <v>502</v>
      </c>
      <c r="B25" s="62" t="s">
        <v>503</v>
      </c>
      <c r="C25" s="87">
        <v>2460000</v>
      </c>
      <c r="D25" s="87">
        <v>2460000</v>
      </c>
      <c r="E25" s="6"/>
      <c r="F25" s="6"/>
      <c r="G25" s="6"/>
      <c r="H25" s="4"/>
      <c r="I25" s="2"/>
      <c r="J25" s="2"/>
      <c r="K25" s="4"/>
    </row>
    <row r="26" spans="1:11" ht="39.75" customHeight="1" x14ac:dyDescent="0.25">
      <c r="A26" s="44" t="s">
        <v>450</v>
      </c>
      <c r="B26" s="45" t="s">
        <v>136</v>
      </c>
      <c r="C26" s="89">
        <f>C27+C28+C29+C30</f>
        <v>37959377.670000002</v>
      </c>
      <c r="D26" s="89">
        <f>D27+D28+D29+D30</f>
        <v>43226866.379999995</v>
      </c>
      <c r="E26" s="6"/>
      <c r="F26" s="6">
        <f>'прил 14'!E470</f>
        <v>37959377.670000002</v>
      </c>
      <c r="G26" s="6">
        <f>'прил 14'!F470</f>
        <v>43226866.379999995</v>
      </c>
      <c r="H26" s="4"/>
      <c r="I26" s="2"/>
      <c r="J26" s="2"/>
      <c r="K26" s="4"/>
    </row>
    <row r="27" spans="1:11" ht="18.75" customHeight="1" x14ac:dyDescent="0.25">
      <c r="A27" s="61" t="s">
        <v>210</v>
      </c>
      <c r="B27" s="62" t="s">
        <v>228</v>
      </c>
      <c r="C27" s="87">
        <v>24443948.489999998</v>
      </c>
      <c r="D27" s="87">
        <v>25032386.34</v>
      </c>
      <c r="E27" s="6"/>
      <c r="F27" s="6">
        <f>C26-F26</f>
        <v>0</v>
      </c>
      <c r="G27" s="6">
        <f>D26-G26</f>
        <v>0</v>
      </c>
      <c r="H27" s="4"/>
      <c r="I27" s="2"/>
      <c r="J27" s="2"/>
      <c r="K27" s="4"/>
    </row>
    <row r="28" spans="1:11" ht="36.75" customHeight="1" x14ac:dyDescent="0.25">
      <c r="A28" s="61" t="s">
        <v>207</v>
      </c>
      <c r="B28" s="62" t="s">
        <v>229</v>
      </c>
      <c r="C28" s="87">
        <v>12844429.18</v>
      </c>
      <c r="D28" s="87">
        <v>13155830.039999999</v>
      </c>
      <c r="E28" s="6"/>
      <c r="F28" s="6"/>
      <c r="G28" s="6"/>
      <c r="H28" s="4"/>
      <c r="I28" s="2"/>
      <c r="J28" s="2"/>
      <c r="K28" s="4"/>
    </row>
    <row r="29" spans="1:11" ht="33" customHeight="1" x14ac:dyDescent="0.25">
      <c r="A29" s="61" t="s">
        <v>211</v>
      </c>
      <c r="B29" s="62" t="s">
        <v>230</v>
      </c>
      <c r="C29" s="87">
        <v>671000</v>
      </c>
      <c r="D29" s="87">
        <v>671000</v>
      </c>
      <c r="E29" s="6"/>
      <c r="F29" s="6"/>
      <c r="G29" s="6"/>
      <c r="H29" s="4"/>
      <c r="I29" s="2"/>
      <c r="J29" s="2"/>
      <c r="K29" s="4"/>
    </row>
    <row r="30" spans="1:11" ht="24" customHeight="1" x14ac:dyDescent="0.25">
      <c r="A30" s="161" t="s">
        <v>687</v>
      </c>
      <c r="B30" s="62" t="s">
        <v>688</v>
      </c>
      <c r="C30" s="87">
        <v>0</v>
      </c>
      <c r="D30" s="87">
        <v>4367650</v>
      </c>
      <c r="E30" s="6"/>
      <c r="F30" s="6"/>
      <c r="G30" s="6"/>
      <c r="H30" s="4"/>
      <c r="I30" s="2"/>
      <c r="J30" s="2"/>
      <c r="K30" s="4"/>
    </row>
    <row r="31" spans="1:11" ht="36.75" customHeight="1" x14ac:dyDescent="0.25">
      <c r="A31" s="44" t="s">
        <v>377</v>
      </c>
      <c r="B31" s="45" t="s">
        <v>135</v>
      </c>
      <c r="C31" s="89">
        <f>C32+C33</f>
        <v>470000</v>
      </c>
      <c r="D31" s="89">
        <f>D32+D33</f>
        <v>470000</v>
      </c>
      <c r="E31" s="6"/>
      <c r="F31" s="6">
        <f>'прил 14'!E471</f>
        <v>470000</v>
      </c>
      <c r="G31" s="6">
        <f>'прил 14'!F471</f>
        <v>470000</v>
      </c>
      <c r="H31" s="4"/>
      <c r="I31" s="2"/>
      <c r="J31" s="2"/>
      <c r="K31" s="4"/>
    </row>
    <row r="32" spans="1:11" ht="56.25" x14ac:dyDescent="0.25">
      <c r="A32" s="61" t="s">
        <v>451</v>
      </c>
      <c r="B32" s="62" t="s">
        <v>413</v>
      </c>
      <c r="C32" s="85">
        <v>440000</v>
      </c>
      <c r="D32" s="158">
        <v>440000</v>
      </c>
      <c r="E32" s="6"/>
      <c r="F32" s="6">
        <f>C31-F31</f>
        <v>0</v>
      </c>
      <c r="G32" s="6">
        <f>D31-G31</f>
        <v>0</v>
      </c>
      <c r="H32" s="4"/>
      <c r="I32" s="2"/>
      <c r="J32" s="2"/>
      <c r="K32" s="4"/>
    </row>
    <row r="33" spans="1:11" ht="31.5" customHeight="1" x14ac:dyDescent="0.25">
      <c r="A33" s="61" t="s">
        <v>249</v>
      </c>
      <c r="B33" s="62" t="s">
        <v>247</v>
      </c>
      <c r="C33" s="87">
        <v>30000</v>
      </c>
      <c r="D33" s="158">
        <v>30000</v>
      </c>
      <c r="E33" s="6"/>
      <c r="F33" s="6"/>
      <c r="G33" s="6"/>
      <c r="H33" s="4"/>
      <c r="I33" s="2"/>
      <c r="J33" s="2"/>
      <c r="K33" s="4"/>
    </row>
    <row r="34" spans="1:11" ht="38.25" customHeight="1" x14ac:dyDescent="0.25">
      <c r="A34" s="44" t="s">
        <v>452</v>
      </c>
      <c r="B34" s="45" t="s">
        <v>200</v>
      </c>
      <c r="C34" s="89">
        <f>C35</f>
        <v>661000</v>
      </c>
      <c r="D34" s="89">
        <f>D35</f>
        <v>661000</v>
      </c>
      <c r="E34" s="6"/>
      <c r="F34" s="6">
        <f>'прил 14'!E472</f>
        <v>661000</v>
      </c>
      <c r="G34" s="6">
        <f>'прил 14'!F472</f>
        <v>661000</v>
      </c>
      <c r="H34" s="4"/>
      <c r="I34" s="2"/>
      <c r="J34" s="2"/>
      <c r="K34" s="4"/>
    </row>
    <row r="35" spans="1:11" ht="39" customHeight="1" x14ac:dyDescent="0.25">
      <c r="A35" s="61" t="s">
        <v>213</v>
      </c>
      <c r="B35" s="62" t="s">
        <v>231</v>
      </c>
      <c r="C35" s="87">
        <v>661000</v>
      </c>
      <c r="D35" s="87">
        <v>661000</v>
      </c>
      <c r="E35" s="6"/>
      <c r="F35" s="6">
        <f>C34-F34</f>
        <v>0</v>
      </c>
      <c r="G35" s="6">
        <f>D34-G34</f>
        <v>0</v>
      </c>
      <c r="H35" s="4"/>
      <c r="I35" s="2"/>
      <c r="J35" s="2"/>
      <c r="K35" s="4"/>
    </row>
    <row r="36" spans="1:11" ht="36" customHeight="1" x14ac:dyDescent="0.25">
      <c r="A36" s="44" t="s">
        <v>392</v>
      </c>
      <c r="B36" s="45" t="s">
        <v>129</v>
      </c>
      <c r="C36" s="89">
        <f>C37</f>
        <v>200000</v>
      </c>
      <c r="D36" s="89">
        <f>D37</f>
        <v>200000</v>
      </c>
      <c r="E36" s="6"/>
      <c r="F36" s="6">
        <f>'прил 14'!E473</f>
        <v>200000</v>
      </c>
      <c r="G36" s="6">
        <f>'прил 14'!F473</f>
        <v>200000</v>
      </c>
      <c r="H36" s="4"/>
      <c r="I36" s="2"/>
      <c r="J36" s="2"/>
      <c r="K36" s="4"/>
    </row>
    <row r="37" spans="1:11" ht="37.5" x14ac:dyDescent="0.25">
      <c r="A37" s="63" t="s">
        <v>453</v>
      </c>
      <c r="B37" s="62" t="s">
        <v>443</v>
      </c>
      <c r="C37" s="87">
        <v>200000</v>
      </c>
      <c r="D37" s="87">
        <v>200000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9" customHeight="1" x14ac:dyDescent="0.25">
      <c r="A38" s="44" t="s">
        <v>454</v>
      </c>
      <c r="B38" s="45" t="s">
        <v>128</v>
      </c>
      <c r="C38" s="89">
        <f>C39+C40</f>
        <v>18462025</v>
      </c>
      <c r="D38" s="89">
        <f>D39+D40</f>
        <v>18462025</v>
      </c>
      <c r="E38" s="6"/>
      <c r="F38" s="6">
        <f>'прил 14'!E474</f>
        <v>18462025</v>
      </c>
      <c r="G38" s="6">
        <f>'прил 14'!F474</f>
        <v>18462025</v>
      </c>
      <c r="H38" s="4"/>
      <c r="I38" s="2"/>
      <c r="J38" s="2"/>
      <c r="K38" s="4"/>
    </row>
    <row r="39" spans="1:11" ht="39" customHeight="1" x14ac:dyDescent="0.25">
      <c r="A39" s="63" t="s">
        <v>214</v>
      </c>
      <c r="B39" s="62" t="s">
        <v>332</v>
      </c>
      <c r="C39" s="159">
        <v>313385</v>
      </c>
      <c r="D39" s="159">
        <v>313385</v>
      </c>
      <c r="E39" s="6"/>
      <c r="F39" s="6">
        <f>C38-F38</f>
        <v>0</v>
      </c>
      <c r="G39" s="6">
        <f>D38-G38</f>
        <v>0</v>
      </c>
      <c r="H39" s="4"/>
      <c r="I39" s="2"/>
      <c r="J39" s="2"/>
      <c r="K39" s="4"/>
    </row>
    <row r="40" spans="1:11" ht="37.5" x14ac:dyDescent="0.25">
      <c r="A40" s="61" t="s">
        <v>216</v>
      </c>
      <c r="B40" s="62" t="s">
        <v>232</v>
      </c>
      <c r="C40" s="87">
        <v>18148640</v>
      </c>
      <c r="D40" s="87">
        <v>18148640</v>
      </c>
      <c r="E40" s="6"/>
      <c r="F40" s="6"/>
      <c r="G40" s="6"/>
      <c r="H40" s="4"/>
      <c r="I40" s="2"/>
      <c r="J40" s="2"/>
      <c r="K40" s="4"/>
    </row>
    <row r="41" spans="1:11" ht="56.25" x14ac:dyDescent="0.25">
      <c r="A41" s="44" t="s">
        <v>455</v>
      </c>
      <c r="B41" s="45" t="s">
        <v>134</v>
      </c>
      <c r="C41" s="89">
        <f>C42+C43</f>
        <v>2775000</v>
      </c>
      <c r="D41" s="89">
        <f>D42+D43</f>
        <v>2775000</v>
      </c>
      <c r="E41" s="6"/>
      <c r="F41" s="6">
        <f>'прил 14'!E475</f>
        <v>2775000</v>
      </c>
      <c r="G41" s="6">
        <f>'прил 14'!F475</f>
        <v>2775000</v>
      </c>
      <c r="H41" s="4"/>
      <c r="I41" s="2"/>
      <c r="J41" s="2"/>
      <c r="K41" s="4"/>
    </row>
    <row r="42" spans="1:11" ht="37.5" customHeight="1" x14ac:dyDescent="0.25">
      <c r="A42" s="61" t="s">
        <v>217</v>
      </c>
      <c r="B42" s="62" t="s">
        <v>369</v>
      </c>
      <c r="C42" s="87">
        <v>2225000</v>
      </c>
      <c r="D42" s="158">
        <v>2225000</v>
      </c>
      <c r="E42" s="6"/>
      <c r="F42" s="6">
        <f>C41-F41</f>
        <v>0</v>
      </c>
      <c r="G42" s="6">
        <f>D41-G41</f>
        <v>0</v>
      </c>
      <c r="H42" s="4"/>
      <c r="I42" s="2"/>
      <c r="J42" s="2"/>
      <c r="K42" s="4"/>
    </row>
    <row r="43" spans="1:11" ht="18.75" customHeight="1" x14ac:dyDescent="0.25">
      <c r="A43" s="65" t="s">
        <v>219</v>
      </c>
      <c r="B43" s="62" t="s">
        <v>233</v>
      </c>
      <c r="C43" s="87">
        <v>550000</v>
      </c>
      <c r="D43" s="158">
        <v>550000</v>
      </c>
      <c r="E43" s="6"/>
      <c r="F43" s="6"/>
      <c r="G43" s="6"/>
      <c r="H43" s="4"/>
      <c r="I43" s="2"/>
      <c r="J43" s="2"/>
      <c r="K43" s="4"/>
    </row>
    <row r="44" spans="1:11" ht="37.5" customHeight="1" x14ac:dyDescent="0.3">
      <c r="A44" s="123" t="s">
        <v>462</v>
      </c>
      <c r="B44" s="45" t="s">
        <v>131</v>
      </c>
      <c r="C44" s="89">
        <f>C45</f>
        <v>50000</v>
      </c>
      <c r="D44" s="89">
        <f>D45</f>
        <v>50000</v>
      </c>
      <c r="E44" s="6"/>
      <c r="F44" s="6">
        <f>'прил 14'!E476</f>
        <v>50000</v>
      </c>
      <c r="G44" s="6">
        <f>'прил 14'!F476</f>
        <v>50000</v>
      </c>
      <c r="H44" s="4"/>
      <c r="I44" s="2"/>
      <c r="J44" s="2"/>
      <c r="K44" s="4"/>
    </row>
    <row r="45" spans="1:11" x14ac:dyDescent="0.25">
      <c r="A45" s="65" t="s">
        <v>343</v>
      </c>
      <c r="B45" s="62" t="s">
        <v>234</v>
      </c>
      <c r="C45" s="87">
        <v>50000</v>
      </c>
      <c r="D45" s="87">
        <v>50000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9.75" customHeight="1" x14ac:dyDescent="0.25">
      <c r="A46" s="44" t="s">
        <v>456</v>
      </c>
      <c r="B46" s="45" t="s">
        <v>395</v>
      </c>
      <c r="C46" s="89">
        <f>C47</f>
        <v>750536.94</v>
      </c>
      <c r="D46" s="89">
        <f>D47</f>
        <v>764472</v>
      </c>
      <c r="E46" s="6"/>
      <c r="F46" s="6">
        <f>'прил 14'!E478</f>
        <v>750536.94</v>
      </c>
      <c r="G46" s="6">
        <f>'прил 14'!F478</f>
        <v>764472</v>
      </c>
      <c r="H46" s="4"/>
      <c r="I46" s="2"/>
      <c r="J46" s="2"/>
      <c r="K46" s="4"/>
    </row>
    <row r="47" spans="1:11" s="76" customFormat="1" ht="36.75" customHeight="1" x14ac:dyDescent="0.25">
      <c r="A47" s="108" t="s">
        <v>457</v>
      </c>
      <c r="B47" s="62" t="s">
        <v>396</v>
      </c>
      <c r="C47" s="87">
        <v>750536.94</v>
      </c>
      <c r="D47" s="87">
        <v>764472</v>
      </c>
      <c r="E47" s="160"/>
      <c r="F47" s="160">
        <f>C46-F46</f>
        <v>0</v>
      </c>
      <c r="G47" s="160">
        <f>D46-G46</f>
        <v>0</v>
      </c>
      <c r="H47" s="75"/>
      <c r="I47" s="74"/>
      <c r="J47" s="74"/>
      <c r="K47" s="75"/>
    </row>
    <row r="48" spans="1:11" ht="39.75" customHeight="1" x14ac:dyDescent="0.3">
      <c r="A48" s="123" t="s">
        <v>463</v>
      </c>
      <c r="B48" s="45" t="s">
        <v>334</v>
      </c>
      <c r="C48" s="89">
        <f>C49</f>
        <v>2492285</v>
      </c>
      <c r="D48" s="89">
        <f>D49</f>
        <v>2462285</v>
      </c>
      <c r="E48" s="6"/>
      <c r="F48" s="6">
        <f>'прил 14'!E479</f>
        <v>2492285</v>
      </c>
      <c r="G48" s="6">
        <f>'прил 14'!F479</f>
        <v>2462285</v>
      </c>
      <c r="H48" s="4"/>
      <c r="I48" s="2"/>
      <c r="J48" s="2"/>
      <c r="K48" s="4"/>
    </row>
    <row r="49" spans="1:11" ht="37.5" x14ac:dyDescent="0.25">
      <c r="A49" s="14" t="s">
        <v>250</v>
      </c>
      <c r="B49" s="62" t="s">
        <v>336</v>
      </c>
      <c r="C49" s="87">
        <v>2492285</v>
      </c>
      <c r="D49" s="158">
        <f>2462285</f>
        <v>2462285</v>
      </c>
      <c r="E49" s="6"/>
      <c r="F49" s="6">
        <f>C48-F48</f>
        <v>0</v>
      </c>
      <c r="G49" s="6">
        <f>D48-G48</f>
        <v>0</v>
      </c>
      <c r="H49" s="4"/>
      <c r="I49" s="2"/>
      <c r="J49" s="2"/>
      <c r="K49" s="4"/>
    </row>
    <row r="50" spans="1:11" ht="56.25" x14ac:dyDescent="0.25">
      <c r="A50" s="109" t="s">
        <v>353</v>
      </c>
      <c r="B50" s="45" t="s">
        <v>354</v>
      </c>
      <c r="C50" s="89">
        <f>C51</f>
        <v>12588000</v>
      </c>
      <c r="D50" s="89">
        <f>D51</f>
        <v>12588000</v>
      </c>
      <c r="E50" s="6"/>
      <c r="F50" s="6">
        <f>'прил 14'!E480</f>
        <v>12588000</v>
      </c>
      <c r="G50" s="6">
        <f>'прил 14'!F480</f>
        <v>12588000</v>
      </c>
      <c r="H50" s="4"/>
      <c r="I50" s="2"/>
      <c r="J50" s="2"/>
      <c r="K50" s="4"/>
    </row>
    <row r="51" spans="1:11" ht="33" customHeight="1" x14ac:dyDescent="0.25">
      <c r="A51" s="65" t="s">
        <v>218</v>
      </c>
      <c r="B51" s="62" t="s">
        <v>356</v>
      </c>
      <c r="C51" s="87">
        <v>12588000</v>
      </c>
      <c r="D51" s="87">
        <v>12588000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76.5" customHeight="1" x14ac:dyDescent="0.25">
      <c r="A52" s="44" t="s">
        <v>466</v>
      </c>
      <c r="B52" s="60" t="s">
        <v>382</v>
      </c>
      <c r="C52" s="102">
        <f>C53</f>
        <v>45000</v>
      </c>
      <c r="D52" s="102">
        <f>D53</f>
        <v>45000</v>
      </c>
      <c r="E52" s="6"/>
      <c r="F52" s="6">
        <f>'прил 14'!E481</f>
        <v>45000</v>
      </c>
      <c r="G52" s="6">
        <f>'прил 14'!F481</f>
        <v>45000</v>
      </c>
      <c r="H52" s="4"/>
      <c r="I52" s="2"/>
      <c r="J52" s="2"/>
      <c r="K52" s="4"/>
    </row>
    <row r="53" spans="1:11" ht="36" customHeight="1" x14ac:dyDescent="0.25">
      <c r="A53" s="73" t="s">
        <v>212</v>
      </c>
      <c r="B53" s="62" t="s">
        <v>384</v>
      </c>
      <c r="C53" s="87">
        <v>45000</v>
      </c>
      <c r="D53" s="158">
        <v>45000</v>
      </c>
      <c r="E53" s="6"/>
      <c r="F53" s="6">
        <f>C52-F52</f>
        <v>0</v>
      </c>
      <c r="G53" s="6">
        <f>D52-G52</f>
        <v>0</v>
      </c>
      <c r="H53" s="4"/>
      <c r="I53" s="2"/>
      <c r="J53" s="2"/>
      <c r="K53" s="4"/>
    </row>
    <row r="54" spans="1:11" ht="56.25" x14ac:dyDescent="0.25">
      <c r="A54" s="118" t="s">
        <v>410</v>
      </c>
      <c r="B54" s="45" t="s">
        <v>359</v>
      </c>
      <c r="C54" s="89">
        <f>C55+C56</f>
        <v>620000</v>
      </c>
      <c r="D54" s="89">
        <f>D55+D56</f>
        <v>620000</v>
      </c>
      <c r="E54" s="6"/>
      <c r="F54" s="6">
        <f>'прил 14'!E482</f>
        <v>620000</v>
      </c>
      <c r="G54" s="6">
        <f>'прил 14'!F482</f>
        <v>620000</v>
      </c>
      <c r="H54" s="4"/>
      <c r="I54" s="2"/>
      <c r="J54" s="2"/>
      <c r="K54" s="4"/>
    </row>
    <row r="55" spans="1:11" ht="37.5" x14ac:dyDescent="0.25">
      <c r="A55" s="63" t="s">
        <v>458</v>
      </c>
      <c r="B55" s="62" t="s">
        <v>360</v>
      </c>
      <c r="C55" s="87">
        <v>300000</v>
      </c>
      <c r="D55" s="87">
        <v>300000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37.5" x14ac:dyDescent="0.25">
      <c r="A56" s="63" t="s">
        <v>409</v>
      </c>
      <c r="B56" s="62" t="s">
        <v>408</v>
      </c>
      <c r="C56" s="87">
        <v>320000</v>
      </c>
      <c r="D56" s="87">
        <v>320000</v>
      </c>
      <c r="F56" s="5"/>
      <c r="G56" s="6"/>
      <c r="H56" s="4"/>
      <c r="I56" s="4"/>
      <c r="J56" s="4"/>
      <c r="K56" s="4"/>
    </row>
    <row r="57" spans="1:11" ht="38.25" customHeight="1" x14ac:dyDescent="0.25">
      <c r="A57" s="118" t="s">
        <v>401</v>
      </c>
      <c r="B57" s="45" t="s">
        <v>350</v>
      </c>
      <c r="C57" s="89">
        <f>C58</f>
        <v>1640000</v>
      </c>
      <c r="D57" s="89">
        <f>D58</f>
        <v>1640000</v>
      </c>
      <c r="E57" s="6"/>
      <c r="F57" s="6">
        <f>'прил 14'!E483</f>
        <v>1640000</v>
      </c>
      <c r="G57" s="6">
        <f>'[1]прил 14'!F457</f>
        <v>1240000</v>
      </c>
      <c r="H57" s="2"/>
      <c r="I57" s="4"/>
      <c r="J57" s="2"/>
      <c r="K57" s="4"/>
    </row>
    <row r="58" spans="1:11" ht="37.5" x14ac:dyDescent="0.25">
      <c r="A58" s="61" t="s">
        <v>215</v>
      </c>
      <c r="B58" s="62" t="s">
        <v>351</v>
      </c>
      <c r="C58" s="87">
        <v>1640000</v>
      </c>
      <c r="D58" s="87">
        <v>1640000</v>
      </c>
      <c r="E58" s="6"/>
      <c r="F58" s="6">
        <f>C57-F57</f>
        <v>0</v>
      </c>
      <c r="G58" s="6">
        <f>D57-G57</f>
        <v>400000</v>
      </c>
      <c r="H58" s="4"/>
      <c r="I58" s="2"/>
      <c r="J58" s="2"/>
      <c r="K58" s="4"/>
    </row>
    <row r="59" spans="1:11" ht="39" customHeight="1" x14ac:dyDescent="0.25">
      <c r="A59" s="163" t="s">
        <v>510</v>
      </c>
      <c r="B59" s="45" t="s">
        <v>511</v>
      </c>
      <c r="C59" s="89">
        <f>C60</f>
        <v>50000</v>
      </c>
      <c r="D59" s="89">
        <f>D60</f>
        <v>50000</v>
      </c>
      <c r="F59" s="5">
        <f>'прил 14'!E485</f>
        <v>50000</v>
      </c>
      <c r="G59" s="5">
        <f>'прил 14'!F485</f>
        <v>50000</v>
      </c>
    </row>
    <row r="60" spans="1:11" x14ac:dyDescent="0.25">
      <c r="A60" s="164" t="s">
        <v>512</v>
      </c>
      <c r="B60" s="62" t="s">
        <v>513</v>
      </c>
      <c r="C60" s="87">
        <v>50000</v>
      </c>
      <c r="D60" s="87">
        <v>50000</v>
      </c>
      <c r="F60" s="5">
        <f>C59-F59</f>
        <v>0</v>
      </c>
      <c r="G60" s="5">
        <f>D59-G59</f>
        <v>0</v>
      </c>
    </row>
    <row r="61" spans="1:11" ht="36" customHeight="1" x14ac:dyDescent="0.25">
      <c r="A61" s="44" t="s">
        <v>568</v>
      </c>
      <c r="B61" s="45" t="s">
        <v>569</v>
      </c>
      <c r="C61" s="89">
        <f>C62</f>
        <v>6000000</v>
      </c>
      <c r="D61" s="89">
        <f>D62</f>
        <v>6000000</v>
      </c>
      <c r="F61" s="5">
        <f>'прил 14'!E486</f>
        <v>6000000</v>
      </c>
      <c r="G61" s="5">
        <f>'прил 14'!F486</f>
        <v>6000000</v>
      </c>
    </row>
    <row r="62" spans="1:11" ht="37.5" x14ac:dyDescent="0.25">
      <c r="A62" s="79" t="s">
        <v>570</v>
      </c>
      <c r="B62" s="62">
        <v>1895800000</v>
      </c>
      <c r="C62" s="87">
        <v>6000000</v>
      </c>
      <c r="D62" s="87">
        <v>6000000</v>
      </c>
      <c r="F62" s="5">
        <f>C61-F61</f>
        <v>0</v>
      </c>
      <c r="G62" s="5">
        <f>D61-G61</f>
        <v>0</v>
      </c>
    </row>
    <row r="63" spans="1:11" ht="56.25" x14ac:dyDescent="0.25">
      <c r="A63" s="44" t="s">
        <v>578</v>
      </c>
      <c r="B63" s="45" t="s">
        <v>579</v>
      </c>
      <c r="C63" s="89">
        <f>C64+C66</f>
        <v>20359370.300000001</v>
      </c>
      <c r="D63" s="89">
        <f>D64+D66</f>
        <v>600000</v>
      </c>
      <c r="F63" s="5">
        <f>'прил 14'!E487</f>
        <v>20359370.300000001</v>
      </c>
      <c r="G63" s="5">
        <f>'прил 14'!F487</f>
        <v>20359370.300000001</v>
      </c>
    </row>
    <row r="64" spans="1:11" ht="36" customHeight="1" x14ac:dyDescent="0.25">
      <c r="A64" s="199" t="s">
        <v>631</v>
      </c>
      <c r="B64" s="201">
        <v>1910000000</v>
      </c>
      <c r="C64" s="102">
        <f>C65</f>
        <v>7018314.5599999996</v>
      </c>
      <c r="D64" s="102">
        <f>D65</f>
        <v>300000</v>
      </c>
      <c r="F64" s="5"/>
      <c r="G64" s="5"/>
    </row>
    <row r="65" spans="1:7" ht="20.25" customHeight="1" x14ac:dyDescent="0.25">
      <c r="A65" s="200" t="s">
        <v>630</v>
      </c>
      <c r="B65" s="202" t="s">
        <v>633</v>
      </c>
      <c r="C65" s="87">
        <v>7018314.5599999996</v>
      </c>
      <c r="D65" s="87">
        <v>300000</v>
      </c>
      <c r="F65" s="5"/>
      <c r="G65" s="5"/>
    </row>
    <row r="66" spans="1:7" ht="40.5" customHeight="1" x14ac:dyDescent="0.25">
      <c r="A66" s="199" t="s">
        <v>635</v>
      </c>
      <c r="B66" s="201">
        <v>1920000000</v>
      </c>
      <c r="C66" s="102">
        <f>C67</f>
        <v>13341055.74</v>
      </c>
      <c r="D66" s="102">
        <v>300000</v>
      </c>
      <c r="F66" s="5"/>
      <c r="G66" s="5"/>
    </row>
    <row r="67" spans="1:7" ht="37.5" x14ac:dyDescent="0.25">
      <c r="A67" s="61" t="s">
        <v>636</v>
      </c>
      <c r="B67" s="202">
        <v>1925900000</v>
      </c>
      <c r="C67" s="87">
        <v>13341055.74</v>
      </c>
      <c r="D67" s="87">
        <v>300000</v>
      </c>
      <c r="F67" s="5"/>
      <c r="G67" s="5"/>
    </row>
    <row r="68" spans="1:7" x14ac:dyDescent="0.3">
      <c r="A68" s="220" t="s">
        <v>118</v>
      </c>
      <c r="B68" s="220"/>
      <c r="C68" s="103">
        <f>C10+C26+C31+C34+C36+C38+C41+C44+C46+C48+C50+C52+C54+C57+C59</f>
        <v>580842570.94000006</v>
      </c>
      <c r="D68" s="103">
        <f>D10+D26+D31+D34+D36+D38+D41+D44+D46+D48+D50+D52+D54+D57+D59</f>
        <v>607752948.22000003</v>
      </c>
      <c r="F68" s="5">
        <f>'прил 14'!E538</f>
        <v>580842570.94000006</v>
      </c>
      <c r="G68" s="5">
        <f>'прил 14'!F538</f>
        <v>607752948.22000003</v>
      </c>
    </row>
    <row r="70" spans="1:7" x14ac:dyDescent="0.3">
      <c r="A70" s="149" t="s">
        <v>51</v>
      </c>
      <c r="D70" s="54"/>
      <c r="E70" s="1"/>
      <c r="F70" s="5">
        <f>F68-C68</f>
        <v>0</v>
      </c>
      <c r="G70" s="5">
        <f>G68-D68</f>
        <v>0</v>
      </c>
    </row>
  </sheetData>
  <mergeCells count="4">
    <mergeCell ref="A5:D5"/>
    <mergeCell ref="A6:D6"/>
    <mergeCell ref="A7:D7"/>
    <mergeCell ref="A68:B68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6"/>
  <sheetViews>
    <sheetView view="pageBreakPreview" zoomScale="86" zoomScaleNormal="100" zoomScaleSheetLayoutView="86" workbookViewId="0">
      <selection activeCell="D2" sqref="D2:D4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276</v>
      </c>
    </row>
    <row r="2" spans="1:8" x14ac:dyDescent="0.3">
      <c r="D2" s="77" t="s">
        <v>744</v>
      </c>
    </row>
    <row r="3" spans="1:8" x14ac:dyDescent="0.3">
      <c r="D3" s="77" t="s">
        <v>743</v>
      </c>
    </row>
    <row r="4" spans="1:8" x14ac:dyDescent="0.3">
      <c r="D4" s="77" t="s">
        <v>745</v>
      </c>
    </row>
    <row r="5" spans="1:8" s="8" customFormat="1" ht="23.25" customHeight="1" x14ac:dyDescent="0.25">
      <c r="A5" s="210" t="s">
        <v>157</v>
      </c>
      <c r="B5" s="210"/>
      <c r="C5" s="210"/>
      <c r="D5" s="210"/>
    </row>
    <row r="6" spans="1:8" ht="28.5" customHeight="1" x14ac:dyDescent="0.25">
      <c r="A6" s="209" t="s">
        <v>623</v>
      </c>
      <c r="B6" s="209"/>
      <c r="C6" s="209"/>
      <c r="D6" s="209"/>
    </row>
    <row r="7" spans="1:8" ht="28.5" customHeight="1" x14ac:dyDescent="0.25">
      <c r="A7" s="209" t="s">
        <v>624</v>
      </c>
      <c r="B7" s="209"/>
      <c r="C7" s="209"/>
      <c r="D7" s="209"/>
    </row>
    <row r="8" spans="1:8" ht="23.25" customHeight="1" x14ac:dyDescent="0.3">
      <c r="A8" s="77"/>
      <c r="D8" s="77" t="s">
        <v>430</v>
      </c>
    </row>
    <row r="9" spans="1:8" ht="62.25" customHeight="1" x14ac:dyDescent="0.25">
      <c r="A9" s="169" t="s">
        <v>159</v>
      </c>
      <c r="B9" s="169" t="s">
        <v>160</v>
      </c>
      <c r="C9" s="169" t="s">
        <v>472</v>
      </c>
      <c r="D9" s="169" t="s">
        <v>524</v>
      </c>
    </row>
    <row r="10" spans="1:8" ht="46.5" customHeight="1" x14ac:dyDescent="0.3">
      <c r="A10" s="18" t="s">
        <v>161</v>
      </c>
      <c r="B10" s="19" t="s">
        <v>162</v>
      </c>
      <c r="C10" s="97">
        <f>C11+C12</f>
        <v>0</v>
      </c>
      <c r="D10" s="97">
        <f>D11+D12</f>
        <v>0</v>
      </c>
      <c r="H10" s="7" t="s">
        <v>51</v>
      </c>
    </row>
    <row r="11" spans="1:8" ht="58.5" customHeight="1" x14ac:dyDescent="0.3">
      <c r="A11" s="18" t="s">
        <v>618</v>
      </c>
      <c r="B11" s="19" t="s">
        <v>619</v>
      </c>
      <c r="C11" s="98">
        <v>-735605353.96000004</v>
      </c>
      <c r="D11" s="124">
        <v>-770437001.39999998</v>
      </c>
    </row>
    <row r="12" spans="1:8" ht="58.5" customHeight="1" x14ac:dyDescent="0.3">
      <c r="A12" s="18" t="s">
        <v>620</v>
      </c>
      <c r="B12" s="19" t="s">
        <v>617</v>
      </c>
      <c r="C12" s="98">
        <v>735605353.96000004</v>
      </c>
      <c r="D12" s="124">
        <v>770437001.39999998</v>
      </c>
    </row>
    <row r="13" spans="1:8" ht="24.75" customHeight="1" x14ac:dyDescent="0.3">
      <c r="A13" s="18"/>
      <c r="B13" s="20" t="s">
        <v>163</v>
      </c>
      <c r="C13" s="121">
        <f>C10</f>
        <v>0</v>
      </c>
      <c r="D13" s="121">
        <f>D10</f>
        <v>0</v>
      </c>
    </row>
    <row r="14" spans="1:8" ht="51" customHeight="1" x14ac:dyDescent="0.3">
      <c r="A14" s="21"/>
      <c r="B14" s="21"/>
      <c r="C14" s="21"/>
    </row>
    <row r="15" spans="1:8" ht="51" customHeight="1" x14ac:dyDescent="0.3">
      <c r="A15" s="21"/>
      <c r="B15" s="21"/>
      <c r="C15" s="21"/>
    </row>
    <row r="16" spans="1:8" ht="51" customHeight="1" x14ac:dyDescent="0.3">
      <c r="A16" s="21"/>
      <c r="B16" s="21"/>
      <c r="C16" s="21"/>
    </row>
    <row r="17" spans="1:3" ht="51" customHeight="1" x14ac:dyDescent="0.3">
      <c r="A17" s="21"/>
      <c r="B17" s="21"/>
      <c r="C17" s="21"/>
    </row>
    <row r="18" spans="1:3" ht="51" customHeight="1" x14ac:dyDescent="0.3">
      <c r="A18" s="21"/>
      <c r="B18" s="21"/>
      <c r="C18" s="21"/>
    </row>
    <row r="19" spans="1:3" ht="51" customHeight="1" x14ac:dyDescent="0.3">
      <c r="A19" s="21"/>
      <c r="B19" s="21"/>
      <c r="C19" s="21"/>
    </row>
    <row r="20" spans="1:3" ht="51" customHeight="1" x14ac:dyDescent="0.3">
      <c r="A20" s="21"/>
      <c r="B20" s="21"/>
      <c r="C20" s="21"/>
    </row>
    <row r="21" spans="1:3" ht="51" customHeight="1" x14ac:dyDescent="0.3">
      <c r="A21" s="21"/>
      <c r="B21" s="21"/>
      <c r="C21" s="21"/>
    </row>
    <row r="22" spans="1:3" ht="51" customHeight="1" x14ac:dyDescent="0.3">
      <c r="A22" s="21"/>
      <c r="B22" s="21"/>
      <c r="C22" s="21"/>
    </row>
    <row r="23" spans="1:3" ht="51" customHeight="1" x14ac:dyDescent="0.3">
      <c r="A23" s="21"/>
      <c r="B23" s="21"/>
      <c r="C23" s="21"/>
    </row>
    <row r="24" spans="1:3" ht="51" customHeight="1" x14ac:dyDescent="0.3">
      <c r="A24" s="21"/>
      <c r="B24" s="21"/>
      <c r="C24" s="21"/>
    </row>
    <row r="25" spans="1:3" ht="51" customHeight="1" x14ac:dyDescent="0.3">
      <c r="A25" s="21"/>
      <c r="B25" s="21"/>
      <c r="C25" s="21"/>
    </row>
    <row r="26" spans="1:3" ht="51" customHeight="1" x14ac:dyDescent="0.3">
      <c r="A26" s="21"/>
      <c r="B26" s="21"/>
      <c r="C26" s="21"/>
    </row>
    <row r="27" spans="1:3" ht="51" customHeight="1" x14ac:dyDescent="0.3">
      <c r="A27" s="21"/>
      <c r="B27" s="21"/>
      <c r="C27" s="21"/>
    </row>
    <row r="28" spans="1:3" ht="51" customHeight="1" x14ac:dyDescent="0.3">
      <c r="A28" s="21"/>
      <c r="B28" s="21"/>
      <c r="C28" s="21"/>
    </row>
    <row r="29" spans="1:3" ht="51" customHeight="1" x14ac:dyDescent="0.3">
      <c r="A29" s="21"/>
      <c r="B29" s="21"/>
      <c r="C29" s="21"/>
    </row>
    <row r="30" spans="1:3" ht="51" customHeight="1" x14ac:dyDescent="0.3">
      <c r="A30" s="21"/>
      <c r="B30" s="21"/>
      <c r="C30" s="21"/>
    </row>
    <row r="31" spans="1:3" ht="51" customHeight="1" x14ac:dyDescent="0.3">
      <c r="A31" s="21"/>
      <c r="B31" s="21"/>
      <c r="C31" s="21"/>
    </row>
    <row r="32" spans="1:3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</sheetData>
  <mergeCells count="3">
    <mergeCell ref="A5:D5"/>
    <mergeCell ref="A6:D6"/>
    <mergeCell ref="A7:D7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activeCell="C2" sqref="C2:C4"/>
    </sheetView>
  </sheetViews>
  <sheetFormatPr defaultRowHeight="18.75" x14ac:dyDescent="0.3"/>
  <cols>
    <col min="1" max="1" width="14.85546875" style="126" customWidth="1"/>
    <col min="2" max="2" width="40" style="126" customWidth="1"/>
    <col min="3" max="3" width="56.140625" style="126" customWidth="1"/>
    <col min="4" max="14" width="9.140625" style="126"/>
  </cols>
  <sheetData>
    <row r="1" spans="1:14" x14ac:dyDescent="0.3">
      <c r="C1" s="170" t="s">
        <v>471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77" t="s">
        <v>744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77" t="s">
        <v>743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77" t="s">
        <v>745</v>
      </c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211" t="s">
        <v>522</v>
      </c>
      <c r="B5" s="211"/>
      <c r="C5" s="211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212" t="s">
        <v>610</v>
      </c>
      <c r="B6" s="212"/>
      <c r="C6" s="212"/>
      <c r="D6"/>
      <c r="E6"/>
      <c r="F6"/>
      <c r="G6"/>
      <c r="H6"/>
      <c r="I6"/>
      <c r="J6"/>
      <c r="K6"/>
      <c r="L6"/>
      <c r="M6"/>
      <c r="N6"/>
    </row>
    <row r="7" spans="1:14" ht="21" customHeight="1" x14ac:dyDescent="0.3">
      <c r="A7" s="212" t="s">
        <v>611</v>
      </c>
      <c r="B7" s="212"/>
      <c r="C7" s="212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171" t="s">
        <v>523</v>
      </c>
      <c r="B9" s="171" t="s">
        <v>613</v>
      </c>
      <c r="C9" s="171" t="s">
        <v>243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172">
        <v>955</v>
      </c>
      <c r="B10" s="173"/>
      <c r="C10" s="173" t="s">
        <v>612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172">
        <v>955</v>
      </c>
      <c r="B11" s="172" t="s">
        <v>614</v>
      </c>
      <c r="C11" s="198" t="s">
        <v>615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172">
        <v>955</v>
      </c>
      <c r="B12" s="172" t="s">
        <v>616</v>
      </c>
      <c r="C12" s="173" t="s">
        <v>617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43" zoomScale="93" zoomScaleNormal="100" zoomScaleSheetLayoutView="93" workbookViewId="0">
      <selection activeCell="C50" sqref="C50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255</v>
      </c>
    </row>
    <row r="2" spans="1:3" x14ac:dyDescent="0.3">
      <c r="C2" s="77" t="s">
        <v>744</v>
      </c>
    </row>
    <row r="3" spans="1:3" x14ac:dyDescent="0.3">
      <c r="C3" s="77" t="s">
        <v>743</v>
      </c>
    </row>
    <row r="4" spans="1:3" x14ac:dyDescent="0.3">
      <c r="C4" s="77" t="s">
        <v>745</v>
      </c>
    </row>
    <row r="5" spans="1:3" x14ac:dyDescent="0.3">
      <c r="A5" s="214" t="s">
        <v>242</v>
      </c>
      <c r="B5" s="214"/>
      <c r="C5" s="214"/>
    </row>
    <row r="6" spans="1:3" x14ac:dyDescent="0.3">
      <c r="A6" s="213" t="s">
        <v>626</v>
      </c>
      <c r="B6" s="213"/>
      <c r="C6" s="213"/>
    </row>
    <row r="7" spans="1:3" x14ac:dyDescent="0.3">
      <c r="C7" s="66" t="s">
        <v>430</v>
      </c>
    </row>
    <row r="8" spans="1:3" ht="57.75" customHeight="1" x14ac:dyDescent="0.3">
      <c r="A8" s="24" t="s">
        <v>159</v>
      </c>
      <c r="B8" s="25" t="s">
        <v>164</v>
      </c>
      <c r="C8" s="67" t="s">
        <v>240</v>
      </c>
    </row>
    <row r="9" spans="1:3" x14ac:dyDescent="0.3">
      <c r="A9" s="26" t="s">
        <v>165</v>
      </c>
      <c r="B9" s="27" t="s">
        <v>166</v>
      </c>
      <c r="C9" s="96">
        <f>C10+C14+C18+C21+C23+C27+C29+C31+C34+C12+C35</f>
        <v>334459400</v>
      </c>
    </row>
    <row r="10" spans="1:3" x14ac:dyDescent="0.3">
      <c r="A10" s="26" t="s">
        <v>167</v>
      </c>
      <c r="B10" s="28" t="s">
        <v>168</v>
      </c>
      <c r="C10" s="97">
        <f>SUM(C11:C11)</f>
        <v>273115400</v>
      </c>
    </row>
    <row r="11" spans="1:3" x14ac:dyDescent="0.3">
      <c r="A11" s="26" t="s">
        <v>169</v>
      </c>
      <c r="B11" s="28" t="s">
        <v>170</v>
      </c>
      <c r="C11" s="97">
        <v>273115400</v>
      </c>
    </row>
    <row r="12" spans="1:3" ht="37.5" x14ac:dyDescent="0.3">
      <c r="A12" s="26" t="s">
        <v>171</v>
      </c>
      <c r="B12" s="28" t="s">
        <v>172</v>
      </c>
      <c r="C12" s="97">
        <f>C13</f>
        <v>11403000</v>
      </c>
    </row>
    <row r="13" spans="1:3" ht="37.5" x14ac:dyDescent="0.3">
      <c r="A13" s="26" t="s">
        <v>173</v>
      </c>
      <c r="B13" s="28" t="s">
        <v>174</v>
      </c>
      <c r="C13" s="97">
        <v>11403000</v>
      </c>
    </row>
    <row r="14" spans="1:3" x14ac:dyDescent="0.3">
      <c r="A14" s="26" t="s">
        <v>175</v>
      </c>
      <c r="B14" s="28" t="s">
        <v>176</v>
      </c>
      <c r="C14" s="97">
        <f>SUM(C15:C17)</f>
        <v>1236000</v>
      </c>
    </row>
    <row r="15" spans="1:3" ht="37.5" x14ac:dyDescent="0.3">
      <c r="A15" s="26" t="s">
        <v>531</v>
      </c>
      <c r="B15" s="28" t="s">
        <v>532</v>
      </c>
      <c r="C15" s="97">
        <v>481000</v>
      </c>
    </row>
    <row r="16" spans="1:3" x14ac:dyDescent="0.3">
      <c r="A16" s="26" t="s">
        <v>177</v>
      </c>
      <c r="B16" s="28" t="s">
        <v>178</v>
      </c>
      <c r="C16" s="97">
        <v>395000</v>
      </c>
    </row>
    <row r="17" spans="1:3" ht="37.5" x14ac:dyDescent="0.3">
      <c r="A17" s="26" t="s">
        <v>533</v>
      </c>
      <c r="B17" s="28" t="s">
        <v>697</v>
      </c>
      <c r="C17" s="97">
        <v>360000</v>
      </c>
    </row>
    <row r="18" spans="1:3" x14ac:dyDescent="0.3">
      <c r="A18" s="26" t="s">
        <v>534</v>
      </c>
      <c r="B18" s="28" t="s">
        <v>535</v>
      </c>
      <c r="C18" s="97">
        <f>C19+C20</f>
        <v>27900000</v>
      </c>
    </row>
    <row r="19" spans="1:3" ht="36.75" customHeight="1" x14ac:dyDescent="0.3">
      <c r="A19" s="26" t="s">
        <v>730</v>
      </c>
      <c r="B19" s="28" t="s">
        <v>698</v>
      </c>
      <c r="C19" s="97">
        <v>3900000</v>
      </c>
    </row>
    <row r="20" spans="1:3" ht="18.75" customHeight="1" x14ac:dyDescent="0.3">
      <c r="A20" s="26" t="s">
        <v>537</v>
      </c>
      <c r="B20" s="28" t="s">
        <v>536</v>
      </c>
      <c r="C20" s="97">
        <v>24000000</v>
      </c>
    </row>
    <row r="21" spans="1:3" x14ac:dyDescent="0.3">
      <c r="A21" s="26" t="s">
        <v>179</v>
      </c>
      <c r="B21" s="28" t="s">
        <v>180</v>
      </c>
      <c r="C21" s="97">
        <f>C22</f>
        <v>2600000</v>
      </c>
    </row>
    <row r="22" spans="1:3" ht="56.25" x14ac:dyDescent="0.3">
      <c r="A22" s="26" t="s">
        <v>538</v>
      </c>
      <c r="B22" s="28" t="s">
        <v>539</v>
      </c>
      <c r="C22" s="97">
        <v>2600000</v>
      </c>
    </row>
    <row r="23" spans="1:3" ht="36" customHeight="1" x14ac:dyDescent="0.3">
      <c r="A23" s="26" t="s">
        <v>181</v>
      </c>
      <c r="B23" s="29" t="s">
        <v>182</v>
      </c>
      <c r="C23" s="97">
        <f>SUM(C24:C26)</f>
        <v>14470000</v>
      </c>
    </row>
    <row r="24" spans="1:3" ht="73.5" customHeight="1" x14ac:dyDescent="0.3">
      <c r="A24" s="26" t="s">
        <v>694</v>
      </c>
      <c r="B24" s="28" t="s">
        <v>699</v>
      </c>
      <c r="C24" s="97">
        <v>10370000</v>
      </c>
    </row>
    <row r="25" spans="1:3" ht="37.5" customHeight="1" x14ac:dyDescent="0.3">
      <c r="A25" s="26" t="s">
        <v>695</v>
      </c>
      <c r="B25" s="28" t="s">
        <v>700</v>
      </c>
      <c r="C25" s="97">
        <v>2100000</v>
      </c>
    </row>
    <row r="26" spans="1:3" ht="74.25" customHeight="1" x14ac:dyDescent="0.3">
      <c r="A26" s="26" t="s">
        <v>696</v>
      </c>
      <c r="B26" s="28" t="s">
        <v>701</v>
      </c>
      <c r="C26" s="97">
        <v>2000000</v>
      </c>
    </row>
    <row r="27" spans="1:3" ht="24" customHeight="1" x14ac:dyDescent="0.3">
      <c r="A27" s="26" t="s">
        <v>183</v>
      </c>
      <c r="B27" s="29" t="s">
        <v>184</v>
      </c>
      <c r="C27" s="97">
        <f>SUM(C28:C28)</f>
        <v>191000</v>
      </c>
    </row>
    <row r="28" spans="1:3" x14ac:dyDescent="0.3">
      <c r="A28" s="26" t="s">
        <v>185</v>
      </c>
      <c r="B28" s="28" t="s">
        <v>186</v>
      </c>
      <c r="C28" s="97">
        <v>191000</v>
      </c>
    </row>
    <row r="29" spans="1:3" ht="37.5" x14ac:dyDescent="0.3">
      <c r="A29" s="26" t="s">
        <v>187</v>
      </c>
      <c r="B29" s="28" t="s">
        <v>188</v>
      </c>
      <c r="C29" s="97">
        <f>C30</f>
        <v>716000</v>
      </c>
    </row>
    <row r="30" spans="1:3" ht="36.75" customHeight="1" x14ac:dyDescent="0.3">
      <c r="A30" s="26" t="s">
        <v>720</v>
      </c>
      <c r="B30" s="28" t="s">
        <v>702</v>
      </c>
      <c r="C30" s="97">
        <v>716000</v>
      </c>
    </row>
    <row r="31" spans="1:3" ht="37.5" x14ac:dyDescent="0.3">
      <c r="A31" s="26" t="s">
        <v>189</v>
      </c>
      <c r="B31" s="28" t="s">
        <v>190</v>
      </c>
      <c r="C31" s="97">
        <f>C32+C33</f>
        <v>1600000</v>
      </c>
    </row>
    <row r="32" spans="1:3" ht="92.25" customHeight="1" x14ac:dyDescent="0.3">
      <c r="A32" s="26" t="s">
        <v>721</v>
      </c>
      <c r="B32" s="28" t="s">
        <v>703</v>
      </c>
      <c r="C32" s="97">
        <v>1000000</v>
      </c>
    </row>
    <row r="33" spans="1:8" ht="57" customHeight="1" x14ac:dyDescent="0.3">
      <c r="A33" s="26" t="s">
        <v>722</v>
      </c>
      <c r="B33" s="28" t="s">
        <v>704</v>
      </c>
      <c r="C33" s="97">
        <v>600000</v>
      </c>
    </row>
    <row r="34" spans="1:8" x14ac:dyDescent="0.3">
      <c r="A34" s="26" t="s">
        <v>191</v>
      </c>
      <c r="B34" s="29" t="s">
        <v>192</v>
      </c>
      <c r="C34" s="98">
        <v>1200000</v>
      </c>
    </row>
    <row r="35" spans="1:8" ht="18.75" customHeight="1" x14ac:dyDescent="0.3">
      <c r="A35" s="26" t="s">
        <v>540</v>
      </c>
      <c r="B35" s="29" t="s">
        <v>541</v>
      </c>
      <c r="C35" s="98">
        <f>C36</f>
        <v>28000</v>
      </c>
    </row>
    <row r="36" spans="1:8" ht="18.75" customHeight="1" x14ac:dyDescent="0.3">
      <c r="A36" s="26" t="s">
        <v>723</v>
      </c>
      <c r="B36" s="28" t="s">
        <v>705</v>
      </c>
      <c r="C36" s="97">
        <v>28000</v>
      </c>
    </row>
    <row r="37" spans="1:8" s="8" customFormat="1" ht="20.25" customHeight="1" collapsed="1" x14ac:dyDescent="0.3">
      <c r="A37" s="31" t="s">
        <v>193</v>
      </c>
      <c r="B37" s="31" t="s">
        <v>194</v>
      </c>
      <c r="C37" s="99">
        <f>C38</f>
        <v>626976923.28999996</v>
      </c>
    </row>
    <row r="38" spans="1:8" ht="38.25" customHeight="1" x14ac:dyDescent="0.3">
      <c r="A38" s="32" t="s">
        <v>195</v>
      </c>
      <c r="B38" s="32" t="s">
        <v>244</v>
      </c>
      <c r="C38" s="84">
        <f>C39+C44+C54</f>
        <v>626976923.28999996</v>
      </c>
    </row>
    <row r="39" spans="1:8" ht="38.25" customHeight="1" x14ac:dyDescent="0.3">
      <c r="A39" s="32" t="s">
        <v>315</v>
      </c>
      <c r="B39" s="32" t="s">
        <v>306</v>
      </c>
      <c r="C39" s="84">
        <f>C40+C41+C42+C43</f>
        <v>226694888.66</v>
      </c>
    </row>
    <row r="40" spans="1:8" ht="38.25" customHeight="1" x14ac:dyDescent="0.3">
      <c r="A40" s="32" t="s">
        <v>724</v>
      </c>
      <c r="B40" s="32" t="s">
        <v>706</v>
      </c>
      <c r="C40" s="84">
        <v>30570498.050000001</v>
      </c>
    </row>
    <row r="41" spans="1:8" ht="38.25" customHeight="1" x14ac:dyDescent="0.3">
      <c r="A41" s="32" t="s">
        <v>725</v>
      </c>
      <c r="B41" s="34" t="s">
        <v>707</v>
      </c>
      <c r="C41" s="84">
        <f>143460299.73</f>
        <v>143460299.72999999</v>
      </c>
    </row>
    <row r="42" spans="1:8" ht="38.25" customHeight="1" x14ac:dyDescent="0.3">
      <c r="A42" s="32" t="s">
        <v>726</v>
      </c>
      <c r="B42" s="34" t="s">
        <v>708</v>
      </c>
      <c r="C42" s="84">
        <v>6815762.04</v>
      </c>
    </row>
    <row r="43" spans="1:8" ht="20.25" customHeight="1" x14ac:dyDescent="0.3">
      <c r="A43" s="32" t="s">
        <v>727</v>
      </c>
      <c r="B43" s="32" t="s">
        <v>709</v>
      </c>
      <c r="C43" s="84">
        <f>45848328.84</f>
        <v>45848328.840000004</v>
      </c>
    </row>
    <row r="44" spans="1:8" ht="18.75" customHeight="1" x14ac:dyDescent="0.3">
      <c r="A44" s="33" t="s">
        <v>304</v>
      </c>
      <c r="B44" s="32" t="s">
        <v>252</v>
      </c>
      <c r="C44" s="84">
        <f>C52+C45+C47+C46+C48+C50+C51+C49+C53</f>
        <v>379690034.63</v>
      </c>
    </row>
    <row r="45" spans="1:8" ht="37.5" x14ac:dyDescent="0.3">
      <c r="A45" s="32" t="s">
        <v>728</v>
      </c>
      <c r="B45" s="32" t="s">
        <v>710</v>
      </c>
      <c r="C45" s="84">
        <f>352889962.26+6226250</f>
        <v>359116212.25999999</v>
      </c>
    </row>
    <row r="46" spans="1:8" ht="75.75" customHeight="1" x14ac:dyDescent="0.3">
      <c r="A46" s="32" t="s">
        <v>729</v>
      </c>
      <c r="B46" s="34" t="s">
        <v>711</v>
      </c>
      <c r="C46" s="84">
        <f>3404117</f>
        <v>3404117</v>
      </c>
      <c r="H46" s="7" t="s">
        <v>51</v>
      </c>
    </row>
    <row r="47" spans="1:8" ht="37.5" customHeight="1" x14ac:dyDescent="0.3">
      <c r="A47" s="32" t="s">
        <v>731</v>
      </c>
      <c r="B47" s="34" t="s">
        <v>712</v>
      </c>
      <c r="C47" s="84">
        <v>1334332</v>
      </c>
    </row>
    <row r="48" spans="1:8" ht="56.25" customHeight="1" x14ac:dyDescent="0.3">
      <c r="A48" s="32" t="s">
        <v>732</v>
      </c>
      <c r="B48" s="34" t="s">
        <v>713</v>
      </c>
      <c r="C48" s="84">
        <v>32752.48</v>
      </c>
    </row>
    <row r="49" spans="1:3" ht="56.25" customHeight="1" x14ac:dyDescent="0.3">
      <c r="A49" s="32" t="s">
        <v>733</v>
      </c>
      <c r="B49" s="34" t="s">
        <v>714</v>
      </c>
      <c r="C49" s="84">
        <v>1021243.89</v>
      </c>
    </row>
    <row r="50" spans="1:3" ht="56.25" customHeight="1" x14ac:dyDescent="0.3">
      <c r="A50" s="32" t="s">
        <v>734</v>
      </c>
      <c r="B50" s="34" t="s">
        <v>715</v>
      </c>
      <c r="C50" s="84">
        <v>11114600</v>
      </c>
    </row>
    <row r="51" spans="1:3" ht="38.25" customHeight="1" x14ac:dyDescent="0.3">
      <c r="A51" s="32" t="s">
        <v>735</v>
      </c>
      <c r="B51" s="34" t="s">
        <v>716</v>
      </c>
      <c r="C51" s="84">
        <v>307152</v>
      </c>
    </row>
    <row r="52" spans="1:3" ht="37.5" x14ac:dyDescent="0.3">
      <c r="A52" s="32" t="s">
        <v>736</v>
      </c>
      <c r="B52" s="32" t="s">
        <v>717</v>
      </c>
      <c r="C52" s="84">
        <v>1361162</v>
      </c>
    </row>
    <row r="53" spans="1:3" ht="37.5" x14ac:dyDescent="0.3">
      <c r="A53" s="32" t="s">
        <v>737</v>
      </c>
      <c r="B53" s="32" t="s">
        <v>718</v>
      </c>
      <c r="C53" s="84">
        <v>1998463</v>
      </c>
    </row>
    <row r="54" spans="1:3" x14ac:dyDescent="0.3">
      <c r="A54" s="32" t="s">
        <v>641</v>
      </c>
      <c r="B54" s="32" t="s">
        <v>642</v>
      </c>
      <c r="C54" s="84">
        <f>C55</f>
        <v>20592000</v>
      </c>
    </row>
    <row r="55" spans="1:3" ht="55.5" customHeight="1" x14ac:dyDescent="0.3">
      <c r="A55" s="32" t="s">
        <v>738</v>
      </c>
      <c r="B55" s="32" t="s">
        <v>719</v>
      </c>
      <c r="C55" s="84">
        <v>20592000</v>
      </c>
    </row>
    <row r="56" spans="1:3" x14ac:dyDescent="0.3">
      <c r="A56" s="35"/>
      <c r="B56" s="36" t="s">
        <v>125</v>
      </c>
      <c r="C56" s="100">
        <f>C9+C37</f>
        <v>961436323.28999996</v>
      </c>
    </row>
    <row r="57" spans="1:3" x14ac:dyDescent="0.3">
      <c r="A57" s="37"/>
      <c r="B57" s="38"/>
      <c r="C57" s="68"/>
    </row>
    <row r="58" spans="1:3" x14ac:dyDescent="0.3">
      <c r="A58" s="37"/>
      <c r="B58" s="38"/>
      <c r="C58" s="68"/>
    </row>
  </sheetData>
  <mergeCells count="2">
    <mergeCell ref="A6:C6"/>
    <mergeCell ref="A5:C5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view="pageBreakPreview" topLeftCell="A40" zoomScale="90" zoomScaleNormal="100" zoomScaleSheetLayoutView="90" workbookViewId="0">
      <selection activeCell="D45" sqref="D45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473</v>
      </c>
    </row>
    <row r="2" spans="1:4" x14ac:dyDescent="0.3">
      <c r="D2" s="77" t="s">
        <v>744</v>
      </c>
    </row>
    <row r="3" spans="1:4" x14ac:dyDescent="0.3">
      <c r="D3" s="77" t="s">
        <v>743</v>
      </c>
    </row>
    <row r="4" spans="1:4" x14ac:dyDescent="0.3">
      <c r="D4" s="77" t="s">
        <v>745</v>
      </c>
    </row>
    <row r="5" spans="1:4" x14ac:dyDescent="0.3">
      <c r="A5" s="214" t="s">
        <v>242</v>
      </c>
      <c r="B5" s="214"/>
      <c r="C5" s="214"/>
      <c r="D5" s="214"/>
    </row>
    <row r="6" spans="1:4" x14ac:dyDescent="0.3">
      <c r="A6" s="213" t="s">
        <v>627</v>
      </c>
      <c r="B6" s="213"/>
      <c r="C6" s="213"/>
      <c r="D6" s="213"/>
    </row>
    <row r="7" spans="1:4" x14ac:dyDescent="0.3">
      <c r="D7" s="66" t="s">
        <v>430</v>
      </c>
    </row>
    <row r="8" spans="1:4" ht="52.5" customHeight="1" x14ac:dyDescent="0.3">
      <c r="A8" s="30" t="s">
        <v>159</v>
      </c>
      <c r="B8" s="25" t="s">
        <v>164</v>
      </c>
      <c r="C8" s="169" t="s">
        <v>472</v>
      </c>
      <c r="D8" s="169" t="s">
        <v>524</v>
      </c>
    </row>
    <row r="9" spans="1:4" ht="19.5" customHeight="1" x14ac:dyDescent="0.3">
      <c r="A9" s="181" t="s">
        <v>542</v>
      </c>
      <c r="B9" s="182" t="s">
        <v>166</v>
      </c>
      <c r="C9" s="192">
        <f>C10+C12+C14+C18+C21+C23+C27+C29+C31+C34+C35</f>
        <v>298730100</v>
      </c>
      <c r="D9" s="192">
        <f>D10+D12+D14+D18+D21+D23+D27+D29+D31+D34+D35</f>
        <v>309601600</v>
      </c>
    </row>
    <row r="10" spans="1:4" ht="19.5" customHeight="1" x14ac:dyDescent="0.3">
      <c r="A10" s="183" t="s">
        <v>167</v>
      </c>
      <c r="B10" s="184" t="s">
        <v>543</v>
      </c>
      <c r="C10" s="190">
        <f t="shared" ref="C10:D10" si="0">C11</f>
        <v>235746100</v>
      </c>
      <c r="D10" s="190">
        <f t="shared" si="0"/>
        <v>246467600</v>
      </c>
    </row>
    <row r="11" spans="1:4" ht="19.5" customHeight="1" x14ac:dyDescent="0.3">
      <c r="A11" s="183" t="s">
        <v>169</v>
      </c>
      <c r="B11" s="183" t="s">
        <v>170</v>
      </c>
      <c r="C11" s="191">
        <v>235746100</v>
      </c>
      <c r="D11" s="191">
        <v>246467600</v>
      </c>
    </row>
    <row r="12" spans="1:4" ht="56.25" x14ac:dyDescent="0.3">
      <c r="A12" s="183" t="s">
        <v>171</v>
      </c>
      <c r="B12" s="185" t="s">
        <v>544</v>
      </c>
      <c r="C12" s="191">
        <f>C13</f>
        <v>12588000</v>
      </c>
      <c r="D12" s="191">
        <f>D13</f>
        <v>12588000</v>
      </c>
    </row>
    <row r="13" spans="1:4" ht="37.5" x14ac:dyDescent="0.3">
      <c r="A13" s="183" t="s">
        <v>173</v>
      </c>
      <c r="B13" s="185" t="s">
        <v>174</v>
      </c>
      <c r="C13" s="191">
        <v>12588000</v>
      </c>
      <c r="D13" s="191">
        <v>12588000</v>
      </c>
    </row>
    <row r="14" spans="1:4" ht="36.75" customHeight="1" x14ac:dyDescent="0.3">
      <c r="A14" s="186" t="s">
        <v>175</v>
      </c>
      <c r="B14" s="186" t="s">
        <v>545</v>
      </c>
      <c r="C14" s="191">
        <f t="shared" ref="C14:D14" si="1">C15+C16+C17</f>
        <v>1531000</v>
      </c>
      <c r="D14" s="191">
        <f t="shared" si="1"/>
        <v>1661000</v>
      </c>
    </row>
    <row r="15" spans="1:4" ht="36.75" customHeight="1" x14ac:dyDescent="0.3">
      <c r="A15" s="203" t="s">
        <v>531</v>
      </c>
      <c r="B15" s="203" t="s">
        <v>532</v>
      </c>
      <c r="C15" s="191">
        <v>481000</v>
      </c>
      <c r="D15" s="191">
        <v>481000</v>
      </c>
    </row>
    <row r="16" spans="1:4" ht="19.5" customHeight="1" x14ac:dyDescent="0.3">
      <c r="A16" s="187" t="s">
        <v>546</v>
      </c>
      <c r="B16" s="187" t="s">
        <v>178</v>
      </c>
      <c r="C16" s="191">
        <v>690000</v>
      </c>
      <c r="D16" s="191">
        <v>820000</v>
      </c>
    </row>
    <row r="17" spans="1:4" ht="56.25" x14ac:dyDescent="0.3">
      <c r="A17" s="187" t="s">
        <v>533</v>
      </c>
      <c r="B17" s="187" t="s">
        <v>697</v>
      </c>
      <c r="C17" s="191">
        <v>360000</v>
      </c>
      <c r="D17" s="191">
        <v>360000</v>
      </c>
    </row>
    <row r="18" spans="1:4" ht="18.75" customHeight="1" x14ac:dyDescent="0.3">
      <c r="A18" s="187" t="s">
        <v>534</v>
      </c>
      <c r="B18" s="187" t="s">
        <v>535</v>
      </c>
      <c r="C18" s="191">
        <f t="shared" ref="C18:D18" si="2">C19+C20</f>
        <v>27950000</v>
      </c>
      <c r="D18" s="191">
        <f t="shared" si="2"/>
        <v>27950000</v>
      </c>
    </row>
    <row r="19" spans="1:4" ht="56.25" x14ac:dyDescent="0.3">
      <c r="A19" s="187" t="s">
        <v>730</v>
      </c>
      <c r="B19" s="187" t="s">
        <v>698</v>
      </c>
      <c r="C19" s="191">
        <v>3950000</v>
      </c>
      <c r="D19" s="191">
        <v>3950000</v>
      </c>
    </row>
    <row r="20" spans="1:4" ht="24" customHeight="1" x14ac:dyDescent="0.3">
      <c r="A20" s="187" t="s">
        <v>537</v>
      </c>
      <c r="B20" s="187" t="s">
        <v>536</v>
      </c>
      <c r="C20" s="191">
        <v>24000000</v>
      </c>
      <c r="D20" s="191">
        <v>24000000</v>
      </c>
    </row>
    <row r="21" spans="1:4" x14ac:dyDescent="0.3">
      <c r="A21" s="186" t="s">
        <v>179</v>
      </c>
      <c r="B21" s="186" t="s">
        <v>547</v>
      </c>
      <c r="C21" s="191">
        <f t="shared" ref="C21:D21" si="3">C22</f>
        <v>2700000</v>
      </c>
      <c r="D21" s="191">
        <f t="shared" si="3"/>
        <v>2800000</v>
      </c>
    </row>
    <row r="22" spans="1:4" ht="55.5" customHeight="1" x14ac:dyDescent="0.3">
      <c r="A22" s="187" t="s">
        <v>538</v>
      </c>
      <c r="B22" s="188" t="s">
        <v>539</v>
      </c>
      <c r="C22" s="191">
        <v>2700000</v>
      </c>
      <c r="D22" s="191">
        <v>2800000</v>
      </c>
    </row>
    <row r="23" spans="1:4" ht="56.25" x14ac:dyDescent="0.3">
      <c r="A23" s="187" t="s">
        <v>181</v>
      </c>
      <c r="B23" s="187" t="s">
        <v>548</v>
      </c>
      <c r="C23" s="191">
        <f>C24+C25+C26</f>
        <v>14480000</v>
      </c>
      <c r="D23" s="191">
        <f>D24+D25+D26</f>
        <v>14400000</v>
      </c>
    </row>
    <row r="24" spans="1:4" ht="112.5" x14ac:dyDescent="0.3">
      <c r="A24" s="187" t="s">
        <v>694</v>
      </c>
      <c r="B24" s="188" t="s">
        <v>699</v>
      </c>
      <c r="C24" s="191">
        <v>10480000</v>
      </c>
      <c r="D24" s="191">
        <v>10500000</v>
      </c>
    </row>
    <row r="25" spans="1:4" ht="60.75" customHeight="1" x14ac:dyDescent="0.3">
      <c r="A25" s="189" t="s">
        <v>695</v>
      </c>
      <c r="B25" s="206" t="s">
        <v>700</v>
      </c>
      <c r="C25" s="191">
        <v>2200000</v>
      </c>
      <c r="D25" s="191">
        <v>2300000</v>
      </c>
    </row>
    <row r="26" spans="1:4" ht="112.5" x14ac:dyDescent="0.3">
      <c r="A26" s="187" t="s">
        <v>696</v>
      </c>
      <c r="B26" s="188" t="s">
        <v>701</v>
      </c>
      <c r="C26" s="191">
        <v>1800000</v>
      </c>
      <c r="D26" s="191">
        <v>1600000</v>
      </c>
    </row>
    <row r="27" spans="1:4" ht="37.5" x14ac:dyDescent="0.3">
      <c r="A27" s="187" t="s">
        <v>183</v>
      </c>
      <c r="B27" s="186" t="s">
        <v>549</v>
      </c>
      <c r="C27" s="191">
        <f t="shared" ref="C27:D27" si="4">C28</f>
        <v>191000</v>
      </c>
      <c r="D27" s="191">
        <f t="shared" si="4"/>
        <v>191000</v>
      </c>
    </row>
    <row r="28" spans="1:4" ht="19.5" customHeight="1" x14ac:dyDescent="0.3">
      <c r="A28" s="187" t="s">
        <v>185</v>
      </c>
      <c r="B28" s="188" t="s">
        <v>186</v>
      </c>
      <c r="C28" s="191">
        <v>191000</v>
      </c>
      <c r="D28" s="191">
        <v>191000</v>
      </c>
    </row>
    <row r="29" spans="1:4" ht="39.75" customHeight="1" x14ac:dyDescent="0.3">
      <c r="A29" s="187" t="s">
        <v>187</v>
      </c>
      <c r="B29" s="186" t="s">
        <v>550</v>
      </c>
      <c r="C29" s="191">
        <f t="shared" ref="C29:D29" si="5">C30</f>
        <v>716000</v>
      </c>
      <c r="D29" s="191">
        <f t="shared" si="5"/>
        <v>716000</v>
      </c>
    </row>
    <row r="30" spans="1:4" ht="57" customHeight="1" x14ac:dyDescent="0.3">
      <c r="A30" s="187" t="s">
        <v>720</v>
      </c>
      <c r="B30" s="188" t="s">
        <v>702</v>
      </c>
      <c r="C30" s="191">
        <v>716000</v>
      </c>
      <c r="D30" s="191">
        <v>716000</v>
      </c>
    </row>
    <row r="31" spans="1:4" ht="19.5" customHeight="1" x14ac:dyDescent="0.3">
      <c r="A31" s="187" t="s">
        <v>189</v>
      </c>
      <c r="B31" s="188" t="s">
        <v>551</v>
      </c>
      <c r="C31" s="191">
        <f t="shared" ref="C31:D31" si="6">C32+C33</f>
        <v>1600000</v>
      </c>
      <c r="D31" s="191">
        <f t="shared" si="6"/>
        <v>1600000</v>
      </c>
    </row>
    <row r="32" spans="1:4" ht="113.25" customHeight="1" x14ac:dyDescent="0.3">
      <c r="A32" s="187" t="s">
        <v>721</v>
      </c>
      <c r="B32" s="188" t="s">
        <v>703</v>
      </c>
      <c r="C32" s="191">
        <v>1000000</v>
      </c>
      <c r="D32" s="191">
        <v>1000000</v>
      </c>
    </row>
    <row r="33" spans="1:4" ht="54" customHeight="1" x14ac:dyDescent="0.3">
      <c r="A33" s="187" t="s">
        <v>722</v>
      </c>
      <c r="B33" s="188" t="s">
        <v>739</v>
      </c>
      <c r="C33" s="191">
        <v>600000</v>
      </c>
      <c r="D33" s="191">
        <v>600000</v>
      </c>
    </row>
    <row r="34" spans="1:4" x14ac:dyDescent="0.3">
      <c r="A34" s="187" t="s">
        <v>191</v>
      </c>
      <c r="B34" s="186" t="s">
        <v>192</v>
      </c>
      <c r="C34" s="191">
        <v>1200000</v>
      </c>
      <c r="D34" s="191">
        <v>1200000</v>
      </c>
    </row>
    <row r="35" spans="1:4" x14ac:dyDescent="0.3">
      <c r="A35" s="184" t="s">
        <v>540</v>
      </c>
      <c r="B35" s="183" t="s">
        <v>541</v>
      </c>
      <c r="C35" s="191">
        <f t="shared" ref="C35:D35" si="7">C36</f>
        <v>28000</v>
      </c>
      <c r="D35" s="191">
        <f t="shared" si="7"/>
        <v>28000</v>
      </c>
    </row>
    <row r="36" spans="1:4" ht="32.25" customHeight="1" x14ac:dyDescent="0.3">
      <c r="A36" s="187" t="s">
        <v>723</v>
      </c>
      <c r="B36" s="186" t="s">
        <v>705</v>
      </c>
      <c r="C36" s="191">
        <v>28000</v>
      </c>
      <c r="D36" s="191">
        <v>28000</v>
      </c>
    </row>
    <row r="37" spans="1:4" s="8" customFormat="1" ht="18" customHeight="1" collapsed="1" x14ac:dyDescent="0.3">
      <c r="A37" s="31" t="s">
        <v>193</v>
      </c>
      <c r="B37" s="31" t="s">
        <v>194</v>
      </c>
      <c r="C37" s="99">
        <f>C38</f>
        <v>436875253.95999998</v>
      </c>
      <c r="D37" s="99">
        <f>D38</f>
        <v>460835401.39999998</v>
      </c>
    </row>
    <row r="38" spans="1:4" ht="56.25" x14ac:dyDescent="0.3">
      <c r="A38" s="33" t="s">
        <v>195</v>
      </c>
      <c r="B38" s="32" t="s">
        <v>244</v>
      </c>
      <c r="C38" s="84">
        <f>C39+C43+C52</f>
        <v>436875253.95999998</v>
      </c>
      <c r="D38" s="84">
        <f>D39+D43+D52</f>
        <v>460835401.39999998</v>
      </c>
    </row>
    <row r="39" spans="1:4" ht="37.5" x14ac:dyDescent="0.3">
      <c r="A39" s="32" t="s">
        <v>315</v>
      </c>
      <c r="B39" s="32" t="s">
        <v>306</v>
      </c>
      <c r="C39" s="84">
        <f>C40+C41+C42</f>
        <v>22733466.48</v>
      </c>
      <c r="D39" s="84">
        <f>D40+D41+D42</f>
        <v>27072838.089999996</v>
      </c>
    </row>
    <row r="40" spans="1:4" ht="37.5" x14ac:dyDescent="0.3">
      <c r="A40" s="32" t="s">
        <v>742</v>
      </c>
      <c r="B40" s="32" t="s">
        <v>740</v>
      </c>
      <c r="C40" s="84">
        <v>0</v>
      </c>
      <c r="D40" s="84">
        <v>4367650</v>
      </c>
    </row>
    <row r="41" spans="1:4" ht="39.75" customHeight="1" x14ac:dyDescent="0.3">
      <c r="A41" s="32" t="s">
        <v>726</v>
      </c>
      <c r="B41" s="34" t="s">
        <v>708</v>
      </c>
      <c r="C41" s="84">
        <v>6718314.5599999996</v>
      </c>
      <c r="D41" s="84">
        <v>6718314.5599999996</v>
      </c>
    </row>
    <row r="42" spans="1:4" x14ac:dyDescent="0.3">
      <c r="A42" s="32" t="s">
        <v>727</v>
      </c>
      <c r="B42" s="32" t="s">
        <v>709</v>
      </c>
      <c r="C42" s="84">
        <v>16015151.92</v>
      </c>
      <c r="D42" s="84">
        <v>15986873.529999999</v>
      </c>
    </row>
    <row r="43" spans="1:4" ht="37.5" x14ac:dyDescent="0.3">
      <c r="A43" s="33" t="s">
        <v>304</v>
      </c>
      <c r="B43" s="32" t="s">
        <v>252</v>
      </c>
      <c r="C43" s="84">
        <f>C50+C44+C46+C45+C47+C49+C48+C51</f>
        <v>393549787.47999996</v>
      </c>
      <c r="D43" s="84">
        <f>D50+D44+D46+D45+D47+D49+D48+D51</f>
        <v>413170563.31</v>
      </c>
    </row>
    <row r="44" spans="1:4" ht="56.25" x14ac:dyDescent="0.3">
      <c r="A44" s="32" t="s">
        <v>728</v>
      </c>
      <c r="B44" s="32" t="s">
        <v>710</v>
      </c>
      <c r="C44" s="84">
        <f>368524817.82+6226250</f>
        <v>374751067.81999999</v>
      </c>
      <c r="D44" s="124">
        <f>388460864.32+6226250</f>
        <v>394687114.31999999</v>
      </c>
    </row>
    <row r="45" spans="1:4" ht="94.5" customHeight="1" x14ac:dyDescent="0.3">
      <c r="A45" s="32" t="s">
        <v>729</v>
      </c>
      <c r="B45" s="34" t="s">
        <v>711</v>
      </c>
      <c r="C45" s="84">
        <v>1666179</v>
      </c>
      <c r="D45" s="124">
        <v>1379302</v>
      </c>
    </row>
    <row r="46" spans="1:4" ht="57.75" customHeight="1" x14ac:dyDescent="0.3">
      <c r="A46" s="32" t="s">
        <v>731</v>
      </c>
      <c r="B46" s="34" t="s">
        <v>712</v>
      </c>
      <c r="C46" s="84">
        <v>1348180</v>
      </c>
      <c r="D46" s="124">
        <v>1401668</v>
      </c>
    </row>
    <row r="47" spans="1:4" ht="75" customHeight="1" x14ac:dyDescent="0.3">
      <c r="A47" s="32" t="s">
        <v>732</v>
      </c>
      <c r="B47" s="34" t="s">
        <v>713</v>
      </c>
      <c r="C47" s="84">
        <v>214169.4</v>
      </c>
      <c r="D47" s="124">
        <v>13368.02</v>
      </c>
    </row>
    <row r="48" spans="1:4" ht="57" customHeight="1" x14ac:dyDescent="0.3">
      <c r="A48" s="32" t="s">
        <v>741</v>
      </c>
      <c r="B48" s="34" t="s">
        <v>714</v>
      </c>
      <c r="C48" s="84">
        <v>1077196.26</v>
      </c>
      <c r="D48" s="124">
        <v>1120283.97</v>
      </c>
    </row>
    <row r="49" spans="1:4" ht="93.75" x14ac:dyDescent="0.3">
      <c r="A49" s="32" t="s">
        <v>734</v>
      </c>
      <c r="B49" s="34" t="s">
        <v>715</v>
      </c>
      <c r="C49" s="84">
        <v>11114600</v>
      </c>
      <c r="D49" s="124">
        <v>11114600</v>
      </c>
    </row>
    <row r="50" spans="1:4" ht="56.25" x14ac:dyDescent="0.3">
      <c r="A50" s="32" t="s">
        <v>736</v>
      </c>
      <c r="B50" s="32" t="s">
        <v>717</v>
      </c>
      <c r="C50" s="84">
        <v>1361162</v>
      </c>
      <c r="D50" s="84">
        <v>1361162</v>
      </c>
    </row>
    <row r="51" spans="1:4" ht="37.5" x14ac:dyDescent="0.3">
      <c r="A51" s="32" t="s">
        <v>737</v>
      </c>
      <c r="B51" s="32" t="s">
        <v>718</v>
      </c>
      <c r="C51" s="84">
        <v>2017233</v>
      </c>
      <c r="D51" s="84">
        <v>2093065</v>
      </c>
    </row>
    <row r="52" spans="1:4" x14ac:dyDescent="0.3">
      <c r="A52" s="32" t="s">
        <v>641</v>
      </c>
      <c r="B52" s="32" t="s">
        <v>642</v>
      </c>
      <c r="C52" s="84">
        <f>C53</f>
        <v>20592000</v>
      </c>
      <c r="D52" s="84">
        <f>D53</f>
        <v>20592000</v>
      </c>
    </row>
    <row r="53" spans="1:4" ht="93.75" x14ac:dyDescent="0.3">
      <c r="A53" s="32" t="s">
        <v>738</v>
      </c>
      <c r="B53" s="32" t="s">
        <v>719</v>
      </c>
      <c r="C53" s="84">
        <v>20592000</v>
      </c>
      <c r="D53" s="84">
        <v>20592000</v>
      </c>
    </row>
    <row r="54" spans="1:4" x14ac:dyDescent="0.3">
      <c r="A54" s="35"/>
      <c r="B54" s="36" t="s">
        <v>125</v>
      </c>
      <c r="C54" s="100">
        <f>C9+C37</f>
        <v>735605353.96000004</v>
      </c>
      <c r="D54" s="99">
        <f>D9+D37</f>
        <v>770437001.39999998</v>
      </c>
    </row>
    <row r="55" spans="1:4" x14ac:dyDescent="0.3">
      <c r="A55" s="37"/>
      <c r="B55" s="38"/>
      <c r="C55" s="125"/>
    </row>
    <row r="56" spans="1:4" x14ac:dyDescent="0.3">
      <c r="A56" s="37"/>
      <c r="B56" s="38"/>
      <c r="C56" s="125"/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topLeftCell="A33" zoomScale="91" zoomScaleNormal="100" zoomScaleSheetLayoutView="91" workbookViewId="0">
      <selection activeCell="B37" sqref="B37"/>
    </sheetView>
  </sheetViews>
  <sheetFormatPr defaultRowHeight="18.75" x14ac:dyDescent="0.3"/>
  <cols>
    <col min="1" max="1" width="5.42578125" style="126" customWidth="1"/>
    <col min="2" max="2" width="135.5703125" style="126" customWidth="1"/>
    <col min="3" max="3" width="18.85546875" style="180" customWidth="1"/>
  </cols>
  <sheetData>
    <row r="1" spans="1:3" x14ac:dyDescent="0.3">
      <c r="C1" s="127" t="s">
        <v>474</v>
      </c>
    </row>
    <row r="2" spans="1:3" x14ac:dyDescent="0.3">
      <c r="C2" s="77" t="s">
        <v>744</v>
      </c>
    </row>
    <row r="3" spans="1:3" x14ac:dyDescent="0.3">
      <c r="C3" s="77" t="s">
        <v>743</v>
      </c>
    </row>
    <row r="4" spans="1:3" x14ac:dyDescent="0.3">
      <c r="C4" s="77" t="s">
        <v>745</v>
      </c>
    </row>
    <row r="5" spans="1:3" x14ac:dyDescent="0.3">
      <c r="A5" s="215" t="s">
        <v>242</v>
      </c>
      <c r="B5" s="215"/>
    </row>
    <row r="6" spans="1:3" ht="15.75" customHeight="1" x14ac:dyDescent="0.3">
      <c r="A6" s="216" t="s">
        <v>525</v>
      </c>
      <c r="B6" s="216"/>
    </row>
    <row r="7" spans="1:3" x14ac:dyDescent="0.3">
      <c r="A7" s="128"/>
      <c r="B7" s="128"/>
      <c r="C7" s="66" t="s">
        <v>430</v>
      </c>
    </row>
    <row r="8" spans="1:3" ht="37.5" x14ac:dyDescent="0.3">
      <c r="A8" s="129" t="s">
        <v>277</v>
      </c>
      <c r="B8" s="130" t="s">
        <v>475</v>
      </c>
      <c r="C8" s="131" t="s">
        <v>240</v>
      </c>
    </row>
    <row r="9" spans="1:3" ht="38.25" customHeight="1" x14ac:dyDescent="0.3">
      <c r="A9" s="135">
        <v>1</v>
      </c>
      <c r="B9" s="29" t="s">
        <v>484</v>
      </c>
      <c r="C9" s="98">
        <v>2966378</v>
      </c>
    </row>
    <row r="10" spans="1:3" ht="37.5" x14ac:dyDescent="0.3">
      <c r="A10" s="135">
        <v>2</v>
      </c>
      <c r="B10" s="29" t="s">
        <v>508</v>
      </c>
      <c r="C10" s="98">
        <v>143460299.72999999</v>
      </c>
    </row>
    <row r="11" spans="1:3" ht="38.25" customHeight="1" x14ac:dyDescent="0.3">
      <c r="A11" s="135">
        <v>3</v>
      </c>
      <c r="B11" s="29" t="s">
        <v>643</v>
      </c>
      <c r="C11" s="98">
        <v>2383135.7799999998</v>
      </c>
    </row>
    <row r="12" spans="1:3" ht="56.25" x14ac:dyDescent="0.3">
      <c r="A12" s="135">
        <v>4</v>
      </c>
      <c r="B12" s="29" t="s">
        <v>644</v>
      </c>
      <c r="C12" s="98">
        <v>30570498.050000001</v>
      </c>
    </row>
    <row r="13" spans="1:3" ht="38.25" customHeight="1" x14ac:dyDescent="0.3">
      <c r="A13" s="135">
        <v>5</v>
      </c>
      <c r="B13" s="29" t="s">
        <v>645</v>
      </c>
      <c r="C13" s="98">
        <v>398999.7</v>
      </c>
    </row>
    <row r="14" spans="1:3" ht="37.5" x14ac:dyDescent="0.3">
      <c r="A14" s="135">
        <v>6</v>
      </c>
      <c r="B14" s="29" t="s">
        <v>646</v>
      </c>
      <c r="C14" s="98">
        <v>7642785.4199999999</v>
      </c>
    </row>
    <row r="15" spans="1:3" ht="39.75" customHeight="1" x14ac:dyDescent="0.3">
      <c r="A15" s="135">
        <v>7</v>
      </c>
      <c r="B15" s="29" t="s">
        <v>414</v>
      </c>
      <c r="C15" s="98">
        <v>226442.89</v>
      </c>
    </row>
    <row r="16" spans="1:3" ht="18.75" customHeight="1" x14ac:dyDescent="0.3">
      <c r="A16" s="135">
        <v>8</v>
      </c>
      <c r="B16" s="29" t="s">
        <v>647</v>
      </c>
      <c r="C16" s="98">
        <v>344057.68</v>
      </c>
    </row>
    <row r="17" spans="1:3" ht="37.5" x14ac:dyDescent="0.3">
      <c r="A17" s="135">
        <v>9</v>
      </c>
      <c r="B17" s="29" t="s">
        <v>648</v>
      </c>
      <c r="C17" s="98">
        <v>385100</v>
      </c>
    </row>
    <row r="18" spans="1:3" ht="40.5" customHeight="1" x14ac:dyDescent="0.3">
      <c r="A18" s="135">
        <v>10</v>
      </c>
      <c r="B18" s="29" t="s">
        <v>649</v>
      </c>
      <c r="C18" s="98">
        <v>25000000</v>
      </c>
    </row>
    <row r="19" spans="1:3" ht="37.5" x14ac:dyDescent="0.3">
      <c r="A19" s="135">
        <v>11</v>
      </c>
      <c r="B19" s="29" t="s">
        <v>650</v>
      </c>
      <c r="C19" s="98">
        <v>6815762.04</v>
      </c>
    </row>
    <row r="20" spans="1:3" ht="37.5" x14ac:dyDescent="0.3">
      <c r="A20" s="135">
        <v>12</v>
      </c>
      <c r="B20" s="29" t="s">
        <v>651</v>
      </c>
      <c r="C20" s="98">
        <v>6501429.3700000001</v>
      </c>
    </row>
    <row r="21" spans="1:3" x14ac:dyDescent="0.3">
      <c r="A21" s="135">
        <v>13</v>
      </c>
      <c r="B21" s="29" t="s">
        <v>652</v>
      </c>
      <c r="C21" s="98">
        <v>307152</v>
      </c>
    </row>
    <row r="22" spans="1:3" ht="37.5" x14ac:dyDescent="0.3">
      <c r="A22" s="135">
        <v>14</v>
      </c>
      <c r="B22" s="29" t="s">
        <v>654</v>
      </c>
      <c r="C22" s="136">
        <v>1361162</v>
      </c>
    </row>
    <row r="23" spans="1:3" ht="38.25" customHeight="1" x14ac:dyDescent="0.3">
      <c r="A23" s="135">
        <v>15</v>
      </c>
      <c r="B23" s="29" t="s">
        <v>653</v>
      </c>
      <c r="C23" s="136">
        <v>1334332</v>
      </c>
    </row>
    <row r="24" spans="1:3" ht="61.5" customHeight="1" x14ac:dyDescent="0.3">
      <c r="A24" s="135">
        <v>16</v>
      </c>
      <c r="B24" s="29" t="s">
        <v>655</v>
      </c>
      <c r="C24" s="136">
        <v>234603409</v>
      </c>
    </row>
    <row r="25" spans="1:3" ht="37.5" x14ac:dyDescent="0.3">
      <c r="A25" s="135">
        <v>17</v>
      </c>
      <c r="B25" s="29" t="s">
        <v>656</v>
      </c>
      <c r="C25" s="136">
        <v>794861</v>
      </c>
    </row>
    <row r="26" spans="1:3" ht="75" x14ac:dyDescent="0.3">
      <c r="A26" s="135">
        <v>18</v>
      </c>
      <c r="B26" s="29" t="s">
        <v>520</v>
      </c>
      <c r="C26" s="136">
        <v>11114600</v>
      </c>
    </row>
    <row r="27" spans="1:3" ht="39" customHeight="1" x14ac:dyDescent="0.3">
      <c r="A27" s="135">
        <v>19</v>
      </c>
      <c r="B27" s="29" t="s">
        <v>657</v>
      </c>
      <c r="C27" s="136">
        <v>77609869</v>
      </c>
    </row>
    <row r="28" spans="1:3" ht="37.5" x14ac:dyDescent="0.3">
      <c r="A28" s="132">
        <v>20</v>
      </c>
      <c r="B28" s="29" t="s">
        <v>658</v>
      </c>
      <c r="C28" s="136">
        <v>1689721.5</v>
      </c>
    </row>
    <row r="29" spans="1:3" ht="57.75" customHeight="1" x14ac:dyDescent="0.3">
      <c r="A29" s="132">
        <v>21</v>
      </c>
      <c r="B29" s="29" t="s">
        <v>404</v>
      </c>
      <c r="C29" s="136">
        <v>324127.09000000003</v>
      </c>
    </row>
    <row r="30" spans="1:3" ht="56.25" customHeight="1" x14ac:dyDescent="0.3">
      <c r="A30" s="132">
        <v>22</v>
      </c>
      <c r="B30" s="29" t="s">
        <v>659</v>
      </c>
      <c r="C30" s="136">
        <v>32752.48</v>
      </c>
    </row>
    <row r="31" spans="1:3" ht="56.25" x14ac:dyDescent="0.3">
      <c r="A31" s="132">
        <v>23</v>
      </c>
      <c r="B31" s="29" t="s">
        <v>426</v>
      </c>
      <c r="C31" s="136">
        <v>2460000</v>
      </c>
    </row>
    <row r="32" spans="1:3" ht="76.5" customHeight="1" x14ac:dyDescent="0.3">
      <c r="A32" s="132">
        <v>24</v>
      </c>
      <c r="B32" s="29" t="s">
        <v>660</v>
      </c>
      <c r="C32" s="136">
        <v>3387.08</v>
      </c>
    </row>
    <row r="33" spans="1:3" ht="38.25" customHeight="1" x14ac:dyDescent="0.3">
      <c r="A33" s="132">
        <v>25</v>
      </c>
      <c r="B33" s="29" t="s">
        <v>428</v>
      </c>
      <c r="C33" s="136">
        <v>1865848</v>
      </c>
    </row>
    <row r="34" spans="1:3" ht="56.25" x14ac:dyDescent="0.3">
      <c r="A34" s="132">
        <v>26</v>
      </c>
      <c r="B34" s="29" t="s">
        <v>469</v>
      </c>
      <c r="C34" s="136">
        <v>14290492.390000001</v>
      </c>
    </row>
    <row r="35" spans="1:3" ht="39.75" customHeight="1" x14ac:dyDescent="0.3">
      <c r="A35" s="132">
        <v>27</v>
      </c>
      <c r="B35" s="29" t="s">
        <v>661</v>
      </c>
      <c r="C35" s="136">
        <v>1021243.89</v>
      </c>
    </row>
    <row r="36" spans="1:3" ht="57.75" customHeight="1" x14ac:dyDescent="0.3">
      <c r="A36" s="132">
        <v>28</v>
      </c>
      <c r="B36" s="29" t="s">
        <v>747</v>
      </c>
      <c r="C36" s="136">
        <v>6226250</v>
      </c>
    </row>
    <row r="37" spans="1:3" ht="57" customHeight="1" x14ac:dyDescent="0.3">
      <c r="A37" s="132">
        <v>29</v>
      </c>
      <c r="B37" s="29" t="s">
        <v>748</v>
      </c>
      <c r="C37" s="136">
        <v>19248247.199999999</v>
      </c>
    </row>
    <row r="38" spans="1:3" ht="74.25" customHeight="1" x14ac:dyDescent="0.3">
      <c r="A38" s="132">
        <v>30</v>
      </c>
      <c r="B38" s="29" t="s">
        <v>749</v>
      </c>
      <c r="C38" s="136">
        <v>3404117</v>
      </c>
    </row>
    <row r="39" spans="1:3" ht="22.5" customHeight="1" x14ac:dyDescent="0.3">
      <c r="A39" s="132">
        <v>31</v>
      </c>
      <c r="B39" s="29" t="s">
        <v>662</v>
      </c>
      <c r="C39" s="136">
        <v>1998463</v>
      </c>
    </row>
    <row r="40" spans="1:3" ht="57.75" customHeight="1" x14ac:dyDescent="0.3">
      <c r="A40" s="132">
        <v>32</v>
      </c>
      <c r="B40" s="29" t="s">
        <v>663</v>
      </c>
      <c r="C40" s="136">
        <v>20592000</v>
      </c>
    </row>
    <row r="41" spans="1:3" x14ac:dyDescent="0.3">
      <c r="A41" s="132"/>
      <c r="B41" s="133" t="s">
        <v>125</v>
      </c>
      <c r="C41" s="99">
        <f>SUM(C9:C40)</f>
        <v>626976923.29000008</v>
      </c>
    </row>
  </sheetData>
  <mergeCells count="2">
    <mergeCell ref="A5:B5"/>
    <mergeCell ref="A6:B6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topLeftCell="A22" zoomScale="87" zoomScaleNormal="100" zoomScaleSheetLayoutView="87" workbookViewId="0">
      <selection activeCell="C34" sqref="C34"/>
    </sheetView>
  </sheetViews>
  <sheetFormatPr defaultRowHeight="18.75" x14ac:dyDescent="0.3"/>
  <cols>
    <col min="1" max="1" width="5.42578125" style="126" customWidth="1"/>
    <col min="2" max="2" width="116.5703125" style="126" customWidth="1"/>
    <col min="3" max="3" width="18" style="126" customWidth="1"/>
    <col min="4" max="4" width="18" style="137" customWidth="1"/>
  </cols>
  <sheetData>
    <row r="1" spans="1:4" x14ac:dyDescent="0.3">
      <c r="D1" s="77" t="s">
        <v>476</v>
      </c>
    </row>
    <row r="2" spans="1:4" x14ac:dyDescent="0.3">
      <c r="D2" s="77" t="s">
        <v>744</v>
      </c>
    </row>
    <row r="3" spans="1:4" x14ac:dyDescent="0.3">
      <c r="D3" s="77" t="s">
        <v>743</v>
      </c>
    </row>
    <row r="4" spans="1:4" x14ac:dyDescent="0.3">
      <c r="D4" s="77" t="s">
        <v>745</v>
      </c>
    </row>
    <row r="5" spans="1:4" x14ac:dyDescent="0.3">
      <c r="A5" s="217" t="s">
        <v>242</v>
      </c>
      <c r="B5" s="217"/>
      <c r="C5" s="217"/>
      <c r="D5" s="217"/>
    </row>
    <row r="6" spans="1:4" x14ac:dyDescent="0.3">
      <c r="A6" s="218" t="s">
        <v>526</v>
      </c>
      <c r="B6" s="218"/>
      <c r="C6" s="218"/>
      <c r="D6" s="218"/>
    </row>
    <row r="7" spans="1:4" x14ac:dyDescent="0.3">
      <c r="A7" s="134"/>
      <c r="B7" s="134"/>
      <c r="D7" s="66" t="s">
        <v>430</v>
      </c>
    </row>
    <row r="8" spans="1:4" ht="37.5" x14ac:dyDescent="0.3">
      <c r="A8" s="129" t="s">
        <v>277</v>
      </c>
      <c r="B8" s="25" t="s">
        <v>477</v>
      </c>
      <c r="C8" s="25" t="s">
        <v>472</v>
      </c>
      <c r="D8" s="25" t="s">
        <v>524</v>
      </c>
    </row>
    <row r="9" spans="1:4" ht="56.25" x14ac:dyDescent="0.3">
      <c r="A9" s="135">
        <v>1</v>
      </c>
      <c r="B9" s="29" t="s">
        <v>643</v>
      </c>
      <c r="C9" s="136">
        <v>2229054.2400000002</v>
      </c>
      <c r="D9" s="136">
        <v>2186840.79</v>
      </c>
    </row>
    <row r="10" spans="1:4" ht="56.25" x14ac:dyDescent="0.3">
      <c r="A10" s="135">
        <v>2</v>
      </c>
      <c r="B10" s="29" t="s">
        <v>414</v>
      </c>
      <c r="C10" s="136">
        <v>168005</v>
      </c>
      <c r="D10" s="136">
        <v>168005</v>
      </c>
    </row>
    <row r="11" spans="1:4" ht="56.25" x14ac:dyDescent="0.3">
      <c r="A11" s="135">
        <v>3</v>
      </c>
      <c r="B11" s="29" t="s">
        <v>664</v>
      </c>
      <c r="C11" s="136">
        <v>0</v>
      </c>
      <c r="D11" s="136">
        <v>4367650</v>
      </c>
    </row>
    <row r="12" spans="1:4" ht="37.5" x14ac:dyDescent="0.3">
      <c r="A12" s="135">
        <v>4</v>
      </c>
      <c r="B12" s="29" t="s">
        <v>648</v>
      </c>
      <c r="C12" s="136">
        <v>577036.93999999994</v>
      </c>
      <c r="D12" s="136">
        <v>590972</v>
      </c>
    </row>
    <row r="13" spans="1:4" ht="37.5" x14ac:dyDescent="0.3">
      <c r="A13" s="135">
        <v>5</v>
      </c>
      <c r="B13" s="29" t="s">
        <v>650</v>
      </c>
      <c r="C13" s="136">
        <v>6718314.5599999996</v>
      </c>
      <c r="D13" s="136">
        <v>6718314.5599999996</v>
      </c>
    </row>
    <row r="14" spans="1:4" ht="39.75" customHeight="1" x14ac:dyDescent="0.3">
      <c r="A14" s="24">
        <v>6</v>
      </c>
      <c r="B14" s="29" t="s">
        <v>651</v>
      </c>
      <c r="C14" s="136">
        <v>13041055.74</v>
      </c>
      <c r="D14" s="136">
        <v>13041055.74</v>
      </c>
    </row>
    <row r="15" spans="1:4" ht="39" customHeight="1" x14ac:dyDescent="0.3">
      <c r="A15" s="135">
        <v>7</v>
      </c>
      <c r="B15" s="29" t="s">
        <v>654</v>
      </c>
      <c r="C15" s="136">
        <v>1361162</v>
      </c>
      <c r="D15" s="136">
        <v>1361162</v>
      </c>
    </row>
    <row r="16" spans="1:4" ht="57" customHeight="1" x14ac:dyDescent="0.3">
      <c r="A16" s="135">
        <v>8</v>
      </c>
      <c r="B16" s="29" t="s">
        <v>665</v>
      </c>
      <c r="C16" s="136">
        <v>1348180</v>
      </c>
      <c r="D16" s="136">
        <v>1401668</v>
      </c>
    </row>
    <row r="17" spans="1:7" ht="57" customHeight="1" x14ac:dyDescent="0.3">
      <c r="A17" s="135">
        <v>9</v>
      </c>
      <c r="B17" s="29" t="s">
        <v>655</v>
      </c>
      <c r="C17" s="136">
        <v>248435565</v>
      </c>
      <c r="D17" s="136">
        <v>263114454</v>
      </c>
    </row>
    <row r="18" spans="1:7" ht="37.5" x14ac:dyDescent="0.3">
      <c r="A18" s="135">
        <v>10</v>
      </c>
      <c r="B18" s="29" t="s">
        <v>656</v>
      </c>
      <c r="C18" s="136">
        <v>802160</v>
      </c>
      <c r="D18" s="136">
        <v>831647</v>
      </c>
    </row>
    <row r="19" spans="1:7" ht="57" customHeight="1" x14ac:dyDescent="0.3">
      <c r="A19" s="135">
        <v>11</v>
      </c>
      <c r="B19" s="29" t="s">
        <v>520</v>
      </c>
      <c r="C19" s="136">
        <v>11114600</v>
      </c>
      <c r="D19" s="136">
        <v>11114600</v>
      </c>
    </row>
    <row r="20" spans="1:7" ht="57.75" customHeight="1" x14ac:dyDescent="0.3">
      <c r="A20" s="135">
        <v>12</v>
      </c>
      <c r="B20" s="29" t="s">
        <v>666</v>
      </c>
      <c r="C20" s="136">
        <v>80717016</v>
      </c>
      <c r="D20" s="136">
        <v>85500343</v>
      </c>
    </row>
    <row r="21" spans="1:7" ht="55.5" customHeight="1" x14ac:dyDescent="0.3">
      <c r="A21" s="135">
        <v>13</v>
      </c>
      <c r="B21" s="29" t="s">
        <v>404</v>
      </c>
      <c r="C21" s="136">
        <v>324127.09000000003</v>
      </c>
      <c r="D21" s="136">
        <v>324127.09000000003</v>
      </c>
    </row>
    <row r="22" spans="1:7" ht="57" customHeight="1" x14ac:dyDescent="0.3">
      <c r="A22" s="135">
        <v>14</v>
      </c>
      <c r="B22" s="205" t="s">
        <v>667</v>
      </c>
      <c r="C22" s="136">
        <v>214169.4</v>
      </c>
      <c r="D22" s="136">
        <v>13368.02</v>
      </c>
    </row>
    <row r="23" spans="1:7" ht="57" customHeight="1" x14ac:dyDescent="0.3">
      <c r="A23" s="135">
        <v>15</v>
      </c>
      <c r="B23" s="205" t="s">
        <v>426</v>
      </c>
      <c r="C23" s="136">
        <v>2460000</v>
      </c>
      <c r="D23" s="136">
        <v>2460000</v>
      </c>
    </row>
    <row r="24" spans="1:7" ht="77.25" customHeight="1" x14ac:dyDescent="0.3">
      <c r="A24" s="135">
        <v>16</v>
      </c>
      <c r="B24" s="205" t="s">
        <v>660</v>
      </c>
      <c r="C24" s="136">
        <v>3387.08</v>
      </c>
      <c r="D24" s="136">
        <v>3387.08</v>
      </c>
    </row>
    <row r="25" spans="1:7" ht="38.25" customHeight="1" x14ac:dyDescent="0.3">
      <c r="A25" s="135">
        <v>17</v>
      </c>
      <c r="B25" s="205" t="s">
        <v>428</v>
      </c>
      <c r="C25" s="136">
        <v>1882931</v>
      </c>
      <c r="D25" s="136">
        <v>1951945</v>
      </c>
    </row>
    <row r="26" spans="1:7" ht="57.75" customHeight="1" x14ac:dyDescent="0.3">
      <c r="A26" s="132">
        <v>18</v>
      </c>
      <c r="B26" s="205" t="s">
        <v>469</v>
      </c>
      <c r="C26" s="136">
        <v>14651384.449999999</v>
      </c>
      <c r="D26" s="136">
        <v>15026713.949999999</v>
      </c>
    </row>
    <row r="27" spans="1:7" ht="55.5" customHeight="1" x14ac:dyDescent="0.3">
      <c r="A27" s="132">
        <v>19</v>
      </c>
      <c r="B27" s="205" t="s">
        <v>661</v>
      </c>
      <c r="C27" s="136">
        <v>1077196.26</v>
      </c>
      <c r="D27" s="136">
        <v>1120283.97</v>
      </c>
    </row>
    <row r="28" spans="1:7" ht="56.25" customHeight="1" x14ac:dyDescent="0.3">
      <c r="A28" s="132">
        <v>20</v>
      </c>
      <c r="B28" s="29" t="s">
        <v>747</v>
      </c>
      <c r="C28" s="136">
        <v>6226250</v>
      </c>
      <c r="D28" s="136">
        <v>6226250</v>
      </c>
    </row>
    <row r="29" spans="1:7" ht="79.5" customHeight="1" x14ac:dyDescent="0.3">
      <c r="A29" s="135">
        <v>21</v>
      </c>
      <c r="B29" s="29" t="s">
        <v>749</v>
      </c>
      <c r="C29" s="136">
        <v>1666179</v>
      </c>
      <c r="D29" s="136">
        <v>1379302</v>
      </c>
    </row>
    <row r="30" spans="1:7" ht="57" customHeight="1" x14ac:dyDescent="0.3">
      <c r="A30" s="135">
        <v>22</v>
      </c>
      <c r="B30" s="29" t="s">
        <v>748</v>
      </c>
      <c r="C30" s="136">
        <v>19248247.199999999</v>
      </c>
      <c r="D30" s="136">
        <v>19248247.199999999</v>
      </c>
      <c r="G30" t="s">
        <v>51</v>
      </c>
    </row>
    <row r="31" spans="1:7" ht="21.75" customHeight="1" x14ac:dyDescent="0.3">
      <c r="A31" s="132">
        <v>23</v>
      </c>
      <c r="B31" s="52" t="s">
        <v>662</v>
      </c>
      <c r="C31" s="136">
        <v>2017233</v>
      </c>
      <c r="D31" s="136">
        <v>2093065</v>
      </c>
    </row>
    <row r="32" spans="1:7" ht="59.25" customHeight="1" x14ac:dyDescent="0.3">
      <c r="A32" s="135">
        <v>24</v>
      </c>
      <c r="B32" s="205" t="s">
        <v>663</v>
      </c>
      <c r="C32" s="136">
        <v>20592000</v>
      </c>
      <c r="D32" s="136">
        <v>20592000</v>
      </c>
    </row>
    <row r="33" spans="1:4" x14ac:dyDescent="0.3">
      <c r="A33" s="135"/>
      <c r="B33" s="135" t="s">
        <v>125</v>
      </c>
      <c r="C33" s="99">
        <f>SUM(C9:C32)</f>
        <v>436875253.95999992</v>
      </c>
      <c r="D33" s="99">
        <f>SUM(D9:D32)</f>
        <v>460835401.39999992</v>
      </c>
    </row>
  </sheetData>
  <mergeCells count="2">
    <mergeCell ref="A5:D5"/>
    <mergeCell ref="A6:D6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3"/>
  <sheetViews>
    <sheetView tabSelected="1" view="pageBreakPreview" zoomScale="96" zoomScaleNormal="100" zoomScaleSheetLayoutView="96" workbookViewId="0">
      <selection activeCell="B217" sqref="B212:B217"/>
    </sheetView>
  </sheetViews>
  <sheetFormatPr defaultRowHeight="18.75" outlineLevelRow="7" x14ac:dyDescent="0.3"/>
  <cols>
    <col min="1" max="1" width="78.5703125" style="39" customWidth="1"/>
    <col min="2" max="2" width="6.28515625" style="23" customWidth="1"/>
    <col min="3" max="3" width="6.710937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254</v>
      </c>
    </row>
    <row r="2" spans="1:8" x14ac:dyDescent="0.3">
      <c r="F2" s="77" t="s">
        <v>744</v>
      </c>
    </row>
    <row r="3" spans="1:8" x14ac:dyDescent="0.3">
      <c r="F3" s="77" t="s">
        <v>743</v>
      </c>
    </row>
    <row r="4" spans="1:8" x14ac:dyDescent="0.3">
      <c r="F4" s="77" t="s">
        <v>745</v>
      </c>
    </row>
    <row r="5" spans="1:8" s="1" customFormat="1" x14ac:dyDescent="0.3">
      <c r="A5" s="219" t="s">
        <v>241</v>
      </c>
      <c r="B5" s="219"/>
      <c r="C5" s="219"/>
      <c r="D5" s="219"/>
      <c r="E5" s="219"/>
      <c r="F5" s="219"/>
      <c r="G5" s="72"/>
      <c r="H5" s="72"/>
    </row>
    <row r="6" spans="1:8" s="1" customFormat="1" x14ac:dyDescent="0.3">
      <c r="A6" s="218" t="s">
        <v>530</v>
      </c>
      <c r="B6" s="218"/>
      <c r="C6" s="218"/>
      <c r="D6" s="218"/>
      <c r="E6" s="218"/>
      <c r="F6" s="218"/>
      <c r="G6" s="72"/>
      <c r="H6" s="72"/>
    </row>
    <row r="7" spans="1:8" s="1" customFormat="1" x14ac:dyDescent="0.3">
      <c r="A7" s="218" t="s">
        <v>529</v>
      </c>
      <c r="B7" s="218"/>
      <c r="C7" s="218"/>
      <c r="D7" s="218"/>
      <c r="E7" s="218"/>
      <c r="F7" s="218"/>
      <c r="G7" s="72"/>
      <c r="H7" s="72"/>
    </row>
    <row r="8" spans="1:8" s="1" customFormat="1" x14ac:dyDescent="0.3">
      <c r="A8" s="40"/>
      <c r="B8" s="167"/>
      <c r="C8" s="167"/>
      <c r="D8" s="167"/>
      <c r="E8" s="167"/>
      <c r="F8" s="41" t="s">
        <v>430</v>
      </c>
      <c r="G8" s="72"/>
      <c r="H8" s="72"/>
    </row>
    <row r="9" spans="1:8" ht="37.5" x14ac:dyDescent="0.25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174" t="s">
        <v>527</v>
      </c>
    </row>
    <row r="10" spans="1:8" s="3" customFormat="1" ht="37.5" x14ac:dyDescent="0.25">
      <c r="A10" s="46" t="s">
        <v>552</v>
      </c>
      <c r="B10" s="45" t="s">
        <v>558</v>
      </c>
      <c r="C10" s="45" t="s">
        <v>5</v>
      </c>
      <c r="D10" s="45" t="s">
        <v>126</v>
      </c>
      <c r="E10" s="45" t="s">
        <v>6</v>
      </c>
      <c r="F10" s="89">
        <f>F11</f>
        <v>6988861</v>
      </c>
      <c r="G10" s="9"/>
      <c r="H10" s="9"/>
    </row>
    <row r="11" spans="1:8" outlineLevel="1" x14ac:dyDescent="0.25">
      <c r="A11" s="46" t="s">
        <v>7</v>
      </c>
      <c r="B11" s="47" t="s">
        <v>558</v>
      </c>
      <c r="C11" s="47" t="s">
        <v>8</v>
      </c>
      <c r="D11" s="47" t="s">
        <v>126</v>
      </c>
      <c r="E11" s="47" t="s">
        <v>6</v>
      </c>
      <c r="F11" s="85">
        <f t="shared" ref="F11" si="0">F12+F21</f>
        <v>6988861</v>
      </c>
    </row>
    <row r="12" spans="1:8" ht="39" customHeight="1" outlineLevel="2" x14ac:dyDescent="0.25">
      <c r="A12" s="46" t="s">
        <v>9</v>
      </c>
      <c r="B12" s="47" t="s">
        <v>558</v>
      </c>
      <c r="C12" s="47" t="s">
        <v>10</v>
      </c>
      <c r="D12" s="47" t="s">
        <v>126</v>
      </c>
      <c r="E12" s="47" t="s">
        <v>6</v>
      </c>
      <c r="F12" s="85">
        <f t="shared" ref="F12:F13" si="1">F13</f>
        <v>6498546</v>
      </c>
    </row>
    <row r="13" spans="1:8" ht="37.5" outlineLevel="4" x14ac:dyDescent="0.25">
      <c r="A13" s="46" t="s">
        <v>132</v>
      </c>
      <c r="B13" s="47" t="s">
        <v>558</v>
      </c>
      <c r="C13" s="47" t="s">
        <v>10</v>
      </c>
      <c r="D13" s="47" t="s">
        <v>127</v>
      </c>
      <c r="E13" s="47" t="s">
        <v>6</v>
      </c>
      <c r="F13" s="85">
        <f t="shared" si="1"/>
        <v>6498546</v>
      </c>
    </row>
    <row r="14" spans="1:8" ht="56.25" outlineLevel="5" x14ac:dyDescent="0.25">
      <c r="A14" s="46" t="s">
        <v>553</v>
      </c>
      <c r="B14" s="47" t="s">
        <v>558</v>
      </c>
      <c r="C14" s="47" t="s">
        <v>10</v>
      </c>
      <c r="D14" s="47" t="s">
        <v>554</v>
      </c>
      <c r="E14" s="47" t="s">
        <v>6</v>
      </c>
      <c r="F14" s="85">
        <f t="shared" ref="F14" si="2">F15+F17+F19</f>
        <v>6498546</v>
      </c>
    </row>
    <row r="15" spans="1:8" ht="76.5" customHeight="1" outlineLevel="6" x14ac:dyDescent="0.25">
      <c r="A15" s="46" t="s">
        <v>11</v>
      </c>
      <c r="B15" s="47" t="s">
        <v>558</v>
      </c>
      <c r="C15" s="47" t="s">
        <v>10</v>
      </c>
      <c r="D15" s="47" t="s">
        <v>554</v>
      </c>
      <c r="E15" s="47" t="s">
        <v>12</v>
      </c>
      <c r="F15" s="85">
        <f t="shared" ref="F15" si="3">F16</f>
        <v>6247213</v>
      </c>
    </row>
    <row r="16" spans="1:8" ht="37.5" outlineLevel="7" x14ac:dyDescent="0.25">
      <c r="A16" s="46" t="s">
        <v>13</v>
      </c>
      <c r="B16" s="47" t="s">
        <v>558</v>
      </c>
      <c r="C16" s="47" t="s">
        <v>10</v>
      </c>
      <c r="D16" s="47" t="s">
        <v>554</v>
      </c>
      <c r="E16" s="47" t="s">
        <v>14</v>
      </c>
      <c r="F16" s="86">
        <v>6247213</v>
      </c>
    </row>
    <row r="17" spans="1:8" ht="37.5" outlineLevel="6" x14ac:dyDescent="0.25">
      <c r="A17" s="46" t="s">
        <v>15</v>
      </c>
      <c r="B17" s="47" t="s">
        <v>558</v>
      </c>
      <c r="C17" s="47" t="s">
        <v>10</v>
      </c>
      <c r="D17" s="47" t="s">
        <v>554</v>
      </c>
      <c r="E17" s="47" t="s">
        <v>16</v>
      </c>
      <c r="F17" s="85">
        <f t="shared" ref="F17" si="4">F18</f>
        <v>250333</v>
      </c>
    </row>
    <row r="18" spans="1:8" ht="20.25" customHeight="1" outlineLevel="7" x14ac:dyDescent="0.25">
      <c r="A18" s="46" t="s">
        <v>17</v>
      </c>
      <c r="B18" s="47" t="s">
        <v>558</v>
      </c>
      <c r="C18" s="47" t="s">
        <v>10</v>
      </c>
      <c r="D18" s="47" t="s">
        <v>554</v>
      </c>
      <c r="E18" s="47" t="s">
        <v>18</v>
      </c>
      <c r="F18" s="83">
        <v>250333</v>
      </c>
    </row>
    <row r="19" spans="1:8" outlineLevel="6" x14ac:dyDescent="0.25">
      <c r="A19" s="46" t="s">
        <v>19</v>
      </c>
      <c r="B19" s="47" t="s">
        <v>558</v>
      </c>
      <c r="C19" s="47" t="s">
        <v>10</v>
      </c>
      <c r="D19" s="47" t="s">
        <v>554</v>
      </c>
      <c r="E19" s="47" t="s">
        <v>20</v>
      </c>
      <c r="F19" s="85">
        <f t="shared" ref="F19" si="5">F20</f>
        <v>1000</v>
      </c>
    </row>
    <row r="20" spans="1:8" outlineLevel="7" x14ac:dyDescent="0.25">
      <c r="A20" s="46" t="s">
        <v>21</v>
      </c>
      <c r="B20" s="47" t="s">
        <v>558</v>
      </c>
      <c r="C20" s="47" t="s">
        <v>10</v>
      </c>
      <c r="D20" s="47" t="s">
        <v>554</v>
      </c>
      <c r="E20" s="47" t="s">
        <v>22</v>
      </c>
      <c r="F20" s="83">
        <v>1000</v>
      </c>
    </row>
    <row r="21" spans="1:8" outlineLevel="2" x14ac:dyDescent="0.25">
      <c r="A21" s="46" t="s">
        <v>23</v>
      </c>
      <c r="B21" s="47" t="s">
        <v>558</v>
      </c>
      <c r="C21" s="47" t="s">
        <v>24</v>
      </c>
      <c r="D21" s="47" t="s">
        <v>126</v>
      </c>
      <c r="E21" s="47" t="s">
        <v>6</v>
      </c>
      <c r="F21" s="85">
        <f>F22+F27</f>
        <v>490315</v>
      </c>
    </row>
    <row r="22" spans="1:8" s="74" customFormat="1" ht="39.75" customHeight="1" outlineLevel="3" x14ac:dyDescent="0.25">
      <c r="A22" s="79" t="s">
        <v>454</v>
      </c>
      <c r="B22" s="47" t="s">
        <v>558</v>
      </c>
      <c r="C22" s="62" t="s">
        <v>24</v>
      </c>
      <c r="D22" s="62" t="s">
        <v>128</v>
      </c>
      <c r="E22" s="62" t="s">
        <v>6</v>
      </c>
      <c r="F22" s="87">
        <f t="shared" ref="F22:F25" si="6">F23</f>
        <v>31000</v>
      </c>
      <c r="G22" s="75"/>
      <c r="H22" s="75"/>
    </row>
    <row r="23" spans="1:8" ht="39" customHeight="1" outlineLevel="4" x14ac:dyDescent="0.25">
      <c r="A23" s="46" t="s">
        <v>331</v>
      </c>
      <c r="B23" s="47" t="s">
        <v>558</v>
      </c>
      <c r="C23" s="47" t="s">
        <v>24</v>
      </c>
      <c r="D23" s="47" t="s">
        <v>332</v>
      </c>
      <c r="E23" s="47" t="s">
        <v>6</v>
      </c>
      <c r="F23" s="85">
        <f t="shared" si="6"/>
        <v>31000</v>
      </c>
    </row>
    <row r="24" spans="1:8" outlineLevel="5" x14ac:dyDescent="0.25">
      <c r="A24" s="80" t="s">
        <v>340</v>
      </c>
      <c r="B24" s="47" t="s">
        <v>558</v>
      </c>
      <c r="C24" s="47" t="s">
        <v>24</v>
      </c>
      <c r="D24" s="47" t="s">
        <v>333</v>
      </c>
      <c r="E24" s="47" t="s">
        <v>6</v>
      </c>
      <c r="F24" s="85">
        <f t="shared" si="6"/>
        <v>31000</v>
      </c>
    </row>
    <row r="25" spans="1:8" ht="37.5" outlineLevel="6" x14ac:dyDescent="0.25">
      <c r="A25" s="46" t="s">
        <v>15</v>
      </c>
      <c r="B25" s="47" t="s">
        <v>558</v>
      </c>
      <c r="C25" s="47" t="s">
        <v>24</v>
      </c>
      <c r="D25" s="47" t="s">
        <v>333</v>
      </c>
      <c r="E25" s="47" t="s">
        <v>16</v>
      </c>
      <c r="F25" s="85">
        <f t="shared" si="6"/>
        <v>31000</v>
      </c>
    </row>
    <row r="26" spans="1:8" ht="19.5" customHeight="1" outlineLevel="7" x14ac:dyDescent="0.25">
      <c r="A26" s="46" t="s">
        <v>17</v>
      </c>
      <c r="B26" s="47" t="s">
        <v>558</v>
      </c>
      <c r="C26" s="47" t="s">
        <v>24</v>
      </c>
      <c r="D26" s="47" t="s">
        <v>333</v>
      </c>
      <c r="E26" s="47" t="s">
        <v>18</v>
      </c>
      <c r="F26" s="85">
        <v>31000</v>
      </c>
    </row>
    <row r="27" spans="1:8" s="74" customFormat="1" ht="36.75" customHeight="1" outlineLevel="7" x14ac:dyDescent="0.25">
      <c r="A27" s="73" t="s">
        <v>463</v>
      </c>
      <c r="B27" s="47" t="s">
        <v>558</v>
      </c>
      <c r="C27" s="47" t="s">
        <v>24</v>
      </c>
      <c r="D27" s="62" t="s">
        <v>334</v>
      </c>
      <c r="E27" s="62" t="s">
        <v>6</v>
      </c>
      <c r="F27" s="88">
        <f t="shared" ref="F27:F30" si="7">F28</f>
        <v>459315</v>
      </c>
      <c r="G27" s="75"/>
      <c r="H27" s="75"/>
    </row>
    <row r="28" spans="1:8" ht="37.5" outlineLevel="7" x14ac:dyDescent="0.25">
      <c r="A28" s="81" t="s">
        <v>335</v>
      </c>
      <c r="B28" s="47" t="s">
        <v>558</v>
      </c>
      <c r="C28" s="47" t="s">
        <v>24</v>
      </c>
      <c r="D28" s="47" t="s">
        <v>336</v>
      </c>
      <c r="E28" s="47" t="s">
        <v>6</v>
      </c>
      <c r="F28" s="83">
        <f t="shared" si="7"/>
        <v>459315</v>
      </c>
    </row>
    <row r="29" spans="1:8" ht="39.75" customHeight="1" outlineLevel="5" x14ac:dyDescent="0.25">
      <c r="A29" s="46" t="s">
        <v>25</v>
      </c>
      <c r="B29" s="47" t="s">
        <v>558</v>
      </c>
      <c r="C29" s="47" t="s">
        <v>24</v>
      </c>
      <c r="D29" s="47" t="s">
        <v>348</v>
      </c>
      <c r="E29" s="47" t="s">
        <v>6</v>
      </c>
      <c r="F29" s="85">
        <f t="shared" si="7"/>
        <v>459315</v>
      </c>
    </row>
    <row r="30" spans="1:8" ht="37.5" outlineLevel="6" x14ac:dyDescent="0.25">
      <c r="A30" s="46" t="s">
        <v>15</v>
      </c>
      <c r="B30" s="47" t="s">
        <v>558</v>
      </c>
      <c r="C30" s="47" t="s">
        <v>24</v>
      </c>
      <c r="D30" s="47" t="s">
        <v>348</v>
      </c>
      <c r="E30" s="47" t="s">
        <v>16</v>
      </c>
      <c r="F30" s="85">
        <f t="shared" si="7"/>
        <v>459315</v>
      </c>
    </row>
    <row r="31" spans="1:8" ht="21" customHeight="1" outlineLevel="7" x14ac:dyDescent="0.25">
      <c r="A31" s="46" t="s">
        <v>17</v>
      </c>
      <c r="B31" s="47" t="s">
        <v>558</v>
      </c>
      <c r="C31" s="47" t="s">
        <v>24</v>
      </c>
      <c r="D31" s="47" t="s">
        <v>348</v>
      </c>
      <c r="E31" s="47" t="s">
        <v>18</v>
      </c>
      <c r="F31" s="83">
        <v>459315</v>
      </c>
    </row>
    <row r="32" spans="1:8" s="3" customFormat="1" ht="37.5" x14ac:dyDescent="0.25">
      <c r="A32" s="46" t="s">
        <v>580</v>
      </c>
      <c r="B32" s="45" t="s">
        <v>559</v>
      </c>
      <c r="C32" s="45" t="s">
        <v>5</v>
      </c>
      <c r="D32" s="45" t="s">
        <v>126</v>
      </c>
      <c r="E32" s="45" t="s">
        <v>6</v>
      </c>
      <c r="F32" s="89">
        <f>F33+F135+F142+F188+F265+F281+F292+F316+F370+F352+F153</f>
        <v>387365241.94999999</v>
      </c>
      <c r="G32" s="197">
        <f>F36+F41+F54+F60+F63+F67+F76+F81+F84+F89+F95+F103+F145+F150+F169+F175+F181+F185+F192+F203+F206+F209+F212+F215+F225+F228+F233+F236+F239+F253+F262+F269+F273+F277+F285+F289+F296+F302+F306+F312+F319+F325+F330+F334+F356+F362+F367+F374</f>
        <v>161982182.11000004</v>
      </c>
      <c r="H32" s="197" t="s">
        <v>604</v>
      </c>
    </row>
    <row r="33" spans="1:8" s="74" customFormat="1" outlineLevel="1" x14ac:dyDescent="0.25">
      <c r="A33" s="79" t="s">
        <v>7</v>
      </c>
      <c r="B33" s="62" t="s">
        <v>559</v>
      </c>
      <c r="C33" s="62" t="s">
        <v>8</v>
      </c>
      <c r="D33" s="62" t="s">
        <v>126</v>
      </c>
      <c r="E33" s="62" t="s">
        <v>6</v>
      </c>
      <c r="F33" s="87">
        <f>F34+F39+F46+F52+F57</f>
        <v>90499353.680000007</v>
      </c>
      <c r="G33" s="75"/>
      <c r="H33" s="75"/>
    </row>
    <row r="34" spans="1:8" ht="37.5" outlineLevel="2" x14ac:dyDescent="0.25">
      <c r="A34" s="46" t="s">
        <v>28</v>
      </c>
      <c r="B34" s="47" t="s">
        <v>559</v>
      </c>
      <c r="C34" s="47" t="s">
        <v>29</v>
      </c>
      <c r="D34" s="47" t="s">
        <v>126</v>
      </c>
      <c r="E34" s="47" t="s">
        <v>6</v>
      </c>
      <c r="F34" s="85">
        <f>F35</f>
        <v>2463500</v>
      </c>
    </row>
    <row r="35" spans="1:8" ht="37.5" outlineLevel="3" x14ac:dyDescent="0.25">
      <c r="A35" s="46" t="s">
        <v>132</v>
      </c>
      <c r="B35" s="47" t="s">
        <v>559</v>
      </c>
      <c r="C35" s="47" t="s">
        <v>29</v>
      </c>
      <c r="D35" s="47" t="s">
        <v>127</v>
      </c>
      <c r="E35" s="47" t="s">
        <v>6</v>
      </c>
      <c r="F35" s="85">
        <f>F36</f>
        <v>2463500</v>
      </c>
    </row>
    <row r="36" spans="1:8" outlineLevel="5" x14ac:dyDescent="0.25">
      <c r="A36" s="46" t="s">
        <v>555</v>
      </c>
      <c r="B36" s="47" t="s">
        <v>559</v>
      </c>
      <c r="C36" s="47" t="s">
        <v>29</v>
      </c>
      <c r="D36" s="47" t="s">
        <v>556</v>
      </c>
      <c r="E36" s="47" t="s">
        <v>6</v>
      </c>
      <c r="F36" s="85">
        <f t="shared" ref="F36:F37" si="8">F37</f>
        <v>2463500</v>
      </c>
    </row>
    <row r="37" spans="1:8" ht="75" outlineLevel="6" x14ac:dyDescent="0.25">
      <c r="A37" s="46" t="s">
        <v>11</v>
      </c>
      <c r="B37" s="47" t="s">
        <v>559</v>
      </c>
      <c r="C37" s="47" t="s">
        <v>29</v>
      </c>
      <c r="D37" s="47" t="s">
        <v>556</v>
      </c>
      <c r="E37" s="47" t="s">
        <v>12</v>
      </c>
      <c r="F37" s="85">
        <f t="shared" si="8"/>
        <v>2463500</v>
      </c>
    </row>
    <row r="38" spans="1:8" ht="37.5" outlineLevel="7" x14ac:dyDescent="0.25">
      <c r="A38" s="46" t="s">
        <v>13</v>
      </c>
      <c r="B38" s="47" t="s">
        <v>559</v>
      </c>
      <c r="C38" s="47" t="s">
        <v>29</v>
      </c>
      <c r="D38" s="47" t="s">
        <v>556</v>
      </c>
      <c r="E38" s="47" t="s">
        <v>14</v>
      </c>
      <c r="F38" s="85">
        <v>2463500</v>
      </c>
    </row>
    <row r="39" spans="1:8" ht="37.5" customHeight="1" outlineLevel="2" x14ac:dyDescent="0.25">
      <c r="A39" s="46" t="s">
        <v>30</v>
      </c>
      <c r="B39" s="47" t="s">
        <v>559</v>
      </c>
      <c r="C39" s="47" t="s">
        <v>31</v>
      </c>
      <c r="D39" s="47" t="s">
        <v>126</v>
      </c>
      <c r="E39" s="47" t="s">
        <v>6</v>
      </c>
      <c r="F39" s="85">
        <f>F40</f>
        <v>20575252</v>
      </c>
    </row>
    <row r="40" spans="1:8" ht="37.5" outlineLevel="3" x14ac:dyDescent="0.25">
      <c r="A40" s="46" t="s">
        <v>132</v>
      </c>
      <c r="B40" s="47" t="s">
        <v>559</v>
      </c>
      <c r="C40" s="47" t="s">
        <v>31</v>
      </c>
      <c r="D40" s="47" t="s">
        <v>127</v>
      </c>
      <c r="E40" s="47" t="s">
        <v>6</v>
      </c>
      <c r="F40" s="85">
        <f>F41</f>
        <v>20575252</v>
      </c>
    </row>
    <row r="41" spans="1:8" ht="56.25" outlineLevel="5" x14ac:dyDescent="0.25">
      <c r="A41" s="46" t="s">
        <v>553</v>
      </c>
      <c r="B41" s="47" t="s">
        <v>559</v>
      </c>
      <c r="C41" s="47" t="s">
        <v>31</v>
      </c>
      <c r="D41" s="47" t="s">
        <v>554</v>
      </c>
      <c r="E41" s="47" t="s">
        <v>6</v>
      </c>
      <c r="F41" s="85">
        <f>F42+F44</f>
        <v>20575252</v>
      </c>
    </row>
    <row r="42" spans="1:8" ht="75" outlineLevel="6" x14ac:dyDescent="0.25">
      <c r="A42" s="46" t="s">
        <v>11</v>
      </c>
      <c r="B42" s="47" t="s">
        <v>559</v>
      </c>
      <c r="C42" s="47" t="s">
        <v>31</v>
      </c>
      <c r="D42" s="47" t="s">
        <v>554</v>
      </c>
      <c r="E42" s="47" t="s">
        <v>12</v>
      </c>
      <c r="F42" s="85">
        <f t="shared" ref="F42" si="9">F43</f>
        <v>20483252</v>
      </c>
    </row>
    <row r="43" spans="1:8" ht="37.5" outlineLevel="7" x14ac:dyDescent="0.25">
      <c r="A43" s="46" t="s">
        <v>13</v>
      </c>
      <c r="B43" s="47" t="s">
        <v>559</v>
      </c>
      <c r="C43" s="47" t="s">
        <v>31</v>
      </c>
      <c r="D43" s="47" t="s">
        <v>554</v>
      </c>
      <c r="E43" s="47" t="s">
        <v>14</v>
      </c>
      <c r="F43" s="85">
        <v>20483252</v>
      </c>
    </row>
    <row r="44" spans="1:8" ht="37.5" outlineLevel="6" x14ac:dyDescent="0.25">
      <c r="A44" s="46" t="s">
        <v>15</v>
      </c>
      <c r="B44" s="47" t="s">
        <v>559</v>
      </c>
      <c r="C44" s="47" t="s">
        <v>31</v>
      </c>
      <c r="D44" s="47" t="s">
        <v>554</v>
      </c>
      <c r="E44" s="47" t="s">
        <v>16</v>
      </c>
      <c r="F44" s="85">
        <f t="shared" ref="F44" si="10">F45</f>
        <v>92000</v>
      </c>
    </row>
    <row r="45" spans="1:8" ht="21" customHeight="1" outlineLevel="7" x14ac:dyDescent="0.25">
      <c r="A45" s="46" t="s">
        <v>17</v>
      </c>
      <c r="B45" s="47" t="s">
        <v>559</v>
      </c>
      <c r="C45" s="47" t="s">
        <v>31</v>
      </c>
      <c r="D45" s="47" t="s">
        <v>554</v>
      </c>
      <c r="E45" s="47" t="s">
        <v>18</v>
      </c>
      <c r="F45" s="85">
        <v>92000</v>
      </c>
    </row>
    <row r="46" spans="1:8" outlineLevel="7" x14ac:dyDescent="0.25">
      <c r="A46" s="46" t="s">
        <v>262</v>
      </c>
      <c r="B46" s="47" t="s">
        <v>559</v>
      </c>
      <c r="C46" s="47" t="s">
        <v>263</v>
      </c>
      <c r="D46" s="47" t="s">
        <v>126</v>
      </c>
      <c r="E46" s="47" t="s">
        <v>6</v>
      </c>
      <c r="F46" s="83">
        <f>F47</f>
        <v>32752.48</v>
      </c>
    </row>
    <row r="47" spans="1:8" ht="37.5" outlineLevel="7" x14ac:dyDescent="0.25">
      <c r="A47" s="46" t="s">
        <v>132</v>
      </c>
      <c r="B47" s="47" t="s">
        <v>559</v>
      </c>
      <c r="C47" s="47" t="s">
        <v>263</v>
      </c>
      <c r="D47" s="47" t="s">
        <v>127</v>
      </c>
      <c r="E47" s="47" t="s">
        <v>6</v>
      </c>
      <c r="F47" s="83">
        <f t="shared" ref="F47" si="11">F49</f>
        <v>32752.48</v>
      </c>
    </row>
    <row r="48" spans="1:8" outlineLevel="7" x14ac:dyDescent="0.25">
      <c r="A48" s="46" t="s">
        <v>292</v>
      </c>
      <c r="B48" s="47" t="s">
        <v>559</v>
      </c>
      <c r="C48" s="47" t="s">
        <v>263</v>
      </c>
      <c r="D48" s="47" t="s">
        <v>291</v>
      </c>
      <c r="E48" s="47" t="s">
        <v>6</v>
      </c>
      <c r="F48" s="83">
        <f t="shared" ref="F48:F50" si="12">F49</f>
        <v>32752.48</v>
      </c>
    </row>
    <row r="49" spans="1:8" ht="95.25" customHeight="1" outlineLevel="7" x14ac:dyDescent="0.25">
      <c r="A49" s="46" t="s">
        <v>440</v>
      </c>
      <c r="B49" s="47" t="s">
        <v>559</v>
      </c>
      <c r="C49" s="47" t="s">
        <v>263</v>
      </c>
      <c r="D49" s="47" t="s">
        <v>300</v>
      </c>
      <c r="E49" s="47" t="s">
        <v>6</v>
      </c>
      <c r="F49" s="83">
        <f t="shared" si="12"/>
        <v>32752.48</v>
      </c>
    </row>
    <row r="50" spans="1:8" ht="37.5" outlineLevel="7" x14ac:dyDescent="0.25">
      <c r="A50" s="46" t="s">
        <v>15</v>
      </c>
      <c r="B50" s="47" t="s">
        <v>559</v>
      </c>
      <c r="C50" s="47" t="s">
        <v>263</v>
      </c>
      <c r="D50" s="47" t="s">
        <v>300</v>
      </c>
      <c r="E50" s="47" t="s">
        <v>16</v>
      </c>
      <c r="F50" s="83">
        <f t="shared" si="12"/>
        <v>32752.48</v>
      </c>
    </row>
    <row r="51" spans="1:8" ht="19.5" customHeight="1" outlineLevel="7" x14ac:dyDescent="0.25">
      <c r="A51" s="46" t="s">
        <v>17</v>
      </c>
      <c r="B51" s="47" t="s">
        <v>559</v>
      </c>
      <c r="C51" s="47" t="s">
        <v>263</v>
      </c>
      <c r="D51" s="47" t="s">
        <v>300</v>
      </c>
      <c r="E51" s="47" t="s">
        <v>18</v>
      </c>
      <c r="F51" s="85">
        <v>32752.48</v>
      </c>
    </row>
    <row r="52" spans="1:8" ht="36.75" customHeight="1" outlineLevel="2" x14ac:dyDescent="0.25">
      <c r="A52" s="46" t="s">
        <v>9</v>
      </c>
      <c r="B52" s="47" t="s">
        <v>559</v>
      </c>
      <c r="C52" s="47" t="s">
        <v>10</v>
      </c>
      <c r="D52" s="47" t="s">
        <v>126</v>
      </c>
      <c r="E52" s="47" t="s">
        <v>6</v>
      </c>
      <c r="F52" s="85">
        <f>F53</f>
        <v>710242</v>
      </c>
    </row>
    <row r="53" spans="1:8" ht="37.5" outlineLevel="4" x14ac:dyDescent="0.25">
      <c r="A53" s="46" t="s">
        <v>132</v>
      </c>
      <c r="B53" s="47" t="s">
        <v>559</v>
      </c>
      <c r="C53" s="47" t="s">
        <v>10</v>
      </c>
      <c r="D53" s="47" t="s">
        <v>127</v>
      </c>
      <c r="E53" s="47" t="s">
        <v>6</v>
      </c>
      <c r="F53" s="85">
        <f t="shared" ref="F53:F55" si="13">F54</f>
        <v>710242</v>
      </c>
    </row>
    <row r="54" spans="1:8" ht="37.5" outlineLevel="5" x14ac:dyDescent="0.25">
      <c r="A54" s="46" t="s">
        <v>557</v>
      </c>
      <c r="B54" s="47" t="s">
        <v>559</v>
      </c>
      <c r="C54" s="47" t="s">
        <v>10</v>
      </c>
      <c r="D54" s="47" t="s">
        <v>600</v>
      </c>
      <c r="E54" s="47" t="s">
        <v>6</v>
      </c>
      <c r="F54" s="85">
        <f t="shared" si="13"/>
        <v>710242</v>
      </c>
    </row>
    <row r="55" spans="1:8" ht="75" outlineLevel="6" x14ac:dyDescent="0.25">
      <c r="A55" s="46" t="s">
        <v>11</v>
      </c>
      <c r="B55" s="47" t="s">
        <v>559</v>
      </c>
      <c r="C55" s="47" t="s">
        <v>10</v>
      </c>
      <c r="D55" s="47" t="s">
        <v>600</v>
      </c>
      <c r="E55" s="47" t="s">
        <v>12</v>
      </c>
      <c r="F55" s="85">
        <f t="shared" si="13"/>
        <v>710242</v>
      </c>
    </row>
    <row r="56" spans="1:8" ht="37.5" outlineLevel="7" x14ac:dyDescent="0.25">
      <c r="A56" s="46" t="s">
        <v>13</v>
      </c>
      <c r="B56" s="47" t="s">
        <v>559</v>
      </c>
      <c r="C56" s="47" t="s">
        <v>10</v>
      </c>
      <c r="D56" s="47" t="s">
        <v>600</v>
      </c>
      <c r="E56" s="47" t="s">
        <v>14</v>
      </c>
      <c r="F56" s="85">
        <v>710242</v>
      </c>
    </row>
    <row r="57" spans="1:8" outlineLevel="2" x14ac:dyDescent="0.25">
      <c r="A57" s="46" t="s">
        <v>23</v>
      </c>
      <c r="B57" s="47" t="s">
        <v>559</v>
      </c>
      <c r="C57" s="47" t="s">
        <v>24</v>
      </c>
      <c r="D57" s="47" t="s">
        <v>126</v>
      </c>
      <c r="E57" s="47" t="s">
        <v>6</v>
      </c>
      <c r="F57" s="85">
        <f>F58+F74+F87+F79+F94</f>
        <v>66717607.200000003</v>
      </c>
    </row>
    <row r="58" spans="1:8" s="74" customFormat="1" ht="37.5" customHeight="1" outlineLevel="3" x14ac:dyDescent="0.25">
      <c r="A58" s="79" t="s">
        <v>400</v>
      </c>
      <c r="B58" s="62" t="s">
        <v>559</v>
      </c>
      <c r="C58" s="62" t="s">
        <v>24</v>
      </c>
      <c r="D58" s="62" t="s">
        <v>128</v>
      </c>
      <c r="E58" s="62" t="s">
        <v>6</v>
      </c>
      <c r="F58" s="87">
        <f>F59+F66</f>
        <v>18411025</v>
      </c>
      <c r="G58" s="75"/>
      <c r="H58" s="75"/>
    </row>
    <row r="59" spans="1:8" ht="39" customHeight="1" outlineLevel="7" x14ac:dyDescent="0.25">
      <c r="A59" s="46" t="s">
        <v>214</v>
      </c>
      <c r="B59" s="47" t="s">
        <v>559</v>
      </c>
      <c r="C59" s="47" t="s">
        <v>24</v>
      </c>
      <c r="D59" s="47" t="s">
        <v>332</v>
      </c>
      <c r="E59" s="47" t="s">
        <v>6</v>
      </c>
      <c r="F59" s="83">
        <f>F60+F63</f>
        <v>262385</v>
      </c>
    </row>
    <row r="60" spans="1:8" outlineLevel="7" x14ac:dyDescent="0.25">
      <c r="A60" s="46" t="s">
        <v>340</v>
      </c>
      <c r="B60" s="47" t="s">
        <v>559</v>
      </c>
      <c r="C60" s="47" t="s">
        <v>24</v>
      </c>
      <c r="D60" s="47" t="s">
        <v>333</v>
      </c>
      <c r="E60" s="47" t="s">
        <v>6</v>
      </c>
      <c r="F60" s="83">
        <f t="shared" ref="F60:F61" si="14">F61</f>
        <v>212385</v>
      </c>
    </row>
    <row r="61" spans="1:8" ht="37.5" outlineLevel="7" x14ac:dyDescent="0.25">
      <c r="A61" s="46" t="s">
        <v>15</v>
      </c>
      <c r="B61" s="47" t="s">
        <v>559</v>
      </c>
      <c r="C61" s="47" t="s">
        <v>24</v>
      </c>
      <c r="D61" s="47" t="s">
        <v>333</v>
      </c>
      <c r="E61" s="47" t="s">
        <v>16</v>
      </c>
      <c r="F61" s="85">
        <f t="shared" si="14"/>
        <v>212385</v>
      </c>
    </row>
    <row r="62" spans="1:8" ht="21" customHeight="1" outlineLevel="7" x14ac:dyDescent="0.25">
      <c r="A62" s="46" t="s">
        <v>17</v>
      </c>
      <c r="B62" s="47" t="s">
        <v>559</v>
      </c>
      <c r="C62" s="47" t="s">
        <v>24</v>
      </c>
      <c r="D62" s="47" t="s">
        <v>333</v>
      </c>
      <c r="E62" s="47" t="s">
        <v>18</v>
      </c>
      <c r="F62" s="85">
        <v>212385</v>
      </c>
    </row>
    <row r="63" spans="1:8" outlineLevel="7" x14ac:dyDescent="0.25">
      <c r="A63" s="46" t="s">
        <v>341</v>
      </c>
      <c r="B63" s="47" t="s">
        <v>559</v>
      </c>
      <c r="C63" s="47" t="s">
        <v>24</v>
      </c>
      <c r="D63" s="47" t="s">
        <v>342</v>
      </c>
      <c r="E63" s="47" t="s">
        <v>6</v>
      </c>
      <c r="F63" s="83">
        <f t="shared" ref="F63:F64" si="15">F64</f>
        <v>50000</v>
      </c>
    </row>
    <row r="64" spans="1:8" ht="37.5" outlineLevel="7" x14ac:dyDescent="0.25">
      <c r="A64" s="46" t="s">
        <v>15</v>
      </c>
      <c r="B64" s="47" t="s">
        <v>559</v>
      </c>
      <c r="C64" s="47" t="s">
        <v>24</v>
      </c>
      <c r="D64" s="47" t="s">
        <v>342</v>
      </c>
      <c r="E64" s="47" t="s">
        <v>16</v>
      </c>
      <c r="F64" s="85">
        <f t="shared" si="15"/>
        <v>50000</v>
      </c>
    </row>
    <row r="65" spans="1:8" ht="19.5" customHeight="1" outlineLevel="7" x14ac:dyDescent="0.25">
      <c r="A65" s="46" t="s">
        <v>17</v>
      </c>
      <c r="B65" s="47" t="s">
        <v>559</v>
      </c>
      <c r="C65" s="47" t="s">
        <v>24</v>
      </c>
      <c r="D65" s="47" t="s">
        <v>342</v>
      </c>
      <c r="E65" s="47" t="s">
        <v>18</v>
      </c>
      <c r="F65" s="85">
        <v>50000</v>
      </c>
    </row>
    <row r="66" spans="1:8" ht="19.5" customHeight="1" outlineLevel="7" x14ac:dyDescent="0.25">
      <c r="A66" s="46" t="s">
        <v>216</v>
      </c>
      <c r="B66" s="47" t="s">
        <v>559</v>
      </c>
      <c r="C66" s="47" t="s">
        <v>24</v>
      </c>
      <c r="D66" s="47" t="s">
        <v>232</v>
      </c>
      <c r="E66" s="47" t="s">
        <v>6</v>
      </c>
      <c r="F66" s="83">
        <f>F67</f>
        <v>18148640</v>
      </c>
    </row>
    <row r="67" spans="1:8" ht="37.5" outlineLevel="5" x14ac:dyDescent="0.25">
      <c r="A67" s="46" t="s">
        <v>33</v>
      </c>
      <c r="B67" s="47" t="s">
        <v>559</v>
      </c>
      <c r="C67" s="47" t="s">
        <v>24</v>
      </c>
      <c r="D67" s="47" t="s">
        <v>130</v>
      </c>
      <c r="E67" s="47" t="s">
        <v>6</v>
      </c>
      <c r="F67" s="85">
        <f>F68+F70+F72</f>
        <v>18148640</v>
      </c>
    </row>
    <row r="68" spans="1:8" ht="75" outlineLevel="6" x14ac:dyDescent="0.25">
      <c r="A68" s="46" t="s">
        <v>11</v>
      </c>
      <c r="B68" s="47" t="s">
        <v>559</v>
      </c>
      <c r="C68" s="47" t="s">
        <v>24</v>
      </c>
      <c r="D68" s="47" t="s">
        <v>130</v>
      </c>
      <c r="E68" s="47" t="s">
        <v>12</v>
      </c>
      <c r="F68" s="85">
        <f t="shared" ref="F68" si="16">F69</f>
        <v>9720370</v>
      </c>
    </row>
    <row r="69" spans="1:8" outlineLevel="7" x14ac:dyDescent="0.25">
      <c r="A69" s="46" t="s">
        <v>34</v>
      </c>
      <c r="B69" s="47" t="s">
        <v>559</v>
      </c>
      <c r="C69" s="47" t="s">
        <v>24</v>
      </c>
      <c r="D69" s="47" t="s">
        <v>130</v>
      </c>
      <c r="E69" s="47" t="s">
        <v>35</v>
      </c>
      <c r="F69" s="85">
        <v>9720370</v>
      </c>
    </row>
    <row r="70" spans="1:8" ht="37.5" outlineLevel="6" x14ac:dyDescent="0.25">
      <c r="A70" s="46" t="s">
        <v>15</v>
      </c>
      <c r="B70" s="47" t="s">
        <v>559</v>
      </c>
      <c r="C70" s="47" t="s">
        <v>24</v>
      </c>
      <c r="D70" s="47" t="s">
        <v>130</v>
      </c>
      <c r="E70" s="47" t="s">
        <v>16</v>
      </c>
      <c r="F70" s="85">
        <f t="shared" ref="F70" si="17">F71</f>
        <v>7657000</v>
      </c>
    </row>
    <row r="71" spans="1:8" ht="21" customHeight="1" outlineLevel="7" x14ac:dyDescent="0.25">
      <c r="A71" s="46" t="s">
        <v>17</v>
      </c>
      <c r="B71" s="47" t="s">
        <v>559</v>
      </c>
      <c r="C71" s="47" t="s">
        <v>24</v>
      </c>
      <c r="D71" s="47" t="s">
        <v>130</v>
      </c>
      <c r="E71" s="47" t="s">
        <v>18</v>
      </c>
      <c r="F71" s="85">
        <v>7657000</v>
      </c>
    </row>
    <row r="72" spans="1:8" outlineLevel="6" x14ac:dyDescent="0.25">
      <c r="A72" s="46" t="s">
        <v>19</v>
      </c>
      <c r="B72" s="47" t="s">
        <v>559</v>
      </c>
      <c r="C72" s="47" t="s">
        <v>24</v>
      </c>
      <c r="D72" s="47" t="s">
        <v>130</v>
      </c>
      <c r="E72" s="47" t="s">
        <v>20</v>
      </c>
      <c r="F72" s="85">
        <f t="shared" ref="F72" si="18">F73</f>
        <v>771270</v>
      </c>
    </row>
    <row r="73" spans="1:8" outlineLevel="7" x14ac:dyDescent="0.25">
      <c r="A73" s="46" t="s">
        <v>21</v>
      </c>
      <c r="B73" s="47" t="s">
        <v>559</v>
      </c>
      <c r="C73" s="47" t="s">
        <v>24</v>
      </c>
      <c r="D73" s="47" t="s">
        <v>130</v>
      </c>
      <c r="E73" s="47" t="s">
        <v>22</v>
      </c>
      <c r="F73" s="85">
        <v>771270</v>
      </c>
    </row>
    <row r="74" spans="1:8" s="74" customFormat="1" ht="37.5" outlineLevel="7" x14ac:dyDescent="0.25">
      <c r="A74" s="79" t="s">
        <v>462</v>
      </c>
      <c r="B74" s="62" t="s">
        <v>559</v>
      </c>
      <c r="C74" s="62" t="s">
        <v>24</v>
      </c>
      <c r="D74" s="62" t="s">
        <v>131</v>
      </c>
      <c r="E74" s="62" t="s">
        <v>6</v>
      </c>
      <c r="F74" s="87">
        <f>F75</f>
        <v>50000</v>
      </c>
      <c r="G74" s="75"/>
      <c r="H74" s="75"/>
    </row>
    <row r="75" spans="1:8" outlineLevel="7" x14ac:dyDescent="0.25">
      <c r="A75" s="46" t="s">
        <v>343</v>
      </c>
      <c r="B75" s="47" t="s">
        <v>559</v>
      </c>
      <c r="C75" s="47" t="s">
        <v>24</v>
      </c>
      <c r="D75" s="47" t="s">
        <v>234</v>
      </c>
      <c r="E75" s="47" t="s">
        <v>6</v>
      </c>
      <c r="F75" s="85">
        <f>F76</f>
        <v>50000</v>
      </c>
    </row>
    <row r="76" spans="1:8" ht="37.5" outlineLevel="7" x14ac:dyDescent="0.25">
      <c r="A76" s="46" t="s">
        <v>344</v>
      </c>
      <c r="B76" s="47" t="s">
        <v>559</v>
      </c>
      <c r="C76" s="47" t="s">
        <v>24</v>
      </c>
      <c r="D76" s="47" t="s">
        <v>345</v>
      </c>
      <c r="E76" s="47" t="s">
        <v>6</v>
      </c>
      <c r="F76" s="85">
        <f>F77</f>
        <v>50000</v>
      </c>
    </row>
    <row r="77" spans="1:8" ht="37.5" outlineLevel="7" x14ac:dyDescent="0.25">
      <c r="A77" s="46" t="s">
        <v>15</v>
      </c>
      <c r="B77" s="47" t="s">
        <v>559</v>
      </c>
      <c r="C77" s="47" t="s">
        <v>24</v>
      </c>
      <c r="D77" s="47" t="s">
        <v>345</v>
      </c>
      <c r="E77" s="47" t="s">
        <v>16</v>
      </c>
      <c r="F77" s="85">
        <f>F78</f>
        <v>50000</v>
      </c>
    </row>
    <row r="78" spans="1:8" ht="21" customHeight="1" outlineLevel="7" x14ac:dyDescent="0.25">
      <c r="A78" s="46" t="s">
        <v>17</v>
      </c>
      <c r="B78" s="47" t="s">
        <v>559</v>
      </c>
      <c r="C78" s="47" t="s">
        <v>24</v>
      </c>
      <c r="D78" s="47" t="s">
        <v>345</v>
      </c>
      <c r="E78" s="47" t="s">
        <v>18</v>
      </c>
      <c r="F78" s="85">
        <v>50000</v>
      </c>
    </row>
    <row r="79" spans="1:8" s="74" customFormat="1" ht="38.25" customHeight="1" outlineLevel="7" x14ac:dyDescent="0.25">
      <c r="A79" s="79" t="s">
        <v>463</v>
      </c>
      <c r="B79" s="62" t="s">
        <v>559</v>
      </c>
      <c r="C79" s="62" t="s">
        <v>24</v>
      </c>
      <c r="D79" s="62" t="s">
        <v>334</v>
      </c>
      <c r="E79" s="62" t="s">
        <v>6</v>
      </c>
      <c r="F79" s="87">
        <f>F80</f>
        <v>1932970</v>
      </c>
      <c r="G79" s="75"/>
      <c r="H79" s="75"/>
    </row>
    <row r="80" spans="1:8" ht="21" customHeight="1" outlineLevel="7" x14ac:dyDescent="0.25">
      <c r="A80" s="49" t="s">
        <v>346</v>
      </c>
      <c r="B80" s="47" t="s">
        <v>559</v>
      </c>
      <c r="C80" s="47" t="s">
        <v>24</v>
      </c>
      <c r="D80" s="47" t="s">
        <v>336</v>
      </c>
      <c r="E80" s="47" t="s">
        <v>6</v>
      </c>
      <c r="F80" s="85">
        <f>F81+F84</f>
        <v>1932970</v>
      </c>
    </row>
    <row r="81" spans="1:8" ht="37.5" customHeight="1" outlineLevel="7" x14ac:dyDescent="0.25">
      <c r="A81" s="49" t="s">
        <v>347</v>
      </c>
      <c r="B81" s="47" t="s">
        <v>559</v>
      </c>
      <c r="C81" s="47" t="s">
        <v>24</v>
      </c>
      <c r="D81" s="47" t="s">
        <v>348</v>
      </c>
      <c r="E81" s="47" t="s">
        <v>6</v>
      </c>
      <c r="F81" s="85">
        <f>F82</f>
        <v>1890470</v>
      </c>
    </row>
    <row r="82" spans="1:8" ht="37.5" outlineLevel="7" x14ac:dyDescent="0.25">
      <c r="A82" s="46" t="s">
        <v>15</v>
      </c>
      <c r="B82" s="47" t="s">
        <v>559</v>
      </c>
      <c r="C82" s="47" t="s">
        <v>24</v>
      </c>
      <c r="D82" s="47" t="s">
        <v>348</v>
      </c>
      <c r="E82" s="47" t="s">
        <v>16</v>
      </c>
      <c r="F82" s="85">
        <f>F83</f>
        <v>1890470</v>
      </c>
    </row>
    <row r="83" spans="1:8" ht="18.75" customHeight="1" outlineLevel="7" x14ac:dyDescent="0.25">
      <c r="A83" s="46" t="s">
        <v>17</v>
      </c>
      <c r="B83" s="47" t="s">
        <v>559</v>
      </c>
      <c r="C83" s="47" t="s">
        <v>24</v>
      </c>
      <c r="D83" s="47" t="s">
        <v>348</v>
      </c>
      <c r="E83" s="47" t="s">
        <v>18</v>
      </c>
      <c r="F83" s="85">
        <v>1890470</v>
      </c>
    </row>
    <row r="84" spans="1:8" ht="37.5" outlineLevel="7" x14ac:dyDescent="0.25">
      <c r="A84" s="49" t="s">
        <v>349</v>
      </c>
      <c r="B84" s="47" t="s">
        <v>559</v>
      </c>
      <c r="C84" s="47" t="s">
        <v>24</v>
      </c>
      <c r="D84" s="47" t="s">
        <v>337</v>
      </c>
      <c r="E84" s="47" t="s">
        <v>6</v>
      </c>
      <c r="F84" s="85">
        <f>F85</f>
        <v>42500</v>
      </c>
    </row>
    <row r="85" spans="1:8" ht="37.5" outlineLevel="7" x14ac:dyDescent="0.25">
      <c r="A85" s="46" t="s">
        <v>15</v>
      </c>
      <c r="B85" s="47" t="s">
        <v>559</v>
      </c>
      <c r="C85" s="47" t="s">
        <v>24</v>
      </c>
      <c r="D85" s="47" t="s">
        <v>337</v>
      </c>
      <c r="E85" s="47" t="s">
        <v>16</v>
      </c>
      <c r="F85" s="85">
        <f>F86</f>
        <v>42500</v>
      </c>
    </row>
    <row r="86" spans="1:8" ht="19.5" customHeight="1" outlineLevel="7" x14ac:dyDescent="0.25">
      <c r="A86" s="46" t="s">
        <v>17</v>
      </c>
      <c r="B86" s="47" t="s">
        <v>559</v>
      </c>
      <c r="C86" s="47" t="s">
        <v>24</v>
      </c>
      <c r="D86" s="47" t="s">
        <v>337</v>
      </c>
      <c r="E86" s="47" t="s">
        <v>18</v>
      </c>
      <c r="F86" s="85">
        <v>42500</v>
      </c>
    </row>
    <row r="87" spans="1:8" s="74" customFormat="1" ht="56.25" outlineLevel="7" x14ac:dyDescent="0.25">
      <c r="A87" s="79" t="s">
        <v>401</v>
      </c>
      <c r="B87" s="62" t="s">
        <v>559</v>
      </c>
      <c r="C87" s="62" t="s">
        <v>24</v>
      </c>
      <c r="D87" s="62" t="s">
        <v>350</v>
      </c>
      <c r="E87" s="62" t="s">
        <v>6</v>
      </c>
      <c r="F87" s="87">
        <f>F88</f>
        <v>3140000</v>
      </c>
      <c r="G87" s="75"/>
      <c r="H87" s="75"/>
    </row>
    <row r="88" spans="1:8" ht="37.5" outlineLevel="7" x14ac:dyDescent="0.25">
      <c r="A88" s="46" t="s">
        <v>215</v>
      </c>
      <c r="B88" s="47" t="s">
        <v>559</v>
      </c>
      <c r="C88" s="47" t="s">
        <v>24</v>
      </c>
      <c r="D88" s="47" t="s">
        <v>351</v>
      </c>
      <c r="E88" s="47" t="s">
        <v>6</v>
      </c>
      <c r="F88" s="85">
        <f>F89</f>
        <v>3140000</v>
      </c>
    </row>
    <row r="89" spans="1:8" ht="56.25" outlineLevel="5" x14ac:dyDescent="0.25">
      <c r="A89" s="46" t="s">
        <v>32</v>
      </c>
      <c r="B89" s="47" t="s">
        <v>559</v>
      </c>
      <c r="C89" s="47" t="s">
        <v>24</v>
      </c>
      <c r="D89" s="47" t="s">
        <v>352</v>
      </c>
      <c r="E89" s="47" t="s">
        <v>6</v>
      </c>
      <c r="F89" s="85">
        <f t="shared" ref="F89" si="19">F90+F92</f>
        <v>3140000</v>
      </c>
    </row>
    <row r="90" spans="1:8" ht="37.5" outlineLevel="6" x14ac:dyDescent="0.25">
      <c r="A90" s="46" t="s">
        <v>15</v>
      </c>
      <c r="B90" s="47" t="s">
        <v>559</v>
      </c>
      <c r="C90" s="47" t="s">
        <v>24</v>
      </c>
      <c r="D90" s="47" t="s">
        <v>352</v>
      </c>
      <c r="E90" s="47" t="s">
        <v>16</v>
      </c>
      <c r="F90" s="85">
        <f t="shared" ref="F90" si="20">F91</f>
        <v>3000000</v>
      </c>
    </row>
    <row r="91" spans="1:8" ht="20.25" customHeight="1" outlineLevel="7" x14ac:dyDescent="0.25">
      <c r="A91" s="46" t="s">
        <v>17</v>
      </c>
      <c r="B91" s="47" t="s">
        <v>559</v>
      </c>
      <c r="C91" s="47" t="s">
        <v>24</v>
      </c>
      <c r="D91" s="47" t="s">
        <v>352</v>
      </c>
      <c r="E91" s="47" t="s">
        <v>18</v>
      </c>
      <c r="F91" s="85">
        <v>3000000</v>
      </c>
    </row>
    <row r="92" spans="1:8" outlineLevel="6" x14ac:dyDescent="0.25">
      <c r="A92" s="46" t="s">
        <v>19</v>
      </c>
      <c r="B92" s="47" t="s">
        <v>559</v>
      </c>
      <c r="C92" s="47" t="s">
        <v>24</v>
      </c>
      <c r="D92" s="47" t="s">
        <v>352</v>
      </c>
      <c r="E92" s="47" t="s">
        <v>20</v>
      </c>
      <c r="F92" s="85">
        <f>F93</f>
        <v>140000</v>
      </c>
    </row>
    <row r="93" spans="1:8" outlineLevel="7" x14ac:dyDescent="0.25">
      <c r="A93" s="46" t="s">
        <v>21</v>
      </c>
      <c r="B93" s="47" t="s">
        <v>559</v>
      </c>
      <c r="C93" s="47" t="s">
        <v>24</v>
      </c>
      <c r="D93" s="47" t="s">
        <v>352</v>
      </c>
      <c r="E93" s="47" t="s">
        <v>22</v>
      </c>
      <c r="F93" s="85">
        <v>140000</v>
      </c>
    </row>
    <row r="94" spans="1:8" ht="37.5" outlineLevel="3" x14ac:dyDescent="0.25">
      <c r="A94" s="46" t="s">
        <v>132</v>
      </c>
      <c r="B94" s="47" t="s">
        <v>559</v>
      </c>
      <c r="C94" s="47" t="s">
        <v>24</v>
      </c>
      <c r="D94" s="47" t="s">
        <v>127</v>
      </c>
      <c r="E94" s="47" t="s">
        <v>6</v>
      </c>
      <c r="F94" s="85">
        <f>F106+F100+F95+F103</f>
        <v>43183612.200000003</v>
      </c>
    </row>
    <row r="95" spans="1:8" ht="56.25" outlineLevel="5" x14ac:dyDescent="0.25">
      <c r="A95" s="46" t="s">
        <v>553</v>
      </c>
      <c r="B95" s="47" t="s">
        <v>559</v>
      </c>
      <c r="C95" s="47" t="s">
        <v>24</v>
      </c>
      <c r="D95" s="47" t="s">
        <v>554</v>
      </c>
      <c r="E95" s="47" t="s">
        <v>6</v>
      </c>
      <c r="F95" s="85">
        <f>F96+F98</f>
        <v>35762809</v>
      </c>
    </row>
    <row r="96" spans="1:8" ht="75" outlineLevel="6" x14ac:dyDescent="0.25">
      <c r="A96" s="46" t="s">
        <v>11</v>
      </c>
      <c r="B96" s="47" t="s">
        <v>559</v>
      </c>
      <c r="C96" s="47" t="s">
        <v>24</v>
      </c>
      <c r="D96" s="47" t="s">
        <v>554</v>
      </c>
      <c r="E96" s="47" t="s">
        <v>12</v>
      </c>
      <c r="F96" s="85">
        <f t="shared" ref="F96" si="21">F97</f>
        <v>34882443</v>
      </c>
    </row>
    <row r="97" spans="1:6" ht="37.5" outlineLevel="7" x14ac:dyDescent="0.25">
      <c r="A97" s="46" t="s">
        <v>13</v>
      </c>
      <c r="B97" s="47" t="s">
        <v>559</v>
      </c>
      <c r="C97" s="47" t="s">
        <v>24</v>
      </c>
      <c r="D97" s="47" t="s">
        <v>554</v>
      </c>
      <c r="E97" s="47" t="s">
        <v>14</v>
      </c>
      <c r="F97" s="85">
        <v>34882443</v>
      </c>
    </row>
    <row r="98" spans="1:6" ht="37.5" outlineLevel="7" x14ac:dyDescent="0.25">
      <c r="A98" s="46" t="s">
        <v>15</v>
      </c>
      <c r="B98" s="47" t="s">
        <v>559</v>
      </c>
      <c r="C98" s="47" t="s">
        <v>24</v>
      </c>
      <c r="D98" s="47" t="s">
        <v>554</v>
      </c>
      <c r="E98" s="47" t="s">
        <v>16</v>
      </c>
      <c r="F98" s="83">
        <f t="shared" ref="F98" si="22">F99</f>
        <v>880366</v>
      </c>
    </row>
    <row r="99" spans="1:6" ht="18.75" customHeight="1" outlineLevel="7" x14ac:dyDescent="0.25">
      <c r="A99" s="46" t="s">
        <v>17</v>
      </c>
      <c r="B99" s="47" t="s">
        <v>559</v>
      </c>
      <c r="C99" s="47" t="s">
        <v>24</v>
      </c>
      <c r="D99" s="47" t="s">
        <v>554</v>
      </c>
      <c r="E99" s="47" t="s">
        <v>18</v>
      </c>
      <c r="F99" s="85">
        <v>880366</v>
      </c>
    </row>
    <row r="100" spans="1:6" ht="18.75" customHeight="1" outlineLevel="7" x14ac:dyDescent="0.25">
      <c r="A100" s="48" t="s">
        <v>690</v>
      </c>
      <c r="B100" s="47" t="s">
        <v>559</v>
      </c>
      <c r="C100" s="47" t="s">
        <v>24</v>
      </c>
      <c r="D100" s="47" t="s">
        <v>691</v>
      </c>
      <c r="E100" s="47" t="s">
        <v>6</v>
      </c>
      <c r="F100" s="85">
        <f>F101</f>
        <v>153000</v>
      </c>
    </row>
    <row r="101" spans="1:6" ht="18.75" customHeight="1" outlineLevel="7" x14ac:dyDescent="0.25">
      <c r="A101" s="46" t="s">
        <v>15</v>
      </c>
      <c r="B101" s="47" t="s">
        <v>559</v>
      </c>
      <c r="C101" s="47" t="s">
        <v>24</v>
      </c>
      <c r="D101" s="47" t="s">
        <v>691</v>
      </c>
      <c r="E101" s="47" t="s">
        <v>16</v>
      </c>
      <c r="F101" s="85">
        <f>F102</f>
        <v>153000</v>
      </c>
    </row>
    <row r="102" spans="1:6" ht="18.75" customHeight="1" outlineLevel="7" x14ac:dyDescent="0.25">
      <c r="A102" s="46" t="s">
        <v>17</v>
      </c>
      <c r="B102" s="47" t="s">
        <v>559</v>
      </c>
      <c r="C102" s="47" t="s">
        <v>24</v>
      </c>
      <c r="D102" s="47" t="s">
        <v>691</v>
      </c>
      <c r="E102" s="47" t="s">
        <v>18</v>
      </c>
      <c r="F102" s="85">
        <v>153000</v>
      </c>
    </row>
    <row r="103" spans="1:6" ht="19.5" customHeight="1" outlineLevel="7" x14ac:dyDescent="0.25">
      <c r="A103" s="46" t="s">
        <v>562</v>
      </c>
      <c r="B103" s="47" t="s">
        <v>559</v>
      </c>
      <c r="C103" s="47" t="s">
        <v>24</v>
      </c>
      <c r="D103" s="47" t="s">
        <v>561</v>
      </c>
      <c r="E103" s="47" t="s">
        <v>6</v>
      </c>
      <c r="F103" s="83">
        <f t="shared" ref="F103:F104" si="23">F104</f>
        <v>200000</v>
      </c>
    </row>
    <row r="104" spans="1:6" ht="37.5" outlineLevel="7" x14ac:dyDescent="0.25">
      <c r="A104" s="46" t="s">
        <v>15</v>
      </c>
      <c r="B104" s="47" t="s">
        <v>559</v>
      </c>
      <c r="C104" s="47" t="s">
        <v>24</v>
      </c>
      <c r="D104" s="47" t="s">
        <v>561</v>
      </c>
      <c r="E104" s="47" t="s">
        <v>16</v>
      </c>
      <c r="F104" s="83">
        <f t="shared" si="23"/>
        <v>200000</v>
      </c>
    </row>
    <row r="105" spans="1:6" ht="20.25" customHeight="1" outlineLevel="7" x14ac:dyDescent="0.25">
      <c r="A105" s="46" t="s">
        <v>17</v>
      </c>
      <c r="B105" s="47" t="s">
        <v>559</v>
      </c>
      <c r="C105" s="47" t="s">
        <v>24</v>
      </c>
      <c r="D105" s="47" t="s">
        <v>561</v>
      </c>
      <c r="E105" s="47" t="s">
        <v>18</v>
      </c>
      <c r="F105" s="85">
        <v>200000</v>
      </c>
    </row>
    <row r="106" spans="1:6" outlineLevel="3" x14ac:dyDescent="0.25">
      <c r="A106" s="46" t="s">
        <v>292</v>
      </c>
      <c r="B106" s="47" t="s">
        <v>559</v>
      </c>
      <c r="C106" s="47" t="s">
        <v>24</v>
      </c>
      <c r="D106" s="47" t="s">
        <v>291</v>
      </c>
      <c r="E106" s="47" t="s">
        <v>6</v>
      </c>
      <c r="F106" s="85">
        <f>F107+F130+F110+F115+F120+F125</f>
        <v>7067803.2000000002</v>
      </c>
    </row>
    <row r="107" spans="1:6" outlineLevel="3" x14ac:dyDescent="0.25">
      <c r="A107" s="46" t="s">
        <v>652</v>
      </c>
      <c r="B107" s="47" t="s">
        <v>559</v>
      </c>
      <c r="C107" s="47" t="s">
        <v>24</v>
      </c>
      <c r="D107" s="47" t="s">
        <v>668</v>
      </c>
      <c r="E107" s="47" t="s">
        <v>6</v>
      </c>
      <c r="F107" s="85">
        <f>F108</f>
        <v>307152</v>
      </c>
    </row>
    <row r="108" spans="1:6" ht="37.5" outlineLevel="3" x14ac:dyDescent="0.25">
      <c r="A108" s="46" t="s">
        <v>15</v>
      </c>
      <c r="B108" s="47" t="s">
        <v>559</v>
      </c>
      <c r="C108" s="47" t="s">
        <v>24</v>
      </c>
      <c r="D108" s="47" t="s">
        <v>668</v>
      </c>
      <c r="E108" s="47" t="s">
        <v>16</v>
      </c>
      <c r="F108" s="85">
        <f>F109</f>
        <v>307152</v>
      </c>
    </row>
    <row r="109" spans="1:6" ht="37.5" outlineLevel="3" x14ac:dyDescent="0.25">
      <c r="A109" s="46" t="s">
        <v>17</v>
      </c>
      <c r="B109" s="47" t="s">
        <v>559</v>
      </c>
      <c r="C109" s="47" t="s">
        <v>24</v>
      </c>
      <c r="D109" s="47" t="s">
        <v>668</v>
      </c>
      <c r="E109" s="47" t="s">
        <v>18</v>
      </c>
      <c r="F109" s="85">
        <v>307152</v>
      </c>
    </row>
    <row r="110" spans="1:6" ht="56.25" customHeight="1" outlineLevel="7" x14ac:dyDescent="0.25">
      <c r="A110" s="29" t="s">
        <v>441</v>
      </c>
      <c r="B110" s="47" t="s">
        <v>559</v>
      </c>
      <c r="C110" s="47" t="s">
        <v>24</v>
      </c>
      <c r="D110" s="47" t="s">
        <v>293</v>
      </c>
      <c r="E110" s="47" t="s">
        <v>6</v>
      </c>
      <c r="F110" s="85">
        <f t="shared" ref="F110" si="24">F111+F113</f>
        <v>1361162</v>
      </c>
    </row>
    <row r="111" spans="1:6" ht="75" outlineLevel="7" x14ac:dyDescent="0.25">
      <c r="A111" s="46" t="s">
        <v>11</v>
      </c>
      <c r="B111" s="47" t="s">
        <v>559</v>
      </c>
      <c r="C111" s="47" t="s">
        <v>24</v>
      </c>
      <c r="D111" s="47" t="s">
        <v>293</v>
      </c>
      <c r="E111" s="47" t="s">
        <v>12</v>
      </c>
      <c r="F111" s="85">
        <f t="shared" ref="F111" si="25">F112</f>
        <v>1346162</v>
      </c>
    </row>
    <row r="112" spans="1:6" ht="37.5" outlineLevel="7" x14ac:dyDescent="0.25">
      <c r="A112" s="46" t="s">
        <v>13</v>
      </c>
      <c r="B112" s="47" t="s">
        <v>559</v>
      </c>
      <c r="C112" s="47" t="s">
        <v>24</v>
      </c>
      <c r="D112" s="47" t="s">
        <v>293</v>
      </c>
      <c r="E112" s="47" t="s">
        <v>14</v>
      </c>
      <c r="F112" s="85">
        <v>1346162</v>
      </c>
    </row>
    <row r="113" spans="1:6" ht="37.5" outlineLevel="7" x14ac:dyDescent="0.25">
      <c r="A113" s="46" t="s">
        <v>15</v>
      </c>
      <c r="B113" s="47" t="s">
        <v>559</v>
      </c>
      <c r="C113" s="47" t="s">
        <v>24</v>
      </c>
      <c r="D113" s="47" t="s">
        <v>293</v>
      </c>
      <c r="E113" s="47" t="s">
        <v>16</v>
      </c>
      <c r="F113" s="85">
        <f t="shared" ref="F113" si="26">F114</f>
        <v>15000</v>
      </c>
    </row>
    <row r="114" spans="1:6" ht="20.25" customHeight="1" outlineLevel="7" x14ac:dyDescent="0.25">
      <c r="A114" s="46" t="s">
        <v>17</v>
      </c>
      <c r="B114" s="47" t="s">
        <v>559</v>
      </c>
      <c r="C114" s="47" t="s">
        <v>24</v>
      </c>
      <c r="D114" s="47" t="s">
        <v>293</v>
      </c>
      <c r="E114" s="47" t="s">
        <v>18</v>
      </c>
      <c r="F114" s="85">
        <v>15000</v>
      </c>
    </row>
    <row r="115" spans="1:6" outlineLevel="7" x14ac:dyDescent="0.25">
      <c r="A115" s="29" t="s">
        <v>662</v>
      </c>
      <c r="B115" s="47" t="s">
        <v>559</v>
      </c>
      <c r="C115" s="47" t="s">
        <v>24</v>
      </c>
      <c r="D115" s="47" t="s">
        <v>669</v>
      </c>
      <c r="E115" s="47" t="s">
        <v>6</v>
      </c>
      <c r="F115" s="85">
        <f t="shared" ref="F115" si="27">F116+F118</f>
        <v>1998463</v>
      </c>
    </row>
    <row r="116" spans="1:6" ht="75" outlineLevel="7" x14ac:dyDescent="0.25">
      <c r="A116" s="46" t="s">
        <v>11</v>
      </c>
      <c r="B116" s="47" t="s">
        <v>559</v>
      </c>
      <c r="C116" s="47" t="s">
        <v>24</v>
      </c>
      <c r="D116" s="47" t="s">
        <v>669</v>
      </c>
      <c r="E116" s="47" t="s">
        <v>12</v>
      </c>
      <c r="F116" s="85">
        <f t="shared" ref="F116" si="28">F117</f>
        <v>1983463</v>
      </c>
    </row>
    <row r="117" spans="1:6" ht="37.5" outlineLevel="7" x14ac:dyDescent="0.25">
      <c r="A117" s="46" t="s">
        <v>13</v>
      </c>
      <c r="B117" s="47" t="s">
        <v>559</v>
      </c>
      <c r="C117" s="47" t="s">
        <v>24</v>
      </c>
      <c r="D117" s="47" t="s">
        <v>669</v>
      </c>
      <c r="E117" s="47" t="s">
        <v>14</v>
      </c>
      <c r="F117" s="85">
        <v>1983463</v>
      </c>
    </row>
    <row r="118" spans="1:6" ht="37.5" outlineLevel="7" x14ac:dyDescent="0.25">
      <c r="A118" s="46" t="s">
        <v>15</v>
      </c>
      <c r="B118" s="47" t="s">
        <v>559</v>
      </c>
      <c r="C118" s="47" t="s">
        <v>24</v>
      </c>
      <c r="D118" s="47" t="s">
        <v>669</v>
      </c>
      <c r="E118" s="47" t="s">
        <v>16</v>
      </c>
      <c r="F118" s="85">
        <f t="shared" ref="F118" si="29">F119</f>
        <v>15000</v>
      </c>
    </row>
    <row r="119" spans="1:6" ht="21" customHeight="1" outlineLevel="7" x14ac:dyDescent="0.25">
      <c r="A119" s="46" t="s">
        <v>17</v>
      </c>
      <c r="B119" s="47" t="s">
        <v>559</v>
      </c>
      <c r="C119" s="47" t="s">
        <v>24</v>
      </c>
      <c r="D119" s="47" t="s">
        <v>669</v>
      </c>
      <c r="E119" s="47" t="s">
        <v>18</v>
      </c>
      <c r="F119" s="85">
        <v>15000</v>
      </c>
    </row>
    <row r="120" spans="1:6" ht="56.25" customHeight="1" outlineLevel="7" x14ac:dyDescent="0.25">
      <c r="A120" s="29" t="s">
        <v>403</v>
      </c>
      <c r="B120" s="47" t="s">
        <v>559</v>
      </c>
      <c r="C120" s="47" t="s">
        <v>24</v>
      </c>
      <c r="D120" s="47" t="s">
        <v>294</v>
      </c>
      <c r="E120" s="47" t="s">
        <v>6</v>
      </c>
      <c r="F120" s="85">
        <f t="shared" ref="F120" si="30">F121+F123</f>
        <v>794861</v>
      </c>
    </row>
    <row r="121" spans="1:6" ht="75" outlineLevel="7" x14ac:dyDescent="0.25">
      <c r="A121" s="46" t="s">
        <v>11</v>
      </c>
      <c r="B121" s="47" t="s">
        <v>559</v>
      </c>
      <c r="C121" s="47" t="s">
        <v>24</v>
      </c>
      <c r="D121" s="47" t="s">
        <v>294</v>
      </c>
      <c r="E121" s="47" t="s">
        <v>12</v>
      </c>
      <c r="F121" s="85">
        <f t="shared" ref="F121" si="31">F122</f>
        <v>749861</v>
      </c>
    </row>
    <row r="122" spans="1:6" ht="37.5" outlineLevel="7" x14ac:dyDescent="0.25">
      <c r="A122" s="46" t="s">
        <v>13</v>
      </c>
      <c r="B122" s="47" t="s">
        <v>559</v>
      </c>
      <c r="C122" s="47" t="s">
        <v>24</v>
      </c>
      <c r="D122" s="47" t="s">
        <v>294</v>
      </c>
      <c r="E122" s="47" t="s">
        <v>14</v>
      </c>
      <c r="F122" s="85">
        <v>749861</v>
      </c>
    </row>
    <row r="123" spans="1:6" ht="37.5" outlineLevel="7" x14ac:dyDescent="0.25">
      <c r="A123" s="46" t="s">
        <v>15</v>
      </c>
      <c r="B123" s="47" t="s">
        <v>559</v>
      </c>
      <c r="C123" s="47" t="s">
        <v>24</v>
      </c>
      <c r="D123" s="47" t="s">
        <v>294</v>
      </c>
      <c r="E123" s="47" t="s">
        <v>16</v>
      </c>
      <c r="F123" s="85">
        <f t="shared" ref="F123" si="32">F124</f>
        <v>45000</v>
      </c>
    </row>
    <row r="124" spans="1:6" ht="21" customHeight="1" outlineLevel="7" x14ac:dyDescent="0.25">
      <c r="A124" s="46" t="s">
        <v>17</v>
      </c>
      <c r="B124" s="47" t="s">
        <v>559</v>
      </c>
      <c r="C124" s="47" t="s">
        <v>24</v>
      </c>
      <c r="D124" s="47" t="s">
        <v>294</v>
      </c>
      <c r="E124" s="47" t="s">
        <v>18</v>
      </c>
      <c r="F124" s="85">
        <v>45000</v>
      </c>
    </row>
    <row r="125" spans="1:6" ht="38.25" customHeight="1" outlineLevel="7" x14ac:dyDescent="0.25">
      <c r="A125" s="46" t="s">
        <v>428</v>
      </c>
      <c r="B125" s="47" t="s">
        <v>559</v>
      </c>
      <c r="C125" s="47" t="s">
        <v>24</v>
      </c>
      <c r="D125" s="47" t="s">
        <v>429</v>
      </c>
      <c r="E125" s="47" t="s">
        <v>6</v>
      </c>
      <c r="F125" s="85">
        <f>F126+F128</f>
        <v>1865848</v>
      </c>
    </row>
    <row r="126" spans="1:6" ht="75" outlineLevel="7" x14ac:dyDescent="0.25">
      <c r="A126" s="46" t="s">
        <v>11</v>
      </c>
      <c r="B126" s="47" t="s">
        <v>559</v>
      </c>
      <c r="C126" s="47" t="s">
        <v>24</v>
      </c>
      <c r="D126" s="47" t="s">
        <v>429</v>
      </c>
      <c r="E126" s="47" t="s">
        <v>12</v>
      </c>
      <c r="F126" s="85">
        <f>F127</f>
        <v>1708248</v>
      </c>
    </row>
    <row r="127" spans="1:6" ht="37.5" outlineLevel="7" x14ac:dyDescent="0.25">
      <c r="A127" s="46" t="s">
        <v>13</v>
      </c>
      <c r="B127" s="47" t="s">
        <v>559</v>
      </c>
      <c r="C127" s="47" t="s">
        <v>24</v>
      </c>
      <c r="D127" s="47" t="s">
        <v>429</v>
      </c>
      <c r="E127" s="47" t="s">
        <v>14</v>
      </c>
      <c r="F127" s="85">
        <v>1708248</v>
      </c>
    </row>
    <row r="128" spans="1:6" ht="37.5" outlineLevel="7" x14ac:dyDescent="0.25">
      <c r="A128" s="46" t="s">
        <v>15</v>
      </c>
      <c r="B128" s="47" t="s">
        <v>559</v>
      </c>
      <c r="C128" s="47" t="s">
        <v>24</v>
      </c>
      <c r="D128" s="47" t="s">
        <v>429</v>
      </c>
      <c r="E128" s="47" t="s">
        <v>16</v>
      </c>
      <c r="F128" s="85">
        <f>F129</f>
        <v>157600</v>
      </c>
    </row>
    <row r="129" spans="1:8" ht="19.5" customHeight="1" outlineLevel="7" x14ac:dyDescent="0.25">
      <c r="A129" s="46" t="s">
        <v>17</v>
      </c>
      <c r="B129" s="47" t="s">
        <v>559</v>
      </c>
      <c r="C129" s="47" t="s">
        <v>24</v>
      </c>
      <c r="D129" s="47" t="s">
        <v>429</v>
      </c>
      <c r="E129" s="47" t="s">
        <v>18</v>
      </c>
      <c r="F129" s="85">
        <v>157600</v>
      </c>
    </row>
    <row r="130" spans="1:8" ht="93.75" customHeight="1" outlineLevel="3" x14ac:dyDescent="0.25">
      <c r="A130" s="29" t="s">
        <v>748</v>
      </c>
      <c r="B130" s="47" t="s">
        <v>559</v>
      </c>
      <c r="C130" s="47" t="s">
        <v>24</v>
      </c>
      <c r="D130" s="47" t="s">
        <v>312</v>
      </c>
      <c r="E130" s="47" t="s">
        <v>6</v>
      </c>
      <c r="F130" s="85">
        <f>F131+F133</f>
        <v>740317.2</v>
      </c>
    </row>
    <row r="131" spans="1:8" ht="75" outlineLevel="3" x14ac:dyDescent="0.25">
      <c r="A131" s="46" t="s">
        <v>11</v>
      </c>
      <c r="B131" s="47" t="s">
        <v>559</v>
      </c>
      <c r="C131" s="47" t="s">
        <v>24</v>
      </c>
      <c r="D131" s="47" t="s">
        <v>312</v>
      </c>
      <c r="E131" s="47" t="s">
        <v>12</v>
      </c>
      <c r="F131" s="85">
        <f t="shared" ref="F131" si="33">F132</f>
        <v>680317.2</v>
      </c>
    </row>
    <row r="132" spans="1:8" ht="37.5" outlineLevel="3" x14ac:dyDescent="0.25">
      <c r="A132" s="46" t="s">
        <v>13</v>
      </c>
      <c r="B132" s="47" t="s">
        <v>559</v>
      </c>
      <c r="C132" s="47" t="s">
        <v>24</v>
      </c>
      <c r="D132" s="47" t="s">
        <v>312</v>
      </c>
      <c r="E132" s="47" t="s">
        <v>14</v>
      </c>
      <c r="F132" s="85">
        <v>680317.2</v>
      </c>
    </row>
    <row r="133" spans="1:8" ht="37.5" outlineLevel="3" x14ac:dyDescent="0.25">
      <c r="A133" s="46" t="s">
        <v>15</v>
      </c>
      <c r="B133" s="47" t="s">
        <v>559</v>
      </c>
      <c r="C133" s="47" t="s">
        <v>24</v>
      </c>
      <c r="D133" s="47" t="s">
        <v>312</v>
      </c>
      <c r="E133" s="47" t="s">
        <v>16</v>
      </c>
      <c r="F133" s="85">
        <f>F134</f>
        <v>60000</v>
      </c>
    </row>
    <row r="134" spans="1:8" ht="37.5" outlineLevel="3" x14ac:dyDescent="0.25">
      <c r="A134" s="46" t="s">
        <v>17</v>
      </c>
      <c r="B134" s="47" t="s">
        <v>559</v>
      </c>
      <c r="C134" s="47" t="s">
        <v>24</v>
      </c>
      <c r="D134" s="47" t="s">
        <v>312</v>
      </c>
      <c r="E134" s="47" t="s">
        <v>18</v>
      </c>
      <c r="F134" s="85">
        <v>60000</v>
      </c>
    </row>
    <row r="135" spans="1:8" ht="19.5" customHeight="1" outlineLevel="3" x14ac:dyDescent="0.25">
      <c r="A135" s="79" t="s">
        <v>670</v>
      </c>
      <c r="B135" s="62" t="s">
        <v>559</v>
      </c>
      <c r="C135" s="62" t="s">
        <v>26</v>
      </c>
      <c r="D135" s="62" t="s">
        <v>126</v>
      </c>
      <c r="E135" s="62" t="s">
        <v>6</v>
      </c>
      <c r="F135" s="85">
        <f t="shared" ref="F135:F140" si="34">F136</f>
        <v>1334332</v>
      </c>
    </row>
    <row r="136" spans="1:8" ht="19.5" customHeight="1" outlineLevel="3" x14ac:dyDescent="0.25">
      <c r="A136" s="46" t="s">
        <v>671</v>
      </c>
      <c r="B136" s="47" t="s">
        <v>559</v>
      </c>
      <c r="C136" s="47" t="s">
        <v>672</v>
      </c>
      <c r="D136" s="47" t="s">
        <v>126</v>
      </c>
      <c r="E136" s="47" t="s">
        <v>6</v>
      </c>
      <c r="F136" s="85">
        <f t="shared" si="34"/>
        <v>1334332</v>
      </c>
    </row>
    <row r="137" spans="1:8" ht="37.5" outlineLevel="3" x14ac:dyDescent="0.25">
      <c r="A137" s="46" t="s">
        <v>132</v>
      </c>
      <c r="B137" s="47" t="s">
        <v>559</v>
      </c>
      <c r="C137" s="47" t="s">
        <v>672</v>
      </c>
      <c r="D137" s="47" t="s">
        <v>127</v>
      </c>
      <c r="E137" s="47" t="s">
        <v>6</v>
      </c>
      <c r="F137" s="85">
        <f t="shared" si="34"/>
        <v>1334332</v>
      </c>
    </row>
    <row r="138" spans="1:8" outlineLevel="3" x14ac:dyDescent="0.25">
      <c r="A138" s="46" t="s">
        <v>292</v>
      </c>
      <c r="B138" s="47" t="s">
        <v>559</v>
      </c>
      <c r="C138" s="47" t="s">
        <v>672</v>
      </c>
      <c r="D138" s="47" t="s">
        <v>291</v>
      </c>
      <c r="E138" s="47" t="s">
        <v>6</v>
      </c>
      <c r="F138" s="85">
        <f t="shared" si="34"/>
        <v>1334332</v>
      </c>
    </row>
    <row r="139" spans="1:8" ht="37.5" outlineLevel="3" x14ac:dyDescent="0.25">
      <c r="A139" s="80" t="s">
        <v>673</v>
      </c>
      <c r="B139" s="47" t="s">
        <v>559</v>
      </c>
      <c r="C139" s="47" t="s">
        <v>672</v>
      </c>
      <c r="D139" s="47" t="s">
        <v>674</v>
      </c>
      <c r="E139" s="47" t="s">
        <v>6</v>
      </c>
      <c r="F139" s="85">
        <f t="shared" si="34"/>
        <v>1334332</v>
      </c>
    </row>
    <row r="140" spans="1:8" ht="75" outlineLevel="3" x14ac:dyDescent="0.25">
      <c r="A140" s="46" t="s">
        <v>11</v>
      </c>
      <c r="B140" s="47" t="s">
        <v>559</v>
      </c>
      <c r="C140" s="47" t="s">
        <v>672</v>
      </c>
      <c r="D140" s="47" t="s">
        <v>674</v>
      </c>
      <c r="E140" s="47" t="s">
        <v>12</v>
      </c>
      <c r="F140" s="85">
        <f t="shared" si="34"/>
        <v>1334332</v>
      </c>
    </row>
    <row r="141" spans="1:8" outlineLevel="3" x14ac:dyDescent="0.25">
      <c r="A141" s="46" t="s">
        <v>34</v>
      </c>
      <c r="B141" s="47" t="s">
        <v>559</v>
      </c>
      <c r="C141" s="47" t="s">
        <v>672</v>
      </c>
      <c r="D141" s="47" t="s">
        <v>674</v>
      </c>
      <c r="E141" s="47" t="s">
        <v>35</v>
      </c>
      <c r="F141" s="85">
        <v>1334332</v>
      </c>
    </row>
    <row r="142" spans="1:8" s="74" customFormat="1" ht="37.5" outlineLevel="1" x14ac:dyDescent="0.25">
      <c r="A142" s="79" t="s">
        <v>41</v>
      </c>
      <c r="B142" s="62" t="s">
        <v>559</v>
      </c>
      <c r="C142" s="62" t="s">
        <v>42</v>
      </c>
      <c r="D142" s="62" t="s">
        <v>126</v>
      </c>
      <c r="E142" s="62" t="s">
        <v>6</v>
      </c>
      <c r="F142" s="87">
        <f>F143+F148</f>
        <v>440000</v>
      </c>
      <c r="G142" s="75"/>
      <c r="H142" s="75"/>
    </row>
    <row r="143" spans="1:8" ht="37.5" outlineLevel="2" x14ac:dyDescent="0.25">
      <c r="A143" s="46" t="s">
        <v>43</v>
      </c>
      <c r="B143" s="47" t="s">
        <v>559</v>
      </c>
      <c r="C143" s="47" t="s">
        <v>44</v>
      </c>
      <c r="D143" s="47" t="s">
        <v>126</v>
      </c>
      <c r="E143" s="47" t="s">
        <v>6</v>
      </c>
      <c r="F143" s="85">
        <f t="shared" ref="F143:F146" si="35">F144</f>
        <v>100000</v>
      </c>
    </row>
    <row r="144" spans="1:8" ht="37.5" outlineLevel="4" x14ac:dyDescent="0.25">
      <c r="A144" s="46" t="s">
        <v>132</v>
      </c>
      <c r="B144" s="47" t="s">
        <v>559</v>
      </c>
      <c r="C144" s="47" t="s">
        <v>44</v>
      </c>
      <c r="D144" s="47" t="s">
        <v>127</v>
      </c>
      <c r="E144" s="47" t="s">
        <v>6</v>
      </c>
      <c r="F144" s="85">
        <f t="shared" si="35"/>
        <v>100000</v>
      </c>
    </row>
    <row r="145" spans="1:8" ht="37.5" outlineLevel="5" x14ac:dyDescent="0.25">
      <c r="A145" s="46" t="s">
        <v>45</v>
      </c>
      <c r="B145" s="47" t="s">
        <v>559</v>
      </c>
      <c r="C145" s="47" t="s">
        <v>44</v>
      </c>
      <c r="D145" s="47" t="s">
        <v>133</v>
      </c>
      <c r="E145" s="47" t="s">
        <v>6</v>
      </c>
      <c r="F145" s="85">
        <f t="shared" si="35"/>
        <v>100000</v>
      </c>
    </row>
    <row r="146" spans="1:8" ht="37.5" outlineLevel="6" x14ac:dyDescent="0.25">
      <c r="A146" s="46" t="s">
        <v>15</v>
      </c>
      <c r="B146" s="47" t="s">
        <v>559</v>
      </c>
      <c r="C146" s="47" t="s">
        <v>44</v>
      </c>
      <c r="D146" s="47" t="s">
        <v>133</v>
      </c>
      <c r="E146" s="47" t="s">
        <v>16</v>
      </c>
      <c r="F146" s="85">
        <f t="shared" si="35"/>
        <v>100000</v>
      </c>
    </row>
    <row r="147" spans="1:8" ht="20.25" customHeight="1" outlineLevel="7" x14ac:dyDescent="0.25">
      <c r="A147" s="46" t="s">
        <v>17</v>
      </c>
      <c r="B147" s="47" t="s">
        <v>559</v>
      </c>
      <c r="C147" s="47" t="s">
        <v>44</v>
      </c>
      <c r="D147" s="47" t="s">
        <v>133</v>
      </c>
      <c r="E147" s="47" t="s">
        <v>18</v>
      </c>
      <c r="F147" s="85">
        <v>100000</v>
      </c>
    </row>
    <row r="148" spans="1:8" ht="20.25" customHeight="1" outlineLevel="7" x14ac:dyDescent="0.25">
      <c r="A148" s="46" t="s">
        <v>563</v>
      </c>
      <c r="B148" s="47" t="s">
        <v>559</v>
      </c>
      <c r="C148" s="47" t="s">
        <v>564</v>
      </c>
      <c r="D148" s="47" t="s">
        <v>126</v>
      </c>
      <c r="E148" s="47" t="s">
        <v>6</v>
      </c>
      <c r="F148" s="85">
        <f>F149</f>
        <v>340000</v>
      </c>
    </row>
    <row r="149" spans="1:8" ht="37.5" outlineLevel="7" x14ac:dyDescent="0.25">
      <c r="A149" s="46" t="s">
        <v>132</v>
      </c>
      <c r="B149" s="47" t="s">
        <v>559</v>
      </c>
      <c r="C149" s="47" t="s">
        <v>564</v>
      </c>
      <c r="D149" s="47" t="s">
        <v>127</v>
      </c>
      <c r="E149" s="47" t="s">
        <v>6</v>
      </c>
      <c r="F149" s="85">
        <f>F150</f>
        <v>340000</v>
      </c>
    </row>
    <row r="150" spans="1:8" ht="20.25" customHeight="1" outlineLevel="7" x14ac:dyDescent="0.25">
      <c r="A150" s="46" t="s">
        <v>565</v>
      </c>
      <c r="B150" s="47" t="s">
        <v>559</v>
      </c>
      <c r="C150" s="47" t="s">
        <v>564</v>
      </c>
      <c r="D150" s="47" t="s">
        <v>566</v>
      </c>
      <c r="E150" s="47" t="s">
        <v>6</v>
      </c>
      <c r="F150" s="85">
        <f>F151</f>
        <v>340000</v>
      </c>
    </row>
    <row r="151" spans="1:8" ht="37.5" outlineLevel="7" x14ac:dyDescent="0.25">
      <c r="A151" s="46" t="s">
        <v>15</v>
      </c>
      <c r="B151" s="47" t="s">
        <v>559</v>
      </c>
      <c r="C151" s="47" t="s">
        <v>564</v>
      </c>
      <c r="D151" s="47" t="s">
        <v>566</v>
      </c>
      <c r="E151" s="47" t="s">
        <v>16</v>
      </c>
      <c r="F151" s="85">
        <f>F152</f>
        <v>340000</v>
      </c>
    </row>
    <row r="152" spans="1:8" ht="37.5" outlineLevel="7" x14ac:dyDescent="0.25">
      <c r="A152" s="46" t="s">
        <v>17</v>
      </c>
      <c r="B152" s="47" t="s">
        <v>559</v>
      </c>
      <c r="C152" s="47" t="s">
        <v>564</v>
      </c>
      <c r="D152" s="47" t="s">
        <v>566</v>
      </c>
      <c r="E152" s="47" t="s">
        <v>18</v>
      </c>
      <c r="F152" s="85">
        <v>340000</v>
      </c>
    </row>
    <row r="153" spans="1:8" s="74" customFormat="1" outlineLevel="7" x14ac:dyDescent="0.25">
      <c r="A153" s="79" t="s">
        <v>119</v>
      </c>
      <c r="B153" s="62" t="s">
        <v>559</v>
      </c>
      <c r="C153" s="62" t="s">
        <v>46</v>
      </c>
      <c r="D153" s="62" t="s">
        <v>126</v>
      </c>
      <c r="E153" s="62" t="s">
        <v>6</v>
      </c>
      <c r="F153" s="87">
        <f>F166+F160+F178+F154</f>
        <v>37350514.170000002</v>
      </c>
      <c r="G153" s="75"/>
      <c r="H153" s="75"/>
    </row>
    <row r="154" spans="1:8" outlineLevel="7" x14ac:dyDescent="0.25">
      <c r="A154" s="46" t="s">
        <v>121</v>
      </c>
      <c r="B154" s="47" t="s">
        <v>559</v>
      </c>
      <c r="C154" s="47" t="s">
        <v>122</v>
      </c>
      <c r="D154" s="47" t="s">
        <v>126</v>
      </c>
      <c r="E154" s="47" t="s">
        <v>6</v>
      </c>
      <c r="F154" s="85">
        <f t="shared" ref="F154" si="36">F155</f>
        <v>324127.09000000003</v>
      </c>
    </row>
    <row r="155" spans="1:8" ht="37.5" outlineLevel="7" x14ac:dyDescent="0.25">
      <c r="A155" s="46" t="s">
        <v>132</v>
      </c>
      <c r="B155" s="47" t="s">
        <v>559</v>
      </c>
      <c r="C155" s="47" t="s">
        <v>122</v>
      </c>
      <c r="D155" s="47" t="s">
        <v>127</v>
      </c>
      <c r="E155" s="47" t="s">
        <v>6</v>
      </c>
      <c r="F155" s="85">
        <f t="shared" ref="F155" si="37">F157</f>
        <v>324127.09000000003</v>
      </c>
    </row>
    <row r="156" spans="1:8" outlineLevel="7" x14ac:dyDescent="0.25">
      <c r="A156" s="46" t="s">
        <v>292</v>
      </c>
      <c r="B156" s="47" t="s">
        <v>559</v>
      </c>
      <c r="C156" s="47" t="s">
        <v>122</v>
      </c>
      <c r="D156" s="47" t="s">
        <v>291</v>
      </c>
      <c r="E156" s="47" t="s">
        <v>6</v>
      </c>
      <c r="F156" s="85">
        <f t="shared" ref="F156:F158" si="38">F157</f>
        <v>324127.09000000003</v>
      </c>
    </row>
    <row r="157" spans="1:8" ht="93.75" outlineLevel="7" x14ac:dyDescent="0.25">
      <c r="A157" s="49" t="s">
        <v>404</v>
      </c>
      <c r="B157" s="47" t="s">
        <v>559</v>
      </c>
      <c r="C157" s="47" t="s">
        <v>122</v>
      </c>
      <c r="D157" s="47" t="s">
        <v>301</v>
      </c>
      <c r="E157" s="47" t="s">
        <v>6</v>
      </c>
      <c r="F157" s="85">
        <f t="shared" si="38"/>
        <v>324127.09000000003</v>
      </c>
    </row>
    <row r="158" spans="1:8" ht="37.5" outlineLevel="7" x14ac:dyDescent="0.25">
      <c r="A158" s="46" t="s">
        <v>15</v>
      </c>
      <c r="B158" s="47" t="s">
        <v>559</v>
      </c>
      <c r="C158" s="47" t="s">
        <v>122</v>
      </c>
      <c r="D158" s="47" t="s">
        <v>301</v>
      </c>
      <c r="E158" s="47" t="s">
        <v>16</v>
      </c>
      <c r="F158" s="85">
        <f t="shared" si="38"/>
        <v>324127.09000000003</v>
      </c>
    </row>
    <row r="159" spans="1:8" ht="20.25" customHeight="1" outlineLevel="7" x14ac:dyDescent="0.25">
      <c r="A159" s="46" t="s">
        <v>17</v>
      </c>
      <c r="B159" s="47" t="s">
        <v>559</v>
      </c>
      <c r="C159" s="47" t="s">
        <v>122</v>
      </c>
      <c r="D159" s="47" t="s">
        <v>301</v>
      </c>
      <c r="E159" s="47" t="s">
        <v>18</v>
      </c>
      <c r="F159" s="85">
        <v>324127.09000000003</v>
      </c>
    </row>
    <row r="160" spans="1:8" outlineLevel="7" x14ac:dyDescent="0.25">
      <c r="A160" s="46" t="s">
        <v>307</v>
      </c>
      <c r="B160" s="47" t="s">
        <v>559</v>
      </c>
      <c r="C160" s="47" t="s">
        <v>308</v>
      </c>
      <c r="D160" s="47" t="s">
        <v>126</v>
      </c>
      <c r="E160" s="47" t="s">
        <v>6</v>
      </c>
      <c r="F160" s="85">
        <f>F161</f>
        <v>3387.08</v>
      </c>
    </row>
    <row r="161" spans="1:8" ht="37.5" outlineLevel="7" x14ac:dyDescent="0.25">
      <c r="A161" s="46" t="s">
        <v>132</v>
      </c>
      <c r="B161" s="47" t="s">
        <v>559</v>
      </c>
      <c r="C161" s="47" t="s">
        <v>308</v>
      </c>
      <c r="D161" s="47" t="s">
        <v>127</v>
      </c>
      <c r="E161" s="47" t="s">
        <v>6</v>
      </c>
      <c r="F161" s="85">
        <f>F163</f>
        <v>3387.08</v>
      </c>
    </row>
    <row r="162" spans="1:8" s="74" customFormat="1" outlineLevel="7" x14ac:dyDescent="0.25">
      <c r="A162" s="46" t="s">
        <v>292</v>
      </c>
      <c r="B162" s="47" t="s">
        <v>559</v>
      </c>
      <c r="C162" s="47" t="s">
        <v>308</v>
      </c>
      <c r="D162" s="47" t="s">
        <v>291</v>
      </c>
      <c r="E162" s="47" t="s">
        <v>6</v>
      </c>
      <c r="F162" s="85">
        <f>F163</f>
        <v>3387.08</v>
      </c>
      <c r="G162" s="75"/>
      <c r="H162" s="75"/>
    </row>
    <row r="163" spans="1:8" ht="76.5" customHeight="1" outlineLevel="7" x14ac:dyDescent="0.25">
      <c r="A163" s="29" t="s">
        <v>406</v>
      </c>
      <c r="B163" s="47" t="s">
        <v>559</v>
      </c>
      <c r="C163" s="47" t="s">
        <v>308</v>
      </c>
      <c r="D163" s="47" t="s">
        <v>405</v>
      </c>
      <c r="E163" s="47" t="s">
        <v>6</v>
      </c>
      <c r="F163" s="85">
        <f t="shared" ref="F163:F164" si="39">F164</f>
        <v>3387.08</v>
      </c>
    </row>
    <row r="164" spans="1:8" ht="37.5" outlineLevel="7" x14ac:dyDescent="0.25">
      <c r="A164" s="46" t="s">
        <v>15</v>
      </c>
      <c r="B164" s="47" t="s">
        <v>559</v>
      </c>
      <c r="C164" s="47" t="s">
        <v>308</v>
      </c>
      <c r="D164" s="47" t="s">
        <v>405</v>
      </c>
      <c r="E164" s="47" t="s">
        <v>16</v>
      </c>
      <c r="F164" s="85">
        <f t="shared" si="39"/>
        <v>3387.08</v>
      </c>
    </row>
    <row r="165" spans="1:8" ht="20.25" customHeight="1" outlineLevel="7" x14ac:dyDescent="0.25">
      <c r="A165" s="46" t="s">
        <v>17</v>
      </c>
      <c r="B165" s="47" t="s">
        <v>559</v>
      </c>
      <c r="C165" s="47" t="s">
        <v>308</v>
      </c>
      <c r="D165" s="47" t="s">
        <v>405</v>
      </c>
      <c r="E165" s="47" t="s">
        <v>18</v>
      </c>
      <c r="F165" s="85">
        <v>3387.08</v>
      </c>
    </row>
    <row r="166" spans="1:8" outlineLevel="7" x14ac:dyDescent="0.25">
      <c r="A166" s="46" t="s">
        <v>49</v>
      </c>
      <c r="B166" s="47" t="s">
        <v>559</v>
      </c>
      <c r="C166" s="47" t="s">
        <v>50</v>
      </c>
      <c r="D166" s="47" t="s">
        <v>126</v>
      </c>
      <c r="E166" s="47" t="s">
        <v>6</v>
      </c>
      <c r="F166" s="85">
        <f>F167</f>
        <v>36403000</v>
      </c>
    </row>
    <row r="167" spans="1:8" s="74" customFormat="1" ht="56.25" outlineLevel="7" x14ac:dyDescent="0.25">
      <c r="A167" s="79" t="s">
        <v>353</v>
      </c>
      <c r="B167" s="62" t="s">
        <v>559</v>
      </c>
      <c r="C167" s="62" t="s">
        <v>50</v>
      </c>
      <c r="D167" s="62" t="s">
        <v>354</v>
      </c>
      <c r="E167" s="62" t="s">
        <v>6</v>
      </c>
      <c r="F167" s="87">
        <f t="shared" ref="F167" si="40">F168</f>
        <v>36403000</v>
      </c>
      <c r="G167" s="75"/>
      <c r="H167" s="75"/>
    </row>
    <row r="168" spans="1:8" ht="18.75" customHeight="1" outlineLevel="7" x14ac:dyDescent="0.25">
      <c r="A168" s="46" t="s">
        <v>355</v>
      </c>
      <c r="B168" s="47" t="s">
        <v>559</v>
      </c>
      <c r="C168" s="47" t="s">
        <v>50</v>
      </c>
      <c r="D168" s="47" t="s">
        <v>356</v>
      </c>
      <c r="E168" s="47" t="s">
        <v>6</v>
      </c>
      <c r="F168" s="85">
        <f>F169+F172+F175</f>
        <v>36403000</v>
      </c>
    </row>
    <row r="169" spans="1:8" ht="56.25" outlineLevel="7" x14ac:dyDescent="0.25">
      <c r="A169" s="82" t="s">
        <v>357</v>
      </c>
      <c r="B169" s="47" t="s">
        <v>559</v>
      </c>
      <c r="C169" s="47" t="s">
        <v>50</v>
      </c>
      <c r="D169" s="47" t="s">
        <v>358</v>
      </c>
      <c r="E169" s="47" t="s">
        <v>6</v>
      </c>
      <c r="F169" s="85">
        <f t="shared" ref="F169:F170" si="41">F170</f>
        <v>11103000</v>
      </c>
    </row>
    <row r="170" spans="1:8" ht="37.5" outlineLevel="7" x14ac:dyDescent="0.25">
      <c r="A170" s="46" t="s">
        <v>15</v>
      </c>
      <c r="B170" s="47" t="s">
        <v>559</v>
      </c>
      <c r="C170" s="47" t="s">
        <v>50</v>
      </c>
      <c r="D170" s="47" t="s">
        <v>358</v>
      </c>
      <c r="E170" s="47" t="s">
        <v>16</v>
      </c>
      <c r="F170" s="85">
        <f t="shared" si="41"/>
        <v>11103000</v>
      </c>
    </row>
    <row r="171" spans="1:8" ht="21.75" customHeight="1" outlineLevel="7" x14ac:dyDescent="0.25">
      <c r="A171" s="46" t="s">
        <v>17</v>
      </c>
      <c r="B171" s="47" t="s">
        <v>559</v>
      </c>
      <c r="C171" s="47" t="s">
        <v>50</v>
      </c>
      <c r="D171" s="47" t="s">
        <v>358</v>
      </c>
      <c r="E171" s="47" t="s">
        <v>18</v>
      </c>
      <c r="F171" s="85">
        <v>11103000</v>
      </c>
    </row>
    <row r="172" spans="1:8" ht="75" outlineLevel="7" x14ac:dyDescent="0.25">
      <c r="A172" s="46" t="s">
        <v>649</v>
      </c>
      <c r="B172" s="47" t="s">
        <v>559</v>
      </c>
      <c r="C172" s="47" t="s">
        <v>50</v>
      </c>
      <c r="D172" s="47" t="s">
        <v>675</v>
      </c>
      <c r="E172" s="47" t="s">
        <v>6</v>
      </c>
      <c r="F172" s="85">
        <f>F173</f>
        <v>25000000</v>
      </c>
    </row>
    <row r="173" spans="1:8" ht="37.5" outlineLevel="7" x14ac:dyDescent="0.25">
      <c r="A173" s="46" t="s">
        <v>15</v>
      </c>
      <c r="B173" s="47" t="s">
        <v>559</v>
      </c>
      <c r="C173" s="47" t="s">
        <v>50</v>
      </c>
      <c r="D173" s="47" t="s">
        <v>675</v>
      </c>
      <c r="E173" s="47" t="s">
        <v>16</v>
      </c>
      <c r="F173" s="85">
        <f>F174</f>
        <v>25000000</v>
      </c>
    </row>
    <row r="174" spans="1:8" ht="37.5" outlineLevel="7" x14ac:dyDescent="0.25">
      <c r="A174" s="46" t="s">
        <v>17</v>
      </c>
      <c r="B174" s="47" t="s">
        <v>559</v>
      </c>
      <c r="C174" s="47" t="s">
        <v>50</v>
      </c>
      <c r="D174" s="47" t="s">
        <v>675</v>
      </c>
      <c r="E174" s="47" t="s">
        <v>18</v>
      </c>
      <c r="F174" s="85">
        <v>25000000</v>
      </c>
    </row>
    <row r="175" spans="1:8" ht="39" customHeight="1" outlineLevel="7" x14ac:dyDescent="0.25">
      <c r="A175" s="46" t="s">
        <v>295</v>
      </c>
      <c r="B175" s="47" t="s">
        <v>559</v>
      </c>
      <c r="C175" s="47" t="s">
        <v>50</v>
      </c>
      <c r="D175" s="47" t="s">
        <v>431</v>
      </c>
      <c r="E175" s="47" t="s">
        <v>6</v>
      </c>
      <c r="F175" s="83">
        <f t="shared" ref="F175:F176" si="42">F176</f>
        <v>300000</v>
      </c>
    </row>
    <row r="176" spans="1:8" ht="37.5" outlineLevel="7" x14ac:dyDescent="0.25">
      <c r="A176" s="46" t="s">
        <v>15</v>
      </c>
      <c r="B176" s="47" t="s">
        <v>559</v>
      </c>
      <c r="C176" s="47" t="s">
        <v>50</v>
      </c>
      <c r="D176" s="47" t="s">
        <v>431</v>
      </c>
      <c r="E176" s="47" t="s">
        <v>16</v>
      </c>
      <c r="F176" s="83">
        <f t="shared" si="42"/>
        <v>300000</v>
      </c>
    </row>
    <row r="177" spans="1:8" ht="21" customHeight="1" outlineLevel="7" x14ac:dyDescent="0.25">
      <c r="A177" s="46" t="s">
        <v>17</v>
      </c>
      <c r="B177" s="47" t="s">
        <v>559</v>
      </c>
      <c r="C177" s="47" t="s">
        <v>50</v>
      </c>
      <c r="D177" s="47" t="s">
        <v>431</v>
      </c>
      <c r="E177" s="47" t="s">
        <v>18</v>
      </c>
      <c r="F177" s="85">
        <v>300000</v>
      </c>
    </row>
    <row r="178" spans="1:8" outlineLevel="2" x14ac:dyDescent="0.25">
      <c r="A178" s="46" t="s">
        <v>52</v>
      </c>
      <c r="B178" s="47" t="s">
        <v>559</v>
      </c>
      <c r="C178" s="47" t="s">
        <v>53</v>
      </c>
      <c r="D178" s="47" t="s">
        <v>126</v>
      </c>
      <c r="E178" s="47" t="s">
        <v>6</v>
      </c>
      <c r="F178" s="85">
        <f>F179</f>
        <v>620000</v>
      </c>
    </row>
    <row r="179" spans="1:8" s="74" customFormat="1" ht="56.25" outlineLevel="3" x14ac:dyDescent="0.25">
      <c r="A179" s="79" t="s">
        <v>410</v>
      </c>
      <c r="B179" s="62" t="s">
        <v>559</v>
      </c>
      <c r="C179" s="62" t="s">
        <v>53</v>
      </c>
      <c r="D179" s="62" t="s">
        <v>359</v>
      </c>
      <c r="E179" s="62" t="s">
        <v>6</v>
      </c>
      <c r="F179" s="87">
        <f>F180+F184</f>
        <v>620000</v>
      </c>
      <c r="G179" s="75"/>
      <c r="H179" s="75"/>
    </row>
    <row r="180" spans="1:8" ht="37.5" outlineLevel="3" x14ac:dyDescent="0.25">
      <c r="A180" s="46" t="s">
        <v>407</v>
      </c>
      <c r="B180" s="47" t="s">
        <v>559</v>
      </c>
      <c r="C180" s="47" t="s">
        <v>53</v>
      </c>
      <c r="D180" s="47" t="s">
        <v>360</v>
      </c>
      <c r="E180" s="47" t="s">
        <v>6</v>
      </c>
      <c r="F180" s="83">
        <f>F181</f>
        <v>300000</v>
      </c>
    </row>
    <row r="181" spans="1:8" outlineLevel="3" x14ac:dyDescent="0.25">
      <c r="A181" s="46" t="s">
        <v>361</v>
      </c>
      <c r="B181" s="47" t="s">
        <v>559</v>
      </c>
      <c r="C181" s="47" t="s">
        <v>53</v>
      </c>
      <c r="D181" s="47" t="s">
        <v>362</v>
      </c>
      <c r="E181" s="47" t="s">
        <v>6</v>
      </c>
      <c r="F181" s="83">
        <f t="shared" ref="F181:F182" si="43">F182</f>
        <v>300000</v>
      </c>
    </row>
    <row r="182" spans="1:8" ht="37.5" outlineLevel="3" x14ac:dyDescent="0.25">
      <c r="A182" s="46" t="s">
        <v>15</v>
      </c>
      <c r="B182" s="47" t="s">
        <v>559</v>
      </c>
      <c r="C182" s="47" t="s">
        <v>53</v>
      </c>
      <c r="D182" s="47" t="s">
        <v>362</v>
      </c>
      <c r="E182" s="47" t="s">
        <v>16</v>
      </c>
      <c r="F182" s="83">
        <f t="shared" si="43"/>
        <v>300000</v>
      </c>
    </row>
    <row r="183" spans="1:8" ht="18.75" customHeight="1" outlineLevel="3" x14ac:dyDescent="0.25">
      <c r="A183" s="46" t="s">
        <v>17</v>
      </c>
      <c r="B183" s="47" t="s">
        <v>559</v>
      </c>
      <c r="C183" s="47" t="s">
        <v>53</v>
      </c>
      <c r="D183" s="47" t="s">
        <v>362</v>
      </c>
      <c r="E183" s="47" t="s">
        <v>18</v>
      </c>
      <c r="F183" s="85">
        <v>300000</v>
      </c>
    </row>
    <row r="184" spans="1:8" ht="19.5" customHeight="1" outlineLevel="3" x14ac:dyDescent="0.25">
      <c r="A184" s="49" t="s">
        <v>409</v>
      </c>
      <c r="B184" s="47" t="s">
        <v>559</v>
      </c>
      <c r="C184" s="47" t="s">
        <v>53</v>
      </c>
      <c r="D184" s="47" t="s">
        <v>408</v>
      </c>
      <c r="E184" s="47" t="s">
        <v>6</v>
      </c>
      <c r="F184" s="85">
        <f>F185</f>
        <v>320000</v>
      </c>
    </row>
    <row r="185" spans="1:8" outlineLevel="5" x14ac:dyDescent="0.25">
      <c r="A185" s="46" t="s">
        <v>363</v>
      </c>
      <c r="B185" s="47" t="s">
        <v>559</v>
      </c>
      <c r="C185" s="47" t="s">
        <v>53</v>
      </c>
      <c r="D185" s="47" t="s">
        <v>447</v>
      </c>
      <c r="E185" s="47" t="s">
        <v>6</v>
      </c>
      <c r="F185" s="85">
        <f t="shared" ref="F185:F186" si="44">F186</f>
        <v>320000</v>
      </c>
    </row>
    <row r="186" spans="1:8" ht="37.5" outlineLevel="6" x14ac:dyDescent="0.25">
      <c r="A186" s="46" t="s">
        <v>15</v>
      </c>
      <c r="B186" s="47" t="s">
        <v>559</v>
      </c>
      <c r="C186" s="47" t="s">
        <v>53</v>
      </c>
      <c r="D186" s="47" t="s">
        <v>447</v>
      </c>
      <c r="E186" s="47" t="s">
        <v>16</v>
      </c>
      <c r="F186" s="85">
        <f t="shared" si="44"/>
        <v>320000</v>
      </c>
    </row>
    <row r="187" spans="1:8" ht="19.5" customHeight="1" outlineLevel="7" x14ac:dyDescent="0.25">
      <c r="A187" s="46" t="s">
        <v>17</v>
      </c>
      <c r="B187" s="47" t="s">
        <v>559</v>
      </c>
      <c r="C187" s="47" t="s">
        <v>53</v>
      </c>
      <c r="D187" s="47" t="s">
        <v>447</v>
      </c>
      <c r="E187" s="47" t="s">
        <v>18</v>
      </c>
      <c r="F187" s="85">
        <v>320000</v>
      </c>
    </row>
    <row r="188" spans="1:8" s="74" customFormat="1" outlineLevel="1" x14ac:dyDescent="0.25">
      <c r="A188" s="79" t="s">
        <v>54</v>
      </c>
      <c r="B188" s="62" t="s">
        <v>559</v>
      </c>
      <c r="C188" s="62" t="s">
        <v>55</v>
      </c>
      <c r="D188" s="62" t="s">
        <v>126</v>
      </c>
      <c r="E188" s="62" t="s">
        <v>6</v>
      </c>
      <c r="F188" s="90">
        <f>F189+F200+F222+F256</f>
        <v>167466548.81999999</v>
      </c>
      <c r="G188" s="75"/>
      <c r="H188" s="75"/>
    </row>
    <row r="189" spans="1:8" outlineLevel="1" x14ac:dyDescent="0.25">
      <c r="A189" s="46" t="s">
        <v>56</v>
      </c>
      <c r="B189" s="47" t="s">
        <v>559</v>
      </c>
      <c r="C189" s="47" t="s">
        <v>57</v>
      </c>
      <c r="D189" s="47" t="s">
        <v>126</v>
      </c>
      <c r="E189" s="47" t="s">
        <v>6</v>
      </c>
      <c r="F189" s="85">
        <f>F190+F195</f>
        <v>670000</v>
      </c>
    </row>
    <row r="190" spans="1:8" s="74" customFormat="1" ht="56.25" outlineLevel="1" x14ac:dyDescent="0.25">
      <c r="A190" s="79" t="s">
        <v>628</v>
      </c>
      <c r="B190" s="62" t="s">
        <v>559</v>
      </c>
      <c r="C190" s="62" t="s">
        <v>57</v>
      </c>
      <c r="D190" s="62" t="s">
        <v>350</v>
      </c>
      <c r="E190" s="62" t="s">
        <v>6</v>
      </c>
      <c r="F190" s="87">
        <f>F191</f>
        <v>500000</v>
      </c>
      <c r="G190" s="75"/>
      <c r="H190" s="75"/>
    </row>
    <row r="191" spans="1:8" ht="37.5" outlineLevel="1" x14ac:dyDescent="0.25">
      <c r="A191" s="46" t="s">
        <v>364</v>
      </c>
      <c r="B191" s="47" t="s">
        <v>559</v>
      </c>
      <c r="C191" s="47" t="s">
        <v>57</v>
      </c>
      <c r="D191" s="47" t="s">
        <v>351</v>
      </c>
      <c r="E191" s="47" t="s">
        <v>6</v>
      </c>
      <c r="F191" s="85">
        <f t="shared" ref="F191:F193" si="45">F192</f>
        <v>500000</v>
      </c>
    </row>
    <row r="192" spans="1:8" outlineLevel="5" x14ac:dyDescent="0.25">
      <c r="A192" s="46" t="s">
        <v>365</v>
      </c>
      <c r="B192" s="47" t="s">
        <v>559</v>
      </c>
      <c r="C192" s="47" t="s">
        <v>57</v>
      </c>
      <c r="D192" s="47" t="s">
        <v>366</v>
      </c>
      <c r="E192" s="47" t="s">
        <v>6</v>
      </c>
      <c r="F192" s="85">
        <f t="shared" si="45"/>
        <v>500000</v>
      </c>
    </row>
    <row r="193" spans="1:8" ht="37.5" outlineLevel="6" x14ac:dyDescent="0.25">
      <c r="A193" s="46" t="s">
        <v>15</v>
      </c>
      <c r="B193" s="47" t="s">
        <v>559</v>
      </c>
      <c r="C193" s="47" t="s">
        <v>57</v>
      </c>
      <c r="D193" s="47" t="s">
        <v>366</v>
      </c>
      <c r="E193" s="47" t="s">
        <v>16</v>
      </c>
      <c r="F193" s="85">
        <f t="shared" si="45"/>
        <v>500000</v>
      </c>
    </row>
    <row r="194" spans="1:8" ht="19.5" customHeight="1" outlineLevel="7" x14ac:dyDescent="0.25">
      <c r="A194" s="46" t="s">
        <v>17</v>
      </c>
      <c r="B194" s="47" t="s">
        <v>559</v>
      </c>
      <c r="C194" s="47" t="s">
        <v>57</v>
      </c>
      <c r="D194" s="47" t="s">
        <v>366</v>
      </c>
      <c r="E194" s="47" t="s">
        <v>18</v>
      </c>
      <c r="F194" s="85">
        <v>500000</v>
      </c>
    </row>
    <row r="195" spans="1:8" ht="19.5" customHeight="1" outlineLevel="7" x14ac:dyDescent="0.25">
      <c r="A195" s="46" t="s">
        <v>132</v>
      </c>
      <c r="B195" s="47" t="s">
        <v>559</v>
      </c>
      <c r="C195" s="47" t="s">
        <v>57</v>
      </c>
      <c r="D195" s="47" t="s">
        <v>127</v>
      </c>
      <c r="E195" s="47" t="s">
        <v>6</v>
      </c>
      <c r="F195" s="85">
        <f>F196</f>
        <v>170000</v>
      </c>
    </row>
    <row r="196" spans="1:8" ht="19.5" customHeight="1" outlineLevel="7" x14ac:dyDescent="0.25">
      <c r="A196" s="46" t="s">
        <v>292</v>
      </c>
      <c r="B196" s="47" t="s">
        <v>559</v>
      </c>
      <c r="C196" s="47" t="s">
        <v>57</v>
      </c>
      <c r="D196" s="47" t="s">
        <v>291</v>
      </c>
      <c r="E196" s="47" t="s">
        <v>6</v>
      </c>
      <c r="F196" s="85">
        <f>F197</f>
        <v>170000</v>
      </c>
    </row>
    <row r="197" spans="1:8" ht="19.5" customHeight="1" outlineLevel="7" x14ac:dyDescent="0.25">
      <c r="A197" s="29" t="s">
        <v>402</v>
      </c>
      <c r="B197" s="47" t="s">
        <v>559</v>
      </c>
      <c r="C197" s="47" t="s">
        <v>57</v>
      </c>
      <c r="D197" s="47" t="s">
        <v>567</v>
      </c>
      <c r="E197" s="47" t="s">
        <v>6</v>
      </c>
      <c r="F197" s="85">
        <f>F198</f>
        <v>170000</v>
      </c>
    </row>
    <row r="198" spans="1:8" ht="37.5" outlineLevel="7" x14ac:dyDescent="0.25">
      <c r="A198" s="46" t="s">
        <v>15</v>
      </c>
      <c r="B198" s="47" t="s">
        <v>559</v>
      </c>
      <c r="C198" s="47" t="s">
        <v>57</v>
      </c>
      <c r="D198" s="47" t="s">
        <v>567</v>
      </c>
      <c r="E198" s="47" t="s">
        <v>16</v>
      </c>
      <c r="F198" s="85">
        <f>F199</f>
        <v>170000</v>
      </c>
    </row>
    <row r="199" spans="1:8" ht="37.5" outlineLevel="7" x14ac:dyDescent="0.25">
      <c r="A199" s="46" t="s">
        <v>17</v>
      </c>
      <c r="B199" s="47" t="s">
        <v>559</v>
      </c>
      <c r="C199" s="47" t="s">
        <v>57</v>
      </c>
      <c r="D199" s="47" t="s">
        <v>567</v>
      </c>
      <c r="E199" s="47" t="s">
        <v>18</v>
      </c>
      <c r="F199" s="85">
        <v>170000</v>
      </c>
    </row>
    <row r="200" spans="1:8" outlineLevel="1" x14ac:dyDescent="0.25">
      <c r="A200" s="46" t="s">
        <v>58</v>
      </c>
      <c r="B200" s="47" t="s">
        <v>559</v>
      </c>
      <c r="C200" s="47" t="s">
        <v>59</v>
      </c>
      <c r="D200" s="47" t="s">
        <v>126</v>
      </c>
      <c r="E200" s="47" t="s">
        <v>6</v>
      </c>
      <c r="F200" s="85">
        <f t="shared" ref="F200" si="46">F201</f>
        <v>145835299.72999999</v>
      </c>
    </row>
    <row r="201" spans="1:8" s="74" customFormat="1" ht="56.25" outlineLevel="1" x14ac:dyDescent="0.25">
      <c r="A201" s="79" t="s">
        <v>367</v>
      </c>
      <c r="B201" s="62" t="s">
        <v>559</v>
      </c>
      <c r="C201" s="62" t="s">
        <v>59</v>
      </c>
      <c r="D201" s="62" t="s">
        <v>134</v>
      </c>
      <c r="E201" s="62" t="s">
        <v>6</v>
      </c>
      <c r="F201" s="87">
        <f>F202+F218</f>
        <v>145835299.72999999</v>
      </c>
      <c r="G201" s="75"/>
      <c r="H201" s="75"/>
    </row>
    <row r="202" spans="1:8" ht="56.25" outlineLevel="1" x14ac:dyDescent="0.25">
      <c r="A202" s="46" t="s">
        <v>368</v>
      </c>
      <c r="B202" s="47" t="s">
        <v>559</v>
      </c>
      <c r="C202" s="47" t="s">
        <v>59</v>
      </c>
      <c r="D202" s="47" t="s">
        <v>369</v>
      </c>
      <c r="E202" s="47" t="s">
        <v>6</v>
      </c>
      <c r="F202" s="85">
        <f>F203+F206+F212+F215+F209</f>
        <v>2375000</v>
      </c>
    </row>
    <row r="203" spans="1:8" ht="75" outlineLevel="1" x14ac:dyDescent="0.25">
      <c r="A203" s="50" t="s">
        <v>60</v>
      </c>
      <c r="B203" s="47" t="s">
        <v>559</v>
      </c>
      <c r="C203" s="47" t="s">
        <v>59</v>
      </c>
      <c r="D203" s="47" t="s">
        <v>370</v>
      </c>
      <c r="E203" s="47" t="s">
        <v>6</v>
      </c>
      <c r="F203" s="85">
        <f>F204</f>
        <v>1000000</v>
      </c>
    </row>
    <row r="204" spans="1:8" ht="37.5" outlineLevel="1" x14ac:dyDescent="0.25">
      <c r="A204" s="46" t="s">
        <v>15</v>
      </c>
      <c r="B204" s="47" t="s">
        <v>559</v>
      </c>
      <c r="C204" s="47" t="s">
        <v>59</v>
      </c>
      <c r="D204" s="47" t="s">
        <v>370</v>
      </c>
      <c r="E204" s="47" t="s">
        <v>16</v>
      </c>
      <c r="F204" s="85">
        <f t="shared" ref="F204" si="47">F205</f>
        <v>1000000</v>
      </c>
    </row>
    <row r="205" spans="1:8" ht="21" customHeight="1" outlineLevel="1" x14ac:dyDescent="0.25">
      <c r="A205" s="46" t="s">
        <v>17</v>
      </c>
      <c r="B205" s="47" t="s">
        <v>559</v>
      </c>
      <c r="C205" s="47" t="s">
        <v>59</v>
      </c>
      <c r="D205" s="47" t="s">
        <v>370</v>
      </c>
      <c r="E205" s="47" t="s">
        <v>18</v>
      </c>
      <c r="F205" s="85">
        <v>1000000</v>
      </c>
    </row>
    <row r="206" spans="1:8" ht="36.75" customHeight="1" outlineLevel="1" x14ac:dyDescent="0.25">
      <c r="A206" s="46" t="s">
        <v>251</v>
      </c>
      <c r="B206" s="47" t="s">
        <v>559</v>
      </c>
      <c r="C206" s="47" t="s">
        <v>59</v>
      </c>
      <c r="D206" s="47" t="s">
        <v>371</v>
      </c>
      <c r="E206" s="47" t="s">
        <v>6</v>
      </c>
      <c r="F206" s="83">
        <f t="shared" ref="F206:F207" si="48">F207</f>
        <v>500000</v>
      </c>
    </row>
    <row r="207" spans="1:8" outlineLevel="1" x14ac:dyDescent="0.25">
      <c r="A207" s="46" t="s">
        <v>19</v>
      </c>
      <c r="B207" s="47" t="s">
        <v>559</v>
      </c>
      <c r="C207" s="47" t="s">
        <v>59</v>
      </c>
      <c r="D207" s="47" t="s">
        <v>371</v>
      </c>
      <c r="E207" s="47" t="s">
        <v>20</v>
      </c>
      <c r="F207" s="83">
        <f t="shared" si="48"/>
        <v>500000</v>
      </c>
    </row>
    <row r="208" spans="1:8" ht="56.25" outlineLevel="1" x14ac:dyDescent="0.25">
      <c r="A208" s="46" t="s">
        <v>47</v>
      </c>
      <c r="B208" s="47" t="s">
        <v>559</v>
      </c>
      <c r="C208" s="47" t="s">
        <v>59</v>
      </c>
      <c r="D208" s="47" t="s">
        <v>371</v>
      </c>
      <c r="E208" s="47" t="s">
        <v>48</v>
      </c>
      <c r="F208" s="85">
        <v>500000</v>
      </c>
    </row>
    <row r="209" spans="1:8" ht="37.5" outlineLevel="1" x14ac:dyDescent="0.25">
      <c r="A209" s="46" t="s">
        <v>264</v>
      </c>
      <c r="B209" s="47" t="s">
        <v>559</v>
      </c>
      <c r="C209" s="47" t="s">
        <v>59</v>
      </c>
      <c r="D209" s="47" t="s">
        <v>372</v>
      </c>
      <c r="E209" s="47" t="s">
        <v>6</v>
      </c>
      <c r="F209" s="83">
        <f t="shared" ref="F209:F210" si="49">F210</f>
        <v>500000</v>
      </c>
    </row>
    <row r="210" spans="1:8" outlineLevel="1" x14ac:dyDescent="0.25">
      <c r="A210" s="46" t="s">
        <v>19</v>
      </c>
      <c r="B210" s="47" t="s">
        <v>559</v>
      </c>
      <c r="C210" s="47" t="s">
        <v>59</v>
      </c>
      <c r="D210" s="47" t="s">
        <v>372</v>
      </c>
      <c r="E210" s="47" t="s">
        <v>20</v>
      </c>
      <c r="F210" s="83">
        <f t="shared" si="49"/>
        <v>500000</v>
      </c>
    </row>
    <row r="211" spans="1:8" ht="56.25" outlineLevel="1" x14ac:dyDescent="0.25">
      <c r="A211" s="46" t="s">
        <v>47</v>
      </c>
      <c r="B211" s="47" t="s">
        <v>559</v>
      </c>
      <c r="C211" s="47" t="s">
        <v>59</v>
      </c>
      <c r="D211" s="47" t="s">
        <v>372</v>
      </c>
      <c r="E211" s="47" t="s">
        <v>48</v>
      </c>
      <c r="F211" s="85">
        <v>500000</v>
      </c>
    </row>
    <row r="212" spans="1:8" ht="56.25" outlineLevel="1" x14ac:dyDescent="0.25">
      <c r="A212" s="46" t="s">
        <v>316</v>
      </c>
      <c r="B212" s="47" t="s">
        <v>559</v>
      </c>
      <c r="C212" s="47" t="s">
        <v>59</v>
      </c>
      <c r="D212" s="47" t="s">
        <v>411</v>
      </c>
      <c r="E212" s="47" t="s">
        <v>6</v>
      </c>
      <c r="F212" s="85">
        <f>F213</f>
        <v>150000</v>
      </c>
    </row>
    <row r="213" spans="1:8" ht="37.5" outlineLevel="1" x14ac:dyDescent="0.25">
      <c r="A213" s="46" t="s">
        <v>15</v>
      </c>
      <c r="B213" s="47" t="s">
        <v>559</v>
      </c>
      <c r="C213" s="47" t="s">
        <v>59</v>
      </c>
      <c r="D213" s="47" t="s">
        <v>411</v>
      </c>
      <c r="E213" s="47" t="s">
        <v>16</v>
      </c>
      <c r="F213" s="85">
        <f>F214</f>
        <v>150000</v>
      </c>
    </row>
    <row r="214" spans="1:8" ht="37.5" outlineLevel="1" x14ac:dyDescent="0.25">
      <c r="A214" s="46" t="s">
        <v>17</v>
      </c>
      <c r="B214" s="47" t="s">
        <v>559</v>
      </c>
      <c r="C214" s="47" t="s">
        <v>59</v>
      </c>
      <c r="D214" s="47" t="s">
        <v>411</v>
      </c>
      <c r="E214" s="47" t="s">
        <v>18</v>
      </c>
      <c r="F214" s="85">
        <v>150000</v>
      </c>
    </row>
    <row r="215" spans="1:8" ht="56.25" outlineLevel="1" x14ac:dyDescent="0.25">
      <c r="A215" s="46" t="s">
        <v>265</v>
      </c>
      <c r="B215" s="47" t="s">
        <v>559</v>
      </c>
      <c r="C215" s="47" t="s">
        <v>59</v>
      </c>
      <c r="D215" s="47" t="s">
        <v>412</v>
      </c>
      <c r="E215" s="47" t="s">
        <v>6</v>
      </c>
      <c r="F215" s="85">
        <f>F216</f>
        <v>225000</v>
      </c>
    </row>
    <row r="216" spans="1:8" ht="37.5" outlineLevel="1" x14ac:dyDescent="0.25">
      <c r="A216" s="46" t="s">
        <v>15</v>
      </c>
      <c r="B216" s="47" t="s">
        <v>559</v>
      </c>
      <c r="C216" s="47" t="s">
        <v>59</v>
      </c>
      <c r="D216" s="47" t="s">
        <v>412</v>
      </c>
      <c r="E216" s="47" t="s">
        <v>16</v>
      </c>
      <c r="F216" s="85">
        <f>F217</f>
        <v>225000</v>
      </c>
    </row>
    <row r="217" spans="1:8" ht="37.5" outlineLevel="1" x14ac:dyDescent="0.25">
      <c r="A217" s="46" t="s">
        <v>17</v>
      </c>
      <c r="B217" s="47" t="s">
        <v>559</v>
      </c>
      <c r="C217" s="47" t="s">
        <v>59</v>
      </c>
      <c r="D217" s="47" t="s">
        <v>412</v>
      </c>
      <c r="E217" s="47" t="s">
        <v>18</v>
      </c>
      <c r="F217" s="85">
        <v>225000</v>
      </c>
    </row>
    <row r="218" spans="1:8" outlineLevel="1" x14ac:dyDescent="0.25">
      <c r="A218" s="49" t="s">
        <v>500</v>
      </c>
      <c r="B218" s="47" t="s">
        <v>559</v>
      </c>
      <c r="C218" s="47" t="s">
        <v>59</v>
      </c>
      <c r="D218" s="47" t="s">
        <v>501</v>
      </c>
      <c r="E218" s="47" t="s">
        <v>6</v>
      </c>
      <c r="F218" s="85">
        <f>F219</f>
        <v>143460299.72999999</v>
      </c>
    </row>
    <row r="219" spans="1:8" ht="56.25" outlineLevel="1" x14ac:dyDescent="0.25">
      <c r="A219" s="46" t="s">
        <v>508</v>
      </c>
      <c r="B219" s="47" t="s">
        <v>559</v>
      </c>
      <c r="C219" s="47" t="s">
        <v>59</v>
      </c>
      <c r="D219" s="47" t="s">
        <v>505</v>
      </c>
      <c r="E219" s="47" t="s">
        <v>6</v>
      </c>
      <c r="F219" s="85">
        <f>F220</f>
        <v>143460299.72999999</v>
      </c>
    </row>
    <row r="220" spans="1:8" ht="37.5" outlineLevel="1" x14ac:dyDescent="0.25">
      <c r="A220" s="46" t="s">
        <v>266</v>
      </c>
      <c r="B220" s="47" t="s">
        <v>559</v>
      </c>
      <c r="C220" s="47" t="s">
        <v>59</v>
      </c>
      <c r="D220" s="47" t="s">
        <v>505</v>
      </c>
      <c r="E220" s="47" t="s">
        <v>267</v>
      </c>
      <c r="F220" s="85">
        <f>F221</f>
        <v>143460299.72999999</v>
      </c>
    </row>
    <row r="221" spans="1:8" outlineLevel="1" x14ac:dyDescent="0.25">
      <c r="A221" s="46" t="s">
        <v>268</v>
      </c>
      <c r="B221" s="47" t="s">
        <v>559</v>
      </c>
      <c r="C221" s="47" t="s">
        <v>59</v>
      </c>
      <c r="D221" s="47" t="s">
        <v>505</v>
      </c>
      <c r="E221" s="47" t="s">
        <v>269</v>
      </c>
      <c r="F221" s="85">
        <v>143460299.72999999</v>
      </c>
    </row>
    <row r="222" spans="1:8" outlineLevel="1" x14ac:dyDescent="0.25">
      <c r="A222" s="46" t="s">
        <v>61</v>
      </c>
      <c r="B222" s="47" t="s">
        <v>559</v>
      </c>
      <c r="C222" s="47" t="s">
        <v>62</v>
      </c>
      <c r="D222" s="47" t="s">
        <v>126</v>
      </c>
      <c r="E222" s="47" t="s">
        <v>6</v>
      </c>
      <c r="F222" s="85">
        <f>F223+F231+F242</f>
        <v>20467191.41</v>
      </c>
    </row>
    <row r="223" spans="1:8" s="74" customFormat="1" ht="56.25" outlineLevel="1" x14ac:dyDescent="0.25">
      <c r="A223" s="79" t="s">
        <v>367</v>
      </c>
      <c r="B223" s="62" t="s">
        <v>559</v>
      </c>
      <c r="C223" s="62" t="s">
        <v>62</v>
      </c>
      <c r="D223" s="62" t="s">
        <v>134</v>
      </c>
      <c r="E223" s="62" t="s">
        <v>6</v>
      </c>
      <c r="F223" s="87">
        <f>F224</f>
        <v>550000</v>
      </c>
      <c r="G223" s="75"/>
      <c r="H223" s="75"/>
    </row>
    <row r="224" spans="1:8" outlineLevel="1" x14ac:dyDescent="0.25">
      <c r="A224" s="46" t="s">
        <v>373</v>
      </c>
      <c r="B224" s="47" t="s">
        <v>559</v>
      </c>
      <c r="C224" s="47" t="s">
        <v>62</v>
      </c>
      <c r="D224" s="47" t="s">
        <v>233</v>
      </c>
      <c r="E224" s="47" t="s">
        <v>6</v>
      </c>
      <c r="F224" s="85">
        <f>F225+F228</f>
        <v>550000</v>
      </c>
    </row>
    <row r="225" spans="1:8" outlineLevel="1" x14ac:dyDescent="0.25">
      <c r="A225" s="46" t="s">
        <v>379</v>
      </c>
      <c r="B225" s="47" t="s">
        <v>559</v>
      </c>
      <c r="C225" s="47" t="s">
        <v>62</v>
      </c>
      <c r="D225" s="47" t="s">
        <v>509</v>
      </c>
      <c r="E225" s="47" t="s">
        <v>6</v>
      </c>
      <c r="F225" s="85">
        <f>F226</f>
        <v>200000</v>
      </c>
    </row>
    <row r="226" spans="1:8" ht="37.5" outlineLevel="1" x14ac:dyDescent="0.25">
      <c r="A226" s="46" t="s">
        <v>15</v>
      </c>
      <c r="B226" s="47" t="s">
        <v>559</v>
      </c>
      <c r="C226" s="47" t="s">
        <v>62</v>
      </c>
      <c r="D226" s="47" t="s">
        <v>509</v>
      </c>
      <c r="E226" s="47" t="s">
        <v>16</v>
      </c>
      <c r="F226" s="85">
        <f>F227</f>
        <v>200000</v>
      </c>
    </row>
    <row r="227" spans="1:8" ht="18.75" customHeight="1" outlineLevel="1" x14ac:dyDescent="0.25">
      <c r="A227" s="46" t="s">
        <v>17</v>
      </c>
      <c r="B227" s="47" t="s">
        <v>559</v>
      </c>
      <c r="C227" s="47" t="s">
        <v>62</v>
      </c>
      <c r="D227" s="47" t="s">
        <v>509</v>
      </c>
      <c r="E227" s="47" t="s">
        <v>18</v>
      </c>
      <c r="F227" s="85">
        <v>200000</v>
      </c>
    </row>
    <row r="228" spans="1:8" ht="37.5" outlineLevel="1" x14ac:dyDescent="0.25">
      <c r="A228" s="50" t="s">
        <v>63</v>
      </c>
      <c r="B228" s="47" t="s">
        <v>559</v>
      </c>
      <c r="C228" s="47" t="s">
        <v>62</v>
      </c>
      <c r="D228" s="47" t="s">
        <v>374</v>
      </c>
      <c r="E228" s="47" t="s">
        <v>6</v>
      </c>
      <c r="F228" s="85">
        <f t="shared" ref="F228:F229" si="50">F229</f>
        <v>350000</v>
      </c>
    </row>
    <row r="229" spans="1:8" ht="37.5" outlineLevel="1" x14ac:dyDescent="0.25">
      <c r="A229" s="46" t="s">
        <v>15</v>
      </c>
      <c r="B229" s="47" t="s">
        <v>559</v>
      </c>
      <c r="C229" s="47" t="s">
        <v>62</v>
      </c>
      <c r="D229" s="47" t="s">
        <v>374</v>
      </c>
      <c r="E229" s="47" t="s">
        <v>16</v>
      </c>
      <c r="F229" s="85">
        <f t="shared" si="50"/>
        <v>350000</v>
      </c>
    </row>
    <row r="230" spans="1:8" ht="22.5" customHeight="1" outlineLevel="1" x14ac:dyDescent="0.25">
      <c r="A230" s="46" t="s">
        <v>17</v>
      </c>
      <c r="B230" s="47" t="s">
        <v>559</v>
      </c>
      <c r="C230" s="47" t="s">
        <v>62</v>
      </c>
      <c r="D230" s="47" t="s">
        <v>374</v>
      </c>
      <c r="E230" s="47" t="s">
        <v>18</v>
      </c>
      <c r="F230" s="85">
        <v>350000</v>
      </c>
    </row>
    <row r="231" spans="1:8" s="74" customFormat="1" ht="56.25" outlineLevel="1" x14ac:dyDescent="0.25">
      <c r="A231" s="79" t="s">
        <v>568</v>
      </c>
      <c r="B231" s="62" t="s">
        <v>559</v>
      </c>
      <c r="C231" s="62" t="s">
        <v>62</v>
      </c>
      <c r="D231" s="62" t="s">
        <v>569</v>
      </c>
      <c r="E231" s="62" t="s">
        <v>6</v>
      </c>
      <c r="F231" s="87">
        <f>F232</f>
        <v>6000000</v>
      </c>
      <c r="G231" s="75"/>
      <c r="H231" s="75"/>
    </row>
    <row r="232" spans="1:8" ht="37.5" outlineLevel="1" x14ac:dyDescent="0.25">
      <c r="A232" s="46" t="s">
        <v>570</v>
      </c>
      <c r="B232" s="47" t="s">
        <v>559</v>
      </c>
      <c r="C232" s="47" t="s">
        <v>62</v>
      </c>
      <c r="D232" s="47" t="s">
        <v>571</v>
      </c>
      <c r="E232" s="47" t="s">
        <v>6</v>
      </c>
      <c r="F232" s="85">
        <f>F233+F236+F239</f>
        <v>6000000</v>
      </c>
    </row>
    <row r="233" spans="1:8" ht="56.25" customHeight="1" outlineLevel="1" x14ac:dyDescent="0.25">
      <c r="A233" s="46" t="s">
        <v>572</v>
      </c>
      <c r="B233" s="47" t="s">
        <v>559</v>
      </c>
      <c r="C233" s="47" t="s">
        <v>62</v>
      </c>
      <c r="D233" s="47" t="s">
        <v>573</v>
      </c>
      <c r="E233" s="47" t="s">
        <v>6</v>
      </c>
      <c r="F233" s="85">
        <f>F234</f>
        <v>2000000</v>
      </c>
    </row>
    <row r="234" spans="1:8" ht="37.5" outlineLevel="1" x14ac:dyDescent="0.25">
      <c r="A234" s="46" t="s">
        <v>15</v>
      </c>
      <c r="B234" s="47" t="s">
        <v>559</v>
      </c>
      <c r="C234" s="47" t="s">
        <v>62</v>
      </c>
      <c r="D234" s="47" t="s">
        <v>573</v>
      </c>
      <c r="E234" s="47" t="s">
        <v>16</v>
      </c>
      <c r="F234" s="85">
        <f>F235</f>
        <v>2000000</v>
      </c>
    </row>
    <row r="235" spans="1:8" ht="37.5" outlineLevel="1" x14ac:dyDescent="0.25">
      <c r="A235" s="46" t="s">
        <v>17</v>
      </c>
      <c r="B235" s="47" t="s">
        <v>559</v>
      </c>
      <c r="C235" s="47" t="s">
        <v>62</v>
      </c>
      <c r="D235" s="47" t="s">
        <v>573</v>
      </c>
      <c r="E235" s="47" t="s">
        <v>18</v>
      </c>
      <c r="F235" s="85">
        <v>2000000</v>
      </c>
    </row>
    <row r="236" spans="1:8" ht="38.25" customHeight="1" outlineLevel="1" x14ac:dyDescent="0.25">
      <c r="A236" s="46" t="s">
        <v>574</v>
      </c>
      <c r="B236" s="47" t="s">
        <v>559</v>
      </c>
      <c r="C236" s="47" t="s">
        <v>62</v>
      </c>
      <c r="D236" s="47" t="s">
        <v>575</v>
      </c>
      <c r="E236" s="47" t="s">
        <v>6</v>
      </c>
      <c r="F236" s="85">
        <f>F237</f>
        <v>1500000</v>
      </c>
    </row>
    <row r="237" spans="1:8" ht="37.5" outlineLevel="1" x14ac:dyDescent="0.25">
      <c r="A237" s="46" t="s">
        <v>15</v>
      </c>
      <c r="B237" s="47" t="s">
        <v>559</v>
      </c>
      <c r="C237" s="47" t="s">
        <v>62</v>
      </c>
      <c r="D237" s="47" t="s">
        <v>575</v>
      </c>
      <c r="E237" s="47" t="s">
        <v>16</v>
      </c>
      <c r="F237" s="85">
        <f>F238</f>
        <v>1500000</v>
      </c>
    </row>
    <row r="238" spans="1:8" ht="37.5" outlineLevel="1" x14ac:dyDescent="0.25">
      <c r="A238" s="46" t="s">
        <v>17</v>
      </c>
      <c r="B238" s="47" t="s">
        <v>559</v>
      </c>
      <c r="C238" s="47" t="s">
        <v>62</v>
      </c>
      <c r="D238" s="47" t="s">
        <v>575</v>
      </c>
      <c r="E238" s="47" t="s">
        <v>18</v>
      </c>
      <c r="F238" s="85">
        <v>1500000</v>
      </c>
    </row>
    <row r="239" spans="1:8" ht="37.5" outlineLevel="1" x14ac:dyDescent="0.25">
      <c r="A239" s="46" t="s">
        <v>576</v>
      </c>
      <c r="B239" s="47" t="s">
        <v>559</v>
      </c>
      <c r="C239" s="47" t="s">
        <v>62</v>
      </c>
      <c r="D239" s="47" t="s">
        <v>577</v>
      </c>
      <c r="E239" s="47" t="s">
        <v>6</v>
      </c>
      <c r="F239" s="85">
        <f>F240</f>
        <v>2500000</v>
      </c>
    </row>
    <row r="240" spans="1:8" ht="37.5" outlineLevel="1" x14ac:dyDescent="0.25">
      <c r="A240" s="46" t="s">
        <v>15</v>
      </c>
      <c r="B240" s="47" t="s">
        <v>559</v>
      </c>
      <c r="C240" s="47" t="s">
        <v>62</v>
      </c>
      <c r="D240" s="47" t="s">
        <v>577</v>
      </c>
      <c r="E240" s="47" t="s">
        <v>16</v>
      </c>
      <c r="F240" s="85">
        <f>F241</f>
        <v>2500000</v>
      </c>
    </row>
    <row r="241" spans="1:8" ht="37.5" outlineLevel="1" x14ac:dyDescent="0.25">
      <c r="A241" s="46" t="s">
        <v>17</v>
      </c>
      <c r="B241" s="47" t="s">
        <v>559</v>
      </c>
      <c r="C241" s="47" t="s">
        <v>62</v>
      </c>
      <c r="D241" s="47" t="s">
        <v>577</v>
      </c>
      <c r="E241" s="47" t="s">
        <v>18</v>
      </c>
      <c r="F241" s="85">
        <v>2500000</v>
      </c>
    </row>
    <row r="242" spans="1:8" s="74" customFormat="1" ht="56.25" outlineLevel="1" x14ac:dyDescent="0.25">
      <c r="A242" s="79" t="s">
        <v>578</v>
      </c>
      <c r="B242" s="62" t="s">
        <v>559</v>
      </c>
      <c r="C242" s="62" t="s">
        <v>62</v>
      </c>
      <c r="D242" s="62" t="s">
        <v>579</v>
      </c>
      <c r="E242" s="62" t="s">
        <v>6</v>
      </c>
      <c r="F242" s="87">
        <f>F243+F248</f>
        <v>13917191.41</v>
      </c>
      <c r="G242" s="75"/>
      <c r="H242" s="75"/>
    </row>
    <row r="243" spans="1:8" s="74" customFormat="1" ht="56.25" outlineLevel="1" x14ac:dyDescent="0.25">
      <c r="A243" s="79" t="s">
        <v>631</v>
      </c>
      <c r="B243" s="62" t="s">
        <v>559</v>
      </c>
      <c r="C243" s="62" t="s">
        <v>62</v>
      </c>
      <c r="D243" s="62" t="s">
        <v>632</v>
      </c>
      <c r="E243" s="62" t="s">
        <v>6</v>
      </c>
      <c r="F243" s="87">
        <f>F244</f>
        <v>7115762.04</v>
      </c>
      <c r="G243" s="75"/>
      <c r="H243" s="75"/>
    </row>
    <row r="244" spans="1:8" ht="37.5" outlineLevel="1" x14ac:dyDescent="0.25">
      <c r="A244" s="46" t="s">
        <v>630</v>
      </c>
      <c r="B244" s="47" t="s">
        <v>559</v>
      </c>
      <c r="C244" s="47" t="s">
        <v>62</v>
      </c>
      <c r="D244" s="47" t="s">
        <v>633</v>
      </c>
      <c r="E244" s="47" t="s">
        <v>6</v>
      </c>
      <c r="F244" s="85">
        <f>F245</f>
        <v>7115762.04</v>
      </c>
    </row>
    <row r="245" spans="1:8" ht="37.5" outlineLevel="1" x14ac:dyDescent="0.25">
      <c r="A245" s="46" t="s">
        <v>629</v>
      </c>
      <c r="B245" s="47" t="s">
        <v>559</v>
      </c>
      <c r="C245" s="47" t="s">
        <v>62</v>
      </c>
      <c r="D245" s="47" t="s">
        <v>634</v>
      </c>
      <c r="E245" s="47" t="s">
        <v>6</v>
      </c>
      <c r="F245" s="85">
        <f>F246</f>
        <v>7115762.04</v>
      </c>
    </row>
    <row r="246" spans="1:8" ht="37.5" outlineLevel="1" x14ac:dyDescent="0.25">
      <c r="A246" s="46" t="s">
        <v>15</v>
      </c>
      <c r="B246" s="47" t="s">
        <v>559</v>
      </c>
      <c r="C246" s="47" t="s">
        <v>62</v>
      </c>
      <c r="D246" s="47" t="s">
        <v>634</v>
      </c>
      <c r="E246" s="47" t="s">
        <v>16</v>
      </c>
      <c r="F246" s="85">
        <f>F247</f>
        <v>7115762.04</v>
      </c>
    </row>
    <row r="247" spans="1:8" ht="37.5" outlineLevel="1" x14ac:dyDescent="0.25">
      <c r="A247" s="46" t="s">
        <v>17</v>
      </c>
      <c r="B247" s="47" t="s">
        <v>559</v>
      </c>
      <c r="C247" s="47" t="s">
        <v>62</v>
      </c>
      <c r="D247" s="47" t="s">
        <v>634</v>
      </c>
      <c r="E247" s="47" t="s">
        <v>18</v>
      </c>
      <c r="F247" s="85">
        <v>7115762.04</v>
      </c>
    </row>
    <row r="248" spans="1:8" s="74" customFormat="1" ht="37.5" outlineLevel="1" x14ac:dyDescent="0.25">
      <c r="A248" s="161" t="s">
        <v>635</v>
      </c>
      <c r="B248" s="47" t="s">
        <v>559</v>
      </c>
      <c r="C248" s="47" t="s">
        <v>62</v>
      </c>
      <c r="D248" s="62" t="s">
        <v>637</v>
      </c>
      <c r="E248" s="62" t="s">
        <v>6</v>
      </c>
      <c r="F248" s="87">
        <f>F249</f>
        <v>6801429.3700000001</v>
      </c>
      <c r="G248" s="75"/>
      <c r="H248" s="75"/>
    </row>
    <row r="249" spans="1:8" s="74" customFormat="1" ht="37.5" outlineLevel="1" x14ac:dyDescent="0.25">
      <c r="A249" s="161" t="s">
        <v>636</v>
      </c>
      <c r="B249" s="47" t="s">
        <v>559</v>
      </c>
      <c r="C249" s="47" t="s">
        <v>62</v>
      </c>
      <c r="D249" s="62" t="s">
        <v>638</v>
      </c>
      <c r="E249" s="62" t="s">
        <v>6</v>
      </c>
      <c r="F249" s="87">
        <f>F250+F253</f>
        <v>6801429.3700000001</v>
      </c>
      <c r="G249" s="75"/>
      <c r="H249" s="75"/>
    </row>
    <row r="250" spans="1:8" s="74" customFormat="1" ht="57" customHeight="1" outlineLevel="1" x14ac:dyDescent="0.25">
      <c r="A250" s="48" t="s">
        <v>651</v>
      </c>
      <c r="B250" s="47" t="s">
        <v>559</v>
      </c>
      <c r="C250" s="47" t="s">
        <v>62</v>
      </c>
      <c r="D250" s="62" t="s">
        <v>676</v>
      </c>
      <c r="E250" s="62" t="s">
        <v>6</v>
      </c>
      <c r="F250" s="87">
        <f>F251</f>
        <v>6501429.3700000001</v>
      </c>
      <c r="G250" s="75"/>
      <c r="H250" s="75"/>
    </row>
    <row r="251" spans="1:8" s="74" customFormat="1" ht="37.5" outlineLevel="1" x14ac:dyDescent="0.25">
      <c r="A251" s="46" t="s">
        <v>15</v>
      </c>
      <c r="B251" s="47" t="s">
        <v>559</v>
      </c>
      <c r="C251" s="47" t="s">
        <v>62</v>
      </c>
      <c r="D251" s="62" t="s">
        <v>676</v>
      </c>
      <c r="E251" s="47" t="s">
        <v>16</v>
      </c>
      <c r="F251" s="87">
        <f>F252</f>
        <v>6501429.3700000001</v>
      </c>
      <c r="G251" s="75"/>
      <c r="H251" s="75"/>
    </row>
    <row r="252" spans="1:8" s="74" customFormat="1" ht="37.5" outlineLevel="1" x14ac:dyDescent="0.25">
      <c r="A252" s="46" t="s">
        <v>17</v>
      </c>
      <c r="B252" s="47" t="s">
        <v>559</v>
      </c>
      <c r="C252" s="47" t="s">
        <v>62</v>
      </c>
      <c r="D252" s="62" t="s">
        <v>676</v>
      </c>
      <c r="E252" s="47" t="s">
        <v>18</v>
      </c>
      <c r="F252" s="87">
        <v>6501429.3700000001</v>
      </c>
      <c r="G252" s="75"/>
      <c r="H252" s="75"/>
    </row>
    <row r="253" spans="1:8" ht="40.5" customHeight="1" outlineLevel="1" x14ac:dyDescent="0.25">
      <c r="A253" s="48" t="s">
        <v>640</v>
      </c>
      <c r="B253" s="47" t="s">
        <v>559</v>
      </c>
      <c r="C253" s="47" t="s">
        <v>62</v>
      </c>
      <c r="D253" s="47" t="s">
        <v>639</v>
      </c>
      <c r="E253" s="47" t="s">
        <v>6</v>
      </c>
      <c r="F253" s="85">
        <f>F254</f>
        <v>300000</v>
      </c>
    </row>
    <row r="254" spans="1:8" ht="37.5" outlineLevel="1" x14ac:dyDescent="0.25">
      <c r="A254" s="46" t="s">
        <v>15</v>
      </c>
      <c r="B254" s="47" t="s">
        <v>559</v>
      </c>
      <c r="C254" s="47" t="s">
        <v>62</v>
      </c>
      <c r="D254" s="47" t="s">
        <v>639</v>
      </c>
      <c r="E254" s="47" t="s">
        <v>16</v>
      </c>
      <c r="F254" s="85">
        <f>F255</f>
        <v>300000</v>
      </c>
    </row>
    <row r="255" spans="1:8" ht="37.5" outlineLevel="1" x14ac:dyDescent="0.25">
      <c r="A255" s="46" t="s">
        <v>17</v>
      </c>
      <c r="B255" s="47" t="s">
        <v>559</v>
      </c>
      <c r="C255" s="47" t="s">
        <v>62</v>
      </c>
      <c r="D255" s="47" t="s">
        <v>639</v>
      </c>
      <c r="E255" s="47" t="s">
        <v>18</v>
      </c>
      <c r="F255" s="85">
        <v>300000</v>
      </c>
    </row>
    <row r="256" spans="1:8" ht="20.25" customHeight="1" outlineLevel="1" x14ac:dyDescent="0.25">
      <c r="A256" s="46" t="s">
        <v>309</v>
      </c>
      <c r="B256" s="47" t="s">
        <v>559</v>
      </c>
      <c r="C256" s="47" t="s">
        <v>310</v>
      </c>
      <c r="D256" s="47" t="s">
        <v>126</v>
      </c>
      <c r="E256" s="47" t="s">
        <v>6</v>
      </c>
      <c r="F256" s="83">
        <f t="shared" ref="F256" si="51">F257</f>
        <v>494057.68</v>
      </c>
    </row>
    <row r="257" spans="1:8" s="74" customFormat="1" ht="56.25" outlineLevel="1" x14ac:dyDescent="0.25">
      <c r="A257" s="79" t="s">
        <v>455</v>
      </c>
      <c r="B257" s="62" t="s">
        <v>559</v>
      </c>
      <c r="C257" s="62" t="s">
        <v>310</v>
      </c>
      <c r="D257" s="62" t="s">
        <v>134</v>
      </c>
      <c r="E257" s="62" t="s">
        <v>6</v>
      </c>
      <c r="F257" s="88">
        <f>F258</f>
        <v>494057.68</v>
      </c>
      <c r="G257" s="75"/>
      <c r="H257" s="75"/>
    </row>
    <row r="258" spans="1:8" ht="37.5" outlineLevel="1" x14ac:dyDescent="0.25">
      <c r="A258" s="46" t="s">
        <v>375</v>
      </c>
      <c r="B258" s="47" t="s">
        <v>559</v>
      </c>
      <c r="C258" s="47" t="s">
        <v>310</v>
      </c>
      <c r="D258" s="47" t="s">
        <v>369</v>
      </c>
      <c r="E258" s="47" t="s">
        <v>6</v>
      </c>
      <c r="F258" s="83">
        <f>F259+F262</f>
        <v>494057.68</v>
      </c>
    </row>
    <row r="259" spans="1:8" ht="37.5" outlineLevel="1" x14ac:dyDescent="0.25">
      <c r="A259" s="29" t="s">
        <v>647</v>
      </c>
      <c r="B259" s="47" t="s">
        <v>559</v>
      </c>
      <c r="C259" s="47" t="s">
        <v>310</v>
      </c>
      <c r="D259" s="47" t="s">
        <v>677</v>
      </c>
      <c r="E259" s="47" t="s">
        <v>6</v>
      </c>
      <c r="F259" s="83">
        <f>F260</f>
        <v>344057.68</v>
      </c>
    </row>
    <row r="260" spans="1:8" outlineLevel="1" x14ac:dyDescent="0.25">
      <c r="A260" s="46" t="s">
        <v>19</v>
      </c>
      <c r="B260" s="47" t="s">
        <v>559</v>
      </c>
      <c r="C260" s="47" t="s">
        <v>310</v>
      </c>
      <c r="D260" s="47" t="s">
        <v>677</v>
      </c>
      <c r="E260" s="47" t="s">
        <v>20</v>
      </c>
      <c r="F260" s="83">
        <f>F261</f>
        <v>344057.68</v>
      </c>
    </row>
    <row r="261" spans="1:8" ht="56.25" outlineLevel="1" x14ac:dyDescent="0.25">
      <c r="A261" s="46" t="s">
        <v>47</v>
      </c>
      <c r="B261" s="47" t="s">
        <v>559</v>
      </c>
      <c r="C261" s="47" t="s">
        <v>310</v>
      </c>
      <c r="D261" s="47" t="s">
        <v>677</v>
      </c>
      <c r="E261" s="47" t="s">
        <v>48</v>
      </c>
      <c r="F261" s="83">
        <v>344057.68</v>
      </c>
    </row>
    <row r="262" spans="1:8" ht="37.5" customHeight="1" outlineLevel="1" x14ac:dyDescent="0.25">
      <c r="A262" s="46" t="s">
        <v>323</v>
      </c>
      <c r="B262" s="47" t="s">
        <v>559</v>
      </c>
      <c r="C262" s="47" t="s">
        <v>310</v>
      </c>
      <c r="D262" s="47" t="s">
        <v>376</v>
      </c>
      <c r="E262" s="47" t="s">
        <v>6</v>
      </c>
      <c r="F262" s="83">
        <f t="shared" ref="F262:F263" si="52">F263</f>
        <v>150000</v>
      </c>
    </row>
    <row r="263" spans="1:8" outlineLevel="1" x14ac:dyDescent="0.25">
      <c r="A263" s="46" t="s">
        <v>19</v>
      </c>
      <c r="B263" s="47" t="s">
        <v>559</v>
      </c>
      <c r="C263" s="47" t="s">
        <v>310</v>
      </c>
      <c r="D263" s="47" t="s">
        <v>376</v>
      </c>
      <c r="E263" s="47" t="s">
        <v>20</v>
      </c>
      <c r="F263" s="83">
        <f t="shared" si="52"/>
        <v>150000</v>
      </c>
    </row>
    <row r="264" spans="1:8" ht="56.25" outlineLevel="1" x14ac:dyDescent="0.25">
      <c r="A264" s="46" t="s">
        <v>47</v>
      </c>
      <c r="B264" s="47" t="s">
        <v>559</v>
      </c>
      <c r="C264" s="47" t="s">
        <v>310</v>
      </c>
      <c r="D264" s="47" t="s">
        <v>376</v>
      </c>
      <c r="E264" s="47" t="s">
        <v>48</v>
      </c>
      <c r="F264" s="85">
        <v>150000</v>
      </c>
    </row>
    <row r="265" spans="1:8" s="74" customFormat="1" ht="18.75" customHeight="1" outlineLevel="1" x14ac:dyDescent="0.25">
      <c r="A265" s="79" t="s">
        <v>64</v>
      </c>
      <c r="B265" s="62" t="s">
        <v>559</v>
      </c>
      <c r="C265" s="62" t="s">
        <v>65</v>
      </c>
      <c r="D265" s="62" t="s">
        <v>126</v>
      </c>
      <c r="E265" s="62" t="s">
        <v>6</v>
      </c>
      <c r="F265" s="87">
        <f t="shared" ref="F265" si="53">F266</f>
        <v>515000</v>
      </c>
      <c r="G265" s="75"/>
      <c r="H265" s="75"/>
    </row>
    <row r="266" spans="1:8" outlineLevel="2" x14ac:dyDescent="0.25">
      <c r="A266" s="46" t="s">
        <v>66</v>
      </c>
      <c r="B266" s="47" t="s">
        <v>559</v>
      </c>
      <c r="C266" s="47" t="s">
        <v>67</v>
      </c>
      <c r="D266" s="47" t="s">
        <v>126</v>
      </c>
      <c r="E266" s="47" t="s">
        <v>6</v>
      </c>
      <c r="F266" s="85">
        <f>F267+F276</f>
        <v>515000</v>
      </c>
    </row>
    <row r="267" spans="1:8" s="74" customFormat="1" ht="41.25" customHeight="1" outlineLevel="3" x14ac:dyDescent="0.25">
      <c r="A267" s="79" t="s">
        <v>377</v>
      </c>
      <c r="B267" s="62" t="s">
        <v>559</v>
      </c>
      <c r="C267" s="62" t="s">
        <v>67</v>
      </c>
      <c r="D267" s="62" t="s">
        <v>135</v>
      </c>
      <c r="E267" s="62" t="s">
        <v>6</v>
      </c>
      <c r="F267" s="87">
        <f>F268+F272</f>
        <v>470000</v>
      </c>
      <c r="G267" s="75"/>
      <c r="H267" s="75"/>
    </row>
    <row r="268" spans="1:8" ht="42.75" customHeight="1" outlineLevel="3" x14ac:dyDescent="0.25">
      <c r="A268" s="46" t="s">
        <v>378</v>
      </c>
      <c r="B268" s="47" t="s">
        <v>559</v>
      </c>
      <c r="C268" s="47" t="s">
        <v>67</v>
      </c>
      <c r="D268" s="47" t="s">
        <v>413</v>
      </c>
      <c r="E268" s="47" t="s">
        <v>6</v>
      </c>
      <c r="F268" s="85">
        <f>F269</f>
        <v>440000</v>
      </c>
    </row>
    <row r="269" spans="1:8" ht="23.25" customHeight="1" outlineLevel="3" x14ac:dyDescent="0.25">
      <c r="A269" s="46" t="s">
        <v>245</v>
      </c>
      <c r="B269" s="47" t="s">
        <v>559</v>
      </c>
      <c r="C269" s="47" t="s">
        <v>67</v>
      </c>
      <c r="D269" s="47" t="s">
        <v>380</v>
      </c>
      <c r="E269" s="47" t="s">
        <v>6</v>
      </c>
      <c r="F269" s="85">
        <f t="shared" ref="F269:F270" si="54">F270</f>
        <v>440000</v>
      </c>
    </row>
    <row r="270" spans="1:8" ht="23.25" customHeight="1" outlineLevel="3" x14ac:dyDescent="0.25">
      <c r="A270" s="46" t="s">
        <v>15</v>
      </c>
      <c r="B270" s="47" t="s">
        <v>559</v>
      </c>
      <c r="C270" s="47" t="s">
        <v>67</v>
      </c>
      <c r="D270" s="47" t="s">
        <v>380</v>
      </c>
      <c r="E270" s="47" t="s">
        <v>16</v>
      </c>
      <c r="F270" s="85">
        <f t="shared" si="54"/>
        <v>440000</v>
      </c>
    </row>
    <row r="271" spans="1:8" ht="22.5" customHeight="1" outlineLevel="3" x14ac:dyDescent="0.25">
      <c r="A271" s="46" t="s">
        <v>17</v>
      </c>
      <c r="B271" s="47" t="s">
        <v>559</v>
      </c>
      <c r="C271" s="47" t="s">
        <v>67</v>
      </c>
      <c r="D271" s="47" t="s">
        <v>380</v>
      </c>
      <c r="E271" s="47" t="s">
        <v>18</v>
      </c>
      <c r="F271" s="85">
        <v>440000</v>
      </c>
    </row>
    <row r="272" spans="1:8" ht="37.5" outlineLevel="7" x14ac:dyDescent="0.25">
      <c r="A272" s="46" t="s">
        <v>381</v>
      </c>
      <c r="B272" s="47" t="s">
        <v>559</v>
      </c>
      <c r="C272" s="47" t="s">
        <v>67</v>
      </c>
      <c r="D272" s="47" t="s">
        <v>247</v>
      </c>
      <c r="E272" s="47" t="s">
        <v>6</v>
      </c>
      <c r="F272" s="83">
        <f>F273</f>
        <v>30000</v>
      </c>
    </row>
    <row r="273" spans="1:8" ht="25.5" customHeight="1" outlineLevel="5" x14ac:dyDescent="0.25">
      <c r="A273" s="46" t="s">
        <v>68</v>
      </c>
      <c r="B273" s="47" t="s">
        <v>559</v>
      </c>
      <c r="C273" s="47" t="s">
        <v>67</v>
      </c>
      <c r="D273" s="47" t="s">
        <v>246</v>
      </c>
      <c r="E273" s="47" t="s">
        <v>6</v>
      </c>
      <c r="F273" s="85">
        <f t="shared" ref="F273:F274" si="55">F274</f>
        <v>30000</v>
      </c>
    </row>
    <row r="274" spans="1:8" ht="37.5" outlineLevel="6" x14ac:dyDescent="0.25">
      <c r="A274" s="46" t="s">
        <v>15</v>
      </c>
      <c r="B274" s="47" t="s">
        <v>559</v>
      </c>
      <c r="C274" s="47" t="s">
        <v>67</v>
      </c>
      <c r="D274" s="47" t="s">
        <v>246</v>
      </c>
      <c r="E274" s="47" t="s">
        <v>16</v>
      </c>
      <c r="F274" s="85">
        <f t="shared" si="55"/>
        <v>30000</v>
      </c>
    </row>
    <row r="275" spans="1:8" ht="21" customHeight="1" outlineLevel="7" x14ac:dyDescent="0.25">
      <c r="A275" s="46" t="s">
        <v>17</v>
      </c>
      <c r="B275" s="47" t="s">
        <v>559</v>
      </c>
      <c r="C275" s="47" t="s">
        <v>67</v>
      </c>
      <c r="D275" s="47" t="s">
        <v>246</v>
      </c>
      <c r="E275" s="47" t="s">
        <v>18</v>
      </c>
      <c r="F275" s="85">
        <v>30000</v>
      </c>
    </row>
    <row r="276" spans="1:8" s="74" customFormat="1" ht="75" outlineLevel="3" x14ac:dyDescent="0.25">
      <c r="A276" s="79" t="s">
        <v>464</v>
      </c>
      <c r="B276" s="62" t="s">
        <v>559</v>
      </c>
      <c r="C276" s="62" t="s">
        <v>67</v>
      </c>
      <c r="D276" s="62" t="s">
        <v>382</v>
      </c>
      <c r="E276" s="62" t="s">
        <v>6</v>
      </c>
      <c r="F276" s="87">
        <f>F277</f>
        <v>45000</v>
      </c>
      <c r="G276" s="75"/>
      <c r="H276" s="75"/>
    </row>
    <row r="277" spans="1:8" ht="37.5" outlineLevel="5" x14ac:dyDescent="0.25">
      <c r="A277" s="46" t="s">
        <v>383</v>
      </c>
      <c r="B277" s="47" t="s">
        <v>559</v>
      </c>
      <c r="C277" s="47" t="s">
        <v>67</v>
      </c>
      <c r="D277" s="47" t="s">
        <v>384</v>
      </c>
      <c r="E277" s="47" t="s">
        <v>6</v>
      </c>
      <c r="F277" s="85">
        <f>F279</f>
        <v>45000</v>
      </c>
    </row>
    <row r="278" spans="1:8" outlineLevel="5" x14ac:dyDescent="0.25">
      <c r="A278" s="46" t="s">
        <v>385</v>
      </c>
      <c r="B278" s="47" t="s">
        <v>559</v>
      </c>
      <c r="C278" s="47" t="s">
        <v>67</v>
      </c>
      <c r="D278" s="47" t="s">
        <v>386</v>
      </c>
      <c r="E278" s="47" t="s">
        <v>6</v>
      </c>
      <c r="F278" s="85">
        <f>F279</f>
        <v>45000</v>
      </c>
    </row>
    <row r="279" spans="1:8" ht="37.5" outlineLevel="6" x14ac:dyDescent="0.25">
      <c r="A279" s="46" t="s">
        <v>15</v>
      </c>
      <c r="B279" s="47" t="s">
        <v>559</v>
      </c>
      <c r="C279" s="47" t="s">
        <v>67</v>
      </c>
      <c r="D279" s="47" t="s">
        <v>386</v>
      </c>
      <c r="E279" s="47" t="s">
        <v>16</v>
      </c>
      <c r="F279" s="85">
        <f t="shared" ref="F279" si="56">F280</f>
        <v>45000</v>
      </c>
    </row>
    <row r="280" spans="1:8" ht="20.25" customHeight="1" outlineLevel="7" x14ac:dyDescent="0.25">
      <c r="A280" s="46" t="s">
        <v>17</v>
      </c>
      <c r="B280" s="47" t="s">
        <v>559</v>
      </c>
      <c r="C280" s="47" t="s">
        <v>67</v>
      </c>
      <c r="D280" s="47" t="s">
        <v>386</v>
      </c>
      <c r="E280" s="47" t="s">
        <v>18</v>
      </c>
      <c r="F280" s="85">
        <v>45000</v>
      </c>
    </row>
    <row r="281" spans="1:8" s="74" customFormat="1" outlineLevel="1" x14ac:dyDescent="0.25">
      <c r="A281" s="79" t="s">
        <v>69</v>
      </c>
      <c r="B281" s="62" t="s">
        <v>559</v>
      </c>
      <c r="C281" s="62" t="s">
        <v>70</v>
      </c>
      <c r="D281" s="62" t="s">
        <v>126</v>
      </c>
      <c r="E281" s="62" t="s">
        <v>6</v>
      </c>
      <c r="F281" s="87">
        <f t="shared" ref="F281:F286" si="57">F282</f>
        <v>16105024.539999999</v>
      </c>
      <c r="G281" s="75"/>
      <c r="H281" s="75"/>
    </row>
    <row r="282" spans="1:8" outlineLevel="2" x14ac:dyDescent="0.25">
      <c r="A282" s="46" t="s">
        <v>258</v>
      </c>
      <c r="B282" s="47" t="s">
        <v>559</v>
      </c>
      <c r="C282" s="47" t="s">
        <v>257</v>
      </c>
      <c r="D282" s="47" t="s">
        <v>126</v>
      </c>
      <c r="E282" s="47" t="s">
        <v>6</v>
      </c>
      <c r="F282" s="85">
        <f t="shared" si="57"/>
        <v>16105024.539999999</v>
      </c>
    </row>
    <row r="283" spans="1:8" s="74" customFormat="1" ht="37.5" outlineLevel="3" x14ac:dyDescent="0.25">
      <c r="A283" s="79" t="s">
        <v>389</v>
      </c>
      <c r="B283" s="62" t="s">
        <v>559</v>
      </c>
      <c r="C283" s="62" t="s">
        <v>257</v>
      </c>
      <c r="D283" s="62" t="s">
        <v>136</v>
      </c>
      <c r="E283" s="62" t="s">
        <v>6</v>
      </c>
      <c r="F283" s="87">
        <f>F284+F288</f>
        <v>16105024.539999999</v>
      </c>
      <c r="G283" s="75"/>
      <c r="H283" s="75"/>
    </row>
    <row r="284" spans="1:8" ht="37.5" outlineLevel="3" x14ac:dyDescent="0.25">
      <c r="A284" s="46" t="s">
        <v>388</v>
      </c>
      <c r="B284" s="47" t="s">
        <v>559</v>
      </c>
      <c r="C284" s="47" t="s">
        <v>257</v>
      </c>
      <c r="D284" s="47" t="s">
        <v>229</v>
      </c>
      <c r="E284" s="47" t="s">
        <v>6</v>
      </c>
      <c r="F284" s="85">
        <f>F285</f>
        <v>16000000</v>
      </c>
    </row>
    <row r="285" spans="1:8" ht="56.25" outlineLevel="5" x14ac:dyDescent="0.25">
      <c r="A285" s="46" t="s">
        <v>73</v>
      </c>
      <c r="B285" s="47" t="s">
        <v>559</v>
      </c>
      <c r="C285" s="47" t="s">
        <v>257</v>
      </c>
      <c r="D285" s="47" t="s">
        <v>137</v>
      </c>
      <c r="E285" s="47" t="s">
        <v>6</v>
      </c>
      <c r="F285" s="85">
        <f t="shared" si="57"/>
        <v>16000000</v>
      </c>
    </row>
    <row r="286" spans="1:8" ht="37.5" outlineLevel="6" x14ac:dyDescent="0.25">
      <c r="A286" s="46" t="s">
        <v>37</v>
      </c>
      <c r="B286" s="47" t="s">
        <v>559</v>
      </c>
      <c r="C286" s="47" t="s">
        <v>257</v>
      </c>
      <c r="D286" s="47" t="s">
        <v>137</v>
      </c>
      <c r="E286" s="47" t="s">
        <v>38</v>
      </c>
      <c r="F286" s="85">
        <f t="shared" si="57"/>
        <v>16000000</v>
      </c>
    </row>
    <row r="287" spans="1:8" outlineLevel="7" x14ac:dyDescent="0.25">
      <c r="A287" s="46" t="s">
        <v>74</v>
      </c>
      <c r="B287" s="47" t="s">
        <v>559</v>
      </c>
      <c r="C287" s="47" t="s">
        <v>257</v>
      </c>
      <c r="D287" s="47" t="s">
        <v>137</v>
      </c>
      <c r="E287" s="47" t="s">
        <v>75</v>
      </c>
      <c r="F287" s="85">
        <v>16000000</v>
      </c>
    </row>
    <row r="288" spans="1:8" ht="37.5" outlineLevel="7" x14ac:dyDescent="0.25">
      <c r="A288" s="46" t="s">
        <v>211</v>
      </c>
      <c r="B288" s="47" t="s">
        <v>559</v>
      </c>
      <c r="C288" s="47" t="s">
        <v>257</v>
      </c>
      <c r="D288" s="47" t="s">
        <v>230</v>
      </c>
      <c r="E288" s="47" t="s">
        <v>6</v>
      </c>
      <c r="F288" s="85">
        <f>F289</f>
        <v>105024.54</v>
      </c>
    </row>
    <row r="289" spans="1:8" ht="75" outlineLevel="7" x14ac:dyDescent="0.25">
      <c r="A289" s="46" t="s">
        <v>581</v>
      </c>
      <c r="B289" s="47" t="s">
        <v>559</v>
      </c>
      <c r="C289" s="47" t="s">
        <v>257</v>
      </c>
      <c r="D289" s="47" t="s">
        <v>582</v>
      </c>
      <c r="E289" s="47" t="s">
        <v>6</v>
      </c>
      <c r="F289" s="85">
        <f>F290</f>
        <v>105024.54</v>
      </c>
    </row>
    <row r="290" spans="1:8" ht="37.5" outlineLevel="7" x14ac:dyDescent="0.25">
      <c r="A290" s="46" t="s">
        <v>37</v>
      </c>
      <c r="B290" s="47" t="s">
        <v>559</v>
      </c>
      <c r="C290" s="47" t="s">
        <v>257</v>
      </c>
      <c r="D290" s="47" t="s">
        <v>582</v>
      </c>
      <c r="E290" s="47" t="s">
        <v>38</v>
      </c>
      <c r="F290" s="85">
        <f>F291</f>
        <v>105024.54</v>
      </c>
    </row>
    <row r="291" spans="1:8" outlineLevel="7" x14ac:dyDescent="0.25">
      <c r="A291" s="46" t="s">
        <v>74</v>
      </c>
      <c r="B291" s="47" t="s">
        <v>559</v>
      </c>
      <c r="C291" s="47" t="s">
        <v>257</v>
      </c>
      <c r="D291" s="47" t="s">
        <v>582</v>
      </c>
      <c r="E291" s="47" t="s">
        <v>75</v>
      </c>
      <c r="F291" s="85">
        <v>105024.54</v>
      </c>
    </row>
    <row r="292" spans="1:8" s="74" customFormat="1" outlineLevel="1" x14ac:dyDescent="0.25">
      <c r="A292" s="79" t="s">
        <v>79</v>
      </c>
      <c r="B292" s="62" t="s">
        <v>559</v>
      </c>
      <c r="C292" s="62" t="s">
        <v>80</v>
      </c>
      <c r="D292" s="62" t="s">
        <v>126</v>
      </c>
      <c r="E292" s="62" t="s">
        <v>6</v>
      </c>
      <c r="F292" s="87">
        <f>F293+F310</f>
        <v>31316302.890000001</v>
      </c>
      <c r="G292" s="75"/>
      <c r="H292" s="75"/>
    </row>
    <row r="293" spans="1:8" outlineLevel="2" x14ac:dyDescent="0.25">
      <c r="A293" s="46" t="s">
        <v>81</v>
      </c>
      <c r="B293" s="47" t="s">
        <v>559</v>
      </c>
      <c r="C293" s="47" t="s">
        <v>82</v>
      </c>
      <c r="D293" s="47" t="s">
        <v>126</v>
      </c>
      <c r="E293" s="47" t="s">
        <v>6</v>
      </c>
      <c r="F293" s="85">
        <f>F294</f>
        <v>31136302.890000001</v>
      </c>
    </row>
    <row r="294" spans="1:8" s="74" customFormat="1" ht="37.5" outlineLevel="3" x14ac:dyDescent="0.25">
      <c r="A294" s="79" t="s">
        <v>389</v>
      </c>
      <c r="B294" s="47" t="s">
        <v>559</v>
      </c>
      <c r="C294" s="62" t="s">
        <v>82</v>
      </c>
      <c r="D294" s="62" t="s">
        <v>136</v>
      </c>
      <c r="E294" s="62" t="s">
        <v>6</v>
      </c>
      <c r="F294" s="87">
        <f>F295+F305</f>
        <v>31136302.890000001</v>
      </c>
      <c r="G294" s="75"/>
      <c r="H294" s="75"/>
    </row>
    <row r="295" spans="1:8" ht="21.75" customHeight="1" outlineLevel="3" x14ac:dyDescent="0.25">
      <c r="A295" s="46" t="s">
        <v>390</v>
      </c>
      <c r="B295" s="47" t="s">
        <v>559</v>
      </c>
      <c r="C295" s="47" t="s">
        <v>82</v>
      </c>
      <c r="D295" s="47" t="s">
        <v>228</v>
      </c>
      <c r="E295" s="47" t="s">
        <v>6</v>
      </c>
      <c r="F295" s="85">
        <f>F302+F299+F296</f>
        <v>30465302.890000001</v>
      </c>
    </row>
    <row r="296" spans="1:8" ht="37.5" outlineLevel="7" x14ac:dyDescent="0.25">
      <c r="A296" s="51" t="s">
        <v>84</v>
      </c>
      <c r="B296" s="47" t="s">
        <v>559</v>
      </c>
      <c r="C296" s="47" t="s">
        <v>82</v>
      </c>
      <c r="D296" s="47" t="s">
        <v>141</v>
      </c>
      <c r="E296" s="47" t="s">
        <v>6</v>
      </c>
      <c r="F296" s="85">
        <f t="shared" ref="F296:F297" si="58">F297</f>
        <v>30234360</v>
      </c>
    </row>
    <row r="297" spans="1:8" ht="37.5" outlineLevel="7" x14ac:dyDescent="0.25">
      <c r="A297" s="46" t="s">
        <v>37</v>
      </c>
      <c r="B297" s="47" t="s">
        <v>559</v>
      </c>
      <c r="C297" s="47" t="s">
        <v>82</v>
      </c>
      <c r="D297" s="47" t="s">
        <v>141</v>
      </c>
      <c r="E297" s="47" t="s">
        <v>38</v>
      </c>
      <c r="F297" s="85">
        <f t="shared" si="58"/>
        <v>30234360</v>
      </c>
    </row>
    <row r="298" spans="1:8" outlineLevel="7" x14ac:dyDescent="0.25">
      <c r="A298" s="46" t="s">
        <v>74</v>
      </c>
      <c r="B298" s="47" t="s">
        <v>559</v>
      </c>
      <c r="C298" s="47" t="s">
        <v>82</v>
      </c>
      <c r="D298" s="47" t="s">
        <v>141</v>
      </c>
      <c r="E298" s="47" t="s">
        <v>75</v>
      </c>
      <c r="F298" s="85">
        <v>30234360</v>
      </c>
    </row>
    <row r="299" spans="1:8" ht="75" outlineLevel="7" x14ac:dyDescent="0.25">
      <c r="A299" s="29" t="s">
        <v>414</v>
      </c>
      <c r="B299" s="47" t="s">
        <v>559</v>
      </c>
      <c r="C299" s="47" t="s">
        <v>82</v>
      </c>
      <c r="D299" s="47" t="s">
        <v>311</v>
      </c>
      <c r="E299" s="47" t="s">
        <v>6</v>
      </c>
      <c r="F299" s="85">
        <f>F300</f>
        <v>226442.89</v>
      </c>
    </row>
    <row r="300" spans="1:8" ht="37.5" outlineLevel="7" x14ac:dyDescent="0.25">
      <c r="A300" s="46" t="s">
        <v>37</v>
      </c>
      <c r="B300" s="47" t="s">
        <v>559</v>
      </c>
      <c r="C300" s="47" t="s">
        <v>82</v>
      </c>
      <c r="D300" s="47" t="s">
        <v>311</v>
      </c>
      <c r="E300" s="47" t="s">
        <v>38</v>
      </c>
      <c r="F300" s="85">
        <f>F301</f>
        <v>226442.89</v>
      </c>
    </row>
    <row r="301" spans="1:8" outlineLevel="7" x14ac:dyDescent="0.25">
      <c r="A301" s="46" t="s">
        <v>74</v>
      </c>
      <c r="B301" s="47" t="s">
        <v>559</v>
      </c>
      <c r="C301" s="47" t="s">
        <v>82</v>
      </c>
      <c r="D301" s="47" t="s">
        <v>311</v>
      </c>
      <c r="E301" s="47" t="s">
        <v>75</v>
      </c>
      <c r="F301" s="85">
        <v>226442.89</v>
      </c>
    </row>
    <row r="302" spans="1:8" ht="36.75" customHeight="1" outlineLevel="3" x14ac:dyDescent="0.25">
      <c r="A302" s="46" t="s">
        <v>324</v>
      </c>
      <c r="B302" s="47" t="s">
        <v>559</v>
      </c>
      <c r="C302" s="47" t="s">
        <v>82</v>
      </c>
      <c r="D302" s="47" t="s">
        <v>325</v>
      </c>
      <c r="E302" s="47" t="s">
        <v>6</v>
      </c>
      <c r="F302" s="85">
        <f t="shared" ref="F302:F303" si="59">F303</f>
        <v>4500</v>
      </c>
    </row>
    <row r="303" spans="1:8" ht="37.5" outlineLevel="3" x14ac:dyDescent="0.25">
      <c r="A303" s="46" t="s">
        <v>37</v>
      </c>
      <c r="B303" s="47" t="s">
        <v>559</v>
      </c>
      <c r="C303" s="47" t="s">
        <v>82</v>
      </c>
      <c r="D303" s="47" t="s">
        <v>325</v>
      </c>
      <c r="E303" s="47" t="s">
        <v>38</v>
      </c>
      <c r="F303" s="85">
        <f t="shared" si="59"/>
        <v>4500</v>
      </c>
    </row>
    <row r="304" spans="1:8" outlineLevel="3" x14ac:dyDescent="0.25">
      <c r="A304" s="46" t="s">
        <v>74</v>
      </c>
      <c r="B304" s="47" t="s">
        <v>559</v>
      </c>
      <c r="C304" s="47" t="s">
        <v>82</v>
      </c>
      <c r="D304" s="47" t="s">
        <v>325</v>
      </c>
      <c r="E304" s="47" t="s">
        <v>75</v>
      </c>
      <c r="F304" s="85">
        <v>4500</v>
      </c>
    </row>
    <row r="305" spans="1:8" ht="37.5" outlineLevel="7" x14ac:dyDescent="0.25">
      <c r="A305" s="46" t="s">
        <v>211</v>
      </c>
      <c r="B305" s="47" t="s">
        <v>559</v>
      </c>
      <c r="C305" s="47" t="s">
        <v>82</v>
      </c>
      <c r="D305" s="47" t="s">
        <v>230</v>
      </c>
      <c r="E305" s="47" t="s">
        <v>6</v>
      </c>
      <c r="F305" s="83">
        <f>F306</f>
        <v>671000</v>
      </c>
    </row>
    <row r="306" spans="1:8" outlineLevel="5" x14ac:dyDescent="0.25">
      <c r="A306" s="46" t="s">
        <v>83</v>
      </c>
      <c r="B306" s="47" t="s">
        <v>559</v>
      </c>
      <c r="C306" s="47" t="s">
        <v>82</v>
      </c>
      <c r="D306" s="47" t="s">
        <v>140</v>
      </c>
      <c r="E306" s="47" t="s">
        <v>6</v>
      </c>
      <c r="F306" s="85">
        <f t="shared" ref="F306" si="60">F307</f>
        <v>671000</v>
      </c>
    </row>
    <row r="307" spans="1:8" ht="37.5" outlineLevel="6" x14ac:dyDescent="0.25">
      <c r="A307" s="46" t="s">
        <v>37</v>
      </c>
      <c r="B307" s="47" t="s">
        <v>559</v>
      </c>
      <c r="C307" s="47" t="s">
        <v>82</v>
      </c>
      <c r="D307" s="47" t="s">
        <v>140</v>
      </c>
      <c r="E307" s="47" t="s">
        <v>38</v>
      </c>
      <c r="F307" s="85">
        <f t="shared" ref="F307" si="61">F308+F309</f>
        <v>671000</v>
      </c>
    </row>
    <row r="308" spans="1:8" outlineLevel="7" x14ac:dyDescent="0.25">
      <c r="A308" s="46" t="s">
        <v>74</v>
      </c>
      <c r="B308" s="47" t="s">
        <v>559</v>
      </c>
      <c r="C308" s="47" t="s">
        <v>82</v>
      </c>
      <c r="D308" s="47" t="s">
        <v>140</v>
      </c>
      <c r="E308" s="47" t="s">
        <v>75</v>
      </c>
      <c r="F308" s="85">
        <v>557000</v>
      </c>
    </row>
    <row r="309" spans="1:8" ht="37.5" outlineLevel="7" x14ac:dyDescent="0.25">
      <c r="A309" s="46" t="s">
        <v>391</v>
      </c>
      <c r="B309" s="47" t="s">
        <v>559</v>
      </c>
      <c r="C309" s="47" t="s">
        <v>82</v>
      </c>
      <c r="D309" s="47" t="s">
        <v>140</v>
      </c>
      <c r="E309" s="47" t="s">
        <v>253</v>
      </c>
      <c r="F309" s="85">
        <v>114000</v>
      </c>
    </row>
    <row r="310" spans="1:8" outlineLevel="7" x14ac:dyDescent="0.25">
      <c r="A310" s="46" t="s">
        <v>583</v>
      </c>
      <c r="B310" s="47" t="s">
        <v>559</v>
      </c>
      <c r="C310" s="47" t="s">
        <v>584</v>
      </c>
      <c r="D310" s="47" t="s">
        <v>126</v>
      </c>
      <c r="E310" s="47" t="s">
        <v>6</v>
      </c>
      <c r="F310" s="85">
        <f>F311</f>
        <v>180000</v>
      </c>
    </row>
    <row r="311" spans="1:8" ht="37.5" outlineLevel="7" x14ac:dyDescent="0.25">
      <c r="A311" s="46" t="s">
        <v>389</v>
      </c>
      <c r="B311" s="47" t="s">
        <v>559</v>
      </c>
      <c r="C311" s="47" t="s">
        <v>584</v>
      </c>
      <c r="D311" s="47" t="s">
        <v>136</v>
      </c>
      <c r="E311" s="47" t="s">
        <v>6</v>
      </c>
      <c r="F311" s="85">
        <f>F312</f>
        <v>180000</v>
      </c>
    </row>
    <row r="312" spans="1:8" ht="37.5" outlineLevel="7" x14ac:dyDescent="0.25">
      <c r="A312" s="46" t="s">
        <v>211</v>
      </c>
      <c r="B312" s="47" t="s">
        <v>559</v>
      </c>
      <c r="C312" s="47" t="s">
        <v>584</v>
      </c>
      <c r="D312" s="47" t="s">
        <v>230</v>
      </c>
      <c r="E312" s="47" t="s">
        <v>6</v>
      </c>
      <c r="F312" s="85">
        <f>F313</f>
        <v>180000</v>
      </c>
    </row>
    <row r="313" spans="1:8" ht="56.25" outlineLevel="7" x14ac:dyDescent="0.25">
      <c r="A313" s="46" t="s">
        <v>585</v>
      </c>
      <c r="B313" s="47" t="s">
        <v>559</v>
      </c>
      <c r="C313" s="47" t="s">
        <v>584</v>
      </c>
      <c r="D313" s="47" t="s">
        <v>586</v>
      </c>
      <c r="E313" s="47" t="s">
        <v>6</v>
      </c>
      <c r="F313" s="85">
        <f>F314</f>
        <v>180000</v>
      </c>
    </row>
    <row r="314" spans="1:8" ht="37.5" outlineLevel="7" x14ac:dyDescent="0.25">
      <c r="A314" s="46" t="s">
        <v>37</v>
      </c>
      <c r="B314" s="47" t="s">
        <v>559</v>
      </c>
      <c r="C314" s="47" t="s">
        <v>584</v>
      </c>
      <c r="D314" s="47" t="s">
        <v>586</v>
      </c>
      <c r="E314" s="47" t="s">
        <v>38</v>
      </c>
      <c r="F314" s="85">
        <f>F315</f>
        <v>180000</v>
      </c>
    </row>
    <row r="315" spans="1:8" outlineLevel="7" x14ac:dyDescent="0.25">
      <c r="A315" s="46" t="s">
        <v>74</v>
      </c>
      <c r="B315" s="47" t="s">
        <v>559</v>
      </c>
      <c r="C315" s="47" t="s">
        <v>584</v>
      </c>
      <c r="D315" s="47" t="s">
        <v>586</v>
      </c>
      <c r="E315" s="47" t="s">
        <v>75</v>
      </c>
      <c r="F315" s="85">
        <v>180000</v>
      </c>
    </row>
    <row r="316" spans="1:8" s="74" customFormat="1" outlineLevel="1" x14ac:dyDescent="0.25">
      <c r="A316" s="79" t="s">
        <v>85</v>
      </c>
      <c r="B316" s="62" t="s">
        <v>559</v>
      </c>
      <c r="C316" s="62" t="s">
        <v>86</v>
      </c>
      <c r="D316" s="62" t="s">
        <v>126</v>
      </c>
      <c r="E316" s="62" t="s">
        <v>6</v>
      </c>
      <c r="F316" s="87">
        <f>F317+F322+F337</f>
        <v>39809941.520000003</v>
      </c>
      <c r="G316" s="75"/>
      <c r="H316" s="75"/>
    </row>
    <row r="317" spans="1:8" outlineLevel="2" x14ac:dyDescent="0.25">
      <c r="A317" s="46" t="s">
        <v>87</v>
      </c>
      <c r="B317" s="47" t="s">
        <v>559</v>
      </c>
      <c r="C317" s="47" t="s">
        <v>88</v>
      </c>
      <c r="D317" s="47" t="s">
        <v>126</v>
      </c>
      <c r="E317" s="47" t="s">
        <v>6</v>
      </c>
      <c r="F317" s="85">
        <f>F318</f>
        <v>5301675.24</v>
      </c>
    </row>
    <row r="318" spans="1:8" ht="37.5" outlineLevel="4" x14ac:dyDescent="0.25">
      <c r="A318" s="46" t="s">
        <v>132</v>
      </c>
      <c r="B318" s="47" t="s">
        <v>559</v>
      </c>
      <c r="C318" s="47" t="s">
        <v>88</v>
      </c>
      <c r="D318" s="47" t="s">
        <v>127</v>
      </c>
      <c r="E318" s="47" t="s">
        <v>6</v>
      </c>
      <c r="F318" s="85">
        <f t="shared" ref="F318:F320" si="62">F319</f>
        <v>5301675.24</v>
      </c>
    </row>
    <row r="319" spans="1:8" outlineLevel="5" x14ac:dyDescent="0.25">
      <c r="A319" s="46" t="s">
        <v>89</v>
      </c>
      <c r="B319" s="47" t="s">
        <v>559</v>
      </c>
      <c r="C319" s="47" t="s">
        <v>88</v>
      </c>
      <c r="D319" s="47" t="s">
        <v>142</v>
      </c>
      <c r="E319" s="47" t="s">
        <v>6</v>
      </c>
      <c r="F319" s="85">
        <f t="shared" si="62"/>
        <v>5301675.24</v>
      </c>
    </row>
    <row r="320" spans="1:8" outlineLevel="6" x14ac:dyDescent="0.25">
      <c r="A320" s="46" t="s">
        <v>90</v>
      </c>
      <c r="B320" s="47" t="s">
        <v>559</v>
      </c>
      <c r="C320" s="47" t="s">
        <v>88</v>
      </c>
      <c r="D320" s="47" t="s">
        <v>142</v>
      </c>
      <c r="E320" s="47" t="s">
        <v>91</v>
      </c>
      <c r="F320" s="85">
        <f t="shared" si="62"/>
        <v>5301675.24</v>
      </c>
    </row>
    <row r="321" spans="1:8" outlineLevel="7" x14ac:dyDescent="0.25">
      <c r="A321" s="46" t="s">
        <v>92</v>
      </c>
      <c r="B321" s="47" t="s">
        <v>559</v>
      </c>
      <c r="C321" s="47" t="s">
        <v>88</v>
      </c>
      <c r="D321" s="47" t="s">
        <v>142</v>
      </c>
      <c r="E321" s="47" t="s">
        <v>93</v>
      </c>
      <c r="F321" s="85">
        <v>5301675.24</v>
      </c>
    </row>
    <row r="322" spans="1:8" outlineLevel="7" x14ac:dyDescent="0.25">
      <c r="A322" s="46" t="s">
        <v>94</v>
      </c>
      <c r="B322" s="47" t="s">
        <v>559</v>
      </c>
      <c r="C322" s="47" t="s">
        <v>95</v>
      </c>
      <c r="D322" s="47" t="s">
        <v>126</v>
      </c>
      <c r="E322" s="47" t="s">
        <v>6</v>
      </c>
      <c r="F322" s="85">
        <f>F323+F333+F328</f>
        <v>858600</v>
      </c>
    </row>
    <row r="323" spans="1:8" s="74" customFormat="1" ht="37.5" outlineLevel="7" x14ac:dyDescent="0.25">
      <c r="A323" s="79" t="s">
        <v>392</v>
      </c>
      <c r="B323" s="62" t="s">
        <v>559</v>
      </c>
      <c r="C323" s="62" t="s">
        <v>95</v>
      </c>
      <c r="D323" s="62" t="s">
        <v>129</v>
      </c>
      <c r="E323" s="62" t="s">
        <v>6</v>
      </c>
      <c r="F323" s="87">
        <f>F324</f>
        <v>200000</v>
      </c>
      <c r="G323" s="75"/>
      <c r="H323" s="75"/>
    </row>
    <row r="324" spans="1:8" ht="37.5" outlineLevel="7" x14ac:dyDescent="0.25">
      <c r="A324" s="46" t="s">
        <v>393</v>
      </c>
      <c r="B324" s="47" t="s">
        <v>559</v>
      </c>
      <c r="C324" s="47" t="s">
        <v>95</v>
      </c>
      <c r="D324" s="47" t="s">
        <v>443</v>
      </c>
      <c r="E324" s="47" t="s">
        <v>6</v>
      </c>
      <c r="F324" s="85">
        <f>F325</f>
        <v>200000</v>
      </c>
    </row>
    <row r="325" spans="1:8" ht="37.5" outlineLevel="7" x14ac:dyDescent="0.25">
      <c r="A325" s="46" t="s">
        <v>99</v>
      </c>
      <c r="B325" s="47" t="s">
        <v>559</v>
      </c>
      <c r="C325" s="47" t="s">
        <v>95</v>
      </c>
      <c r="D325" s="47" t="s">
        <v>446</v>
      </c>
      <c r="E325" s="47" t="s">
        <v>6</v>
      </c>
      <c r="F325" s="85">
        <f t="shared" ref="F325:F326" si="63">F326</f>
        <v>200000</v>
      </c>
    </row>
    <row r="326" spans="1:8" outlineLevel="7" x14ac:dyDescent="0.25">
      <c r="A326" s="46" t="s">
        <v>90</v>
      </c>
      <c r="B326" s="47" t="s">
        <v>559</v>
      </c>
      <c r="C326" s="47" t="s">
        <v>95</v>
      </c>
      <c r="D326" s="47" t="s">
        <v>446</v>
      </c>
      <c r="E326" s="47" t="s">
        <v>91</v>
      </c>
      <c r="F326" s="85">
        <f t="shared" si="63"/>
        <v>200000</v>
      </c>
    </row>
    <row r="327" spans="1:8" ht="37.5" outlineLevel="7" x14ac:dyDescent="0.25">
      <c r="A327" s="46" t="s">
        <v>97</v>
      </c>
      <c r="B327" s="47" t="s">
        <v>559</v>
      </c>
      <c r="C327" s="47" t="s">
        <v>95</v>
      </c>
      <c r="D327" s="47" t="s">
        <v>446</v>
      </c>
      <c r="E327" s="47" t="s">
        <v>98</v>
      </c>
      <c r="F327" s="85">
        <v>200000</v>
      </c>
    </row>
    <row r="328" spans="1:8" s="74" customFormat="1" ht="38.25" customHeight="1" outlineLevel="7" x14ac:dyDescent="0.25">
      <c r="A328" s="79" t="s">
        <v>394</v>
      </c>
      <c r="B328" s="62" t="s">
        <v>559</v>
      </c>
      <c r="C328" s="62" t="s">
        <v>95</v>
      </c>
      <c r="D328" s="62" t="s">
        <v>395</v>
      </c>
      <c r="E328" s="62" t="s">
        <v>6</v>
      </c>
      <c r="F328" s="88">
        <f>F329</f>
        <v>558600</v>
      </c>
      <c r="G328" s="75"/>
      <c r="H328" s="75"/>
    </row>
    <row r="329" spans="1:8" ht="36" customHeight="1" outlineLevel="7" x14ac:dyDescent="0.25">
      <c r="A329" s="46" t="s">
        <v>415</v>
      </c>
      <c r="B329" s="47" t="s">
        <v>559</v>
      </c>
      <c r="C329" s="47" t="s">
        <v>95</v>
      </c>
      <c r="D329" s="47" t="s">
        <v>396</v>
      </c>
      <c r="E329" s="47" t="s">
        <v>6</v>
      </c>
      <c r="F329" s="83">
        <f>F330</f>
        <v>558600</v>
      </c>
    </row>
    <row r="330" spans="1:8" ht="37.5" outlineLevel="7" x14ac:dyDescent="0.25">
      <c r="A330" s="46" t="s">
        <v>96</v>
      </c>
      <c r="B330" s="47" t="s">
        <v>559</v>
      </c>
      <c r="C330" s="47" t="s">
        <v>95</v>
      </c>
      <c r="D330" s="47" t="s">
        <v>397</v>
      </c>
      <c r="E330" s="47" t="s">
        <v>6</v>
      </c>
      <c r="F330" s="85">
        <f>F331</f>
        <v>558600</v>
      </c>
    </row>
    <row r="331" spans="1:8" outlineLevel="7" x14ac:dyDescent="0.25">
      <c r="A331" s="46" t="s">
        <v>90</v>
      </c>
      <c r="B331" s="47" t="s">
        <v>559</v>
      </c>
      <c r="C331" s="47" t="s">
        <v>95</v>
      </c>
      <c r="D331" s="47" t="s">
        <v>397</v>
      </c>
      <c r="E331" s="47" t="s">
        <v>91</v>
      </c>
      <c r="F331" s="83">
        <f t="shared" ref="F331" si="64">F332</f>
        <v>558600</v>
      </c>
    </row>
    <row r="332" spans="1:8" ht="37.5" outlineLevel="7" x14ac:dyDescent="0.25">
      <c r="A332" s="46" t="s">
        <v>97</v>
      </c>
      <c r="B332" s="47" t="s">
        <v>559</v>
      </c>
      <c r="C332" s="47" t="s">
        <v>95</v>
      </c>
      <c r="D332" s="47" t="s">
        <v>397</v>
      </c>
      <c r="E332" s="47" t="s">
        <v>98</v>
      </c>
      <c r="F332" s="85">
        <v>558600</v>
      </c>
    </row>
    <row r="333" spans="1:8" ht="37.5" outlineLevel="7" x14ac:dyDescent="0.25">
      <c r="A333" s="46" t="s">
        <v>132</v>
      </c>
      <c r="B333" s="47" t="s">
        <v>559</v>
      </c>
      <c r="C333" s="47" t="s">
        <v>95</v>
      </c>
      <c r="D333" s="47" t="s">
        <v>127</v>
      </c>
      <c r="E333" s="47" t="s">
        <v>6</v>
      </c>
      <c r="F333" s="83">
        <f>F334</f>
        <v>100000</v>
      </c>
    </row>
    <row r="334" spans="1:8" ht="37.5" outlineLevel="7" x14ac:dyDescent="0.25">
      <c r="A334" s="46" t="s">
        <v>587</v>
      </c>
      <c r="B334" s="47" t="s">
        <v>559</v>
      </c>
      <c r="C334" s="47" t="s">
        <v>95</v>
      </c>
      <c r="D334" s="47" t="s">
        <v>602</v>
      </c>
      <c r="E334" s="47" t="s">
        <v>6</v>
      </c>
      <c r="F334" s="83">
        <f t="shared" ref="F334:F335" si="65">F335</f>
        <v>100000</v>
      </c>
    </row>
    <row r="335" spans="1:8" outlineLevel="7" x14ac:dyDescent="0.25">
      <c r="A335" s="46" t="s">
        <v>90</v>
      </c>
      <c r="B335" s="47" t="s">
        <v>559</v>
      </c>
      <c r="C335" s="47" t="s">
        <v>95</v>
      </c>
      <c r="D335" s="47" t="s">
        <v>602</v>
      </c>
      <c r="E335" s="47" t="s">
        <v>91</v>
      </c>
      <c r="F335" s="83">
        <f t="shared" si="65"/>
        <v>100000</v>
      </c>
    </row>
    <row r="336" spans="1:8" outlineLevel="7" x14ac:dyDescent="0.25">
      <c r="A336" s="46" t="s">
        <v>326</v>
      </c>
      <c r="B336" s="47" t="s">
        <v>559</v>
      </c>
      <c r="C336" s="47" t="s">
        <v>95</v>
      </c>
      <c r="D336" s="47" t="s">
        <v>602</v>
      </c>
      <c r="E336" s="47" t="s">
        <v>327</v>
      </c>
      <c r="F336" s="85">
        <v>100000</v>
      </c>
    </row>
    <row r="337" spans="1:8" outlineLevel="1" x14ac:dyDescent="0.25">
      <c r="A337" s="46" t="s">
        <v>123</v>
      </c>
      <c r="B337" s="47" t="s">
        <v>559</v>
      </c>
      <c r="C337" s="47" t="s">
        <v>124</v>
      </c>
      <c r="D337" s="47" t="s">
        <v>126</v>
      </c>
      <c r="E337" s="47" t="s">
        <v>6</v>
      </c>
      <c r="F337" s="83">
        <f t="shared" ref="F337:F338" si="66">F338</f>
        <v>33649666.280000001</v>
      </c>
    </row>
    <row r="338" spans="1:8" ht="37.5" outlineLevel="1" x14ac:dyDescent="0.25">
      <c r="A338" s="46" t="s">
        <v>132</v>
      </c>
      <c r="B338" s="47" t="s">
        <v>559</v>
      </c>
      <c r="C338" s="47" t="s">
        <v>124</v>
      </c>
      <c r="D338" s="47" t="s">
        <v>127</v>
      </c>
      <c r="E338" s="47" t="s">
        <v>6</v>
      </c>
      <c r="F338" s="83">
        <f t="shared" si="66"/>
        <v>33649666.280000001</v>
      </c>
    </row>
    <row r="339" spans="1:8" outlineLevel="1" x14ac:dyDescent="0.25">
      <c r="A339" s="46" t="s">
        <v>292</v>
      </c>
      <c r="B339" s="47" t="s">
        <v>559</v>
      </c>
      <c r="C339" s="47" t="s">
        <v>124</v>
      </c>
      <c r="D339" s="47" t="s">
        <v>291</v>
      </c>
      <c r="E339" s="47" t="s">
        <v>6</v>
      </c>
      <c r="F339" s="83">
        <f>F349+F340+F343</f>
        <v>33649666.280000001</v>
      </c>
    </row>
    <row r="340" spans="1:8" ht="93.75" outlineLevel="1" x14ac:dyDescent="0.25">
      <c r="A340" s="46" t="s">
        <v>467</v>
      </c>
      <c r="B340" s="47" t="s">
        <v>559</v>
      </c>
      <c r="C340" s="47" t="s">
        <v>124</v>
      </c>
      <c r="D340" s="47" t="s">
        <v>468</v>
      </c>
      <c r="E340" s="47" t="s">
        <v>6</v>
      </c>
      <c r="F340" s="85">
        <f>F341</f>
        <v>1021243.89</v>
      </c>
    </row>
    <row r="341" spans="1:8" outlineLevel="1" x14ac:dyDescent="0.25">
      <c r="A341" s="46" t="s">
        <v>90</v>
      </c>
      <c r="B341" s="47" t="s">
        <v>559</v>
      </c>
      <c r="C341" s="47" t="s">
        <v>124</v>
      </c>
      <c r="D341" s="47" t="s">
        <v>468</v>
      </c>
      <c r="E341" s="47" t="s">
        <v>91</v>
      </c>
      <c r="F341" s="85">
        <f>F342</f>
        <v>1021243.89</v>
      </c>
    </row>
    <row r="342" spans="1:8" outlineLevel="1" x14ac:dyDescent="0.25">
      <c r="A342" s="46" t="s">
        <v>92</v>
      </c>
      <c r="B342" s="47" t="s">
        <v>559</v>
      </c>
      <c r="C342" s="47" t="s">
        <v>124</v>
      </c>
      <c r="D342" s="47" t="s">
        <v>468</v>
      </c>
      <c r="E342" s="47" t="s">
        <v>93</v>
      </c>
      <c r="F342" s="85">
        <v>1021243.89</v>
      </c>
    </row>
    <row r="343" spans="1:8" ht="93.75" outlineLevel="1" x14ac:dyDescent="0.25">
      <c r="A343" s="29" t="s">
        <v>469</v>
      </c>
      <c r="B343" s="47" t="s">
        <v>559</v>
      </c>
      <c r="C343" s="47" t="s">
        <v>124</v>
      </c>
      <c r="D343" s="47" t="s">
        <v>470</v>
      </c>
      <c r="E343" s="47" t="s">
        <v>6</v>
      </c>
      <c r="F343" s="85">
        <f>F344+F346</f>
        <v>14290492.390000001</v>
      </c>
    </row>
    <row r="344" spans="1:8" ht="37.5" outlineLevel="1" x14ac:dyDescent="0.25">
      <c r="A344" s="46" t="s">
        <v>15</v>
      </c>
      <c r="B344" s="47" t="s">
        <v>559</v>
      </c>
      <c r="C344" s="47" t="s">
        <v>124</v>
      </c>
      <c r="D344" s="47" t="s">
        <v>470</v>
      </c>
      <c r="E344" s="47" t="s">
        <v>16</v>
      </c>
      <c r="F344" s="85">
        <f>F345</f>
        <v>130000</v>
      </c>
    </row>
    <row r="345" spans="1:8" ht="20.25" customHeight="1" outlineLevel="1" x14ac:dyDescent="0.25">
      <c r="A345" s="46" t="s">
        <v>17</v>
      </c>
      <c r="B345" s="47" t="s">
        <v>559</v>
      </c>
      <c r="C345" s="47" t="s">
        <v>124</v>
      </c>
      <c r="D345" s="47" t="s">
        <v>470</v>
      </c>
      <c r="E345" s="47" t="s">
        <v>18</v>
      </c>
      <c r="F345" s="85">
        <v>130000</v>
      </c>
    </row>
    <row r="346" spans="1:8" outlineLevel="1" x14ac:dyDescent="0.25">
      <c r="A346" s="46" t="s">
        <v>90</v>
      </c>
      <c r="B346" s="47" t="s">
        <v>559</v>
      </c>
      <c r="C346" s="47" t="s">
        <v>124</v>
      </c>
      <c r="D346" s="47" t="s">
        <v>470</v>
      </c>
      <c r="E346" s="47" t="s">
        <v>91</v>
      </c>
      <c r="F346" s="85">
        <f>F347+F348</f>
        <v>14160492.390000001</v>
      </c>
    </row>
    <row r="347" spans="1:8" outlineLevel="1" x14ac:dyDescent="0.25">
      <c r="A347" s="46" t="s">
        <v>92</v>
      </c>
      <c r="B347" s="47" t="s">
        <v>559</v>
      </c>
      <c r="C347" s="47" t="s">
        <v>124</v>
      </c>
      <c r="D347" s="47" t="s">
        <v>470</v>
      </c>
      <c r="E347" s="47" t="s">
        <v>93</v>
      </c>
      <c r="F347" s="85">
        <v>12360492.390000001</v>
      </c>
    </row>
    <row r="348" spans="1:8" ht="37.5" outlineLevel="1" x14ac:dyDescent="0.25">
      <c r="A348" s="46" t="s">
        <v>97</v>
      </c>
      <c r="B348" s="47" t="s">
        <v>559</v>
      </c>
      <c r="C348" s="47" t="s">
        <v>124</v>
      </c>
      <c r="D348" s="47" t="s">
        <v>470</v>
      </c>
      <c r="E348" s="47" t="s">
        <v>98</v>
      </c>
      <c r="F348" s="85">
        <v>1800000</v>
      </c>
    </row>
    <row r="349" spans="1:8" ht="95.25" customHeight="1" outlineLevel="1" x14ac:dyDescent="0.25">
      <c r="A349" s="29" t="s">
        <v>748</v>
      </c>
      <c r="B349" s="47" t="s">
        <v>559</v>
      </c>
      <c r="C349" s="47" t="s">
        <v>124</v>
      </c>
      <c r="D349" s="47" t="s">
        <v>312</v>
      </c>
      <c r="E349" s="47" t="s">
        <v>6</v>
      </c>
      <c r="F349" s="83">
        <f>F350</f>
        <v>18337930</v>
      </c>
    </row>
    <row r="350" spans="1:8" ht="37.5" outlineLevel="1" x14ac:dyDescent="0.25">
      <c r="A350" s="46" t="s">
        <v>266</v>
      </c>
      <c r="B350" s="47" t="s">
        <v>559</v>
      </c>
      <c r="C350" s="47" t="s">
        <v>124</v>
      </c>
      <c r="D350" s="47" t="s">
        <v>312</v>
      </c>
      <c r="E350" s="47" t="s">
        <v>267</v>
      </c>
      <c r="F350" s="83">
        <f>F351</f>
        <v>18337930</v>
      </c>
    </row>
    <row r="351" spans="1:8" outlineLevel="1" x14ac:dyDescent="0.25">
      <c r="A351" s="46" t="s">
        <v>268</v>
      </c>
      <c r="B351" s="47" t="s">
        <v>559</v>
      </c>
      <c r="C351" s="47" t="s">
        <v>124</v>
      </c>
      <c r="D351" s="47" t="s">
        <v>312</v>
      </c>
      <c r="E351" s="47" t="s">
        <v>269</v>
      </c>
      <c r="F351" s="85">
        <v>18337930</v>
      </c>
    </row>
    <row r="352" spans="1:8" s="74" customFormat="1" outlineLevel="1" x14ac:dyDescent="0.25">
      <c r="A352" s="79" t="s">
        <v>100</v>
      </c>
      <c r="B352" s="62" t="s">
        <v>559</v>
      </c>
      <c r="C352" s="62" t="s">
        <v>101</v>
      </c>
      <c r="D352" s="62" t="s">
        <v>126</v>
      </c>
      <c r="E352" s="62" t="s">
        <v>6</v>
      </c>
      <c r="F352" s="88">
        <f>F353</f>
        <v>1528224.33</v>
      </c>
      <c r="G352" s="75"/>
      <c r="H352" s="75"/>
    </row>
    <row r="353" spans="1:8" outlineLevel="1" x14ac:dyDescent="0.25">
      <c r="A353" s="46" t="s">
        <v>318</v>
      </c>
      <c r="B353" s="47" t="s">
        <v>559</v>
      </c>
      <c r="C353" s="47" t="s">
        <v>317</v>
      </c>
      <c r="D353" s="47" t="s">
        <v>126</v>
      </c>
      <c r="E353" s="47" t="s">
        <v>6</v>
      </c>
      <c r="F353" s="83">
        <f>F354+F365</f>
        <v>1528224.33</v>
      </c>
    </row>
    <row r="354" spans="1:8" s="74" customFormat="1" ht="37.5" customHeight="1" outlineLevel="1" x14ac:dyDescent="0.25">
      <c r="A354" s="79" t="s">
        <v>398</v>
      </c>
      <c r="B354" s="62" t="s">
        <v>559</v>
      </c>
      <c r="C354" s="62" t="s">
        <v>317</v>
      </c>
      <c r="D354" s="62" t="s">
        <v>200</v>
      </c>
      <c r="E354" s="62" t="s">
        <v>6</v>
      </c>
      <c r="F354" s="88">
        <f>F361+F355</f>
        <v>1478224.33</v>
      </c>
      <c r="G354" s="75"/>
      <c r="H354" s="75"/>
    </row>
    <row r="355" spans="1:8" ht="37.5" outlineLevel="1" x14ac:dyDescent="0.25">
      <c r="A355" s="46" t="s">
        <v>213</v>
      </c>
      <c r="B355" s="47" t="s">
        <v>559</v>
      </c>
      <c r="C355" s="47" t="s">
        <v>317</v>
      </c>
      <c r="D355" s="47" t="s">
        <v>231</v>
      </c>
      <c r="E355" s="47" t="s">
        <v>6</v>
      </c>
      <c r="F355" s="83">
        <f t="shared" ref="F355" si="67">F356</f>
        <v>661000</v>
      </c>
    </row>
    <row r="356" spans="1:8" ht="21" customHeight="1" outlineLevel="1" x14ac:dyDescent="0.25">
      <c r="A356" s="46" t="s">
        <v>102</v>
      </c>
      <c r="B356" s="47" t="s">
        <v>559</v>
      </c>
      <c r="C356" s="47" t="s">
        <v>317</v>
      </c>
      <c r="D356" s="47" t="s">
        <v>201</v>
      </c>
      <c r="E356" s="47" t="s">
        <v>6</v>
      </c>
      <c r="F356" s="83">
        <f t="shared" ref="F356" si="68">F357+F359</f>
        <v>661000</v>
      </c>
    </row>
    <row r="357" spans="1:8" ht="37.5" outlineLevel="1" x14ac:dyDescent="0.25">
      <c r="A357" s="46" t="s">
        <v>15</v>
      </c>
      <c r="B357" s="47" t="s">
        <v>559</v>
      </c>
      <c r="C357" s="47" t="s">
        <v>317</v>
      </c>
      <c r="D357" s="47" t="s">
        <v>201</v>
      </c>
      <c r="E357" s="47" t="s">
        <v>16</v>
      </c>
      <c r="F357" s="83">
        <f t="shared" ref="F357" si="69">F358</f>
        <v>631000</v>
      </c>
    </row>
    <row r="358" spans="1:8" ht="19.5" customHeight="1" outlineLevel="1" x14ac:dyDescent="0.25">
      <c r="A358" s="46" t="s">
        <v>17</v>
      </c>
      <c r="B358" s="47" t="s">
        <v>559</v>
      </c>
      <c r="C358" s="47" t="s">
        <v>317</v>
      </c>
      <c r="D358" s="47" t="s">
        <v>201</v>
      </c>
      <c r="E358" s="47" t="s">
        <v>18</v>
      </c>
      <c r="F358" s="85">
        <v>631000</v>
      </c>
    </row>
    <row r="359" spans="1:8" ht="18" customHeight="1" outlineLevel="1" x14ac:dyDescent="0.25">
      <c r="A359" s="46" t="s">
        <v>274</v>
      </c>
      <c r="B359" s="47" t="s">
        <v>559</v>
      </c>
      <c r="C359" s="47" t="s">
        <v>317</v>
      </c>
      <c r="D359" s="47" t="s">
        <v>201</v>
      </c>
      <c r="E359" s="47" t="s">
        <v>20</v>
      </c>
      <c r="F359" s="83">
        <f t="shared" ref="F359" si="70">F360</f>
        <v>30000</v>
      </c>
    </row>
    <row r="360" spans="1:8" ht="18" customHeight="1" outlineLevel="1" x14ac:dyDescent="0.25">
      <c r="A360" s="46" t="s">
        <v>275</v>
      </c>
      <c r="B360" s="47" t="s">
        <v>559</v>
      </c>
      <c r="C360" s="47" t="s">
        <v>317</v>
      </c>
      <c r="D360" s="47" t="s">
        <v>201</v>
      </c>
      <c r="E360" s="47" t="s">
        <v>22</v>
      </c>
      <c r="F360" s="85">
        <v>30000</v>
      </c>
    </row>
    <row r="361" spans="1:8" outlineLevel="1" x14ac:dyDescent="0.25">
      <c r="A361" s="46" t="s">
        <v>399</v>
      </c>
      <c r="B361" s="47" t="s">
        <v>559</v>
      </c>
      <c r="C361" s="47" t="s">
        <v>317</v>
      </c>
      <c r="D361" s="47" t="s">
        <v>320</v>
      </c>
      <c r="E361" s="47" t="s">
        <v>6</v>
      </c>
      <c r="F361" s="83">
        <f>F362</f>
        <v>817224.33</v>
      </c>
    </row>
    <row r="362" spans="1:8" ht="37.5" outlineLevel="1" x14ac:dyDescent="0.25">
      <c r="A362" s="46" t="s">
        <v>296</v>
      </c>
      <c r="B362" s="47" t="s">
        <v>559</v>
      </c>
      <c r="C362" s="47" t="s">
        <v>317</v>
      </c>
      <c r="D362" s="47" t="s">
        <v>319</v>
      </c>
      <c r="E362" s="47" t="s">
        <v>6</v>
      </c>
      <c r="F362" s="83">
        <f t="shared" ref="F362:F363" si="71">F363</f>
        <v>817224.33</v>
      </c>
    </row>
    <row r="363" spans="1:8" ht="37.5" outlineLevel="1" x14ac:dyDescent="0.25">
      <c r="A363" s="46" t="s">
        <v>266</v>
      </c>
      <c r="B363" s="47" t="s">
        <v>559</v>
      </c>
      <c r="C363" s="47" t="s">
        <v>317</v>
      </c>
      <c r="D363" s="47" t="s">
        <v>319</v>
      </c>
      <c r="E363" s="47" t="s">
        <v>267</v>
      </c>
      <c r="F363" s="83">
        <f t="shared" si="71"/>
        <v>817224.33</v>
      </c>
    </row>
    <row r="364" spans="1:8" outlineLevel="1" x14ac:dyDescent="0.25">
      <c r="A364" s="46" t="s">
        <v>268</v>
      </c>
      <c r="B364" s="47" t="s">
        <v>559</v>
      </c>
      <c r="C364" s="47" t="s">
        <v>317</v>
      </c>
      <c r="D364" s="47" t="s">
        <v>319</v>
      </c>
      <c r="E364" s="47" t="s">
        <v>269</v>
      </c>
      <c r="F364" s="85">
        <v>817224.33</v>
      </c>
    </row>
    <row r="365" spans="1:8" ht="36" customHeight="1" outlineLevel="1" x14ac:dyDescent="0.25">
      <c r="A365" s="73" t="s">
        <v>510</v>
      </c>
      <c r="B365" s="62" t="s">
        <v>559</v>
      </c>
      <c r="C365" s="62" t="s">
        <v>317</v>
      </c>
      <c r="D365" s="62" t="s">
        <v>511</v>
      </c>
      <c r="E365" s="62" t="s">
        <v>6</v>
      </c>
      <c r="F365" s="85">
        <f>F366</f>
        <v>50000</v>
      </c>
    </row>
    <row r="366" spans="1:8" ht="20.25" customHeight="1" outlineLevel="1" x14ac:dyDescent="0.25">
      <c r="A366" s="162" t="s">
        <v>512</v>
      </c>
      <c r="B366" s="47" t="s">
        <v>559</v>
      </c>
      <c r="C366" s="47" t="s">
        <v>317</v>
      </c>
      <c r="D366" s="47" t="s">
        <v>513</v>
      </c>
      <c r="E366" s="47" t="s">
        <v>6</v>
      </c>
      <c r="F366" s="85">
        <f>F367</f>
        <v>50000</v>
      </c>
    </row>
    <row r="367" spans="1:8" ht="37.5" outlineLevel="1" x14ac:dyDescent="0.25">
      <c r="A367" s="46" t="s">
        <v>514</v>
      </c>
      <c r="B367" s="47" t="s">
        <v>559</v>
      </c>
      <c r="C367" s="47" t="s">
        <v>317</v>
      </c>
      <c r="D367" s="47" t="s">
        <v>515</v>
      </c>
      <c r="E367" s="47" t="s">
        <v>6</v>
      </c>
      <c r="F367" s="85">
        <f>F368</f>
        <v>50000</v>
      </c>
    </row>
    <row r="368" spans="1:8" ht="20.25" customHeight="1" outlineLevel="1" x14ac:dyDescent="0.25">
      <c r="A368" s="46" t="s">
        <v>15</v>
      </c>
      <c r="B368" s="47" t="s">
        <v>559</v>
      </c>
      <c r="C368" s="47" t="s">
        <v>317</v>
      </c>
      <c r="D368" s="47" t="s">
        <v>515</v>
      </c>
      <c r="E368" s="47" t="s">
        <v>16</v>
      </c>
      <c r="F368" s="85">
        <f>F369</f>
        <v>50000</v>
      </c>
    </row>
    <row r="369" spans="1:8" ht="21" customHeight="1" outlineLevel="1" x14ac:dyDescent="0.25">
      <c r="A369" s="46" t="s">
        <v>17</v>
      </c>
      <c r="B369" s="47" t="s">
        <v>559</v>
      </c>
      <c r="C369" s="47" t="s">
        <v>317</v>
      </c>
      <c r="D369" s="47" t="s">
        <v>515</v>
      </c>
      <c r="E369" s="47" t="s">
        <v>18</v>
      </c>
      <c r="F369" s="85">
        <v>50000</v>
      </c>
    </row>
    <row r="370" spans="1:8" s="74" customFormat="1" outlineLevel="1" x14ac:dyDescent="0.25">
      <c r="A370" s="79" t="s">
        <v>103</v>
      </c>
      <c r="B370" s="62" t="s">
        <v>559</v>
      </c>
      <c r="C370" s="62" t="s">
        <v>104</v>
      </c>
      <c r="D370" s="62" t="s">
        <v>126</v>
      </c>
      <c r="E370" s="62" t="s">
        <v>6</v>
      </c>
      <c r="F370" s="87">
        <f>F371</f>
        <v>1000000</v>
      </c>
      <c r="G370" s="75"/>
      <c r="H370" s="75"/>
    </row>
    <row r="371" spans="1:8" outlineLevel="2" x14ac:dyDescent="0.25">
      <c r="A371" s="46" t="s">
        <v>105</v>
      </c>
      <c r="B371" s="47" t="s">
        <v>559</v>
      </c>
      <c r="C371" s="47" t="s">
        <v>106</v>
      </c>
      <c r="D371" s="47" t="s">
        <v>126</v>
      </c>
      <c r="E371" s="47" t="s">
        <v>6</v>
      </c>
      <c r="F371" s="85">
        <f t="shared" ref="F371:F375" si="72">F372</f>
        <v>1000000</v>
      </c>
    </row>
    <row r="372" spans="1:8" s="74" customFormat="1" ht="36.75" customHeight="1" outlineLevel="3" x14ac:dyDescent="0.25">
      <c r="A372" s="79" t="s">
        <v>463</v>
      </c>
      <c r="B372" s="62" t="s">
        <v>559</v>
      </c>
      <c r="C372" s="62" t="s">
        <v>106</v>
      </c>
      <c r="D372" s="62" t="s">
        <v>334</v>
      </c>
      <c r="E372" s="62" t="s">
        <v>6</v>
      </c>
      <c r="F372" s="87">
        <f>F373</f>
        <v>1000000</v>
      </c>
      <c r="G372" s="75"/>
      <c r="H372" s="75"/>
    </row>
    <row r="373" spans="1:8" ht="24.75" customHeight="1" outlineLevel="4" x14ac:dyDescent="0.25">
      <c r="A373" s="49" t="s">
        <v>346</v>
      </c>
      <c r="B373" s="47" t="s">
        <v>559</v>
      </c>
      <c r="C373" s="47" t="s">
        <v>106</v>
      </c>
      <c r="D373" s="47" t="s">
        <v>336</v>
      </c>
      <c r="E373" s="47" t="s">
        <v>6</v>
      </c>
      <c r="F373" s="85">
        <f t="shared" si="72"/>
        <v>1000000</v>
      </c>
    </row>
    <row r="374" spans="1:8" ht="37.5" outlineLevel="5" x14ac:dyDescent="0.25">
      <c r="A374" s="46" t="s">
        <v>107</v>
      </c>
      <c r="B374" s="47" t="s">
        <v>559</v>
      </c>
      <c r="C374" s="47" t="s">
        <v>106</v>
      </c>
      <c r="D374" s="47" t="s">
        <v>337</v>
      </c>
      <c r="E374" s="47" t="s">
        <v>6</v>
      </c>
      <c r="F374" s="85">
        <f t="shared" si="72"/>
        <v>1000000</v>
      </c>
    </row>
    <row r="375" spans="1:8" ht="37.5" outlineLevel="6" x14ac:dyDescent="0.25">
      <c r="A375" s="46" t="s">
        <v>37</v>
      </c>
      <c r="B375" s="47" t="s">
        <v>559</v>
      </c>
      <c r="C375" s="47" t="s">
        <v>106</v>
      </c>
      <c r="D375" s="47" t="s">
        <v>337</v>
      </c>
      <c r="E375" s="47" t="s">
        <v>38</v>
      </c>
      <c r="F375" s="85">
        <f t="shared" si="72"/>
        <v>1000000</v>
      </c>
    </row>
    <row r="376" spans="1:8" outlineLevel="7" x14ac:dyDescent="0.25">
      <c r="A376" s="46" t="s">
        <v>39</v>
      </c>
      <c r="B376" s="47" t="s">
        <v>559</v>
      </c>
      <c r="C376" s="47" t="s">
        <v>106</v>
      </c>
      <c r="D376" s="47" t="s">
        <v>337</v>
      </c>
      <c r="E376" s="47" t="s">
        <v>40</v>
      </c>
      <c r="F376" s="85">
        <v>1000000</v>
      </c>
    </row>
    <row r="377" spans="1:8" s="3" customFormat="1" ht="21.75" customHeight="1" x14ac:dyDescent="0.25">
      <c r="A377" s="44" t="s">
        <v>588</v>
      </c>
      <c r="B377" s="45" t="s">
        <v>560</v>
      </c>
      <c r="C377" s="45" t="s">
        <v>5</v>
      </c>
      <c r="D377" s="45" t="s">
        <v>126</v>
      </c>
      <c r="E377" s="45" t="s">
        <v>6</v>
      </c>
      <c r="F377" s="89">
        <f t="shared" ref="F377" si="73">F378</f>
        <v>6232444</v>
      </c>
      <c r="G377" s="9"/>
      <c r="H377" s="9"/>
    </row>
    <row r="378" spans="1:8" outlineLevel="1" x14ac:dyDescent="0.25">
      <c r="A378" s="46" t="s">
        <v>7</v>
      </c>
      <c r="B378" s="47" t="s">
        <v>560</v>
      </c>
      <c r="C378" s="47" t="s">
        <v>8</v>
      </c>
      <c r="D378" s="47" t="s">
        <v>126</v>
      </c>
      <c r="E378" s="47" t="s">
        <v>6</v>
      </c>
      <c r="F378" s="85">
        <f t="shared" ref="F378" si="74">F379+F394+F399</f>
        <v>6232444</v>
      </c>
    </row>
    <row r="379" spans="1:8" ht="37.5" customHeight="1" outlineLevel="2" x14ac:dyDescent="0.25">
      <c r="A379" s="46" t="s">
        <v>108</v>
      </c>
      <c r="B379" s="47" t="s">
        <v>560</v>
      </c>
      <c r="C379" s="47" t="s">
        <v>109</v>
      </c>
      <c r="D379" s="47" t="s">
        <v>126</v>
      </c>
      <c r="E379" s="47" t="s">
        <v>6</v>
      </c>
      <c r="F379" s="85">
        <f t="shared" ref="F379" si="75">F380</f>
        <v>4860227</v>
      </c>
    </row>
    <row r="380" spans="1:8" ht="37.5" outlineLevel="4" x14ac:dyDescent="0.25">
      <c r="A380" s="46" t="s">
        <v>132</v>
      </c>
      <c r="B380" s="47" t="s">
        <v>560</v>
      </c>
      <c r="C380" s="47" t="s">
        <v>109</v>
      </c>
      <c r="D380" s="47" t="s">
        <v>127</v>
      </c>
      <c r="E380" s="47" t="s">
        <v>6</v>
      </c>
      <c r="F380" s="85">
        <f t="shared" ref="F380" si="76">F381+F384+F391</f>
        <v>4860227</v>
      </c>
    </row>
    <row r="381" spans="1:8" outlineLevel="5" x14ac:dyDescent="0.25">
      <c r="A381" s="46" t="s">
        <v>589</v>
      </c>
      <c r="B381" s="47" t="s">
        <v>560</v>
      </c>
      <c r="C381" s="47" t="s">
        <v>109</v>
      </c>
      <c r="D381" s="47" t="s">
        <v>590</v>
      </c>
      <c r="E381" s="47" t="s">
        <v>6</v>
      </c>
      <c r="F381" s="85">
        <f t="shared" ref="F381:F382" si="77">F382</f>
        <v>2207541</v>
      </c>
    </row>
    <row r="382" spans="1:8" ht="75" outlineLevel="6" x14ac:dyDescent="0.25">
      <c r="A382" s="46" t="s">
        <v>11</v>
      </c>
      <c r="B382" s="47" t="s">
        <v>560</v>
      </c>
      <c r="C382" s="47" t="s">
        <v>109</v>
      </c>
      <c r="D382" s="47" t="s">
        <v>590</v>
      </c>
      <c r="E382" s="47" t="s">
        <v>12</v>
      </c>
      <c r="F382" s="85">
        <f t="shared" si="77"/>
        <v>2207541</v>
      </c>
    </row>
    <row r="383" spans="1:8" ht="37.5" outlineLevel="7" x14ac:dyDescent="0.25">
      <c r="A383" s="46" t="s">
        <v>13</v>
      </c>
      <c r="B383" s="47" t="s">
        <v>560</v>
      </c>
      <c r="C383" s="47" t="s">
        <v>109</v>
      </c>
      <c r="D383" s="47" t="s">
        <v>590</v>
      </c>
      <c r="E383" s="47" t="s">
        <v>14</v>
      </c>
      <c r="F383" s="83">
        <v>2207541</v>
      </c>
    </row>
    <row r="384" spans="1:8" ht="56.25" outlineLevel="5" x14ac:dyDescent="0.25">
      <c r="A384" s="46" t="s">
        <v>553</v>
      </c>
      <c r="B384" s="47" t="s">
        <v>560</v>
      </c>
      <c r="C384" s="47" t="s">
        <v>109</v>
      </c>
      <c r="D384" s="47" t="s">
        <v>554</v>
      </c>
      <c r="E384" s="47" t="s">
        <v>6</v>
      </c>
      <c r="F384" s="85">
        <f t="shared" ref="F384" si="78">F385+F387+F389</f>
        <v>2472686</v>
      </c>
    </row>
    <row r="385" spans="1:8" ht="75" outlineLevel="6" x14ac:dyDescent="0.25">
      <c r="A385" s="46" t="s">
        <v>11</v>
      </c>
      <c r="B385" s="47" t="s">
        <v>560</v>
      </c>
      <c r="C385" s="47" t="s">
        <v>109</v>
      </c>
      <c r="D385" s="47" t="s">
        <v>554</v>
      </c>
      <c r="E385" s="47" t="s">
        <v>12</v>
      </c>
      <c r="F385" s="85">
        <f t="shared" ref="F385" si="79">F386</f>
        <v>2319186</v>
      </c>
    </row>
    <row r="386" spans="1:8" ht="37.5" outlineLevel="7" x14ac:dyDescent="0.25">
      <c r="A386" s="46" t="s">
        <v>13</v>
      </c>
      <c r="B386" s="47" t="s">
        <v>560</v>
      </c>
      <c r="C386" s="47" t="s">
        <v>109</v>
      </c>
      <c r="D386" s="47" t="s">
        <v>554</v>
      </c>
      <c r="E386" s="47" t="s">
        <v>14</v>
      </c>
      <c r="F386" s="83">
        <v>2319186</v>
      </c>
    </row>
    <row r="387" spans="1:8" ht="37.5" outlineLevel="6" x14ac:dyDescent="0.25">
      <c r="A387" s="46" t="s">
        <v>15</v>
      </c>
      <c r="B387" s="47" t="s">
        <v>560</v>
      </c>
      <c r="C387" s="47" t="s">
        <v>109</v>
      </c>
      <c r="D387" s="47" t="s">
        <v>554</v>
      </c>
      <c r="E387" s="47" t="s">
        <v>16</v>
      </c>
      <c r="F387" s="85">
        <f t="shared" ref="F387" si="80">F388</f>
        <v>148000</v>
      </c>
    </row>
    <row r="388" spans="1:8" ht="20.25" customHeight="1" outlineLevel="7" x14ac:dyDescent="0.25">
      <c r="A388" s="46" t="s">
        <v>17</v>
      </c>
      <c r="B388" s="47" t="s">
        <v>560</v>
      </c>
      <c r="C388" s="47" t="s">
        <v>109</v>
      </c>
      <c r="D388" s="47" t="s">
        <v>554</v>
      </c>
      <c r="E388" s="47" t="s">
        <v>18</v>
      </c>
      <c r="F388" s="83">
        <v>148000</v>
      </c>
    </row>
    <row r="389" spans="1:8" outlineLevel="6" x14ac:dyDescent="0.25">
      <c r="A389" s="46" t="s">
        <v>19</v>
      </c>
      <c r="B389" s="47" t="s">
        <v>560</v>
      </c>
      <c r="C389" s="47" t="s">
        <v>109</v>
      </c>
      <c r="D389" s="47" t="s">
        <v>554</v>
      </c>
      <c r="E389" s="47" t="s">
        <v>20</v>
      </c>
      <c r="F389" s="85">
        <f t="shared" ref="F389" si="81">F390</f>
        <v>5500</v>
      </c>
    </row>
    <row r="390" spans="1:8" outlineLevel="7" x14ac:dyDescent="0.25">
      <c r="A390" s="46" t="s">
        <v>21</v>
      </c>
      <c r="B390" s="47" t="s">
        <v>560</v>
      </c>
      <c r="C390" s="47" t="s">
        <v>109</v>
      </c>
      <c r="D390" s="47" t="s">
        <v>554</v>
      </c>
      <c r="E390" s="47" t="s">
        <v>22</v>
      </c>
      <c r="F390" s="83">
        <v>5500</v>
      </c>
    </row>
    <row r="391" spans="1:8" outlineLevel="5" x14ac:dyDescent="0.25">
      <c r="A391" s="46" t="s">
        <v>592</v>
      </c>
      <c r="B391" s="47" t="s">
        <v>560</v>
      </c>
      <c r="C391" s="47" t="s">
        <v>109</v>
      </c>
      <c r="D391" s="47" t="s">
        <v>591</v>
      </c>
      <c r="E391" s="47" t="s">
        <v>6</v>
      </c>
      <c r="F391" s="85">
        <f t="shared" ref="F391:F392" si="82">F392</f>
        <v>180000</v>
      </c>
    </row>
    <row r="392" spans="1:8" ht="75" outlineLevel="6" x14ac:dyDescent="0.25">
      <c r="A392" s="46" t="s">
        <v>11</v>
      </c>
      <c r="B392" s="47" t="s">
        <v>560</v>
      </c>
      <c r="C392" s="47" t="s">
        <v>109</v>
      </c>
      <c r="D392" s="47" t="s">
        <v>591</v>
      </c>
      <c r="E392" s="47" t="s">
        <v>12</v>
      </c>
      <c r="F392" s="85">
        <f t="shared" si="82"/>
        <v>180000</v>
      </c>
    </row>
    <row r="393" spans="1:8" ht="37.5" outlineLevel="7" x14ac:dyDescent="0.25">
      <c r="A393" s="46" t="s">
        <v>13</v>
      </c>
      <c r="B393" s="47" t="s">
        <v>560</v>
      </c>
      <c r="C393" s="47" t="s">
        <v>109</v>
      </c>
      <c r="D393" s="47" t="s">
        <v>591</v>
      </c>
      <c r="E393" s="47" t="s">
        <v>14</v>
      </c>
      <c r="F393" s="83">
        <v>180000</v>
      </c>
    </row>
    <row r="394" spans="1:8" ht="37.5" customHeight="1" outlineLevel="2" x14ac:dyDescent="0.25">
      <c r="A394" s="46" t="s">
        <v>9</v>
      </c>
      <c r="B394" s="47" t="s">
        <v>560</v>
      </c>
      <c r="C394" s="47" t="s">
        <v>10</v>
      </c>
      <c r="D394" s="47" t="s">
        <v>126</v>
      </c>
      <c r="E394" s="47" t="s">
        <v>6</v>
      </c>
      <c r="F394" s="85">
        <f t="shared" ref="F394:F397" si="83">F395</f>
        <v>1252217</v>
      </c>
    </row>
    <row r="395" spans="1:8" ht="37.5" outlineLevel="4" x14ac:dyDescent="0.25">
      <c r="A395" s="46" t="s">
        <v>132</v>
      </c>
      <c r="B395" s="47" t="s">
        <v>560</v>
      </c>
      <c r="C395" s="47" t="s">
        <v>10</v>
      </c>
      <c r="D395" s="47" t="s">
        <v>127</v>
      </c>
      <c r="E395" s="47" t="s">
        <v>6</v>
      </c>
      <c r="F395" s="85">
        <f t="shared" si="83"/>
        <v>1252217</v>
      </c>
    </row>
    <row r="396" spans="1:8" outlineLevel="5" x14ac:dyDescent="0.25">
      <c r="A396" s="46" t="s">
        <v>120</v>
      </c>
      <c r="B396" s="47" t="s">
        <v>560</v>
      </c>
      <c r="C396" s="47" t="s">
        <v>10</v>
      </c>
      <c r="D396" s="47" t="s">
        <v>143</v>
      </c>
      <c r="E396" s="47" t="s">
        <v>6</v>
      </c>
      <c r="F396" s="85">
        <f t="shared" si="83"/>
        <v>1252217</v>
      </c>
    </row>
    <row r="397" spans="1:8" ht="75" outlineLevel="6" x14ac:dyDescent="0.25">
      <c r="A397" s="46" t="s">
        <v>11</v>
      </c>
      <c r="B397" s="47" t="s">
        <v>560</v>
      </c>
      <c r="C397" s="47" t="s">
        <v>10</v>
      </c>
      <c r="D397" s="47" t="s">
        <v>143</v>
      </c>
      <c r="E397" s="47" t="s">
        <v>12</v>
      </c>
      <c r="F397" s="85">
        <f t="shared" si="83"/>
        <v>1252217</v>
      </c>
    </row>
    <row r="398" spans="1:8" ht="37.5" outlineLevel="7" x14ac:dyDescent="0.25">
      <c r="A398" s="46" t="s">
        <v>13</v>
      </c>
      <c r="B398" s="47" t="s">
        <v>560</v>
      </c>
      <c r="C398" s="47" t="s">
        <v>10</v>
      </c>
      <c r="D398" s="47" t="s">
        <v>143</v>
      </c>
      <c r="E398" s="47" t="s">
        <v>14</v>
      </c>
      <c r="F398" s="83">
        <v>1252217</v>
      </c>
    </row>
    <row r="399" spans="1:8" outlineLevel="2" x14ac:dyDescent="0.25">
      <c r="A399" s="46" t="s">
        <v>23</v>
      </c>
      <c r="B399" s="47" t="s">
        <v>560</v>
      </c>
      <c r="C399" s="47" t="s">
        <v>24</v>
      </c>
      <c r="D399" s="47" t="s">
        <v>126</v>
      </c>
      <c r="E399" s="47" t="s">
        <v>6</v>
      </c>
      <c r="F399" s="85">
        <f t="shared" ref="F399" si="84">F400+F405</f>
        <v>120000</v>
      </c>
    </row>
    <row r="400" spans="1:8" s="74" customFormat="1" ht="37.5" outlineLevel="3" x14ac:dyDescent="0.25">
      <c r="A400" s="79" t="s">
        <v>454</v>
      </c>
      <c r="B400" s="62" t="s">
        <v>560</v>
      </c>
      <c r="C400" s="62" t="s">
        <v>24</v>
      </c>
      <c r="D400" s="62" t="s">
        <v>128</v>
      </c>
      <c r="E400" s="62" t="s">
        <v>6</v>
      </c>
      <c r="F400" s="87">
        <f t="shared" ref="F400:F403" si="85">F401</f>
        <v>20000</v>
      </c>
      <c r="G400" s="75"/>
      <c r="H400" s="75"/>
    </row>
    <row r="401" spans="1:8" ht="37.5" outlineLevel="4" x14ac:dyDescent="0.25">
      <c r="A401" s="80" t="s">
        <v>214</v>
      </c>
      <c r="B401" s="47" t="s">
        <v>560</v>
      </c>
      <c r="C401" s="47" t="s">
        <v>24</v>
      </c>
      <c r="D401" s="47" t="s">
        <v>332</v>
      </c>
      <c r="E401" s="47" t="s">
        <v>6</v>
      </c>
      <c r="F401" s="85">
        <f t="shared" si="85"/>
        <v>20000</v>
      </c>
    </row>
    <row r="402" spans="1:8" outlineLevel="5" x14ac:dyDescent="0.25">
      <c r="A402" s="80" t="s">
        <v>340</v>
      </c>
      <c r="B402" s="47" t="s">
        <v>560</v>
      </c>
      <c r="C402" s="47" t="s">
        <v>24</v>
      </c>
      <c r="D402" s="47" t="s">
        <v>333</v>
      </c>
      <c r="E402" s="47" t="s">
        <v>6</v>
      </c>
      <c r="F402" s="85">
        <f t="shared" si="85"/>
        <v>20000</v>
      </c>
    </row>
    <row r="403" spans="1:8" ht="37.5" outlineLevel="6" x14ac:dyDescent="0.25">
      <c r="A403" s="46" t="s">
        <v>15</v>
      </c>
      <c r="B403" s="47" t="s">
        <v>560</v>
      </c>
      <c r="C403" s="47" t="s">
        <v>24</v>
      </c>
      <c r="D403" s="47" t="s">
        <v>333</v>
      </c>
      <c r="E403" s="47" t="s">
        <v>16</v>
      </c>
      <c r="F403" s="85">
        <f t="shared" si="85"/>
        <v>20000</v>
      </c>
    </row>
    <row r="404" spans="1:8" ht="22.5" customHeight="1" outlineLevel="7" x14ac:dyDescent="0.25">
      <c r="A404" s="46" t="s">
        <v>17</v>
      </c>
      <c r="B404" s="47" t="s">
        <v>560</v>
      </c>
      <c r="C404" s="47" t="s">
        <v>24</v>
      </c>
      <c r="D404" s="47" t="s">
        <v>333</v>
      </c>
      <c r="E404" s="47" t="s">
        <v>18</v>
      </c>
      <c r="F404" s="83">
        <v>20000</v>
      </c>
    </row>
    <row r="405" spans="1:8" s="74" customFormat="1" ht="37.5" outlineLevel="7" x14ac:dyDescent="0.25">
      <c r="A405" s="79" t="s">
        <v>132</v>
      </c>
      <c r="B405" s="62" t="s">
        <v>560</v>
      </c>
      <c r="C405" s="62" t="s">
        <v>24</v>
      </c>
      <c r="D405" s="62" t="s">
        <v>127</v>
      </c>
      <c r="E405" s="62" t="s">
        <v>6</v>
      </c>
      <c r="F405" s="91">
        <f t="shared" ref="F405:F407" si="86">F406</f>
        <v>100000</v>
      </c>
      <c r="G405" s="75"/>
      <c r="H405" s="75"/>
    </row>
    <row r="406" spans="1:8" ht="37.5" outlineLevel="7" x14ac:dyDescent="0.25">
      <c r="A406" s="46" t="s">
        <v>593</v>
      </c>
      <c r="B406" s="47" t="s">
        <v>560</v>
      </c>
      <c r="C406" s="47" t="s">
        <v>24</v>
      </c>
      <c r="D406" s="47" t="s">
        <v>594</v>
      </c>
      <c r="E406" s="47" t="s">
        <v>6</v>
      </c>
      <c r="F406" s="92">
        <f t="shared" si="86"/>
        <v>100000</v>
      </c>
    </row>
    <row r="407" spans="1:8" ht="37.5" outlineLevel="7" x14ac:dyDescent="0.25">
      <c r="A407" s="46" t="s">
        <v>15</v>
      </c>
      <c r="B407" s="47" t="s">
        <v>560</v>
      </c>
      <c r="C407" s="47" t="s">
        <v>24</v>
      </c>
      <c r="D407" s="47" t="s">
        <v>594</v>
      </c>
      <c r="E407" s="47" t="s">
        <v>16</v>
      </c>
      <c r="F407" s="92">
        <f t="shared" si="86"/>
        <v>100000</v>
      </c>
    </row>
    <row r="408" spans="1:8" ht="21" customHeight="1" outlineLevel="7" x14ac:dyDescent="0.25">
      <c r="A408" s="46" t="s">
        <v>17</v>
      </c>
      <c r="B408" s="47" t="s">
        <v>560</v>
      </c>
      <c r="C408" s="47" t="s">
        <v>24</v>
      </c>
      <c r="D408" s="47" t="s">
        <v>594</v>
      </c>
      <c r="E408" s="47" t="s">
        <v>18</v>
      </c>
      <c r="F408" s="83">
        <v>100000</v>
      </c>
    </row>
    <row r="409" spans="1:8" s="3" customFormat="1" ht="37.5" x14ac:dyDescent="0.25">
      <c r="A409" s="44" t="s">
        <v>625</v>
      </c>
      <c r="B409" s="45" t="s">
        <v>597</v>
      </c>
      <c r="C409" s="45" t="s">
        <v>5</v>
      </c>
      <c r="D409" s="45" t="s">
        <v>126</v>
      </c>
      <c r="E409" s="45" t="s">
        <v>6</v>
      </c>
      <c r="F409" s="89">
        <f>F410+F541</f>
        <v>560849776.33999991</v>
      </c>
      <c r="G409" s="197">
        <f>F415+F422+F425+F428+F431+F437+F440+F454+F464+F467+F473+F481+F488+F492+F495+F506+F518+F524+F531+F538</f>
        <v>160979405.06999999</v>
      </c>
      <c r="H409" s="197" t="s">
        <v>604</v>
      </c>
    </row>
    <row r="410" spans="1:8" s="74" customFormat="1" outlineLevel="1" x14ac:dyDescent="0.25">
      <c r="A410" s="79" t="s">
        <v>69</v>
      </c>
      <c r="B410" s="62" t="s">
        <v>597</v>
      </c>
      <c r="C410" s="62" t="s">
        <v>70</v>
      </c>
      <c r="D410" s="62" t="s">
        <v>126</v>
      </c>
      <c r="E410" s="62" t="s">
        <v>6</v>
      </c>
      <c r="F410" s="87">
        <f>F411+F447+F502+F521+F484</f>
        <v>554985659.33999991</v>
      </c>
      <c r="G410" s="75"/>
      <c r="H410" s="75"/>
    </row>
    <row r="411" spans="1:8" outlineLevel="2" x14ac:dyDescent="0.25">
      <c r="A411" s="46" t="s">
        <v>110</v>
      </c>
      <c r="B411" s="47" t="s">
        <v>597</v>
      </c>
      <c r="C411" s="47" t="s">
        <v>111</v>
      </c>
      <c r="D411" s="47" t="s">
        <v>126</v>
      </c>
      <c r="E411" s="47" t="s">
        <v>6</v>
      </c>
      <c r="F411" s="85">
        <f t="shared" ref="F411" si="87">F412</f>
        <v>147441661.63</v>
      </c>
    </row>
    <row r="412" spans="1:8" s="74" customFormat="1" ht="37.5" outlineLevel="3" x14ac:dyDescent="0.25">
      <c r="A412" s="79" t="s">
        <v>416</v>
      </c>
      <c r="B412" s="47" t="s">
        <v>597</v>
      </c>
      <c r="C412" s="62" t="s">
        <v>111</v>
      </c>
      <c r="D412" s="62" t="s">
        <v>138</v>
      </c>
      <c r="E412" s="62" t="s">
        <v>6</v>
      </c>
      <c r="F412" s="87">
        <f>F413</f>
        <v>147441661.63</v>
      </c>
      <c r="G412" s="75"/>
      <c r="H412" s="75"/>
    </row>
    <row r="413" spans="1:8" ht="37.5" outlineLevel="4" x14ac:dyDescent="0.25">
      <c r="A413" s="46" t="s">
        <v>417</v>
      </c>
      <c r="B413" s="47" t="s">
        <v>597</v>
      </c>
      <c r="C413" s="47" t="s">
        <v>111</v>
      </c>
      <c r="D413" s="47" t="s">
        <v>139</v>
      </c>
      <c r="E413" s="47" t="s">
        <v>6</v>
      </c>
      <c r="F413" s="85">
        <f>F414+F421+F443</f>
        <v>147441661.63</v>
      </c>
    </row>
    <row r="414" spans="1:8" ht="37.5" outlineLevel="4" x14ac:dyDescent="0.25">
      <c r="A414" s="49" t="s">
        <v>202</v>
      </c>
      <c r="B414" s="47" t="s">
        <v>597</v>
      </c>
      <c r="C414" s="47" t="s">
        <v>111</v>
      </c>
      <c r="D414" s="47" t="s">
        <v>220</v>
      </c>
      <c r="E414" s="47" t="s">
        <v>6</v>
      </c>
      <c r="F414" s="85">
        <f>F415+F418</f>
        <v>114458463.88</v>
      </c>
    </row>
    <row r="415" spans="1:8" ht="56.25" outlineLevel="5" x14ac:dyDescent="0.25">
      <c r="A415" s="46" t="s">
        <v>113</v>
      </c>
      <c r="B415" s="47" t="s">
        <v>597</v>
      </c>
      <c r="C415" s="47" t="s">
        <v>111</v>
      </c>
      <c r="D415" s="47" t="s">
        <v>144</v>
      </c>
      <c r="E415" s="47" t="s">
        <v>6</v>
      </c>
      <c r="F415" s="85">
        <f t="shared" ref="F415:F416" si="88">F416</f>
        <v>36848594.880000003</v>
      </c>
    </row>
    <row r="416" spans="1:8" ht="37.5" outlineLevel="6" x14ac:dyDescent="0.25">
      <c r="A416" s="46" t="s">
        <v>37</v>
      </c>
      <c r="B416" s="47" t="s">
        <v>597</v>
      </c>
      <c r="C416" s="47" t="s">
        <v>111</v>
      </c>
      <c r="D416" s="47" t="s">
        <v>144</v>
      </c>
      <c r="E416" s="47" t="s">
        <v>38</v>
      </c>
      <c r="F416" s="85">
        <f t="shared" si="88"/>
        <v>36848594.880000003</v>
      </c>
    </row>
    <row r="417" spans="1:6" outlineLevel="7" x14ac:dyDescent="0.25">
      <c r="A417" s="46" t="s">
        <v>74</v>
      </c>
      <c r="B417" s="47" t="s">
        <v>597</v>
      </c>
      <c r="C417" s="47" t="s">
        <v>111</v>
      </c>
      <c r="D417" s="47" t="s">
        <v>144</v>
      </c>
      <c r="E417" s="47" t="s">
        <v>75</v>
      </c>
      <c r="F417" s="83">
        <v>36848594.880000003</v>
      </c>
    </row>
    <row r="418" spans="1:6" ht="93.75" outlineLevel="7" x14ac:dyDescent="0.25">
      <c r="A418" s="49" t="s">
        <v>418</v>
      </c>
      <c r="B418" s="47" t="s">
        <v>597</v>
      </c>
      <c r="C418" s="47" t="s">
        <v>111</v>
      </c>
      <c r="D418" s="47" t="s">
        <v>145</v>
      </c>
      <c r="E418" s="47" t="s">
        <v>6</v>
      </c>
      <c r="F418" s="85">
        <f t="shared" ref="F418:F419" si="89">F419</f>
        <v>77609869</v>
      </c>
    </row>
    <row r="419" spans="1:6" ht="37.5" outlineLevel="7" x14ac:dyDescent="0.25">
      <c r="A419" s="46" t="s">
        <v>37</v>
      </c>
      <c r="B419" s="47" t="s">
        <v>597</v>
      </c>
      <c r="C419" s="47" t="s">
        <v>111</v>
      </c>
      <c r="D419" s="47" t="s">
        <v>145</v>
      </c>
      <c r="E419" s="47" t="s">
        <v>38</v>
      </c>
      <c r="F419" s="85">
        <f t="shared" si="89"/>
        <v>77609869</v>
      </c>
    </row>
    <row r="420" spans="1:6" outlineLevel="7" x14ac:dyDescent="0.25">
      <c r="A420" s="46" t="s">
        <v>74</v>
      </c>
      <c r="B420" s="47" t="s">
        <v>597</v>
      </c>
      <c r="C420" s="47" t="s">
        <v>111</v>
      </c>
      <c r="D420" s="47" t="s">
        <v>145</v>
      </c>
      <c r="E420" s="47" t="s">
        <v>75</v>
      </c>
      <c r="F420" s="83">
        <v>77609869</v>
      </c>
    </row>
    <row r="421" spans="1:6" ht="18.75" customHeight="1" outlineLevel="7" x14ac:dyDescent="0.25">
      <c r="A421" s="49" t="s">
        <v>203</v>
      </c>
      <c r="B421" s="47" t="s">
        <v>597</v>
      </c>
      <c r="C421" s="47" t="s">
        <v>111</v>
      </c>
      <c r="D421" s="47" t="s">
        <v>222</v>
      </c>
      <c r="E421" s="47" t="s">
        <v>6</v>
      </c>
      <c r="F421" s="83">
        <f>F437+F422+F428+F431+F434+F425+F440</f>
        <v>2412699.7000000002</v>
      </c>
    </row>
    <row r="422" spans="1:6" ht="37.5" outlineLevel="7" x14ac:dyDescent="0.25">
      <c r="A422" s="46" t="s">
        <v>297</v>
      </c>
      <c r="B422" s="47" t="s">
        <v>597</v>
      </c>
      <c r="C422" s="47" t="s">
        <v>111</v>
      </c>
      <c r="D422" s="47" t="s">
        <v>298</v>
      </c>
      <c r="E422" s="47" t="s">
        <v>6</v>
      </c>
      <c r="F422" s="83">
        <f>F423</f>
        <v>97500</v>
      </c>
    </row>
    <row r="423" spans="1:6" ht="37.5" outlineLevel="7" x14ac:dyDescent="0.25">
      <c r="A423" s="46" t="s">
        <v>37</v>
      </c>
      <c r="B423" s="47" t="s">
        <v>597</v>
      </c>
      <c r="C423" s="47" t="s">
        <v>111</v>
      </c>
      <c r="D423" s="47" t="s">
        <v>298</v>
      </c>
      <c r="E423" s="47" t="s">
        <v>38</v>
      </c>
      <c r="F423" s="83">
        <f>F424</f>
        <v>97500</v>
      </c>
    </row>
    <row r="424" spans="1:6" outlineLevel="7" x14ac:dyDescent="0.25">
      <c r="A424" s="46" t="s">
        <v>74</v>
      </c>
      <c r="B424" s="47" t="s">
        <v>597</v>
      </c>
      <c r="C424" s="47" t="s">
        <v>111</v>
      </c>
      <c r="D424" s="47" t="s">
        <v>298</v>
      </c>
      <c r="E424" s="47" t="s">
        <v>75</v>
      </c>
      <c r="F424" s="83">
        <v>97500</v>
      </c>
    </row>
    <row r="425" spans="1:6" outlineLevel="7" x14ac:dyDescent="0.25">
      <c r="A425" s="46" t="s">
        <v>270</v>
      </c>
      <c r="B425" s="47" t="s">
        <v>597</v>
      </c>
      <c r="C425" s="47" t="s">
        <v>111</v>
      </c>
      <c r="D425" s="47" t="s">
        <v>299</v>
      </c>
      <c r="E425" s="47" t="s">
        <v>6</v>
      </c>
      <c r="F425" s="92">
        <f t="shared" ref="F425:F426" si="90">F426</f>
        <v>45000</v>
      </c>
    </row>
    <row r="426" spans="1:6" ht="37.5" outlineLevel="7" x14ac:dyDescent="0.25">
      <c r="A426" s="46" t="s">
        <v>37</v>
      </c>
      <c r="B426" s="47" t="s">
        <v>597</v>
      </c>
      <c r="C426" s="47" t="s">
        <v>111</v>
      </c>
      <c r="D426" s="47" t="s">
        <v>299</v>
      </c>
      <c r="E426" s="47" t="s">
        <v>38</v>
      </c>
      <c r="F426" s="92">
        <f t="shared" si="90"/>
        <v>45000</v>
      </c>
    </row>
    <row r="427" spans="1:6" outlineLevel="7" x14ac:dyDescent="0.25">
      <c r="A427" s="46" t="s">
        <v>74</v>
      </c>
      <c r="B427" s="47" t="s">
        <v>597</v>
      </c>
      <c r="C427" s="47" t="s">
        <v>111</v>
      </c>
      <c r="D427" s="47" t="s">
        <v>299</v>
      </c>
      <c r="E427" s="47" t="s">
        <v>75</v>
      </c>
      <c r="F427" s="83">
        <v>45000</v>
      </c>
    </row>
    <row r="428" spans="1:6" outlineLevel="7" x14ac:dyDescent="0.25">
      <c r="A428" s="46" t="s">
        <v>328</v>
      </c>
      <c r="B428" s="47" t="s">
        <v>597</v>
      </c>
      <c r="C428" s="47" t="s">
        <v>111</v>
      </c>
      <c r="D428" s="47" t="s">
        <v>595</v>
      </c>
      <c r="E428" s="47" t="s">
        <v>6</v>
      </c>
      <c r="F428" s="83">
        <f>F429</f>
        <v>70000</v>
      </c>
    </row>
    <row r="429" spans="1:6" ht="37.5" outlineLevel="7" x14ac:dyDescent="0.25">
      <c r="A429" s="46" t="s">
        <v>37</v>
      </c>
      <c r="B429" s="47" t="s">
        <v>597</v>
      </c>
      <c r="C429" s="47" t="s">
        <v>111</v>
      </c>
      <c r="D429" s="47" t="s">
        <v>595</v>
      </c>
      <c r="E429" s="47" t="s">
        <v>38</v>
      </c>
      <c r="F429" s="83">
        <f>F430</f>
        <v>70000</v>
      </c>
    </row>
    <row r="430" spans="1:6" outlineLevel="7" x14ac:dyDescent="0.25">
      <c r="A430" s="46" t="s">
        <v>74</v>
      </c>
      <c r="B430" s="47" t="s">
        <v>597</v>
      </c>
      <c r="C430" s="47" t="s">
        <v>111</v>
      </c>
      <c r="D430" s="47" t="s">
        <v>595</v>
      </c>
      <c r="E430" s="47" t="s">
        <v>75</v>
      </c>
      <c r="F430" s="83">
        <v>70000</v>
      </c>
    </row>
    <row r="431" spans="1:6" ht="37.5" outlineLevel="7" x14ac:dyDescent="0.25">
      <c r="A431" s="80" t="s">
        <v>506</v>
      </c>
      <c r="B431" s="47" t="s">
        <v>597</v>
      </c>
      <c r="C431" s="47" t="s">
        <v>111</v>
      </c>
      <c r="D431" s="47" t="s">
        <v>507</v>
      </c>
      <c r="E431" s="47" t="s">
        <v>6</v>
      </c>
      <c r="F431" s="83">
        <f>F432</f>
        <v>100000</v>
      </c>
    </row>
    <row r="432" spans="1:6" ht="37.5" outlineLevel="7" x14ac:dyDescent="0.25">
      <c r="A432" s="46" t="s">
        <v>37</v>
      </c>
      <c r="B432" s="47" t="s">
        <v>597</v>
      </c>
      <c r="C432" s="47" t="s">
        <v>111</v>
      </c>
      <c r="D432" s="47" t="s">
        <v>507</v>
      </c>
      <c r="E432" s="47" t="s">
        <v>38</v>
      </c>
      <c r="F432" s="83">
        <f>F433</f>
        <v>100000</v>
      </c>
    </row>
    <row r="433" spans="1:8" outlineLevel="7" x14ac:dyDescent="0.25">
      <c r="A433" s="46" t="s">
        <v>74</v>
      </c>
      <c r="B433" s="47" t="s">
        <v>597</v>
      </c>
      <c r="C433" s="47" t="s">
        <v>111</v>
      </c>
      <c r="D433" s="47" t="s">
        <v>507</v>
      </c>
      <c r="E433" s="47" t="s">
        <v>75</v>
      </c>
      <c r="F433" s="83">
        <v>100000</v>
      </c>
    </row>
    <row r="434" spans="1:8" ht="76.5" customHeight="1" outlineLevel="7" x14ac:dyDescent="0.25">
      <c r="A434" s="29" t="s">
        <v>678</v>
      </c>
      <c r="B434" s="47" t="s">
        <v>597</v>
      </c>
      <c r="C434" s="47" t="s">
        <v>111</v>
      </c>
      <c r="D434" s="47" t="s">
        <v>679</v>
      </c>
      <c r="E434" s="47" t="s">
        <v>6</v>
      </c>
      <c r="F434" s="83">
        <f>F435</f>
        <v>398999.7</v>
      </c>
    </row>
    <row r="435" spans="1:8" ht="37.5" outlineLevel="7" x14ac:dyDescent="0.25">
      <c r="A435" s="46" t="s">
        <v>37</v>
      </c>
      <c r="B435" s="47" t="s">
        <v>597</v>
      </c>
      <c r="C435" s="47" t="s">
        <v>111</v>
      </c>
      <c r="D435" s="47" t="s">
        <v>679</v>
      </c>
      <c r="E435" s="47" t="s">
        <v>38</v>
      </c>
      <c r="F435" s="83">
        <f>F436</f>
        <v>398999.7</v>
      </c>
    </row>
    <row r="436" spans="1:8" outlineLevel="7" x14ac:dyDescent="0.25">
      <c r="A436" s="46" t="s">
        <v>74</v>
      </c>
      <c r="B436" s="47" t="s">
        <v>597</v>
      </c>
      <c r="C436" s="47" t="s">
        <v>111</v>
      </c>
      <c r="D436" s="47" t="s">
        <v>679</v>
      </c>
      <c r="E436" s="47" t="s">
        <v>75</v>
      </c>
      <c r="F436" s="83">
        <v>398999.7</v>
      </c>
    </row>
    <row r="437" spans="1:8" ht="75" outlineLevel="7" x14ac:dyDescent="0.25">
      <c r="A437" s="29" t="s">
        <v>313</v>
      </c>
      <c r="B437" s="47" t="s">
        <v>597</v>
      </c>
      <c r="C437" s="47" t="s">
        <v>111</v>
      </c>
      <c r="D437" s="47" t="s">
        <v>314</v>
      </c>
      <c r="E437" s="47" t="s">
        <v>6</v>
      </c>
      <c r="F437" s="92">
        <f t="shared" ref="F437:F438" si="91">F438</f>
        <v>1604000</v>
      </c>
    </row>
    <row r="438" spans="1:8" ht="37.5" outlineLevel="7" x14ac:dyDescent="0.25">
      <c r="A438" s="46" t="s">
        <v>266</v>
      </c>
      <c r="B438" s="47" t="s">
        <v>597</v>
      </c>
      <c r="C438" s="47" t="s">
        <v>111</v>
      </c>
      <c r="D438" s="47" t="s">
        <v>314</v>
      </c>
      <c r="E438" s="47" t="s">
        <v>267</v>
      </c>
      <c r="F438" s="92">
        <f t="shared" si="91"/>
        <v>1604000</v>
      </c>
    </row>
    <row r="439" spans="1:8" outlineLevel="7" x14ac:dyDescent="0.25">
      <c r="A439" s="46" t="s">
        <v>268</v>
      </c>
      <c r="B439" s="47" t="s">
        <v>597</v>
      </c>
      <c r="C439" s="47" t="s">
        <v>111</v>
      </c>
      <c r="D439" s="47" t="s">
        <v>314</v>
      </c>
      <c r="E439" s="47" t="s">
        <v>269</v>
      </c>
      <c r="F439" s="83">
        <v>1604000</v>
      </c>
    </row>
    <row r="440" spans="1:8" ht="56.25" outlineLevel="7" x14ac:dyDescent="0.25">
      <c r="A440" s="46" t="s">
        <v>485</v>
      </c>
      <c r="B440" s="47" t="s">
        <v>597</v>
      </c>
      <c r="C440" s="47" t="s">
        <v>111</v>
      </c>
      <c r="D440" s="47" t="s">
        <v>486</v>
      </c>
      <c r="E440" s="47" t="s">
        <v>6</v>
      </c>
      <c r="F440" s="83">
        <f>F441</f>
        <v>97200</v>
      </c>
    </row>
    <row r="441" spans="1:8" ht="37.5" outlineLevel="7" x14ac:dyDescent="0.25">
      <c r="A441" s="46" t="s">
        <v>37</v>
      </c>
      <c r="B441" s="47" t="s">
        <v>597</v>
      </c>
      <c r="C441" s="47" t="s">
        <v>111</v>
      </c>
      <c r="D441" s="47" t="s">
        <v>486</v>
      </c>
      <c r="E441" s="47" t="s">
        <v>38</v>
      </c>
      <c r="F441" s="83">
        <f>F442</f>
        <v>97200</v>
      </c>
    </row>
    <row r="442" spans="1:8" outlineLevel="7" x14ac:dyDescent="0.25">
      <c r="A442" s="46" t="s">
        <v>74</v>
      </c>
      <c r="B442" s="47" t="s">
        <v>597</v>
      </c>
      <c r="C442" s="47" t="s">
        <v>111</v>
      </c>
      <c r="D442" s="47" t="s">
        <v>486</v>
      </c>
      <c r="E442" s="47" t="s">
        <v>75</v>
      </c>
      <c r="F442" s="83">
        <v>97200</v>
      </c>
    </row>
    <row r="443" spans="1:8" ht="56.25" outlineLevel="7" x14ac:dyDescent="0.25">
      <c r="A443" s="204" t="s">
        <v>680</v>
      </c>
      <c r="B443" s="47" t="s">
        <v>597</v>
      </c>
      <c r="C443" s="47" t="s">
        <v>111</v>
      </c>
      <c r="D443" s="47" t="s">
        <v>681</v>
      </c>
      <c r="E443" s="47" t="s">
        <v>6</v>
      </c>
      <c r="F443" s="83">
        <f>F444</f>
        <v>30570498.050000001</v>
      </c>
    </row>
    <row r="444" spans="1:8" ht="93.75" outlineLevel="7" x14ac:dyDescent="0.25">
      <c r="A444" s="80" t="s">
        <v>644</v>
      </c>
      <c r="B444" s="47" t="s">
        <v>597</v>
      </c>
      <c r="C444" s="47" t="s">
        <v>111</v>
      </c>
      <c r="D444" s="47" t="s">
        <v>682</v>
      </c>
      <c r="E444" s="47" t="s">
        <v>6</v>
      </c>
      <c r="F444" s="83">
        <f>F445</f>
        <v>30570498.050000001</v>
      </c>
    </row>
    <row r="445" spans="1:8" ht="37.5" outlineLevel="7" x14ac:dyDescent="0.25">
      <c r="A445" s="46" t="s">
        <v>266</v>
      </c>
      <c r="B445" s="47" t="s">
        <v>597</v>
      </c>
      <c r="C445" s="47" t="s">
        <v>111</v>
      </c>
      <c r="D445" s="47" t="s">
        <v>682</v>
      </c>
      <c r="E445" s="47" t="s">
        <v>267</v>
      </c>
      <c r="F445" s="83">
        <f>F446</f>
        <v>30570498.050000001</v>
      </c>
    </row>
    <row r="446" spans="1:8" outlineLevel="7" x14ac:dyDescent="0.25">
      <c r="A446" s="46" t="s">
        <v>268</v>
      </c>
      <c r="B446" s="47" t="s">
        <v>597</v>
      </c>
      <c r="C446" s="47" t="s">
        <v>111</v>
      </c>
      <c r="D446" s="47" t="s">
        <v>682</v>
      </c>
      <c r="E446" s="47" t="s">
        <v>269</v>
      </c>
      <c r="F446" s="83">
        <v>30570498.050000001</v>
      </c>
    </row>
    <row r="447" spans="1:8" outlineLevel="2" x14ac:dyDescent="0.25">
      <c r="A447" s="46" t="s">
        <v>71</v>
      </c>
      <c r="B447" s="47" t="s">
        <v>597</v>
      </c>
      <c r="C447" s="47" t="s">
        <v>72</v>
      </c>
      <c r="D447" s="47" t="s">
        <v>126</v>
      </c>
      <c r="E447" s="47" t="s">
        <v>6</v>
      </c>
      <c r="F447" s="85">
        <f>F448</f>
        <v>360139854.60999995</v>
      </c>
    </row>
    <row r="448" spans="1:8" s="74" customFormat="1" ht="37.5" outlineLevel="3" x14ac:dyDescent="0.25">
      <c r="A448" s="79" t="s">
        <v>416</v>
      </c>
      <c r="B448" s="62" t="s">
        <v>597</v>
      </c>
      <c r="C448" s="62" t="s">
        <v>72</v>
      </c>
      <c r="D448" s="62" t="s">
        <v>138</v>
      </c>
      <c r="E448" s="62" t="s">
        <v>6</v>
      </c>
      <c r="F448" s="87">
        <f t="shared" ref="F448" si="92">F449</f>
        <v>360139854.60999995</v>
      </c>
      <c r="G448" s="75"/>
      <c r="H448" s="75"/>
    </row>
    <row r="449" spans="1:6" ht="37.5" outlineLevel="4" x14ac:dyDescent="0.25">
      <c r="A449" s="46" t="s">
        <v>420</v>
      </c>
      <c r="B449" s="47" t="s">
        <v>597</v>
      </c>
      <c r="C449" s="47" t="s">
        <v>72</v>
      </c>
      <c r="D449" s="47" t="s">
        <v>146</v>
      </c>
      <c r="E449" s="47" t="s">
        <v>6</v>
      </c>
      <c r="F449" s="85">
        <f>F450+F463+F476+F480</f>
        <v>360139854.60999995</v>
      </c>
    </row>
    <row r="450" spans="1:6" ht="37.5" customHeight="1" outlineLevel="4" x14ac:dyDescent="0.25">
      <c r="A450" s="49" t="s">
        <v>205</v>
      </c>
      <c r="B450" s="47" t="s">
        <v>597</v>
      </c>
      <c r="C450" s="47" t="s">
        <v>72</v>
      </c>
      <c r="D450" s="47" t="s">
        <v>223</v>
      </c>
      <c r="E450" s="47" t="s">
        <v>6</v>
      </c>
      <c r="F450" s="85">
        <f>F451+F454+F457+F460</f>
        <v>342270443.40999997</v>
      </c>
    </row>
    <row r="451" spans="1:6" ht="56.25" outlineLevel="4" x14ac:dyDescent="0.25">
      <c r="A451" s="51" t="s">
        <v>683</v>
      </c>
      <c r="B451" s="47" t="s">
        <v>597</v>
      </c>
      <c r="C451" s="47" t="s">
        <v>72</v>
      </c>
      <c r="D451" s="47" t="s">
        <v>684</v>
      </c>
      <c r="E451" s="47" t="s">
        <v>6</v>
      </c>
      <c r="F451" s="85">
        <f>F452</f>
        <v>20592000</v>
      </c>
    </row>
    <row r="452" spans="1:6" ht="37.5" outlineLevel="4" x14ac:dyDescent="0.25">
      <c r="A452" s="46" t="s">
        <v>37</v>
      </c>
      <c r="B452" s="47" t="s">
        <v>597</v>
      </c>
      <c r="C452" s="47" t="s">
        <v>72</v>
      </c>
      <c r="D452" s="47" t="s">
        <v>684</v>
      </c>
      <c r="E452" s="47" t="s">
        <v>38</v>
      </c>
      <c r="F452" s="85">
        <f>F453</f>
        <v>20592000</v>
      </c>
    </row>
    <row r="453" spans="1:6" outlineLevel="4" x14ac:dyDescent="0.25">
      <c r="A453" s="46" t="s">
        <v>74</v>
      </c>
      <c r="B453" s="47" t="s">
        <v>597</v>
      </c>
      <c r="C453" s="47" t="s">
        <v>72</v>
      </c>
      <c r="D453" s="47" t="s">
        <v>684</v>
      </c>
      <c r="E453" s="47" t="s">
        <v>75</v>
      </c>
      <c r="F453" s="85">
        <v>20592000</v>
      </c>
    </row>
    <row r="454" spans="1:6" ht="56.25" outlineLevel="5" x14ac:dyDescent="0.25">
      <c r="A454" s="46" t="s">
        <v>114</v>
      </c>
      <c r="B454" s="47" t="s">
        <v>597</v>
      </c>
      <c r="C454" s="47" t="s">
        <v>72</v>
      </c>
      <c r="D454" s="47" t="s">
        <v>147</v>
      </c>
      <c r="E454" s="47" t="s">
        <v>6</v>
      </c>
      <c r="F454" s="85">
        <f t="shared" ref="F454:F455" si="93">F455</f>
        <v>75960434.409999996</v>
      </c>
    </row>
    <row r="455" spans="1:6" ht="37.5" outlineLevel="6" x14ac:dyDescent="0.25">
      <c r="A455" s="46" t="s">
        <v>37</v>
      </c>
      <c r="B455" s="47" t="s">
        <v>597</v>
      </c>
      <c r="C455" s="47" t="s">
        <v>72</v>
      </c>
      <c r="D455" s="47" t="s">
        <v>147</v>
      </c>
      <c r="E455" s="47" t="s">
        <v>38</v>
      </c>
      <c r="F455" s="85">
        <f t="shared" si="93"/>
        <v>75960434.409999996</v>
      </c>
    </row>
    <row r="456" spans="1:6" outlineLevel="7" x14ac:dyDescent="0.25">
      <c r="A456" s="46" t="s">
        <v>74</v>
      </c>
      <c r="B456" s="47" t="s">
        <v>597</v>
      </c>
      <c r="C456" s="47" t="s">
        <v>72</v>
      </c>
      <c r="D456" s="47" t="s">
        <v>147</v>
      </c>
      <c r="E456" s="47" t="s">
        <v>75</v>
      </c>
      <c r="F456" s="83">
        <v>75960434.409999996</v>
      </c>
    </row>
    <row r="457" spans="1:6" ht="75" customHeight="1" outlineLevel="5" x14ac:dyDescent="0.25">
      <c r="A457" s="49" t="s">
        <v>421</v>
      </c>
      <c r="B457" s="47" t="s">
        <v>597</v>
      </c>
      <c r="C457" s="47" t="s">
        <v>72</v>
      </c>
      <c r="D457" s="47" t="s">
        <v>148</v>
      </c>
      <c r="E457" s="47" t="s">
        <v>6</v>
      </c>
      <c r="F457" s="85">
        <f t="shared" ref="F457:F458" si="94">F458</f>
        <v>234603409</v>
      </c>
    </row>
    <row r="458" spans="1:6" ht="37.5" outlineLevel="5" x14ac:dyDescent="0.25">
      <c r="A458" s="46" t="s">
        <v>37</v>
      </c>
      <c r="B458" s="47" t="s">
        <v>597</v>
      </c>
      <c r="C458" s="47" t="s">
        <v>72</v>
      </c>
      <c r="D458" s="47" t="s">
        <v>148</v>
      </c>
      <c r="E458" s="47" t="s">
        <v>38</v>
      </c>
      <c r="F458" s="85">
        <f t="shared" si="94"/>
        <v>234603409</v>
      </c>
    </row>
    <row r="459" spans="1:6" outlineLevel="5" x14ac:dyDescent="0.25">
      <c r="A459" s="46" t="s">
        <v>74</v>
      </c>
      <c r="B459" s="47" t="s">
        <v>597</v>
      </c>
      <c r="C459" s="47" t="s">
        <v>72</v>
      </c>
      <c r="D459" s="47" t="s">
        <v>148</v>
      </c>
      <c r="E459" s="47" t="s">
        <v>75</v>
      </c>
      <c r="F459" s="83">
        <v>234603409</v>
      </c>
    </row>
    <row r="460" spans="1:6" ht="75.75" customHeight="1" outlineLevel="5" x14ac:dyDescent="0.25">
      <c r="A460" s="48" t="s">
        <v>520</v>
      </c>
      <c r="B460" s="47" t="s">
        <v>597</v>
      </c>
      <c r="C460" s="47" t="s">
        <v>72</v>
      </c>
      <c r="D460" s="47" t="s">
        <v>521</v>
      </c>
      <c r="E460" s="47" t="s">
        <v>6</v>
      </c>
      <c r="F460" s="83">
        <f>F461</f>
        <v>11114600</v>
      </c>
    </row>
    <row r="461" spans="1:6" ht="37.5" outlineLevel="5" x14ac:dyDescent="0.25">
      <c r="A461" s="46" t="s">
        <v>37</v>
      </c>
      <c r="B461" s="47" t="s">
        <v>597</v>
      </c>
      <c r="C461" s="47" t="s">
        <v>72</v>
      </c>
      <c r="D461" s="47" t="s">
        <v>521</v>
      </c>
      <c r="E461" s="47" t="s">
        <v>38</v>
      </c>
      <c r="F461" s="83">
        <f>F462</f>
        <v>11114600</v>
      </c>
    </row>
    <row r="462" spans="1:6" outlineLevel="5" x14ac:dyDescent="0.25">
      <c r="A462" s="46" t="s">
        <v>74</v>
      </c>
      <c r="B462" s="47" t="s">
        <v>597</v>
      </c>
      <c r="C462" s="47" t="s">
        <v>72</v>
      </c>
      <c r="D462" s="47" t="s">
        <v>521</v>
      </c>
      <c r="E462" s="47" t="s">
        <v>75</v>
      </c>
      <c r="F462" s="83">
        <v>11114600</v>
      </c>
    </row>
    <row r="463" spans="1:6" ht="18" customHeight="1" outlineLevel="5" x14ac:dyDescent="0.25">
      <c r="A463" s="80" t="s">
        <v>206</v>
      </c>
      <c r="B463" s="47" t="s">
        <v>597</v>
      </c>
      <c r="C463" s="47" t="s">
        <v>72</v>
      </c>
      <c r="D463" s="47" t="s">
        <v>221</v>
      </c>
      <c r="E463" s="47" t="s">
        <v>6</v>
      </c>
      <c r="F463" s="83">
        <f>F464+F467+F470+F473</f>
        <v>9137925.4199999999</v>
      </c>
    </row>
    <row r="464" spans="1:6" outlineLevel="5" x14ac:dyDescent="0.25">
      <c r="A464" s="46" t="s">
        <v>270</v>
      </c>
      <c r="B464" s="47" t="s">
        <v>597</v>
      </c>
      <c r="C464" s="47" t="s">
        <v>72</v>
      </c>
      <c r="D464" s="47" t="s">
        <v>271</v>
      </c>
      <c r="E464" s="47" t="s">
        <v>6</v>
      </c>
      <c r="F464" s="92">
        <f t="shared" ref="F464:F465" si="95">F465</f>
        <v>85700</v>
      </c>
    </row>
    <row r="465" spans="1:6" ht="37.5" outlineLevel="5" x14ac:dyDescent="0.25">
      <c r="A465" s="46" t="s">
        <v>37</v>
      </c>
      <c r="B465" s="47" t="s">
        <v>597</v>
      </c>
      <c r="C465" s="47" t="s">
        <v>72</v>
      </c>
      <c r="D465" s="47" t="s">
        <v>271</v>
      </c>
      <c r="E465" s="47" t="s">
        <v>38</v>
      </c>
      <c r="F465" s="92">
        <f t="shared" si="95"/>
        <v>85700</v>
      </c>
    </row>
    <row r="466" spans="1:6" outlineLevel="5" x14ac:dyDescent="0.25">
      <c r="A466" s="46" t="s">
        <v>74</v>
      </c>
      <c r="B466" s="47" t="s">
        <v>597</v>
      </c>
      <c r="C466" s="47" t="s">
        <v>72</v>
      </c>
      <c r="D466" s="47" t="s">
        <v>271</v>
      </c>
      <c r="E466" s="47" t="s">
        <v>75</v>
      </c>
      <c r="F466" s="83">
        <v>85700</v>
      </c>
    </row>
    <row r="467" spans="1:6" outlineLevel="5" x14ac:dyDescent="0.25">
      <c r="A467" s="78" t="s">
        <v>328</v>
      </c>
      <c r="B467" s="47" t="s">
        <v>597</v>
      </c>
      <c r="C467" s="47" t="s">
        <v>72</v>
      </c>
      <c r="D467" s="47" t="s">
        <v>329</v>
      </c>
      <c r="E467" s="47" t="s">
        <v>6</v>
      </c>
      <c r="F467" s="92">
        <f t="shared" ref="F467:F468" si="96">F468</f>
        <v>100000</v>
      </c>
    </row>
    <row r="468" spans="1:6" ht="37.5" outlineLevel="5" x14ac:dyDescent="0.25">
      <c r="A468" s="46" t="s">
        <v>37</v>
      </c>
      <c r="B468" s="47" t="s">
        <v>597</v>
      </c>
      <c r="C468" s="47" t="s">
        <v>72</v>
      </c>
      <c r="D468" s="47" t="s">
        <v>329</v>
      </c>
      <c r="E468" s="47" t="s">
        <v>38</v>
      </c>
      <c r="F468" s="92">
        <f t="shared" si="96"/>
        <v>100000</v>
      </c>
    </row>
    <row r="469" spans="1:6" outlineLevel="5" x14ac:dyDescent="0.25">
      <c r="A469" s="46" t="s">
        <v>74</v>
      </c>
      <c r="B469" s="47" t="s">
        <v>597</v>
      </c>
      <c r="C469" s="47" t="s">
        <v>72</v>
      </c>
      <c r="D469" s="47" t="s">
        <v>329</v>
      </c>
      <c r="E469" s="47" t="s">
        <v>75</v>
      </c>
      <c r="F469" s="83">
        <v>100000</v>
      </c>
    </row>
    <row r="470" spans="1:6" ht="56.25" outlineLevel="5" x14ac:dyDescent="0.25">
      <c r="A470" s="51" t="s">
        <v>685</v>
      </c>
      <c r="B470" s="47" t="s">
        <v>597</v>
      </c>
      <c r="C470" s="47" t="s">
        <v>72</v>
      </c>
      <c r="D470" s="47" t="s">
        <v>686</v>
      </c>
      <c r="E470" s="47" t="s">
        <v>6</v>
      </c>
      <c r="F470" s="83">
        <f>F471</f>
        <v>7642785.4199999999</v>
      </c>
    </row>
    <row r="471" spans="1:6" ht="37.5" outlineLevel="5" x14ac:dyDescent="0.25">
      <c r="A471" s="46" t="s">
        <v>37</v>
      </c>
      <c r="B471" s="47" t="s">
        <v>597</v>
      </c>
      <c r="C471" s="47" t="s">
        <v>72</v>
      </c>
      <c r="D471" s="47" t="s">
        <v>686</v>
      </c>
      <c r="E471" s="47" t="s">
        <v>38</v>
      </c>
      <c r="F471" s="83">
        <f>F472</f>
        <v>7642785.4199999999</v>
      </c>
    </row>
    <row r="472" spans="1:6" outlineLevel="5" x14ac:dyDescent="0.25">
      <c r="A472" s="46" t="s">
        <v>74</v>
      </c>
      <c r="B472" s="47" t="s">
        <v>597</v>
      </c>
      <c r="C472" s="47" t="s">
        <v>72</v>
      </c>
      <c r="D472" s="47" t="s">
        <v>686</v>
      </c>
      <c r="E472" s="47" t="s">
        <v>75</v>
      </c>
      <c r="F472" s="83">
        <v>7642785.4199999999</v>
      </c>
    </row>
    <row r="473" spans="1:6" ht="37.5" outlineLevel="5" x14ac:dyDescent="0.25">
      <c r="A473" s="46" t="s">
        <v>487</v>
      </c>
      <c r="B473" s="47" t="s">
        <v>597</v>
      </c>
      <c r="C473" s="47" t="s">
        <v>72</v>
      </c>
      <c r="D473" s="47" t="s">
        <v>488</v>
      </c>
      <c r="E473" s="47" t="s">
        <v>6</v>
      </c>
      <c r="F473" s="83">
        <f>F474</f>
        <v>1309440</v>
      </c>
    </row>
    <row r="474" spans="1:6" ht="37.5" outlineLevel="5" x14ac:dyDescent="0.25">
      <c r="A474" s="46" t="s">
        <v>37</v>
      </c>
      <c r="B474" s="47" t="s">
        <v>597</v>
      </c>
      <c r="C474" s="47" t="s">
        <v>72</v>
      </c>
      <c r="D474" s="47" t="s">
        <v>488</v>
      </c>
      <c r="E474" s="47" t="s">
        <v>38</v>
      </c>
      <c r="F474" s="83">
        <f>F475</f>
        <v>1309440</v>
      </c>
    </row>
    <row r="475" spans="1:6" outlineLevel="5" x14ac:dyDescent="0.25">
      <c r="A475" s="46" t="s">
        <v>74</v>
      </c>
      <c r="B475" s="47" t="s">
        <v>597</v>
      </c>
      <c r="C475" s="47" t="s">
        <v>72</v>
      </c>
      <c r="D475" s="47" t="s">
        <v>488</v>
      </c>
      <c r="E475" s="47" t="s">
        <v>75</v>
      </c>
      <c r="F475" s="83">
        <v>1309440</v>
      </c>
    </row>
    <row r="476" spans="1:6" ht="37.5" outlineLevel="5" x14ac:dyDescent="0.25">
      <c r="A476" s="80" t="s">
        <v>290</v>
      </c>
      <c r="B476" s="47" t="s">
        <v>597</v>
      </c>
      <c r="C476" s="47" t="s">
        <v>72</v>
      </c>
      <c r="D476" s="47" t="s">
        <v>224</v>
      </c>
      <c r="E476" s="47" t="s">
        <v>6</v>
      </c>
      <c r="F476" s="83">
        <f>F477</f>
        <v>6226250</v>
      </c>
    </row>
    <row r="477" spans="1:6" ht="93.75" outlineLevel="5" x14ac:dyDescent="0.25">
      <c r="A477" s="207" t="s">
        <v>751</v>
      </c>
      <c r="B477" s="47" t="s">
        <v>597</v>
      </c>
      <c r="C477" s="47" t="s">
        <v>72</v>
      </c>
      <c r="D477" s="47" t="s">
        <v>752</v>
      </c>
      <c r="E477" s="47" t="s">
        <v>6</v>
      </c>
      <c r="F477" s="83">
        <f>F478</f>
        <v>6226250</v>
      </c>
    </row>
    <row r="478" spans="1:6" ht="37.5" outlineLevel="5" x14ac:dyDescent="0.25">
      <c r="A478" s="46" t="s">
        <v>37</v>
      </c>
      <c r="B478" s="47" t="s">
        <v>597</v>
      </c>
      <c r="C478" s="47" t="s">
        <v>72</v>
      </c>
      <c r="D478" s="47" t="s">
        <v>752</v>
      </c>
      <c r="E478" s="47" t="s">
        <v>38</v>
      </c>
      <c r="F478" s="83">
        <f>F479</f>
        <v>6226250</v>
      </c>
    </row>
    <row r="479" spans="1:6" outlineLevel="5" x14ac:dyDescent="0.25">
      <c r="A479" s="46" t="s">
        <v>74</v>
      </c>
      <c r="B479" s="47" t="s">
        <v>597</v>
      </c>
      <c r="C479" s="47" t="s">
        <v>72</v>
      </c>
      <c r="D479" s="47" t="s">
        <v>752</v>
      </c>
      <c r="E479" s="47" t="s">
        <v>75</v>
      </c>
      <c r="F479" s="83">
        <f>6226250</f>
        <v>6226250</v>
      </c>
    </row>
    <row r="480" spans="1:6" outlineLevel="5" x14ac:dyDescent="0.25">
      <c r="A480" s="51" t="s">
        <v>517</v>
      </c>
      <c r="B480" s="47" t="s">
        <v>597</v>
      </c>
      <c r="C480" s="47" t="s">
        <v>72</v>
      </c>
      <c r="D480" s="47" t="s">
        <v>330</v>
      </c>
      <c r="E480" s="47" t="s">
        <v>6</v>
      </c>
      <c r="F480" s="83">
        <f>F481</f>
        <v>2505235.7799999998</v>
      </c>
    </row>
    <row r="481" spans="1:8" ht="39.75" customHeight="1" outlineLevel="5" x14ac:dyDescent="0.25">
      <c r="A481" s="46" t="s">
        <v>518</v>
      </c>
      <c r="B481" s="47" t="s">
        <v>597</v>
      </c>
      <c r="C481" s="47" t="s">
        <v>72</v>
      </c>
      <c r="D481" s="47" t="s">
        <v>746</v>
      </c>
      <c r="E481" s="47" t="s">
        <v>6</v>
      </c>
      <c r="F481" s="83">
        <f>F482</f>
        <v>2505235.7799999998</v>
      </c>
    </row>
    <row r="482" spans="1:8" ht="37.5" outlineLevel="5" x14ac:dyDescent="0.25">
      <c r="A482" s="46" t="s">
        <v>37</v>
      </c>
      <c r="B482" s="47" t="s">
        <v>597</v>
      </c>
      <c r="C482" s="47" t="s">
        <v>72</v>
      </c>
      <c r="D482" s="47" t="s">
        <v>746</v>
      </c>
      <c r="E482" s="47" t="s">
        <v>38</v>
      </c>
      <c r="F482" s="83">
        <f>F483</f>
        <v>2505235.7799999998</v>
      </c>
    </row>
    <row r="483" spans="1:8" outlineLevel="5" x14ac:dyDescent="0.25">
      <c r="A483" s="46" t="s">
        <v>74</v>
      </c>
      <c r="B483" s="47" t="s">
        <v>597</v>
      </c>
      <c r="C483" s="47" t="s">
        <v>72</v>
      </c>
      <c r="D483" s="47" t="s">
        <v>746</v>
      </c>
      <c r="E483" s="47" t="s">
        <v>75</v>
      </c>
      <c r="F483" s="83">
        <v>2505235.7799999998</v>
      </c>
    </row>
    <row r="484" spans="1:8" outlineLevel="5" x14ac:dyDescent="0.25">
      <c r="A484" s="46" t="s">
        <v>258</v>
      </c>
      <c r="B484" s="47" t="s">
        <v>597</v>
      </c>
      <c r="C484" s="47" t="s">
        <v>257</v>
      </c>
      <c r="D484" s="47" t="s">
        <v>126</v>
      </c>
      <c r="E484" s="47" t="s">
        <v>6</v>
      </c>
      <c r="F484" s="92">
        <f t="shared" ref="F484:F485" si="97">F485</f>
        <v>26315821.600000001</v>
      </c>
    </row>
    <row r="485" spans="1:8" s="74" customFormat="1" ht="37.5" outlineLevel="5" x14ac:dyDescent="0.25">
      <c r="A485" s="79" t="s">
        <v>416</v>
      </c>
      <c r="B485" s="62" t="s">
        <v>597</v>
      </c>
      <c r="C485" s="62" t="s">
        <v>257</v>
      </c>
      <c r="D485" s="62" t="s">
        <v>138</v>
      </c>
      <c r="E485" s="62" t="s">
        <v>6</v>
      </c>
      <c r="F485" s="91">
        <f t="shared" si="97"/>
        <v>26315821.600000001</v>
      </c>
      <c r="G485" s="75"/>
      <c r="H485" s="75"/>
    </row>
    <row r="486" spans="1:8" ht="38.25" customHeight="1" outlineLevel="4" x14ac:dyDescent="0.25">
      <c r="A486" s="46" t="s">
        <v>422</v>
      </c>
      <c r="B486" s="47" t="s">
        <v>597</v>
      </c>
      <c r="C486" s="47" t="s">
        <v>257</v>
      </c>
      <c r="D486" s="47" t="s">
        <v>149</v>
      </c>
      <c r="E486" s="47" t="s">
        <v>6</v>
      </c>
      <c r="F486" s="85">
        <f>F487+F491+F498</f>
        <v>26315821.600000001</v>
      </c>
    </row>
    <row r="487" spans="1:8" ht="37.5" outlineLevel="4" x14ac:dyDescent="0.25">
      <c r="A487" s="81" t="s">
        <v>207</v>
      </c>
      <c r="B487" s="47" t="s">
        <v>597</v>
      </c>
      <c r="C487" s="47" t="s">
        <v>257</v>
      </c>
      <c r="D487" s="47" t="s">
        <v>225</v>
      </c>
      <c r="E487" s="47" t="s">
        <v>6</v>
      </c>
      <c r="F487" s="85">
        <f>F488</f>
        <v>22647400</v>
      </c>
    </row>
    <row r="488" spans="1:8" ht="56.25" outlineLevel="5" x14ac:dyDescent="0.25">
      <c r="A488" s="46" t="s">
        <v>115</v>
      </c>
      <c r="B488" s="47" t="s">
        <v>597</v>
      </c>
      <c r="C488" s="47" t="s">
        <v>257</v>
      </c>
      <c r="D488" s="47" t="s">
        <v>151</v>
      </c>
      <c r="E488" s="47" t="s">
        <v>6</v>
      </c>
      <c r="F488" s="85">
        <f t="shared" ref="F488:F489" si="98">F489</f>
        <v>22647400</v>
      </c>
    </row>
    <row r="489" spans="1:8" ht="37.5" outlineLevel="6" x14ac:dyDescent="0.25">
      <c r="A489" s="46" t="s">
        <v>37</v>
      </c>
      <c r="B489" s="47" t="s">
        <v>597</v>
      </c>
      <c r="C489" s="47" t="s">
        <v>257</v>
      </c>
      <c r="D489" s="47" t="s">
        <v>151</v>
      </c>
      <c r="E489" s="47" t="s">
        <v>38</v>
      </c>
      <c r="F489" s="85">
        <f t="shared" si="98"/>
        <v>22647400</v>
      </c>
    </row>
    <row r="490" spans="1:8" outlineLevel="7" x14ac:dyDescent="0.25">
      <c r="A490" s="46" t="s">
        <v>74</v>
      </c>
      <c r="B490" s="47" t="s">
        <v>597</v>
      </c>
      <c r="C490" s="47" t="s">
        <v>257</v>
      </c>
      <c r="D490" s="47" t="s">
        <v>151</v>
      </c>
      <c r="E490" s="47" t="s">
        <v>75</v>
      </c>
      <c r="F490" s="83">
        <v>22647400</v>
      </c>
    </row>
    <row r="491" spans="1:8" ht="37.5" outlineLevel="7" x14ac:dyDescent="0.25">
      <c r="A491" s="49" t="s">
        <v>423</v>
      </c>
      <c r="B491" s="47" t="s">
        <v>597</v>
      </c>
      <c r="C491" s="47" t="s">
        <v>257</v>
      </c>
      <c r="D491" s="47" t="s">
        <v>226</v>
      </c>
      <c r="E491" s="47" t="s">
        <v>6</v>
      </c>
      <c r="F491" s="83">
        <f>F492+F495</f>
        <v>110300</v>
      </c>
    </row>
    <row r="492" spans="1:8" outlineLevel="7" x14ac:dyDescent="0.25">
      <c r="A492" s="46" t="s">
        <v>270</v>
      </c>
      <c r="B492" s="47" t="s">
        <v>597</v>
      </c>
      <c r="C492" s="47" t="s">
        <v>257</v>
      </c>
      <c r="D492" s="47" t="s">
        <v>305</v>
      </c>
      <c r="E492" s="47" t="s">
        <v>6</v>
      </c>
      <c r="F492" s="92">
        <f t="shared" ref="F492:F493" si="99">F493</f>
        <v>24800</v>
      </c>
    </row>
    <row r="493" spans="1:8" ht="37.5" outlineLevel="7" x14ac:dyDescent="0.25">
      <c r="A493" s="46" t="s">
        <v>37</v>
      </c>
      <c r="B493" s="47" t="s">
        <v>597</v>
      </c>
      <c r="C493" s="47" t="s">
        <v>257</v>
      </c>
      <c r="D493" s="47" t="s">
        <v>305</v>
      </c>
      <c r="E493" s="47" t="s">
        <v>38</v>
      </c>
      <c r="F493" s="92">
        <f t="shared" si="99"/>
        <v>24800</v>
      </c>
    </row>
    <row r="494" spans="1:8" outlineLevel="7" x14ac:dyDescent="0.25">
      <c r="A494" s="46" t="s">
        <v>74</v>
      </c>
      <c r="B494" s="47" t="s">
        <v>597</v>
      </c>
      <c r="C494" s="47" t="s">
        <v>257</v>
      </c>
      <c r="D494" s="47" t="s">
        <v>305</v>
      </c>
      <c r="E494" s="47" t="s">
        <v>75</v>
      </c>
      <c r="F494" s="83">
        <v>24800</v>
      </c>
    </row>
    <row r="495" spans="1:8" outlineLevel="5" x14ac:dyDescent="0.25">
      <c r="A495" s="46" t="s">
        <v>112</v>
      </c>
      <c r="B495" s="47" t="s">
        <v>597</v>
      </c>
      <c r="C495" s="47" t="s">
        <v>257</v>
      </c>
      <c r="D495" s="47" t="s">
        <v>150</v>
      </c>
      <c r="E495" s="47" t="s">
        <v>6</v>
      </c>
      <c r="F495" s="85">
        <f t="shared" ref="F495:F496" si="100">F496</f>
        <v>85500</v>
      </c>
    </row>
    <row r="496" spans="1:8" ht="37.5" outlineLevel="6" x14ac:dyDescent="0.25">
      <c r="A496" s="46" t="s">
        <v>37</v>
      </c>
      <c r="B496" s="47" t="s">
        <v>597</v>
      </c>
      <c r="C496" s="47" t="s">
        <v>257</v>
      </c>
      <c r="D496" s="47" t="s">
        <v>150</v>
      </c>
      <c r="E496" s="47" t="s">
        <v>38</v>
      </c>
      <c r="F496" s="85">
        <f t="shared" si="100"/>
        <v>85500</v>
      </c>
    </row>
    <row r="497" spans="1:8" outlineLevel="7" x14ac:dyDescent="0.25">
      <c r="A497" s="46" t="s">
        <v>74</v>
      </c>
      <c r="B497" s="47" t="s">
        <v>597</v>
      </c>
      <c r="C497" s="47" t="s">
        <v>257</v>
      </c>
      <c r="D497" s="47" t="s">
        <v>150</v>
      </c>
      <c r="E497" s="47" t="s">
        <v>75</v>
      </c>
      <c r="F497" s="83">
        <v>85500</v>
      </c>
    </row>
    <row r="498" spans="1:8" outlineLevel="7" x14ac:dyDescent="0.25">
      <c r="A498" s="46" t="s">
        <v>399</v>
      </c>
      <c r="B498" s="47" t="s">
        <v>597</v>
      </c>
      <c r="C498" s="47" t="s">
        <v>257</v>
      </c>
      <c r="D498" s="47" t="s">
        <v>321</v>
      </c>
      <c r="E498" s="47" t="s">
        <v>6</v>
      </c>
      <c r="F498" s="83">
        <f>F499</f>
        <v>3558121.6</v>
      </c>
    </row>
    <row r="499" spans="1:8" ht="39" customHeight="1" outlineLevel="7" x14ac:dyDescent="0.25">
      <c r="A499" s="46" t="s">
        <v>692</v>
      </c>
      <c r="B499" s="47" t="s">
        <v>597</v>
      </c>
      <c r="C499" s="47" t="s">
        <v>257</v>
      </c>
      <c r="D499" s="47" t="s">
        <v>693</v>
      </c>
      <c r="E499" s="47" t="s">
        <v>6</v>
      </c>
      <c r="F499" s="83">
        <f>F500</f>
        <v>3558121.6</v>
      </c>
    </row>
    <row r="500" spans="1:8" ht="37.5" outlineLevel="7" x14ac:dyDescent="0.25">
      <c r="A500" s="46" t="s">
        <v>37</v>
      </c>
      <c r="B500" s="47" t="s">
        <v>597</v>
      </c>
      <c r="C500" s="47" t="s">
        <v>257</v>
      </c>
      <c r="D500" s="47" t="s">
        <v>693</v>
      </c>
      <c r="E500" s="47" t="s">
        <v>38</v>
      </c>
      <c r="F500" s="83">
        <f>F501</f>
        <v>3558121.6</v>
      </c>
    </row>
    <row r="501" spans="1:8" outlineLevel="7" x14ac:dyDescent="0.25">
      <c r="A501" s="46" t="s">
        <v>74</v>
      </c>
      <c r="B501" s="47" t="s">
        <v>597</v>
      </c>
      <c r="C501" s="47" t="s">
        <v>257</v>
      </c>
      <c r="D501" s="47" t="s">
        <v>693</v>
      </c>
      <c r="E501" s="47" t="s">
        <v>75</v>
      </c>
      <c r="F501" s="83">
        <v>3558121.6</v>
      </c>
    </row>
    <row r="502" spans="1:8" outlineLevel="2" x14ac:dyDescent="0.25">
      <c r="A502" s="46" t="s">
        <v>76</v>
      </c>
      <c r="B502" s="47" t="s">
        <v>597</v>
      </c>
      <c r="C502" s="47" t="s">
        <v>77</v>
      </c>
      <c r="D502" s="47" t="s">
        <v>126</v>
      </c>
      <c r="E502" s="47" t="s">
        <v>6</v>
      </c>
      <c r="F502" s="85">
        <f t="shared" ref="F502" si="101">F503</f>
        <v>1883721.5</v>
      </c>
    </row>
    <row r="503" spans="1:8" s="74" customFormat="1" ht="37.5" outlineLevel="3" x14ac:dyDescent="0.25">
      <c r="A503" s="79" t="s">
        <v>416</v>
      </c>
      <c r="B503" s="62" t="s">
        <v>597</v>
      </c>
      <c r="C503" s="62" t="s">
        <v>77</v>
      </c>
      <c r="D503" s="62" t="s">
        <v>138</v>
      </c>
      <c r="E503" s="62" t="s">
        <v>6</v>
      </c>
      <c r="F503" s="87">
        <f>F504</f>
        <v>1883721.5</v>
      </c>
      <c r="G503" s="75"/>
      <c r="H503" s="75"/>
    </row>
    <row r="504" spans="1:8" ht="37.5" outlineLevel="3" x14ac:dyDescent="0.25">
      <c r="A504" s="46" t="s">
        <v>419</v>
      </c>
      <c r="B504" s="47" t="s">
        <v>597</v>
      </c>
      <c r="C504" s="47" t="s">
        <v>77</v>
      </c>
      <c r="D504" s="47" t="s">
        <v>146</v>
      </c>
      <c r="E504" s="47" t="s">
        <v>6</v>
      </c>
      <c r="F504" s="85">
        <f>F505+F509+F517</f>
        <v>1883721.5</v>
      </c>
    </row>
    <row r="505" spans="1:8" ht="19.5" customHeight="1" outlineLevel="3" x14ac:dyDescent="0.25">
      <c r="A505" s="80" t="s">
        <v>206</v>
      </c>
      <c r="B505" s="47" t="s">
        <v>597</v>
      </c>
      <c r="C505" s="47" t="s">
        <v>77</v>
      </c>
      <c r="D505" s="47" t="s">
        <v>221</v>
      </c>
      <c r="E505" s="47" t="s">
        <v>6</v>
      </c>
      <c r="F505" s="85">
        <f>F506</f>
        <v>70000</v>
      </c>
    </row>
    <row r="506" spans="1:8" outlineLevel="3" x14ac:dyDescent="0.25">
      <c r="A506" s="46" t="s">
        <v>459</v>
      </c>
      <c r="B506" s="47" t="s">
        <v>597</v>
      </c>
      <c r="C506" s="47" t="s">
        <v>77</v>
      </c>
      <c r="D506" s="47" t="s">
        <v>236</v>
      </c>
      <c r="E506" s="47" t="s">
        <v>6</v>
      </c>
      <c r="F506" s="85">
        <f t="shared" ref="F506:F507" si="102">F507</f>
        <v>70000</v>
      </c>
    </row>
    <row r="507" spans="1:8" ht="37.5" outlineLevel="3" x14ac:dyDescent="0.25">
      <c r="A507" s="46" t="s">
        <v>15</v>
      </c>
      <c r="B507" s="47" t="s">
        <v>597</v>
      </c>
      <c r="C507" s="47" t="s">
        <v>77</v>
      </c>
      <c r="D507" s="47" t="s">
        <v>236</v>
      </c>
      <c r="E507" s="47" t="s">
        <v>16</v>
      </c>
      <c r="F507" s="85">
        <f t="shared" si="102"/>
        <v>70000</v>
      </c>
    </row>
    <row r="508" spans="1:8" ht="21" customHeight="1" outlineLevel="3" x14ac:dyDescent="0.25">
      <c r="A508" s="46" t="s">
        <v>17</v>
      </c>
      <c r="B508" s="47" t="s">
        <v>597</v>
      </c>
      <c r="C508" s="47" t="s">
        <v>77</v>
      </c>
      <c r="D508" s="47" t="s">
        <v>236</v>
      </c>
      <c r="E508" s="47" t="s">
        <v>18</v>
      </c>
      <c r="F508" s="83">
        <v>70000</v>
      </c>
    </row>
    <row r="509" spans="1:8" ht="37.5" outlineLevel="3" x14ac:dyDescent="0.25">
      <c r="A509" s="80" t="s">
        <v>290</v>
      </c>
      <c r="B509" s="47" t="s">
        <v>597</v>
      </c>
      <c r="C509" s="47" t="s">
        <v>77</v>
      </c>
      <c r="D509" s="47" t="s">
        <v>224</v>
      </c>
      <c r="E509" s="47" t="s">
        <v>6</v>
      </c>
      <c r="F509" s="83">
        <f>F510</f>
        <v>1689721.5</v>
      </c>
    </row>
    <row r="510" spans="1:8" ht="75" outlineLevel="3" x14ac:dyDescent="0.25">
      <c r="A510" s="29" t="s">
        <v>424</v>
      </c>
      <c r="B510" s="47" t="s">
        <v>597</v>
      </c>
      <c r="C510" s="47" t="s">
        <v>77</v>
      </c>
      <c r="D510" s="47" t="s">
        <v>152</v>
      </c>
      <c r="E510" s="47" t="s">
        <v>6</v>
      </c>
      <c r="F510" s="85">
        <f>F511+F515+F513</f>
        <v>1689721.5</v>
      </c>
    </row>
    <row r="511" spans="1:8" ht="37.5" outlineLevel="3" x14ac:dyDescent="0.25">
      <c r="A511" s="46" t="s">
        <v>15</v>
      </c>
      <c r="B511" s="47" t="s">
        <v>597</v>
      </c>
      <c r="C511" s="47" t="s">
        <v>77</v>
      </c>
      <c r="D511" s="47" t="s">
        <v>152</v>
      </c>
      <c r="E511" s="47" t="s">
        <v>16</v>
      </c>
      <c r="F511" s="85">
        <f>F512</f>
        <v>2000</v>
      </c>
    </row>
    <row r="512" spans="1:8" ht="37.5" outlineLevel="3" x14ac:dyDescent="0.25">
      <c r="A512" s="46" t="s">
        <v>17</v>
      </c>
      <c r="B512" s="47" t="s">
        <v>597</v>
      </c>
      <c r="C512" s="47" t="s">
        <v>77</v>
      </c>
      <c r="D512" s="47" t="s">
        <v>152</v>
      </c>
      <c r="E512" s="47" t="s">
        <v>18</v>
      </c>
      <c r="F512" s="85">
        <v>2000</v>
      </c>
    </row>
    <row r="513" spans="1:8" outlineLevel="3" x14ac:dyDescent="0.25">
      <c r="A513" s="46" t="s">
        <v>90</v>
      </c>
      <c r="B513" s="47" t="s">
        <v>597</v>
      </c>
      <c r="C513" s="47" t="s">
        <v>77</v>
      </c>
      <c r="D513" s="47" t="s">
        <v>152</v>
      </c>
      <c r="E513" s="47" t="s">
        <v>91</v>
      </c>
      <c r="F513" s="85">
        <f t="shared" ref="F513" si="103">F514</f>
        <v>320000</v>
      </c>
    </row>
    <row r="514" spans="1:8" ht="37.5" outlineLevel="3" x14ac:dyDescent="0.25">
      <c r="A514" s="46" t="s">
        <v>97</v>
      </c>
      <c r="B514" s="47" t="s">
        <v>597</v>
      </c>
      <c r="C514" s="47" t="s">
        <v>77</v>
      </c>
      <c r="D514" s="47" t="s">
        <v>152</v>
      </c>
      <c r="E514" s="47" t="s">
        <v>98</v>
      </c>
      <c r="F514" s="83">
        <v>320000</v>
      </c>
    </row>
    <row r="515" spans="1:8" ht="37.5" outlineLevel="3" x14ac:dyDescent="0.25">
      <c r="A515" s="46" t="s">
        <v>37</v>
      </c>
      <c r="B515" s="47" t="s">
        <v>597</v>
      </c>
      <c r="C515" s="47" t="s">
        <v>77</v>
      </c>
      <c r="D515" s="47" t="s">
        <v>152</v>
      </c>
      <c r="E515" s="47" t="s">
        <v>38</v>
      </c>
      <c r="F515" s="85">
        <f t="shared" ref="F515" si="104">F516</f>
        <v>1367721.5</v>
      </c>
    </row>
    <row r="516" spans="1:8" outlineLevel="3" x14ac:dyDescent="0.25">
      <c r="A516" s="46" t="s">
        <v>74</v>
      </c>
      <c r="B516" s="47" t="s">
        <v>597</v>
      </c>
      <c r="C516" s="47" t="s">
        <v>77</v>
      </c>
      <c r="D516" s="47" t="s">
        <v>152</v>
      </c>
      <c r="E516" s="47" t="s">
        <v>75</v>
      </c>
      <c r="F516" s="83">
        <v>1367721.5</v>
      </c>
    </row>
    <row r="517" spans="1:8" outlineLevel="3" x14ac:dyDescent="0.25">
      <c r="A517" s="51" t="s">
        <v>239</v>
      </c>
      <c r="B517" s="47" t="s">
        <v>597</v>
      </c>
      <c r="C517" s="47" t="s">
        <v>77</v>
      </c>
      <c r="D517" s="47" t="s">
        <v>238</v>
      </c>
      <c r="E517" s="47" t="s">
        <v>6</v>
      </c>
      <c r="F517" s="83">
        <f>F518</f>
        <v>124000</v>
      </c>
    </row>
    <row r="518" spans="1:8" outlineLevel="7" x14ac:dyDescent="0.25">
      <c r="A518" s="46" t="s">
        <v>78</v>
      </c>
      <c r="B518" s="47" t="s">
        <v>597</v>
      </c>
      <c r="C518" s="47" t="s">
        <v>77</v>
      </c>
      <c r="D518" s="47" t="s">
        <v>153</v>
      </c>
      <c r="E518" s="47" t="s">
        <v>6</v>
      </c>
      <c r="F518" s="85">
        <f t="shared" ref="F518:F519" si="105">F519</f>
        <v>124000</v>
      </c>
    </row>
    <row r="519" spans="1:8" ht="37.5" outlineLevel="7" x14ac:dyDescent="0.25">
      <c r="A519" s="46" t="s">
        <v>15</v>
      </c>
      <c r="B519" s="47" t="s">
        <v>597</v>
      </c>
      <c r="C519" s="47" t="s">
        <v>77</v>
      </c>
      <c r="D519" s="47" t="s">
        <v>153</v>
      </c>
      <c r="E519" s="47" t="s">
        <v>16</v>
      </c>
      <c r="F519" s="85">
        <f t="shared" si="105"/>
        <v>124000</v>
      </c>
    </row>
    <row r="520" spans="1:8" ht="23.25" customHeight="1" outlineLevel="7" x14ac:dyDescent="0.25">
      <c r="A520" s="46" t="s">
        <v>17</v>
      </c>
      <c r="B520" s="47" t="s">
        <v>597</v>
      </c>
      <c r="C520" s="47" t="s">
        <v>77</v>
      </c>
      <c r="D520" s="47" t="s">
        <v>153</v>
      </c>
      <c r="E520" s="47" t="s">
        <v>18</v>
      </c>
      <c r="F520" s="83">
        <v>124000</v>
      </c>
    </row>
    <row r="521" spans="1:8" outlineLevel="2" x14ac:dyDescent="0.25">
      <c r="A521" s="46" t="s">
        <v>116</v>
      </c>
      <c r="B521" s="47" t="s">
        <v>597</v>
      </c>
      <c r="C521" s="47" t="s">
        <v>117</v>
      </c>
      <c r="D521" s="47" t="s">
        <v>126</v>
      </c>
      <c r="E521" s="47" t="s">
        <v>6</v>
      </c>
      <c r="F521" s="85">
        <f>F522</f>
        <v>19204600</v>
      </c>
    </row>
    <row r="522" spans="1:8" s="74" customFormat="1" ht="37.5" outlineLevel="3" x14ac:dyDescent="0.25">
      <c r="A522" s="79" t="s">
        <v>425</v>
      </c>
      <c r="B522" s="62" t="s">
        <v>597</v>
      </c>
      <c r="C522" s="62" t="s">
        <v>117</v>
      </c>
      <c r="D522" s="62" t="s">
        <v>138</v>
      </c>
      <c r="E522" s="62" t="s">
        <v>6</v>
      </c>
      <c r="F522" s="93">
        <f>F523</f>
        <v>19204600</v>
      </c>
      <c r="G522" s="75"/>
      <c r="H522" s="75"/>
    </row>
    <row r="523" spans="1:8" s="74" customFormat="1" ht="37.5" outlineLevel="3" x14ac:dyDescent="0.25">
      <c r="A523" s="49" t="s">
        <v>209</v>
      </c>
      <c r="B523" s="47" t="s">
        <v>597</v>
      </c>
      <c r="C523" s="47" t="s">
        <v>117</v>
      </c>
      <c r="D523" s="47" t="s">
        <v>227</v>
      </c>
      <c r="E523" s="47" t="s">
        <v>6</v>
      </c>
      <c r="F523" s="87">
        <f>F524+F531+F538</f>
        <v>19204600</v>
      </c>
      <c r="G523" s="75"/>
      <c r="H523" s="75"/>
    </row>
    <row r="524" spans="1:8" ht="56.25" outlineLevel="5" x14ac:dyDescent="0.25">
      <c r="A524" s="46" t="s">
        <v>553</v>
      </c>
      <c r="B524" s="47" t="s">
        <v>597</v>
      </c>
      <c r="C524" s="47" t="s">
        <v>117</v>
      </c>
      <c r="D524" s="47" t="s">
        <v>596</v>
      </c>
      <c r="E524" s="47" t="s">
        <v>6</v>
      </c>
      <c r="F524" s="85">
        <f t="shared" ref="F524" si="106">F525+F527+F529</f>
        <v>3419000</v>
      </c>
    </row>
    <row r="525" spans="1:8" ht="75" outlineLevel="6" x14ac:dyDescent="0.25">
      <c r="A525" s="46" t="s">
        <v>11</v>
      </c>
      <c r="B525" s="47" t="s">
        <v>597</v>
      </c>
      <c r="C525" s="47" t="s">
        <v>117</v>
      </c>
      <c r="D525" s="47" t="s">
        <v>596</v>
      </c>
      <c r="E525" s="47" t="s">
        <v>12</v>
      </c>
      <c r="F525" s="85">
        <f t="shared" ref="F525" si="107">F526</f>
        <v>3121000</v>
      </c>
    </row>
    <row r="526" spans="1:8" ht="37.5" outlineLevel="7" x14ac:dyDescent="0.25">
      <c r="A526" s="46" t="s">
        <v>13</v>
      </c>
      <c r="B526" s="47" t="s">
        <v>597</v>
      </c>
      <c r="C526" s="47" t="s">
        <v>117</v>
      </c>
      <c r="D526" s="47" t="s">
        <v>596</v>
      </c>
      <c r="E526" s="47" t="s">
        <v>14</v>
      </c>
      <c r="F526" s="83">
        <v>3121000</v>
      </c>
    </row>
    <row r="527" spans="1:8" ht="37.5" outlineLevel="6" x14ac:dyDescent="0.25">
      <c r="A527" s="46" t="s">
        <v>15</v>
      </c>
      <c r="B527" s="47" t="s">
        <v>597</v>
      </c>
      <c r="C527" s="47" t="s">
        <v>117</v>
      </c>
      <c r="D527" s="47" t="s">
        <v>596</v>
      </c>
      <c r="E527" s="47" t="s">
        <v>16</v>
      </c>
      <c r="F527" s="85">
        <f t="shared" ref="F527" si="108">F528</f>
        <v>110400</v>
      </c>
    </row>
    <row r="528" spans="1:8" ht="21" customHeight="1" outlineLevel="7" x14ac:dyDescent="0.25">
      <c r="A528" s="46" t="s">
        <v>17</v>
      </c>
      <c r="B528" s="47" t="s">
        <v>597</v>
      </c>
      <c r="C528" s="47" t="s">
        <v>117</v>
      </c>
      <c r="D528" s="47" t="s">
        <v>596</v>
      </c>
      <c r="E528" s="47" t="s">
        <v>18</v>
      </c>
      <c r="F528" s="83">
        <v>110400</v>
      </c>
    </row>
    <row r="529" spans="1:8" outlineLevel="7" x14ac:dyDescent="0.25">
      <c r="A529" s="46" t="s">
        <v>19</v>
      </c>
      <c r="B529" s="47" t="s">
        <v>597</v>
      </c>
      <c r="C529" s="47" t="s">
        <v>117</v>
      </c>
      <c r="D529" s="47" t="s">
        <v>596</v>
      </c>
      <c r="E529" s="47" t="s">
        <v>20</v>
      </c>
      <c r="F529" s="92">
        <f t="shared" ref="F529" si="109">F530</f>
        <v>187600</v>
      </c>
    </row>
    <row r="530" spans="1:8" outlineLevel="7" x14ac:dyDescent="0.25">
      <c r="A530" s="46" t="s">
        <v>21</v>
      </c>
      <c r="B530" s="47" t="s">
        <v>597</v>
      </c>
      <c r="C530" s="47" t="s">
        <v>117</v>
      </c>
      <c r="D530" s="47" t="s">
        <v>596</v>
      </c>
      <c r="E530" s="47" t="s">
        <v>22</v>
      </c>
      <c r="F530" s="83">
        <v>187600</v>
      </c>
    </row>
    <row r="531" spans="1:8" ht="37.5" outlineLevel="5" x14ac:dyDescent="0.25">
      <c r="A531" s="46" t="s">
        <v>33</v>
      </c>
      <c r="B531" s="47" t="s">
        <v>597</v>
      </c>
      <c r="C531" s="47" t="s">
        <v>117</v>
      </c>
      <c r="D531" s="47" t="s">
        <v>154</v>
      </c>
      <c r="E531" s="47" t="s">
        <v>6</v>
      </c>
      <c r="F531" s="85">
        <f>F532+F534+F536</f>
        <v>13934200</v>
      </c>
    </row>
    <row r="532" spans="1:8" ht="75" outlineLevel="6" x14ac:dyDescent="0.25">
      <c r="A532" s="46" t="s">
        <v>11</v>
      </c>
      <c r="B532" s="47" t="s">
        <v>597</v>
      </c>
      <c r="C532" s="47" t="s">
        <v>117</v>
      </c>
      <c r="D532" s="47" t="s">
        <v>154</v>
      </c>
      <c r="E532" s="47" t="s">
        <v>12</v>
      </c>
      <c r="F532" s="85">
        <f t="shared" ref="F532" si="110">F533</f>
        <v>11192000</v>
      </c>
    </row>
    <row r="533" spans="1:8" outlineLevel="7" x14ac:dyDescent="0.25">
      <c r="A533" s="46" t="s">
        <v>34</v>
      </c>
      <c r="B533" s="47" t="s">
        <v>597</v>
      </c>
      <c r="C533" s="47" t="s">
        <v>117</v>
      </c>
      <c r="D533" s="47" t="s">
        <v>154</v>
      </c>
      <c r="E533" s="47" t="s">
        <v>35</v>
      </c>
      <c r="F533" s="83">
        <v>11192000</v>
      </c>
    </row>
    <row r="534" spans="1:8" ht="37.5" outlineLevel="6" x14ac:dyDescent="0.25">
      <c r="A534" s="46" t="s">
        <v>15</v>
      </c>
      <c r="B534" s="47" t="s">
        <v>597</v>
      </c>
      <c r="C534" s="47" t="s">
        <v>117</v>
      </c>
      <c r="D534" s="47" t="s">
        <v>154</v>
      </c>
      <c r="E534" s="47" t="s">
        <v>16</v>
      </c>
      <c r="F534" s="85">
        <f t="shared" ref="F534" si="111">F535</f>
        <v>2700000</v>
      </c>
    </row>
    <row r="535" spans="1:8" ht="22.5" customHeight="1" outlineLevel="7" x14ac:dyDescent="0.25">
      <c r="A535" s="46" t="s">
        <v>17</v>
      </c>
      <c r="B535" s="47" t="s">
        <v>597</v>
      </c>
      <c r="C535" s="47" t="s">
        <v>117</v>
      </c>
      <c r="D535" s="47" t="s">
        <v>154</v>
      </c>
      <c r="E535" s="47" t="s">
        <v>18</v>
      </c>
      <c r="F535" s="83">
        <v>2700000</v>
      </c>
    </row>
    <row r="536" spans="1:8" outlineLevel="6" x14ac:dyDescent="0.25">
      <c r="A536" s="46" t="s">
        <v>19</v>
      </c>
      <c r="B536" s="47" t="s">
        <v>597</v>
      </c>
      <c r="C536" s="47" t="s">
        <v>117</v>
      </c>
      <c r="D536" s="47" t="s">
        <v>154</v>
      </c>
      <c r="E536" s="47" t="s">
        <v>20</v>
      </c>
      <c r="F536" s="85">
        <f t="shared" ref="F536" si="112">F537</f>
        <v>42200</v>
      </c>
    </row>
    <row r="537" spans="1:8" outlineLevel="7" x14ac:dyDescent="0.25">
      <c r="A537" s="46" t="s">
        <v>21</v>
      </c>
      <c r="B537" s="47" t="s">
        <v>597</v>
      </c>
      <c r="C537" s="47" t="s">
        <v>117</v>
      </c>
      <c r="D537" s="47" t="s">
        <v>154</v>
      </c>
      <c r="E537" s="47" t="s">
        <v>22</v>
      </c>
      <c r="F537" s="83">
        <v>42200</v>
      </c>
    </row>
    <row r="538" spans="1:8" ht="37.5" outlineLevel="3" x14ac:dyDescent="0.25">
      <c r="A538" s="51" t="s">
        <v>36</v>
      </c>
      <c r="B538" s="47" t="s">
        <v>597</v>
      </c>
      <c r="C538" s="47" t="s">
        <v>117</v>
      </c>
      <c r="D538" s="47" t="s">
        <v>155</v>
      </c>
      <c r="E538" s="47" t="s">
        <v>6</v>
      </c>
      <c r="F538" s="85">
        <f t="shared" ref="F538:F539" si="113">F539</f>
        <v>1851400</v>
      </c>
    </row>
    <row r="539" spans="1:8" ht="37.5" outlineLevel="3" x14ac:dyDescent="0.25">
      <c r="A539" s="46" t="s">
        <v>37</v>
      </c>
      <c r="B539" s="47" t="s">
        <v>597</v>
      </c>
      <c r="C539" s="47" t="s">
        <v>117</v>
      </c>
      <c r="D539" s="47" t="s">
        <v>155</v>
      </c>
      <c r="E539" s="47" t="s">
        <v>38</v>
      </c>
      <c r="F539" s="85">
        <f t="shared" si="113"/>
        <v>1851400</v>
      </c>
    </row>
    <row r="540" spans="1:8" outlineLevel="3" x14ac:dyDescent="0.25">
      <c r="A540" s="46" t="s">
        <v>39</v>
      </c>
      <c r="B540" s="47" t="s">
        <v>597</v>
      </c>
      <c r="C540" s="47" t="s">
        <v>117</v>
      </c>
      <c r="D540" s="47" t="s">
        <v>155</v>
      </c>
      <c r="E540" s="47" t="s">
        <v>40</v>
      </c>
      <c r="F540" s="83">
        <v>1851400</v>
      </c>
    </row>
    <row r="541" spans="1:8" s="74" customFormat="1" outlineLevel="3" x14ac:dyDescent="0.25">
      <c r="A541" s="79" t="s">
        <v>85</v>
      </c>
      <c r="B541" s="47" t="s">
        <v>597</v>
      </c>
      <c r="C541" s="62" t="s">
        <v>86</v>
      </c>
      <c r="D541" s="62" t="s">
        <v>126</v>
      </c>
      <c r="E541" s="62" t="s">
        <v>6</v>
      </c>
      <c r="F541" s="87">
        <f t="shared" ref="F541" si="114">F542+F548</f>
        <v>5864117</v>
      </c>
      <c r="G541" s="75"/>
      <c r="H541" s="75"/>
    </row>
    <row r="542" spans="1:8" outlineLevel="3" x14ac:dyDescent="0.25">
      <c r="A542" s="46" t="s">
        <v>94</v>
      </c>
      <c r="B542" s="47" t="s">
        <v>597</v>
      </c>
      <c r="C542" s="47" t="s">
        <v>95</v>
      </c>
      <c r="D542" s="47" t="s">
        <v>126</v>
      </c>
      <c r="E542" s="47" t="s">
        <v>6</v>
      </c>
      <c r="F542" s="85">
        <f t="shared" ref="F542:F546" si="115">F543</f>
        <v>2460000</v>
      </c>
    </row>
    <row r="543" spans="1:8" s="74" customFormat="1" ht="37.5" outlineLevel="3" x14ac:dyDescent="0.25">
      <c r="A543" s="79" t="s">
        <v>416</v>
      </c>
      <c r="B543" s="62" t="s">
        <v>597</v>
      </c>
      <c r="C543" s="62" t="s">
        <v>95</v>
      </c>
      <c r="D543" s="62" t="s">
        <v>138</v>
      </c>
      <c r="E543" s="62" t="s">
        <v>6</v>
      </c>
      <c r="F543" s="87">
        <f>F544</f>
        <v>2460000</v>
      </c>
      <c r="G543" s="75"/>
      <c r="H543" s="75"/>
    </row>
    <row r="544" spans="1:8" outlineLevel="3" x14ac:dyDescent="0.25">
      <c r="A544" s="49" t="s">
        <v>502</v>
      </c>
      <c r="B544" s="47" t="s">
        <v>597</v>
      </c>
      <c r="C544" s="47" t="s">
        <v>95</v>
      </c>
      <c r="D544" s="47" t="s">
        <v>503</v>
      </c>
      <c r="E544" s="47" t="s">
        <v>6</v>
      </c>
      <c r="F544" s="85">
        <f>F545</f>
        <v>2460000</v>
      </c>
    </row>
    <row r="545" spans="1:8" ht="93.75" outlineLevel="3" x14ac:dyDescent="0.25">
      <c r="A545" s="29" t="s">
        <v>426</v>
      </c>
      <c r="B545" s="47" t="s">
        <v>597</v>
      </c>
      <c r="C545" s="47" t="s">
        <v>95</v>
      </c>
      <c r="D545" s="47" t="s">
        <v>504</v>
      </c>
      <c r="E545" s="47" t="s">
        <v>6</v>
      </c>
      <c r="F545" s="85">
        <f t="shared" si="115"/>
        <v>2460000</v>
      </c>
    </row>
    <row r="546" spans="1:8" outlineLevel="3" x14ac:dyDescent="0.25">
      <c r="A546" s="46" t="s">
        <v>90</v>
      </c>
      <c r="B546" s="47" t="s">
        <v>597</v>
      </c>
      <c r="C546" s="47" t="s">
        <v>95</v>
      </c>
      <c r="D546" s="47" t="s">
        <v>504</v>
      </c>
      <c r="E546" s="47" t="s">
        <v>91</v>
      </c>
      <c r="F546" s="85">
        <f t="shared" si="115"/>
        <v>2460000</v>
      </c>
    </row>
    <row r="547" spans="1:8" ht="37.5" outlineLevel="3" x14ac:dyDescent="0.25">
      <c r="A547" s="46" t="s">
        <v>97</v>
      </c>
      <c r="B547" s="47" t="s">
        <v>597</v>
      </c>
      <c r="C547" s="47" t="s">
        <v>95</v>
      </c>
      <c r="D547" s="47" t="s">
        <v>504</v>
      </c>
      <c r="E547" s="47" t="s">
        <v>98</v>
      </c>
      <c r="F547" s="83">
        <v>2460000</v>
      </c>
    </row>
    <row r="548" spans="1:8" outlineLevel="3" x14ac:dyDescent="0.25">
      <c r="A548" s="46" t="s">
        <v>123</v>
      </c>
      <c r="B548" s="47" t="s">
        <v>597</v>
      </c>
      <c r="C548" s="47" t="s">
        <v>124</v>
      </c>
      <c r="D548" s="47" t="s">
        <v>126</v>
      </c>
      <c r="E548" s="47" t="s">
        <v>6</v>
      </c>
      <c r="F548" s="85">
        <f t="shared" ref="F548:F549" si="116">F549</f>
        <v>3404117</v>
      </c>
    </row>
    <row r="549" spans="1:8" s="74" customFormat="1" ht="37.5" outlineLevel="3" x14ac:dyDescent="0.25">
      <c r="A549" s="79" t="s">
        <v>425</v>
      </c>
      <c r="B549" s="62" t="s">
        <v>597</v>
      </c>
      <c r="C549" s="62" t="s">
        <v>124</v>
      </c>
      <c r="D549" s="62" t="s">
        <v>138</v>
      </c>
      <c r="E549" s="62" t="s">
        <v>6</v>
      </c>
      <c r="F549" s="87">
        <f t="shared" si="116"/>
        <v>3404117</v>
      </c>
      <c r="G549" s="75"/>
      <c r="H549" s="75"/>
    </row>
    <row r="550" spans="1:8" ht="37.5" outlineLevel="3" x14ac:dyDescent="0.25">
      <c r="A550" s="46" t="s">
        <v>417</v>
      </c>
      <c r="B550" s="47" t="s">
        <v>597</v>
      </c>
      <c r="C550" s="47" t="s">
        <v>124</v>
      </c>
      <c r="D550" s="47" t="s">
        <v>139</v>
      </c>
      <c r="E550" s="47" t="s">
        <v>6</v>
      </c>
      <c r="F550" s="85">
        <f>F551</f>
        <v>3404117</v>
      </c>
    </row>
    <row r="551" spans="1:8" ht="23.25" customHeight="1" outlineLevel="3" x14ac:dyDescent="0.25">
      <c r="A551" s="80" t="s">
        <v>204</v>
      </c>
      <c r="B551" s="47" t="s">
        <v>597</v>
      </c>
      <c r="C551" s="47" t="s">
        <v>124</v>
      </c>
      <c r="D551" s="47" t="s">
        <v>235</v>
      </c>
      <c r="E551" s="47" t="s">
        <v>6</v>
      </c>
      <c r="F551" s="85">
        <f>F552</f>
        <v>3404117</v>
      </c>
    </row>
    <row r="552" spans="1:8" ht="129" customHeight="1" outlineLevel="3" x14ac:dyDescent="0.25">
      <c r="A552" s="29" t="s">
        <v>749</v>
      </c>
      <c r="B552" s="47" t="s">
        <v>597</v>
      </c>
      <c r="C552" s="47" t="s">
        <v>124</v>
      </c>
      <c r="D552" s="47" t="s">
        <v>156</v>
      </c>
      <c r="E552" s="47" t="s">
        <v>6</v>
      </c>
      <c r="F552" s="85">
        <f>F553</f>
        <v>3404117</v>
      </c>
    </row>
    <row r="553" spans="1:8" outlineLevel="3" x14ac:dyDescent="0.25">
      <c r="A553" s="46" t="s">
        <v>90</v>
      </c>
      <c r="B553" s="47" t="s">
        <v>597</v>
      </c>
      <c r="C553" s="47" t="s">
        <v>124</v>
      </c>
      <c r="D553" s="47" t="s">
        <v>156</v>
      </c>
      <c r="E553" s="47" t="s">
        <v>91</v>
      </c>
      <c r="F553" s="85">
        <f t="shared" ref="F553" si="117">F554</f>
        <v>3404117</v>
      </c>
    </row>
    <row r="554" spans="1:8" ht="37.5" outlineLevel="3" x14ac:dyDescent="0.25">
      <c r="A554" s="46" t="s">
        <v>97</v>
      </c>
      <c r="B554" s="47" t="s">
        <v>597</v>
      </c>
      <c r="C554" s="47" t="s">
        <v>124</v>
      </c>
      <c r="D554" s="47" t="s">
        <v>156</v>
      </c>
      <c r="E554" s="47" t="s">
        <v>98</v>
      </c>
      <c r="F554" s="83">
        <v>3404117</v>
      </c>
    </row>
    <row r="555" spans="1:8" s="3" customFormat="1" x14ac:dyDescent="0.3">
      <c r="A555" s="220" t="s">
        <v>118</v>
      </c>
      <c r="B555" s="220"/>
      <c r="C555" s="220"/>
      <c r="D555" s="220"/>
      <c r="E555" s="220"/>
      <c r="F555" s="94">
        <f>F10+F32+F377+F409</f>
        <v>961436323.28999996</v>
      </c>
      <c r="G555" s="9"/>
      <c r="H555" s="9"/>
    </row>
    <row r="556" spans="1:8" s="3" customFormat="1" x14ac:dyDescent="0.3">
      <c r="A556" s="175"/>
      <c r="B556" s="176"/>
      <c r="C556" s="176"/>
      <c r="D556" s="176"/>
      <c r="E556" s="176"/>
      <c r="F556" s="94"/>
      <c r="G556" s="9"/>
      <c r="H556" s="9"/>
    </row>
    <row r="557" spans="1:8" s="3" customFormat="1" x14ac:dyDescent="0.3">
      <c r="A557" s="175"/>
      <c r="B557" s="176"/>
      <c r="C557" s="176"/>
      <c r="D557" s="176" t="s">
        <v>427</v>
      </c>
      <c r="E557" s="176"/>
      <c r="F557" s="94">
        <f>'прил 7'!C9+'прил 7'!C37</f>
        <v>961436323.28999996</v>
      </c>
      <c r="G557" s="9"/>
      <c r="H557" s="9"/>
    </row>
    <row r="558" spans="1:8" s="3" customFormat="1" x14ac:dyDescent="0.3">
      <c r="A558" s="175"/>
      <c r="B558" s="176"/>
      <c r="C558" s="176"/>
      <c r="D558" s="176"/>
      <c r="E558" s="176"/>
      <c r="F558" s="94"/>
      <c r="G558" s="9"/>
      <c r="H558" s="9"/>
    </row>
    <row r="559" spans="1:8" s="3" customFormat="1" x14ac:dyDescent="0.3">
      <c r="A559" s="175"/>
      <c r="B559" s="176"/>
      <c r="C559" s="176"/>
      <c r="D559" s="176"/>
      <c r="E559" s="176"/>
      <c r="F559" s="94">
        <f>F555-F557</f>
        <v>0</v>
      </c>
      <c r="G559" s="9"/>
      <c r="H559" s="9"/>
    </row>
    <row r="560" spans="1:8" s="3" customFormat="1" x14ac:dyDescent="0.3">
      <c r="A560" s="175"/>
      <c r="B560" s="176"/>
      <c r="C560" s="176"/>
      <c r="D560" s="176"/>
      <c r="E560" s="176"/>
      <c r="F560" s="94">
        <f>'прил 7'!C56-'прил 11'!F555</f>
        <v>0</v>
      </c>
      <c r="G560" s="9"/>
      <c r="H560" s="9"/>
    </row>
    <row r="561" spans="3:6" x14ac:dyDescent="0.3">
      <c r="C561" s="52"/>
      <c r="D561" s="52"/>
      <c r="E561" s="52"/>
    </row>
    <row r="562" spans="3:6" x14ac:dyDescent="0.3">
      <c r="C562" s="177" t="s">
        <v>8</v>
      </c>
      <c r="F562" s="178">
        <f>F11+F33+F378</f>
        <v>103720658.68000001</v>
      </c>
    </row>
    <row r="563" spans="3:6" x14ac:dyDescent="0.3">
      <c r="C563" s="177" t="s">
        <v>26</v>
      </c>
      <c r="F563" s="178">
        <f>F135</f>
        <v>1334332</v>
      </c>
    </row>
    <row r="564" spans="3:6" x14ac:dyDescent="0.3">
      <c r="C564" s="177" t="s">
        <v>42</v>
      </c>
      <c r="F564" s="178">
        <f>F142</f>
        <v>440000</v>
      </c>
    </row>
    <row r="565" spans="3:6" x14ac:dyDescent="0.3">
      <c r="C565" s="177" t="s">
        <v>46</v>
      </c>
      <c r="F565" s="178">
        <f>F153</f>
        <v>37350514.170000002</v>
      </c>
    </row>
    <row r="566" spans="3:6" x14ac:dyDescent="0.3">
      <c r="C566" s="177" t="s">
        <v>55</v>
      </c>
      <c r="F566" s="178">
        <f>F188</f>
        <v>167466548.81999999</v>
      </c>
    </row>
    <row r="567" spans="3:6" x14ac:dyDescent="0.3">
      <c r="C567" s="177" t="s">
        <v>65</v>
      </c>
      <c r="F567" s="178">
        <f>F265</f>
        <v>515000</v>
      </c>
    </row>
    <row r="568" spans="3:6" x14ac:dyDescent="0.3">
      <c r="C568" s="177" t="s">
        <v>70</v>
      </c>
      <c r="F568" s="178">
        <f>F281+F410</f>
        <v>571090683.87999988</v>
      </c>
    </row>
    <row r="569" spans="3:6" x14ac:dyDescent="0.3">
      <c r="C569" s="177" t="s">
        <v>80</v>
      </c>
      <c r="F569" s="178">
        <f>F292</f>
        <v>31316302.890000001</v>
      </c>
    </row>
    <row r="570" spans="3:6" x14ac:dyDescent="0.3">
      <c r="C570" s="177" t="s">
        <v>86</v>
      </c>
      <c r="F570" s="178">
        <f>F316+F541</f>
        <v>45674058.520000003</v>
      </c>
    </row>
    <row r="571" spans="3:6" x14ac:dyDescent="0.3">
      <c r="C571" s="177" t="s">
        <v>101</v>
      </c>
      <c r="F571" s="178">
        <f>F352</f>
        <v>1528224.33</v>
      </c>
    </row>
    <row r="572" spans="3:6" x14ac:dyDescent="0.3">
      <c r="C572" s="177" t="s">
        <v>104</v>
      </c>
      <c r="F572" s="178">
        <f>F370</f>
        <v>1000000</v>
      </c>
    </row>
    <row r="573" spans="3:6" x14ac:dyDescent="0.3">
      <c r="C573" s="177"/>
      <c r="F573" s="178">
        <f>SUM(F562:F572)</f>
        <v>961436323.28999996</v>
      </c>
    </row>
    <row r="574" spans="3:6" x14ac:dyDescent="0.3">
      <c r="C574" s="177"/>
    </row>
    <row r="575" spans="3:6" x14ac:dyDescent="0.3">
      <c r="D575" s="177" t="s">
        <v>278</v>
      </c>
      <c r="F575" s="178">
        <f>F412+F448+F485+F503+F522+F543+F549</f>
        <v>560849776.33999991</v>
      </c>
    </row>
    <row r="576" spans="3:6" x14ac:dyDescent="0.3">
      <c r="D576" s="177" t="s">
        <v>279</v>
      </c>
      <c r="F576" s="178">
        <f>F283+F294+F311</f>
        <v>47421327.43</v>
      </c>
    </row>
    <row r="577" spans="4:6" x14ac:dyDescent="0.3">
      <c r="D577" s="177" t="s">
        <v>280</v>
      </c>
      <c r="F577" s="178">
        <f>F267</f>
        <v>470000</v>
      </c>
    </row>
    <row r="578" spans="4:6" x14ac:dyDescent="0.3">
      <c r="D578" s="177" t="s">
        <v>281</v>
      </c>
      <c r="F578" s="178">
        <f>F354</f>
        <v>1478224.33</v>
      </c>
    </row>
    <row r="579" spans="4:6" x14ac:dyDescent="0.3">
      <c r="D579" s="177" t="s">
        <v>282</v>
      </c>
      <c r="F579" s="178">
        <f>F323</f>
        <v>200000</v>
      </c>
    </row>
    <row r="580" spans="4:6" x14ac:dyDescent="0.3">
      <c r="D580" s="177" t="s">
        <v>283</v>
      </c>
      <c r="F580" s="178">
        <f>F22+F58++F400</f>
        <v>18462025</v>
      </c>
    </row>
    <row r="581" spans="4:6" x14ac:dyDescent="0.3">
      <c r="D581" s="177" t="s">
        <v>284</v>
      </c>
      <c r="F581" s="178">
        <f>F201+F223+F257</f>
        <v>146879357.41</v>
      </c>
    </row>
    <row r="582" spans="4:6" x14ac:dyDescent="0.3">
      <c r="D582" s="177" t="s">
        <v>285</v>
      </c>
      <c r="F582" s="178">
        <f>F74</f>
        <v>50000</v>
      </c>
    </row>
    <row r="583" spans="4:6" x14ac:dyDescent="0.3">
      <c r="D583" s="177" t="s">
        <v>432</v>
      </c>
      <c r="F583" s="178">
        <v>0</v>
      </c>
    </row>
    <row r="584" spans="4:6" x14ac:dyDescent="0.3">
      <c r="D584" s="177" t="s">
        <v>433</v>
      </c>
      <c r="F584" s="178">
        <f>F328</f>
        <v>558600</v>
      </c>
    </row>
    <row r="585" spans="4:6" x14ac:dyDescent="0.3">
      <c r="D585" s="177" t="s">
        <v>434</v>
      </c>
      <c r="F585" s="178">
        <f>F27+F79+F372</f>
        <v>3392285</v>
      </c>
    </row>
    <row r="586" spans="4:6" x14ac:dyDescent="0.3">
      <c r="D586" s="177" t="s">
        <v>435</v>
      </c>
      <c r="F586" s="178">
        <f>F167</f>
        <v>36403000</v>
      </c>
    </row>
    <row r="587" spans="4:6" x14ac:dyDescent="0.3">
      <c r="D587" s="177" t="s">
        <v>436</v>
      </c>
      <c r="F587" s="178">
        <f>F276</f>
        <v>45000</v>
      </c>
    </row>
    <row r="588" spans="4:6" x14ac:dyDescent="0.3">
      <c r="D588" s="177" t="s">
        <v>437</v>
      </c>
      <c r="F588" s="178">
        <f>F179</f>
        <v>620000</v>
      </c>
    </row>
    <row r="589" spans="4:6" x14ac:dyDescent="0.3">
      <c r="D589" s="177" t="s">
        <v>438</v>
      </c>
      <c r="F589" s="178">
        <f>F87+F190</f>
        <v>3640000</v>
      </c>
    </row>
    <row r="590" spans="4:6" x14ac:dyDescent="0.3">
      <c r="D590" s="177" t="s">
        <v>516</v>
      </c>
      <c r="F590" s="178">
        <f>F365</f>
        <v>50000</v>
      </c>
    </row>
    <row r="591" spans="4:6" x14ac:dyDescent="0.3">
      <c r="D591" s="177" t="s">
        <v>598</v>
      </c>
      <c r="F591" s="178">
        <f>F231</f>
        <v>6000000</v>
      </c>
    </row>
    <row r="592" spans="4:6" x14ac:dyDescent="0.3">
      <c r="D592" s="177" t="s">
        <v>599</v>
      </c>
      <c r="F592" s="178">
        <f>F242</f>
        <v>13917191.41</v>
      </c>
    </row>
    <row r="593" spans="2:7" x14ac:dyDescent="0.3">
      <c r="D593" s="177" t="s">
        <v>286</v>
      </c>
      <c r="F593" s="178">
        <f>F13+F35+F40+F195+F47+F53+F94+F144+F155+F161+F318+F333+F338+F380+F395+F405+F149+F137</f>
        <v>120999536.37</v>
      </c>
    </row>
    <row r="594" spans="2:7" x14ac:dyDescent="0.3">
      <c r="D594" s="177"/>
      <c r="F594" s="178">
        <f>SUM(F575:F593)</f>
        <v>961436323.28999984</v>
      </c>
      <c r="G594" s="4">
        <f>F573-F594</f>
        <v>0</v>
      </c>
    </row>
    <row r="595" spans="2:7" x14ac:dyDescent="0.3">
      <c r="D595" s="177"/>
    </row>
    <row r="596" spans="2:7" x14ac:dyDescent="0.3">
      <c r="D596" s="177" t="s">
        <v>287</v>
      </c>
      <c r="F596" s="195">
        <f>F321+F342+F347</f>
        <v>18683411.52</v>
      </c>
    </row>
    <row r="597" spans="2:7" x14ac:dyDescent="0.3">
      <c r="D597" s="177" t="s">
        <v>288</v>
      </c>
      <c r="F597" s="178">
        <f>F14+F41+F54+F95+F384+F391+F396+F524</f>
        <v>70870752</v>
      </c>
    </row>
    <row r="599" spans="2:7" x14ac:dyDescent="0.3">
      <c r="D599" s="23" t="s">
        <v>289</v>
      </c>
      <c r="E599" s="23">
        <v>22.7</v>
      </c>
      <c r="F599" s="53">
        <f>'прил 7'!C9*22.7/100</f>
        <v>75922283.799999997</v>
      </c>
    </row>
    <row r="600" spans="2:7" x14ac:dyDescent="0.3">
      <c r="F600" s="53">
        <f>F599-F597</f>
        <v>5051531.799999997</v>
      </c>
    </row>
    <row r="602" spans="2:7" x14ac:dyDescent="0.3">
      <c r="B602" s="23" t="s">
        <v>755</v>
      </c>
      <c r="D602" s="178">
        <v>2035800</v>
      </c>
      <c r="F602" s="179">
        <f>F36</f>
        <v>2463500</v>
      </c>
      <c r="G602" s="178">
        <f>D602-F602</f>
        <v>-427700</v>
      </c>
    </row>
    <row r="603" spans="2:7" x14ac:dyDescent="0.3">
      <c r="B603" s="23" t="s">
        <v>754</v>
      </c>
      <c r="D603" s="178">
        <v>2035800</v>
      </c>
      <c r="F603" s="179">
        <f>F381</f>
        <v>2207541</v>
      </c>
      <c r="G603" s="178">
        <f>D603-F603</f>
        <v>-171741</v>
      </c>
    </row>
  </sheetData>
  <autoFilter ref="A9:H555"/>
  <mergeCells count="4">
    <mergeCell ref="A5:F5"/>
    <mergeCell ref="A555:E555"/>
    <mergeCell ref="A6:F6"/>
    <mergeCell ref="A7:F7"/>
  </mergeCells>
  <pageMargins left="0.78740157480314965" right="0.78740157480314965" top="0.35433070866141736" bottom="0.35433070866141736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9"/>
  <sheetViews>
    <sheetView view="pageBreakPreview" topLeftCell="A482" zoomScale="96" zoomScaleNormal="100" zoomScaleSheetLayoutView="96" workbookViewId="0">
      <selection activeCell="A491" sqref="A491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3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478</v>
      </c>
    </row>
    <row r="2" spans="1:8" x14ac:dyDescent="0.3">
      <c r="G2" s="77" t="s">
        <v>744</v>
      </c>
    </row>
    <row r="3" spans="1:8" x14ac:dyDescent="0.3">
      <c r="G3" s="77" t="s">
        <v>743</v>
      </c>
    </row>
    <row r="4" spans="1:8" x14ac:dyDescent="0.3">
      <c r="G4" s="77" t="s">
        <v>745</v>
      </c>
    </row>
    <row r="5" spans="1:8" s="1" customFormat="1" x14ac:dyDescent="0.3">
      <c r="A5" s="219" t="s">
        <v>241</v>
      </c>
      <c r="B5" s="219"/>
      <c r="C5" s="219"/>
      <c r="D5" s="219"/>
      <c r="E5" s="219"/>
      <c r="F5" s="219"/>
      <c r="G5" s="219"/>
    </row>
    <row r="6" spans="1:8" s="1" customFormat="1" ht="36" customHeight="1" x14ac:dyDescent="0.3">
      <c r="A6" s="218" t="s">
        <v>609</v>
      </c>
      <c r="B6" s="218"/>
      <c r="C6" s="218"/>
      <c r="D6" s="218"/>
      <c r="E6" s="218"/>
      <c r="F6" s="218"/>
      <c r="G6" s="218"/>
    </row>
    <row r="7" spans="1:8" s="1" customFormat="1" x14ac:dyDescent="0.3">
      <c r="A7" s="40"/>
      <c r="B7" s="167"/>
      <c r="C7" s="167"/>
      <c r="D7" s="167"/>
      <c r="E7" s="167"/>
      <c r="F7" s="54"/>
      <c r="G7" s="66" t="s">
        <v>430</v>
      </c>
    </row>
    <row r="8" spans="1:8" ht="37.5" x14ac:dyDescent="0.25">
      <c r="A8" s="42" t="s">
        <v>0</v>
      </c>
      <c r="B8" s="43" t="s">
        <v>1</v>
      </c>
      <c r="C8" s="43" t="s">
        <v>2</v>
      </c>
      <c r="D8" s="43" t="s">
        <v>3</v>
      </c>
      <c r="E8" s="43" t="s">
        <v>4</v>
      </c>
      <c r="F8" s="138" t="s">
        <v>472</v>
      </c>
      <c r="G8" s="138" t="s">
        <v>524</v>
      </c>
    </row>
    <row r="9" spans="1:8" s="3" customFormat="1" ht="37.5" x14ac:dyDescent="0.25">
      <c r="A9" s="44" t="s">
        <v>552</v>
      </c>
      <c r="B9" s="45" t="s">
        <v>558</v>
      </c>
      <c r="C9" s="45" t="s">
        <v>5</v>
      </c>
      <c r="D9" s="45" t="s">
        <v>126</v>
      </c>
      <c r="E9" s="45" t="s">
        <v>6</v>
      </c>
      <c r="F9" s="89">
        <f>F10</f>
        <v>6988528</v>
      </c>
      <c r="G9" s="89">
        <f>G10</f>
        <v>6988528</v>
      </c>
      <c r="H9" s="139"/>
    </row>
    <row r="10" spans="1:8" outlineLevel="1" x14ac:dyDescent="0.25">
      <c r="A10" s="46" t="s">
        <v>7</v>
      </c>
      <c r="B10" s="47" t="s">
        <v>558</v>
      </c>
      <c r="C10" s="47" t="s">
        <v>8</v>
      </c>
      <c r="D10" s="47" t="s">
        <v>126</v>
      </c>
      <c r="E10" s="47" t="s">
        <v>6</v>
      </c>
      <c r="F10" s="85">
        <f t="shared" ref="F10:G10" si="0">F11+F20</f>
        <v>6988528</v>
      </c>
      <c r="G10" s="85">
        <f t="shared" si="0"/>
        <v>6988528</v>
      </c>
      <c r="H10" s="140"/>
    </row>
    <row r="11" spans="1:8" ht="37.5" outlineLevel="2" x14ac:dyDescent="0.25">
      <c r="A11" s="46" t="s">
        <v>9</v>
      </c>
      <c r="B11" s="47" t="s">
        <v>558</v>
      </c>
      <c r="C11" s="47" t="s">
        <v>10</v>
      </c>
      <c r="D11" s="47" t="s">
        <v>126</v>
      </c>
      <c r="E11" s="47" t="s">
        <v>6</v>
      </c>
      <c r="F11" s="85">
        <f t="shared" ref="F11:G12" si="1">F12</f>
        <v>6498213</v>
      </c>
      <c r="G11" s="85">
        <f t="shared" si="1"/>
        <v>6498213</v>
      </c>
      <c r="H11" s="140"/>
    </row>
    <row r="12" spans="1:8" ht="18.75" customHeight="1" outlineLevel="4" x14ac:dyDescent="0.25">
      <c r="A12" s="46" t="s">
        <v>132</v>
      </c>
      <c r="B12" s="47" t="s">
        <v>558</v>
      </c>
      <c r="C12" s="47" t="s">
        <v>10</v>
      </c>
      <c r="D12" s="47" t="s">
        <v>127</v>
      </c>
      <c r="E12" s="47" t="s">
        <v>6</v>
      </c>
      <c r="F12" s="85">
        <f t="shared" si="1"/>
        <v>6498213</v>
      </c>
      <c r="G12" s="85">
        <f t="shared" si="1"/>
        <v>6498213</v>
      </c>
      <c r="H12" s="140"/>
    </row>
    <row r="13" spans="1:8" ht="37.5" outlineLevel="5" x14ac:dyDescent="0.25">
      <c r="A13" s="46" t="s">
        <v>553</v>
      </c>
      <c r="B13" s="47" t="s">
        <v>558</v>
      </c>
      <c r="C13" s="47" t="s">
        <v>10</v>
      </c>
      <c r="D13" s="47" t="s">
        <v>554</v>
      </c>
      <c r="E13" s="47" t="s">
        <v>6</v>
      </c>
      <c r="F13" s="85">
        <f t="shared" ref="F13:G13" si="2">F14+F16+F18</f>
        <v>6498213</v>
      </c>
      <c r="G13" s="85">
        <f t="shared" si="2"/>
        <v>6498213</v>
      </c>
      <c r="H13" s="140"/>
    </row>
    <row r="14" spans="1:8" ht="57.75" customHeight="1" outlineLevel="6" x14ac:dyDescent="0.25">
      <c r="A14" s="46" t="s">
        <v>11</v>
      </c>
      <c r="B14" s="47" t="s">
        <v>558</v>
      </c>
      <c r="C14" s="47" t="s">
        <v>10</v>
      </c>
      <c r="D14" s="47" t="s">
        <v>554</v>
      </c>
      <c r="E14" s="47" t="s">
        <v>12</v>
      </c>
      <c r="F14" s="85">
        <f t="shared" ref="F14:G14" si="3">F15</f>
        <v>6247213</v>
      </c>
      <c r="G14" s="85">
        <f t="shared" si="3"/>
        <v>6247213</v>
      </c>
      <c r="H14" s="140"/>
    </row>
    <row r="15" spans="1:8" ht="18.75" customHeight="1" outlineLevel="7" x14ac:dyDescent="0.25">
      <c r="A15" s="46" t="s">
        <v>13</v>
      </c>
      <c r="B15" s="47" t="s">
        <v>558</v>
      </c>
      <c r="C15" s="47" t="s">
        <v>10</v>
      </c>
      <c r="D15" s="47" t="s">
        <v>554</v>
      </c>
      <c r="E15" s="47" t="s">
        <v>14</v>
      </c>
      <c r="F15" s="86">
        <v>6247213</v>
      </c>
      <c r="G15" s="83">
        <v>6247213</v>
      </c>
      <c r="H15" s="140"/>
    </row>
    <row r="16" spans="1:8" ht="19.5" customHeight="1" outlineLevel="6" x14ac:dyDescent="0.25">
      <c r="A16" s="46" t="s">
        <v>15</v>
      </c>
      <c r="B16" s="47" t="s">
        <v>558</v>
      </c>
      <c r="C16" s="47" t="s">
        <v>10</v>
      </c>
      <c r="D16" s="47" t="s">
        <v>554</v>
      </c>
      <c r="E16" s="47" t="s">
        <v>16</v>
      </c>
      <c r="F16" s="85">
        <f t="shared" ref="F16:G16" si="4">F17</f>
        <v>250000</v>
      </c>
      <c r="G16" s="85">
        <f t="shared" si="4"/>
        <v>250000</v>
      </c>
      <c r="H16" s="140"/>
    </row>
    <row r="17" spans="1:8" ht="37.5" outlineLevel="7" x14ac:dyDescent="0.25">
      <c r="A17" s="46" t="s">
        <v>17</v>
      </c>
      <c r="B17" s="47" t="s">
        <v>558</v>
      </c>
      <c r="C17" s="47" t="s">
        <v>10</v>
      </c>
      <c r="D17" s="47" t="s">
        <v>554</v>
      </c>
      <c r="E17" s="47" t="s">
        <v>18</v>
      </c>
      <c r="F17" s="83">
        <v>250000</v>
      </c>
      <c r="G17" s="83">
        <v>250000</v>
      </c>
      <c r="H17" s="140"/>
    </row>
    <row r="18" spans="1:8" outlineLevel="6" x14ac:dyDescent="0.25">
      <c r="A18" s="46" t="s">
        <v>19</v>
      </c>
      <c r="B18" s="47" t="s">
        <v>558</v>
      </c>
      <c r="C18" s="47" t="s">
        <v>10</v>
      </c>
      <c r="D18" s="47" t="s">
        <v>554</v>
      </c>
      <c r="E18" s="47" t="s">
        <v>20</v>
      </c>
      <c r="F18" s="85">
        <f t="shared" ref="F18" si="5">F19</f>
        <v>1000</v>
      </c>
      <c r="G18" s="85">
        <f>G19</f>
        <v>1000</v>
      </c>
      <c r="H18" s="140"/>
    </row>
    <row r="19" spans="1:8" outlineLevel="7" x14ac:dyDescent="0.25">
      <c r="A19" s="46" t="s">
        <v>21</v>
      </c>
      <c r="B19" s="47" t="s">
        <v>558</v>
      </c>
      <c r="C19" s="47" t="s">
        <v>10</v>
      </c>
      <c r="D19" s="47" t="s">
        <v>554</v>
      </c>
      <c r="E19" s="47" t="s">
        <v>22</v>
      </c>
      <c r="F19" s="83">
        <v>1000</v>
      </c>
      <c r="G19" s="83">
        <v>1000</v>
      </c>
      <c r="H19" s="140"/>
    </row>
    <row r="20" spans="1:8" outlineLevel="2" x14ac:dyDescent="0.25">
      <c r="A20" s="46" t="s">
        <v>23</v>
      </c>
      <c r="B20" s="47" t="s">
        <v>558</v>
      </c>
      <c r="C20" s="47" t="s">
        <v>24</v>
      </c>
      <c r="D20" s="47" t="s">
        <v>126</v>
      </c>
      <c r="E20" s="47" t="s">
        <v>6</v>
      </c>
      <c r="F20" s="85">
        <f t="shared" ref="F20:G20" si="6">F21+F26</f>
        <v>490315</v>
      </c>
      <c r="G20" s="85">
        <f t="shared" si="6"/>
        <v>490315</v>
      </c>
      <c r="H20" s="140"/>
    </row>
    <row r="21" spans="1:8" ht="37.5" outlineLevel="3" x14ac:dyDescent="0.25">
      <c r="A21" s="79" t="s">
        <v>454</v>
      </c>
      <c r="B21" s="62" t="s">
        <v>558</v>
      </c>
      <c r="C21" s="62" t="s">
        <v>24</v>
      </c>
      <c r="D21" s="62" t="s">
        <v>128</v>
      </c>
      <c r="E21" s="62" t="s">
        <v>6</v>
      </c>
      <c r="F21" s="87">
        <f t="shared" ref="F21:G24" si="7">F22</f>
        <v>31000</v>
      </c>
      <c r="G21" s="87">
        <f t="shared" si="7"/>
        <v>31000</v>
      </c>
      <c r="H21" s="140"/>
    </row>
    <row r="22" spans="1:8" ht="37.5" outlineLevel="4" x14ac:dyDescent="0.25">
      <c r="A22" s="46" t="s">
        <v>331</v>
      </c>
      <c r="B22" s="47" t="s">
        <v>558</v>
      </c>
      <c r="C22" s="47" t="s">
        <v>24</v>
      </c>
      <c r="D22" s="47" t="s">
        <v>332</v>
      </c>
      <c r="E22" s="47" t="s">
        <v>6</v>
      </c>
      <c r="F22" s="85">
        <f t="shared" si="7"/>
        <v>31000</v>
      </c>
      <c r="G22" s="85">
        <f t="shared" si="7"/>
        <v>31000</v>
      </c>
      <c r="H22" s="140"/>
    </row>
    <row r="23" spans="1:8" outlineLevel="5" x14ac:dyDescent="0.25">
      <c r="A23" s="80" t="s">
        <v>340</v>
      </c>
      <c r="B23" s="47" t="s">
        <v>558</v>
      </c>
      <c r="C23" s="47" t="s">
        <v>24</v>
      </c>
      <c r="D23" s="47" t="s">
        <v>333</v>
      </c>
      <c r="E23" s="47" t="s">
        <v>6</v>
      </c>
      <c r="F23" s="85">
        <f t="shared" si="7"/>
        <v>31000</v>
      </c>
      <c r="G23" s="85">
        <f t="shared" si="7"/>
        <v>31000</v>
      </c>
      <c r="H23" s="140"/>
    </row>
    <row r="24" spans="1:8" ht="20.25" customHeight="1" outlineLevel="6" x14ac:dyDescent="0.25">
      <c r="A24" s="46" t="s">
        <v>15</v>
      </c>
      <c r="B24" s="47" t="s">
        <v>558</v>
      </c>
      <c r="C24" s="47" t="s">
        <v>24</v>
      </c>
      <c r="D24" s="47" t="s">
        <v>333</v>
      </c>
      <c r="E24" s="47" t="s">
        <v>16</v>
      </c>
      <c r="F24" s="85">
        <f t="shared" si="7"/>
        <v>31000</v>
      </c>
      <c r="G24" s="85">
        <f t="shared" si="7"/>
        <v>31000</v>
      </c>
      <c r="H24" s="140"/>
    </row>
    <row r="25" spans="1:8" ht="37.5" outlineLevel="7" x14ac:dyDescent="0.25">
      <c r="A25" s="46" t="s">
        <v>17</v>
      </c>
      <c r="B25" s="47" t="s">
        <v>558</v>
      </c>
      <c r="C25" s="47" t="s">
        <v>24</v>
      </c>
      <c r="D25" s="47" t="s">
        <v>333</v>
      </c>
      <c r="E25" s="47" t="s">
        <v>18</v>
      </c>
      <c r="F25" s="85">
        <v>31000</v>
      </c>
      <c r="G25" s="83">
        <v>31000</v>
      </c>
      <c r="H25" s="140"/>
    </row>
    <row r="26" spans="1:8" ht="41.25" customHeight="1" outlineLevel="5" x14ac:dyDescent="0.25">
      <c r="A26" s="73" t="s">
        <v>463</v>
      </c>
      <c r="B26" s="62" t="s">
        <v>558</v>
      </c>
      <c r="C26" s="47" t="s">
        <v>24</v>
      </c>
      <c r="D26" s="62" t="s">
        <v>334</v>
      </c>
      <c r="E26" s="62" t="s">
        <v>6</v>
      </c>
      <c r="F26" s="88">
        <f t="shared" ref="F26:G29" si="8">F27</f>
        <v>459315</v>
      </c>
      <c r="G26" s="88">
        <f t="shared" si="8"/>
        <v>459315</v>
      </c>
      <c r="H26" s="140"/>
    </row>
    <row r="27" spans="1:8" ht="37.5" outlineLevel="6" x14ac:dyDescent="0.25">
      <c r="A27" s="81" t="s">
        <v>250</v>
      </c>
      <c r="B27" s="47" t="s">
        <v>558</v>
      </c>
      <c r="C27" s="47" t="s">
        <v>24</v>
      </c>
      <c r="D27" s="47" t="s">
        <v>336</v>
      </c>
      <c r="E27" s="47" t="s">
        <v>6</v>
      </c>
      <c r="F27" s="83">
        <f t="shared" si="8"/>
        <v>459315</v>
      </c>
      <c r="G27" s="83">
        <f t="shared" si="8"/>
        <v>459315</v>
      </c>
      <c r="H27" s="140"/>
    </row>
    <row r="28" spans="1:8" ht="37.5" outlineLevel="7" x14ac:dyDescent="0.25">
      <c r="A28" s="46" t="s">
        <v>25</v>
      </c>
      <c r="B28" s="47" t="s">
        <v>558</v>
      </c>
      <c r="C28" s="47" t="s">
        <v>24</v>
      </c>
      <c r="D28" s="47" t="s">
        <v>348</v>
      </c>
      <c r="E28" s="47" t="s">
        <v>6</v>
      </c>
      <c r="F28" s="85">
        <f t="shared" si="8"/>
        <v>459315</v>
      </c>
      <c r="G28" s="85">
        <f t="shared" si="8"/>
        <v>459315</v>
      </c>
      <c r="H28" s="140"/>
    </row>
    <row r="29" spans="1:8" ht="18.75" customHeight="1" outlineLevel="7" x14ac:dyDescent="0.25">
      <c r="A29" s="46" t="s">
        <v>15</v>
      </c>
      <c r="B29" s="47" t="s">
        <v>558</v>
      </c>
      <c r="C29" s="47" t="s">
        <v>24</v>
      </c>
      <c r="D29" s="47" t="s">
        <v>348</v>
      </c>
      <c r="E29" s="47" t="s">
        <v>16</v>
      </c>
      <c r="F29" s="85">
        <f t="shared" si="8"/>
        <v>459315</v>
      </c>
      <c r="G29" s="85">
        <f t="shared" si="8"/>
        <v>459315</v>
      </c>
      <c r="H29" s="140"/>
    </row>
    <row r="30" spans="1:8" ht="37.5" outlineLevel="7" x14ac:dyDescent="0.25">
      <c r="A30" s="46" t="s">
        <v>17</v>
      </c>
      <c r="B30" s="47" t="s">
        <v>558</v>
      </c>
      <c r="C30" s="47" t="s">
        <v>24</v>
      </c>
      <c r="D30" s="47" t="s">
        <v>348</v>
      </c>
      <c r="E30" s="47" t="s">
        <v>18</v>
      </c>
      <c r="F30" s="83">
        <v>459315</v>
      </c>
      <c r="G30" s="85">
        <v>459315</v>
      </c>
      <c r="H30" s="140"/>
    </row>
    <row r="31" spans="1:8" ht="18.75" customHeight="1" outlineLevel="3" x14ac:dyDescent="0.25">
      <c r="A31" s="46" t="s">
        <v>27</v>
      </c>
      <c r="B31" s="45" t="s">
        <v>559</v>
      </c>
      <c r="C31" s="45" t="s">
        <v>5</v>
      </c>
      <c r="D31" s="45" t="s">
        <v>126</v>
      </c>
      <c r="E31" s="45" t="s">
        <v>6</v>
      </c>
      <c r="F31" s="89">
        <f>F32+F128+F135+F178+F245+F261+F272+F290+F340+F326+F146</f>
        <v>213026935.62999997</v>
      </c>
      <c r="G31" s="89">
        <f>G32+G128+G135+G178+G245+G261+G272+G290+G340+G326+G146</f>
        <v>218742796.22999999</v>
      </c>
      <c r="H31" s="140"/>
    </row>
    <row r="32" spans="1:8" outlineLevel="5" x14ac:dyDescent="0.25">
      <c r="A32" s="79" t="s">
        <v>7</v>
      </c>
      <c r="B32" s="62" t="s">
        <v>559</v>
      </c>
      <c r="C32" s="62" t="s">
        <v>8</v>
      </c>
      <c r="D32" s="62" t="s">
        <v>126</v>
      </c>
      <c r="E32" s="62" t="s">
        <v>6</v>
      </c>
      <c r="F32" s="87">
        <f>F33+F38+F45+F51+F56</f>
        <v>87363770.599999994</v>
      </c>
      <c r="G32" s="87">
        <f>G33+G38+G45+G51+G56</f>
        <v>87307302.219999999</v>
      </c>
      <c r="H32" s="140"/>
    </row>
    <row r="33" spans="1:8" ht="37.5" outlineLevel="6" x14ac:dyDescent="0.25">
      <c r="A33" s="46" t="s">
        <v>28</v>
      </c>
      <c r="B33" s="47" t="s">
        <v>559</v>
      </c>
      <c r="C33" s="47" t="s">
        <v>29</v>
      </c>
      <c r="D33" s="47" t="s">
        <v>126</v>
      </c>
      <c r="E33" s="47" t="s">
        <v>6</v>
      </c>
      <c r="F33" s="85">
        <f t="shared" ref="F33:G36" si="9">F34</f>
        <v>2463500</v>
      </c>
      <c r="G33" s="85">
        <f t="shared" si="9"/>
        <v>2463500</v>
      </c>
      <c r="H33" s="140"/>
    </row>
    <row r="34" spans="1:8" ht="23.25" customHeight="1" outlineLevel="7" x14ac:dyDescent="0.25">
      <c r="A34" s="46" t="s">
        <v>132</v>
      </c>
      <c r="B34" s="47" t="s">
        <v>559</v>
      </c>
      <c r="C34" s="47" t="s">
        <v>29</v>
      </c>
      <c r="D34" s="47" t="s">
        <v>127</v>
      </c>
      <c r="E34" s="47" t="s">
        <v>6</v>
      </c>
      <c r="F34" s="85">
        <f t="shared" si="9"/>
        <v>2463500</v>
      </c>
      <c r="G34" s="85">
        <f t="shared" si="9"/>
        <v>2463500</v>
      </c>
      <c r="H34" s="140"/>
    </row>
    <row r="35" spans="1:8" outlineLevel="2" x14ac:dyDescent="0.25">
      <c r="A35" s="46" t="s">
        <v>555</v>
      </c>
      <c r="B35" s="47" t="s">
        <v>559</v>
      </c>
      <c r="C35" s="47" t="s">
        <v>29</v>
      </c>
      <c r="D35" s="47" t="s">
        <v>556</v>
      </c>
      <c r="E35" s="47" t="s">
        <v>6</v>
      </c>
      <c r="F35" s="85">
        <f t="shared" si="9"/>
        <v>2463500</v>
      </c>
      <c r="G35" s="85">
        <f t="shared" si="9"/>
        <v>2463500</v>
      </c>
      <c r="H35" s="140"/>
    </row>
    <row r="36" spans="1:8" ht="56.25" customHeight="1" outlineLevel="3" x14ac:dyDescent="0.25">
      <c r="A36" s="46" t="s">
        <v>11</v>
      </c>
      <c r="B36" s="47" t="s">
        <v>559</v>
      </c>
      <c r="C36" s="47" t="s">
        <v>29</v>
      </c>
      <c r="D36" s="47" t="s">
        <v>556</v>
      </c>
      <c r="E36" s="47" t="s">
        <v>12</v>
      </c>
      <c r="F36" s="85">
        <f t="shared" si="9"/>
        <v>2463500</v>
      </c>
      <c r="G36" s="85">
        <f t="shared" si="9"/>
        <v>2463500</v>
      </c>
      <c r="H36" s="140"/>
    </row>
    <row r="37" spans="1:8" ht="19.5" customHeight="1" outlineLevel="5" x14ac:dyDescent="0.25">
      <c r="A37" s="46" t="s">
        <v>13</v>
      </c>
      <c r="B37" s="47" t="s">
        <v>559</v>
      </c>
      <c r="C37" s="47" t="s">
        <v>29</v>
      </c>
      <c r="D37" s="47" t="s">
        <v>556</v>
      </c>
      <c r="E37" s="47" t="s">
        <v>14</v>
      </c>
      <c r="F37" s="85">
        <v>2463500</v>
      </c>
      <c r="G37" s="85">
        <v>2463500</v>
      </c>
      <c r="H37" s="140"/>
    </row>
    <row r="38" spans="1:8" ht="56.25" outlineLevel="6" x14ac:dyDescent="0.25">
      <c r="A38" s="46" t="s">
        <v>30</v>
      </c>
      <c r="B38" s="47" t="s">
        <v>559</v>
      </c>
      <c r="C38" s="47" t="s">
        <v>31</v>
      </c>
      <c r="D38" s="47" t="s">
        <v>126</v>
      </c>
      <c r="E38" s="47" t="s">
        <v>6</v>
      </c>
      <c r="F38" s="85">
        <f t="shared" ref="F38:G39" si="10">F39</f>
        <v>20575252</v>
      </c>
      <c r="G38" s="85">
        <f t="shared" si="10"/>
        <v>20575252</v>
      </c>
      <c r="H38" s="140"/>
    </row>
    <row r="39" spans="1:8" ht="37.5" outlineLevel="7" x14ac:dyDescent="0.25">
      <c r="A39" s="46" t="s">
        <v>132</v>
      </c>
      <c r="B39" s="47" t="s">
        <v>559</v>
      </c>
      <c r="C39" s="47" t="s">
        <v>31</v>
      </c>
      <c r="D39" s="47" t="s">
        <v>127</v>
      </c>
      <c r="E39" s="47" t="s">
        <v>6</v>
      </c>
      <c r="F39" s="85">
        <f t="shared" si="10"/>
        <v>20575252</v>
      </c>
      <c r="G39" s="85">
        <f t="shared" si="10"/>
        <v>20575252</v>
      </c>
      <c r="H39" s="140"/>
    </row>
    <row r="40" spans="1:8" ht="37.5" outlineLevel="6" x14ac:dyDescent="0.25">
      <c r="A40" s="46" t="s">
        <v>553</v>
      </c>
      <c r="B40" s="47" t="s">
        <v>559</v>
      </c>
      <c r="C40" s="47" t="s">
        <v>31</v>
      </c>
      <c r="D40" s="47" t="s">
        <v>554</v>
      </c>
      <c r="E40" s="47" t="s">
        <v>6</v>
      </c>
      <c r="F40" s="85">
        <f t="shared" ref="F40:G40" si="11">F41+F43</f>
        <v>20575252</v>
      </c>
      <c r="G40" s="85">
        <f t="shared" si="11"/>
        <v>20575252</v>
      </c>
      <c r="H40" s="140"/>
    </row>
    <row r="41" spans="1:8" ht="56.25" customHeight="1" outlineLevel="7" x14ac:dyDescent="0.25">
      <c r="A41" s="46" t="s">
        <v>11</v>
      </c>
      <c r="B41" s="47" t="s">
        <v>559</v>
      </c>
      <c r="C41" s="47" t="s">
        <v>31</v>
      </c>
      <c r="D41" s="47" t="s">
        <v>554</v>
      </c>
      <c r="E41" s="47" t="s">
        <v>12</v>
      </c>
      <c r="F41" s="85">
        <f t="shared" ref="F41:G41" si="12">F42</f>
        <v>20483252</v>
      </c>
      <c r="G41" s="85">
        <f t="shared" si="12"/>
        <v>20483252</v>
      </c>
      <c r="H41" s="140"/>
    </row>
    <row r="42" spans="1:8" ht="19.5" customHeight="1" outlineLevel="7" x14ac:dyDescent="0.25">
      <c r="A42" s="46" t="s">
        <v>13</v>
      </c>
      <c r="B42" s="47" t="s">
        <v>559</v>
      </c>
      <c r="C42" s="47" t="s">
        <v>31</v>
      </c>
      <c r="D42" s="47" t="s">
        <v>554</v>
      </c>
      <c r="E42" s="47" t="s">
        <v>14</v>
      </c>
      <c r="F42" s="85">
        <v>20483252</v>
      </c>
      <c r="G42" s="92">
        <v>20483252</v>
      </c>
      <c r="H42" s="140"/>
    </row>
    <row r="43" spans="1:8" ht="19.5" customHeight="1" outlineLevel="7" x14ac:dyDescent="0.25">
      <c r="A43" s="46" t="s">
        <v>15</v>
      </c>
      <c r="B43" s="47" t="s">
        <v>559</v>
      </c>
      <c r="C43" s="47" t="s">
        <v>31</v>
      </c>
      <c r="D43" s="47" t="s">
        <v>554</v>
      </c>
      <c r="E43" s="47" t="s">
        <v>16</v>
      </c>
      <c r="F43" s="85">
        <f t="shared" ref="F43:G43" si="13">F44</f>
        <v>92000</v>
      </c>
      <c r="G43" s="85">
        <f t="shared" si="13"/>
        <v>92000</v>
      </c>
      <c r="H43" s="140"/>
    </row>
    <row r="44" spans="1:8" ht="37.5" outlineLevel="7" x14ac:dyDescent="0.25">
      <c r="A44" s="46" t="s">
        <v>17</v>
      </c>
      <c r="B44" s="47" t="s">
        <v>559</v>
      </c>
      <c r="C44" s="47" t="s">
        <v>31</v>
      </c>
      <c r="D44" s="47" t="s">
        <v>554</v>
      </c>
      <c r="E44" s="47" t="s">
        <v>18</v>
      </c>
      <c r="F44" s="85">
        <v>92000</v>
      </c>
      <c r="G44" s="92">
        <v>92000</v>
      </c>
      <c r="H44" s="140"/>
    </row>
    <row r="45" spans="1:8" outlineLevel="7" x14ac:dyDescent="0.25">
      <c r="A45" s="46" t="s">
        <v>262</v>
      </c>
      <c r="B45" s="47" t="s">
        <v>559</v>
      </c>
      <c r="C45" s="47" t="s">
        <v>263</v>
      </c>
      <c r="D45" s="47" t="s">
        <v>126</v>
      </c>
      <c r="E45" s="47" t="s">
        <v>6</v>
      </c>
      <c r="F45" s="83">
        <f t="shared" ref="F45:G45" si="14">F46</f>
        <v>214169.4</v>
      </c>
      <c r="G45" s="83">
        <f t="shared" si="14"/>
        <v>13368.02</v>
      </c>
      <c r="H45" s="140"/>
    </row>
    <row r="46" spans="1:8" ht="20.25" customHeight="1" outlineLevel="7" x14ac:dyDescent="0.25">
      <c r="A46" s="46" t="s">
        <v>132</v>
      </c>
      <c r="B46" s="47" t="s">
        <v>559</v>
      </c>
      <c r="C46" s="47" t="s">
        <v>263</v>
      </c>
      <c r="D46" s="47" t="s">
        <v>127</v>
      </c>
      <c r="E46" s="47" t="s">
        <v>6</v>
      </c>
      <c r="F46" s="83">
        <f t="shared" ref="F46:G46" si="15">F48</f>
        <v>214169.4</v>
      </c>
      <c r="G46" s="83">
        <f t="shared" si="15"/>
        <v>13368.02</v>
      </c>
      <c r="H46" s="140"/>
    </row>
    <row r="47" spans="1:8" outlineLevel="7" x14ac:dyDescent="0.25">
      <c r="A47" s="46" t="s">
        <v>292</v>
      </c>
      <c r="B47" s="47" t="s">
        <v>559</v>
      </c>
      <c r="C47" s="47" t="s">
        <v>263</v>
      </c>
      <c r="D47" s="47" t="s">
        <v>291</v>
      </c>
      <c r="E47" s="47" t="s">
        <v>6</v>
      </c>
      <c r="F47" s="83">
        <f t="shared" ref="F47:G49" si="16">F48</f>
        <v>214169.4</v>
      </c>
      <c r="G47" s="83">
        <f t="shared" si="16"/>
        <v>13368.02</v>
      </c>
      <c r="H47" s="140"/>
    </row>
    <row r="48" spans="1:8" ht="74.25" customHeight="1" outlineLevel="2" x14ac:dyDescent="0.25">
      <c r="A48" s="46" t="s">
        <v>439</v>
      </c>
      <c r="B48" s="47" t="s">
        <v>559</v>
      </c>
      <c r="C48" s="47" t="s">
        <v>263</v>
      </c>
      <c r="D48" s="47" t="s">
        <v>300</v>
      </c>
      <c r="E48" s="47" t="s">
        <v>6</v>
      </c>
      <c r="F48" s="83">
        <f t="shared" si="16"/>
        <v>214169.4</v>
      </c>
      <c r="G48" s="83">
        <f t="shared" si="16"/>
        <v>13368.02</v>
      </c>
      <c r="H48" s="140"/>
    </row>
    <row r="49" spans="1:8" ht="20.25" customHeight="1" outlineLevel="4" x14ac:dyDescent="0.25">
      <c r="A49" s="46" t="s">
        <v>15</v>
      </c>
      <c r="B49" s="47" t="s">
        <v>559</v>
      </c>
      <c r="C49" s="47" t="s">
        <v>263</v>
      </c>
      <c r="D49" s="47" t="s">
        <v>300</v>
      </c>
      <c r="E49" s="47" t="s">
        <v>16</v>
      </c>
      <c r="F49" s="83">
        <f t="shared" si="16"/>
        <v>214169.4</v>
      </c>
      <c r="G49" s="83">
        <f t="shared" si="16"/>
        <v>13368.02</v>
      </c>
      <c r="H49" s="140"/>
    </row>
    <row r="50" spans="1:8" ht="37.5" outlineLevel="5" x14ac:dyDescent="0.25">
      <c r="A50" s="46" t="s">
        <v>17</v>
      </c>
      <c r="B50" s="47" t="s">
        <v>559</v>
      </c>
      <c r="C50" s="47" t="s">
        <v>263</v>
      </c>
      <c r="D50" s="47" t="s">
        <v>300</v>
      </c>
      <c r="E50" s="47" t="s">
        <v>18</v>
      </c>
      <c r="F50" s="85">
        <v>214169.4</v>
      </c>
      <c r="G50" s="85">
        <v>13368.02</v>
      </c>
      <c r="H50" s="140"/>
    </row>
    <row r="51" spans="1:8" ht="37.5" outlineLevel="6" x14ac:dyDescent="0.25">
      <c r="A51" s="46" t="s">
        <v>9</v>
      </c>
      <c r="B51" s="47" t="s">
        <v>559</v>
      </c>
      <c r="C51" s="47" t="s">
        <v>10</v>
      </c>
      <c r="D51" s="47" t="s">
        <v>126</v>
      </c>
      <c r="E51" s="47" t="s">
        <v>6</v>
      </c>
      <c r="F51" s="85">
        <f t="shared" ref="F51:G54" si="17">F52</f>
        <v>710242</v>
      </c>
      <c r="G51" s="85">
        <f t="shared" si="17"/>
        <v>710242</v>
      </c>
      <c r="H51" s="140"/>
    </row>
    <row r="52" spans="1:8" ht="37.5" outlineLevel="7" x14ac:dyDescent="0.25">
      <c r="A52" s="46" t="s">
        <v>132</v>
      </c>
      <c r="B52" s="47" t="s">
        <v>559</v>
      </c>
      <c r="C52" s="47" t="s">
        <v>10</v>
      </c>
      <c r="D52" s="47" t="s">
        <v>127</v>
      </c>
      <c r="E52" s="47" t="s">
        <v>6</v>
      </c>
      <c r="F52" s="85">
        <f t="shared" si="17"/>
        <v>710242</v>
      </c>
      <c r="G52" s="85">
        <f t="shared" si="17"/>
        <v>710242</v>
      </c>
      <c r="H52" s="140"/>
    </row>
    <row r="53" spans="1:8" ht="20.25" customHeight="1" outlineLevel="2" x14ac:dyDescent="0.25">
      <c r="A53" s="46" t="s">
        <v>557</v>
      </c>
      <c r="B53" s="47" t="s">
        <v>559</v>
      </c>
      <c r="C53" s="47" t="s">
        <v>10</v>
      </c>
      <c r="D53" s="47" t="s">
        <v>600</v>
      </c>
      <c r="E53" s="47" t="s">
        <v>6</v>
      </c>
      <c r="F53" s="85">
        <f t="shared" si="17"/>
        <v>710242</v>
      </c>
      <c r="G53" s="85">
        <f t="shared" si="17"/>
        <v>710242</v>
      </c>
      <c r="H53" s="140"/>
    </row>
    <row r="54" spans="1:8" ht="56.25" customHeight="1" outlineLevel="3" x14ac:dyDescent="0.25">
      <c r="A54" s="46" t="s">
        <v>11</v>
      </c>
      <c r="B54" s="47" t="s">
        <v>559</v>
      </c>
      <c r="C54" s="47" t="s">
        <v>10</v>
      </c>
      <c r="D54" s="47" t="s">
        <v>600</v>
      </c>
      <c r="E54" s="47" t="s">
        <v>12</v>
      </c>
      <c r="F54" s="85">
        <f t="shared" si="17"/>
        <v>710242</v>
      </c>
      <c r="G54" s="85">
        <f t="shared" si="17"/>
        <v>710242</v>
      </c>
      <c r="H54" s="140"/>
    </row>
    <row r="55" spans="1:8" ht="19.5" customHeight="1" outlineLevel="4" x14ac:dyDescent="0.25">
      <c r="A55" s="46" t="s">
        <v>13</v>
      </c>
      <c r="B55" s="47" t="s">
        <v>559</v>
      </c>
      <c r="C55" s="47" t="s">
        <v>10</v>
      </c>
      <c r="D55" s="47" t="s">
        <v>600</v>
      </c>
      <c r="E55" s="47" t="s">
        <v>14</v>
      </c>
      <c r="F55" s="85">
        <v>710242</v>
      </c>
      <c r="G55" s="85">
        <v>710242</v>
      </c>
      <c r="H55" s="140"/>
    </row>
    <row r="56" spans="1:8" outlineLevel="7" x14ac:dyDescent="0.25">
      <c r="A56" s="46" t="s">
        <v>23</v>
      </c>
      <c r="B56" s="47" t="s">
        <v>559</v>
      </c>
      <c r="C56" s="47" t="s">
        <v>24</v>
      </c>
      <c r="D56" s="47" t="s">
        <v>126</v>
      </c>
      <c r="E56" s="47" t="s">
        <v>6</v>
      </c>
      <c r="F56" s="85">
        <f>F57+F73+F86+F78+F93</f>
        <v>63400607.200000003</v>
      </c>
      <c r="G56" s="85">
        <f>G57+G73+G86+G78+G93</f>
        <v>63544940.200000003</v>
      </c>
      <c r="H56" s="140"/>
    </row>
    <row r="57" spans="1:8" ht="37.5" outlineLevel="5" x14ac:dyDescent="0.25">
      <c r="A57" s="79" t="s">
        <v>400</v>
      </c>
      <c r="B57" s="62" t="s">
        <v>559</v>
      </c>
      <c r="C57" s="62" t="s">
        <v>24</v>
      </c>
      <c r="D57" s="62" t="s">
        <v>128</v>
      </c>
      <c r="E57" s="62" t="s">
        <v>6</v>
      </c>
      <c r="F57" s="87">
        <f>F58+F65</f>
        <v>18411025</v>
      </c>
      <c r="G57" s="87">
        <f>G58+G65</f>
        <v>18411025</v>
      </c>
      <c r="H57" s="140"/>
    </row>
    <row r="58" spans="1:8" ht="37.5" outlineLevel="6" x14ac:dyDescent="0.25">
      <c r="A58" s="46" t="s">
        <v>214</v>
      </c>
      <c r="B58" s="47" t="s">
        <v>559</v>
      </c>
      <c r="C58" s="47" t="s">
        <v>24</v>
      </c>
      <c r="D58" s="47" t="s">
        <v>332</v>
      </c>
      <c r="E58" s="47" t="s">
        <v>6</v>
      </c>
      <c r="F58" s="83">
        <f t="shared" ref="F58:G58" si="18">F59+F62</f>
        <v>262385</v>
      </c>
      <c r="G58" s="83">
        <f t="shared" si="18"/>
        <v>262385</v>
      </c>
      <c r="H58" s="140"/>
    </row>
    <row r="59" spans="1:8" outlineLevel="7" x14ac:dyDescent="0.25">
      <c r="A59" s="46" t="s">
        <v>340</v>
      </c>
      <c r="B59" s="47" t="s">
        <v>559</v>
      </c>
      <c r="C59" s="47" t="s">
        <v>24</v>
      </c>
      <c r="D59" s="47" t="s">
        <v>333</v>
      </c>
      <c r="E59" s="47" t="s">
        <v>6</v>
      </c>
      <c r="F59" s="83">
        <f t="shared" ref="F59:G60" si="19">F60</f>
        <v>212385</v>
      </c>
      <c r="G59" s="83">
        <f t="shared" si="19"/>
        <v>212385</v>
      </c>
      <c r="H59" s="140"/>
    </row>
    <row r="60" spans="1:8" ht="18.75" customHeight="1" outlineLevel="6" x14ac:dyDescent="0.25">
      <c r="A60" s="46" t="s">
        <v>15</v>
      </c>
      <c r="B60" s="47" t="s">
        <v>559</v>
      </c>
      <c r="C60" s="47" t="s">
        <v>24</v>
      </c>
      <c r="D60" s="47" t="s">
        <v>333</v>
      </c>
      <c r="E60" s="47" t="s">
        <v>16</v>
      </c>
      <c r="F60" s="85">
        <f t="shared" si="19"/>
        <v>212385</v>
      </c>
      <c r="G60" s="85">
        <f t="shared" si="19"/>
        <v>212385</v>
      </c>
      <c r="H60" s="140"/>
    </row>
    <row r="61" spans="1:8" ht="37.5" outlineLevel="7" x14ac:dyDescent="0.25">
      <c r="A61" s="46" t="s">
        <v>17</v>
      </c>
      <c r="B61" s="47" t="s">
        <v>559</v>
      </c>
      <c r="C61" s="47" t="s">
        <v>24</v>
      </c>
      <c r="D61" s="47" t="s">
        <v>333</v>
      </c>
      <c r="E61" s="47" t="s">
        <v>18</v>
      </c>
      <c r="F61" s="85">
        <v>212385</v>
      </c>
      <c r="G61" s="83">
        <v>212385</v>
      </c>
      <c r="H61" s="140"/>
    </row>
    <row r="62" spans="1:8" outlineLevel="6" x14ac:dyDescent="0.25">
      <c r="A62" s="46" t="s">
        <v>341</v>
      </c>
      <c r="B62" s="47" t="s">
        <v>559</v>
      </c>
      <c r="C62" s="47" t="s">
        <v>24</v>
      </c>
      <c r="D62" s="47" t="s">
        <v>342</v>
      </c>
      <c r="E62" s="47" t="s">
        <v>6</v>
      </c>
      <c r="F62" s="83">
        <f t="shared" ref="F62:G63" si="20">F63</f>
        <v>50000</v>
      </c>
      <c r="G62" s="83">
        <f t="shared" si="20"/>
        <v>50000</v>
      </c>
      <c r="H62" s="140"/>
    </row>
    <row r="63" spans="1:8" ht="18.75" customHeight="1" outlineLevel="7" x14ac:dyDescent="0.25">
      <c r="A63" s="46" t="s">
        <v>15</v>
      </c>
      <c r="B63" s="47" t="s">
        <v>559</v>
      </c>
      <c r="C63" s="47" t="s">
        <v>24</v>
      </c>
      <c r="D63" s="47" t="s">
        <v>342</v>
      </c>
      <c r="E63" s="47" t="s">
        <v>16</v>
      </c>
      <c r="F63" s="85">
        <f t="shared" si="20"/>
        <v>50000</v>
      </c>
      <c r="G63" s="85">
        <f t="shared" si="20"/>
        <v>50000</v>
      </c>
      <c r="H63" s="140"/>
    </row>
    <row r="64" spans="1:8" ht="37.5" outlineLevel="3" x14ac:dyDescent="0.25">
      <c r="A64" s="46" t="s">
        <v>17</v>
      </c>
      <c r="B64" s="47" t="s">
        <v>559</v>
      </c>
      <c r="C64" s="47" t="s">
        <v>24</v>
      </c>
      <c r="D64" s="47" t="s">
        <v>342</v>
      </c>
      <c r="E64" s="47" t="s">
        <v>18</v>
      </c>
      <c r="F64" s="85">
        <v>50000</v>
      </c>
      <c r="G64" s="85">
        <v>50000</v>
      </c>
      <c r="H64" s="140"/>
    </row>
    <row r="65" spans="1:8" ht="37.5" outlineLevel="5" x14ac:dyDescent="0.25">
      <c r="A65" s="46" t="s">
        <v>216</v>
      </c>
      <c r="B65" s="47" t="s">
        <v>559</v>
      </c>
      <c r="C65" s="47" t="s">
        <v>24</v>
      </c>
      <c r="D65" s="47" t="s">
        <v>232</v>
      </c>
      <c r="E65" s="47" t="s">
        <v>6</v>
      </c>
      <c r="F65" s="83">
        <f t="shared" ref="F65:G65" si="21">F66</f>
        <v>18148640</v>
      </c>
      <c r="G65" s="83">
        <f t="shared" si="21"/>
        <v>18148640</v>
      </c>
      <c r="H65" s="140"/>
    </row>
    <row r="66" spans="1:8" ht="37.5" outlineLevel="6" x14ac:dyDescent="0.25">
      <c r="A66" s="46" t="s">
        <v>33</v>
      </c>
      <c r="B66" s="47" t="s">
        <v>559</v>
      </c>
      <c r="C66" s="47" t="s">
        <v>24</v>
      </c>
      <c r="D66" s="47" t="s">
        <v>130</v>
      </c>
      <c r="E66" s="47" t="s">
        <v>6</v>
      </c>
      <c r="F66" s="85">
        <f>F67+F69+F71</f>
        <v>18148640</v>
      </c>
      <c r="G66" s="85">
        <f>G67+G69+G71</f>
        <v>18148640</v>
      </c>
      <c r="H66" s="140"/>
    </row>
    <row r="67" spans="1:8" ht="58.5" customHeight="1" outlineLevel="7" x14ac:dyDescent="0.25">
      <c r="A67" s="46" t="s">
        <v>11</v>
      </c>
      <c r="B67" s="47" t="s">
        <v>559</v>
      </c>
      <c r="C67" s="47" t="s">
        <v>24</v>
      </c>
      <c r="D67" s="47" t="s">
        <v>130</v>
      </c>
      <c r="E67" s="47" t="s">
        <v>12</v>
      </c>
      <c r="F67" s="85">
        <f t="shared" ref="F67:G67" si="22">F68</f>
        <v>9720370</v>
      </c>
      <c r="G67" s="85">
        <f t="shared" si="22"/>
        <v>9720370</v>
      </c>
      <c r="H67" s="140"/>
    </row>
    <row r="68" spans="1:8" outlineLevel="7" x14ac:dyDescent="0.25">
      <c r="A68" s="46" t="s">
        <v>34</v>
      </c>
      <c r="B68" s="47" t="s">
        <v>559</v>
      </c>
      <c r="C68" s="47" t="s">
        <v>24</v>
      </c>
      <c r="D68" s="47" t="s">
        <v>130</v>
      </c>
      <c r="E68" s="47" t="s">
        <v>35</v>
      </c>
      <c r="F68" s="85">
        <v>9720370</v>
      </c>
      <c r="G68" s="83">
        <v>9720370</v>
      </c>
      <c r="H68" s="140"/>
    </row>
    <row r="69" spans="1:8" ht="18.75" customHeight="1" outlineLevel="7" x14ac:dyDescent="0.25">
      <c r="A69" s="46" t="s">
        <v>15</v>
      </c>
      <c r="B69" s="47" t="s">
        <v>559</v>
      </c>
      <c r="C69" s="47" t="s">
        <v>24</v>
      </c>
      <c r="D69" s="47" t="s">
        <v>130</v>
      </c>
      <c r="E69" s="47" t="s">
        <v>16</v>
      </c>
      <c r="F69" s="85">
        <f t="shared" ref="F69:G69" si="23">F70</f>
        <v>7657000</v>
      </c>
      <c r="G69" s="85">
        <f t="shared" si="23"/>
        <v>7657000</v>
      </c>
      <c r="H69" s="140"/>
    </row>
    <row r="70" spans="1:8" ht="37.5" outlineLevel="7" x14ac:dyDescent="0.25">
      <c r="A70" s="46" t="s">
        <v>17</v>
      </c>
      <c r="B70" s="47" t="s">
        <v>559</v>
      </c>
      <c r="C70" s="47" t="s">
        <v>24</v>
      </c>
      <c r="D70" s="47" t="s">
        <v>130</v>
      </c>
      <c r="E70" s="47" t="s">
        <v>18</v>
      </c>
      <c r="F70" s="85">
        <v>7657000</v>
      </c>
      <c r="G70" s="83">
        <v>7657000</v>
      </c>
      <c r="H70" s="140"/>
    </row>
    <row r="71" spans="1:8" outlineLevel="7" x14ac:dyDescent="0.25">
      <c r="A71" s="46" t="s">
        <v>19</v>
      </c>
      <c r="B71" s="47" t="s">
        <v>559</v>
      </c>
      <c r="C71" s="47" t="s">
        <v>24</v>
      </c>
      <c r="D71" s="47" t="s">
        <v>130</v>
      </c>
      <c r="E71" s="47" t="s">
        <v>20</v>
      </c>
      <c r="F71" s="85">
        <f t="shared" ref="F71:G71" si="24">F72</f>
        <v>771270</v>
      </c>
      <c r="G71" s="85">
        <f t="shared" si="24"/>
        <v>771270</v>
      </c>
      <c r="H71" s="140"/>
    </row>
    <row r="72" spans="1:8" outlineLevel="7" x14ac:dyDescent="0.25">
      <c r="A72" s="46" t="s">
        <v>21</v>
      </c>
      <c r="B72" s="47" t="s">
        <v>559</v>
      </c>
      <c r="C72" s="47" t="s">
        <v>24</v>
      </c>
      <c r="D72" s="47" t="s">
        <v>130</v>
      </c>
      <c r="E72" s="47" t="s">
        <v>22</v>
      </c>
      <c r="F72" s="85">
        <v>771270</v>
      </c>
      <c r="G72" s="92">
        <v>771270</v>
      </c>
      <c r="H72" s="140"/>
    </row>
    <row r="73" spans="1:8" ht="37.5" outlineLevel="7" x14ac:dyDescent="0.25">
      <c r="A73" s="79" t="s">
        <v>462</v>
      </c>
      <c r="B73" s="62" t="s">
        <v>559</v>
      </c>
      <c r="C73" s="62" t="s">
        <v>24</v>
      </c>
      <c r="D73" s="62" t="s">
        <v>131</v>
      </c>
      <c r="E73" s="62" t="s">
        <v>6</v>
      </c>
      <c r="F73" s="87">
        <f t="shared" ref="F73:G76" si="25">F74</f>
        <v>50000</v>
      </c>
      <c r="G73" s="87">
        <f t="shared" si="25"/>
        <v>50000</v>
      </c>
      <c r="H73" s="140"/>
    </row>
    <row r="74" spans="1:8" outlineLevel="7" x14ac:dyDescent="0.25">
      <c r="A74" s="46" t="s">
        <v>343</v>
      </c>
      <c r="B74" s="47" t="s">
        <v>559</v>
      </c>
      <c r="C74" s="47" t="s">
        <v>24</v>
      </c>
      <c r="D74" s="47" t="s">
        <v>234</v>
      </c>
      <c r="E74" s="47" t="s">
        <v>6</v>
      </c>
      <c r="F74" s="85">
        <f t="shared" si="25"/>
        <v>50000</v>
      </c>
      <c r="G74" s="85">
        <f t="shared" si="25"/>
        <v>50000</v>
      </c>
      <c r="H74" s="140"/>
    </row>
    <row r="75" spans="1:8" ht="37.5" outlineLevel="7" x14ac:dyDescent="0.25">
      <c r="A75" s="46" t="s">
        <v>344</v>
      </c>
      <c r="B75" s="47" t="s">
        <v>559</v>
      </c>
      <c r="C75" s="47" t="s">
        <v>24</v>
      </c>
      <c r="D75" s="47" t="s">
        <v>345</v>
      </c>
      <c r="E75" s="47" t="s">
        <v>6</v>
      </c>
      <c r="F75" s="85">
        <f t="shared" si="25"/>
        <v>50000</v>
      </c>
      <c r="G75" s="85">
        <f t="shared" si="25"/>
        <v>50000</v>
      </c>
      <c r="H75" s="140"/>
    </row>
    <row r="76" spans="1:8" ht="21" customHeight="1" outlineLevel="7" x14ac:dyDescent="0.25">
      <c r="A76" s="46" t="s">
        <v>15</v>
      </c>
      <c r="B76" s="47" t="s">
        <v>559</v>
      </c>
      <c r="C76" s="47" t="s">
        <v>24</v>
      </c>
      <c r="D76" s="47" t="s">
        <v>345</v>
      </c>
      <c r="E76" s="47" t="s">
        <v>16</v>
      </c>
      <c r="F76" s="85">
        <f t="shared" si="25"/>
        <v>50000</v>
      </c>
      <c r="G76" s="85">
        <f t="shared" si="25"/>
        <v>50000</v>
      </c>
      <c r="H76" s="140"/>
    </row>
    <row r="77" spans="1:8" ht="37.5" outlineLevel="7" x14ac:dyDescent="0.25">
      <c r="A77" s="46" t="s">
        <v>17</v>
      </c>
      <c r="B77" s="47" t="s">
        <v>559</v>
      </c>
      <c r="C77" s="47" t="s">
        <v>24</v>
      </c>
      <c r="D77" s="47" t="s">
        <v>345</v>
      </c>
      <c r="E77" s="47" t="s">
        <v>18</v>
      </c>
      <c r="F77" s="85">
        <v>50000</v>
      </c>
      <c r="G77" s="83">
        <v>50000</v>
      </c>
      <c r="H77" s="140"/>
    </row>
    <row r="78" spans="1:8" ht="40.5" customHeight="1" outlineLevel="7" x14ac:dyDescent="0.25">
      <c r="A78" s="79" t="s">
        <v>463</v>
      </c>
      <c r="B78" s="62" t="s">
        <v>559</v>
      </c>
      <c r="C78" s="62" t="s">
        <v>24</v>
      </c>
      <c r="D78" s="62" t="s">
        <v>334</v>
      </c>
      <c r="E78" s="62" t="s">
        <v>6</v>
      </c>
      <c r="F78" s="87">
        <f>F79</f>
        <v>1032970</v>
      </c>
      <c r="G78" s="87">
        <f>G79</f>
        <v>1002970</v>
      </c>
      <c r="H78" s="140"/>
    </row>
    <row r="79" spans="1:8" ht="37.5" outlineLevel="7" x14ac:dyDescent="0.25">
      <c r="A79" s="49" t="s">
        <v>346</v>
      </c>
      <c r="B79" s="47" t="s">
        <v>559</v>
      </c>
      <c r="C79" s="47" t="s">
        <v>24</v>
      </c>
      <c r="D79" s="47" t="s">
        <v>336</v>
      </c>
      <c r="E79" s="47" t="s">
        <v>6</v>
      </c>
      <c r="F79" s="85">
        <f>F80+F83</f>
        <v>1032970</v>
      </c>
      <c r="G79" s="85">
        <f>G80+G83</f>
        <v>1002970</v>
      </c>
      <c r="H79" s="140"/>
    </row>
    <row r="80" spans="1:8" ht="37.5" outlineLevel="7" x14ac:dyDescent="0.25">
      <c r="A80" s="49" t="s">
        <v>347</v>
      </c>
      <c r="B80" s="47" t="s">
        <v>559</v>
      </c>
      <c r="C80" s="47" t="s">
        <v>24</v>
      </c>
      <c r="D80" s="47" t="s">
        <v>348</v>
      </c>
      <c r="E80" s="47" t="s">
        <v>6</v>
      </c>
      <c r="F80" s="85">
        <f>F81</f>
        <v>990470</v>
      </c>
      <c r="G80" s="85">
        <f>G81</f>
        <v>960470</v>
      </c>
      <c r="H80" s="140"/>
    </row>
    <row r="81" spans="1:8" ht="21" customHeight="1" outlineLevel="7" x14ac:dyDescent="0.25">
      <c r="A81" s="46" t="s">
        <v>15</v>
      </c>
      <c r="B81" s="47" t="s">
        <v>559</v>
      </c>
      <c r="C81" s="47" t="s">
        <v>24</v>
      </c>
      <c r="D81" s="47" t="s">
        <v>348</v>
      </c>
      <c r="E81" s="47" t="s">
        <v>16</v>
      </c>
      <c r="F81" s="85">
        <f>F82</f>
        <v>990470</v>
      </c>
      <c r="G81" s="85">
        <f>G82</f>
        <v>960470</v>
      </c>
      <c r="H81" s="140"/>
    </row>
    <row r="82" spans="1:8" ht="37.5" outlineLevel="7" x14ac:dyDescent="0.25">
      <c r="A82" s="46" t="s">
        <v>17</v>
      </c>
      <c r="B82" s="47" t="s">
        <v>559</v>
      </c>
      <c r="C82" s="47" t="s">
        <v>24</v>
      </c>
      <c r="D82" s="47" t="s">
        <v>348</v>
      </c>
      <c r="E82" s="47" t="s">
        <v>18</v>
      </c>
      <c r="F82" s="85">
        <f>240000+750470</f>
        <v>990470</v>
      </c>
      <c r="G82" s="83">
        <f>240000+720470</f>
        <v>960470</v>
      </c>
      <c r="H82" s="140"/>
    </row>
    <row r="83" spans="1:8" ht="37.5" outlineLevel="7" x14ac:dyDescent="0.25">
      <c r="A83" s="49" t="s">
        <v>349</v>
      </c>
      <c r="B83" s="47" t="s">
        <v>559</v>
      </c>
      <c r="C83" s="47" t="s">
        <v>24</v>
      </c>
      <c r="D83" s="47" t="s">
        <v>337</v>
      </c>
      <c r="E83" s="47" t="s">
        <v>6</v>
      </c>
      <c r="F83" s="85">
        <f>F84</f>
        <v>42500</v>
      </c>
      <c r="G83" s="85">
        <f>G84</f>
        <v>42500</v>
      </c>
      <c r="H83" s="140"/>
    </row>
    <row r="84" spans="1:8" ht="21" customHeight="1" outlineLevel="7" x14ac:dyDescent="0.25">
      <c r="A84" s="46" t="s">
        <v>15</v>
      </c>
      <c r="B84" s="47" t="s">
        <v>559</v>
      </c>
      <c r="C84" s="47" t="s">
        <v>24</v>
      </c>
      <c r="D84" s="47" t="s">
        <v>337</v>
      </c>
      <c r="E84" s="47" t="s">
        <v>16</v>
      </c>
      <c r="F84" s="85">
        <f>F85</f>
        <v>42500</v>
      </c>
      <c r="G84" s="85">
        <f>G85</f>
        <v>42500</v>
      </c>
      <c r="H84" s="140"/>
    </row>
    <row r="85" spans="1:8" ht="37.5" outlineLevel="7" x14ac:dyDescent="0.25">
      <c r="A85" s="46" t="s">
        <v>17</v>
      </c>
      <c r="B85" s="47" t="s">
        <v>559</v>
      </c>
      <c r="C85" s="47" t="s">
        <v>24</v>
      </c>
      <c r="D85" s="47" t="s">
        <v>337</v>
      </c>
      <c r="E85" s="47" t="s">
        <v>18</v>
      </c>
      <c r="F85" s="85">
        <v>42500</v>
      </c>
      <c r="G85" s="85">
        <v>42500</v>
      </c>
      <c r="H85" s="140"/>
    </row>
    <row r="86" spans="1:8" ht="37.5" outlineLevel="7" x14ac:dyDescent="0.25">
      <c r="A86" s="79" t="s">
        <v>401</v>
      </c>
      <c r="B86" s="62" t="s">
        <v>559</v>
      </c>
      <c r="C86" s="62" t="s">
        <v>24</v>
      </c>
      <c r="D86" s="62" t="s">
        <v>350</v>
      </c>
      <c r="E86" s="62" t="s">
        <v>6</v>
      </c>
      <c r="F86" s="87">
        <f>F87</f>
        <v>1140000</v>
      </c>
      <c r="G86" s="87">
        <f>G87</f>
        <v>1140000</v>
      </c>
      <c r="H86" s="140"/>
    </row>
    <row r="87" spans="1:8" ht="37.5" outlineLevel="7" x14ac:dyDescent="0.25">
      <c r="A87" s="46" t="s">
        <v>215</v>
      </c>
      <c r="B87" s="47" t="s">
        <v>559</v>
      </c>
      <c r="C87" s="47" t="s">
        <v>24</v>
      </c>
      <c r="D87" s="47" t="s">
        <v>351</v>
      </c>
      <c r="E87" s="47" t="s">
        <v>6</v>
      </c>
      <c r="F87" s="85">
        <f>F88</f>
        <v>1140000</v>
      </c>
      <c r="G87" s="85">
        <f>G88</f>
        <v>1140000</v>
      </c>
      <c r="H87" s="140"/>
    </row>
    <row r="88" spans="1:8" ht="56.25" outlineLevel="7" x14ac:dyDescent="0.25">
      <c r="A88" s="46" t="s">
        <v>32</v>
      </c>
      <c r="B88" s="47" t="s">
        <v>559</v>
      </c>
      <c r="C88" s="47" t="s">
        <v>24</v>
      </c>
      <c r="D88" s="47" t="s">
        <v>352</v>
      </c>
      <c r="E88" s="47" t="s">
        <v>6</v>
      </c>
      <c r="F88" s="85">
        <f t="shared" ref="F88:G88" si="26">F89+F91</f>
        <v>1140000</v>
      </c>
      <c r="G88" s="85">
        <f t="shared" si="26"/>
        <v>1140000</v>
      </c>
      <c r="H88" s="140"/>
    </row>
    <row r="89" spans="1:8" ht="21" customHeight="1" outlineLevel="7" x14ac:dyDescent="0.25">
      <c r="A89" s="46" t="s">
        <v>15</v>
      </c>
      <c r="B89" s="47" t="s">
        <v>559</v>
      </c>
      <c r="C89" s="47" t="s">
        <v>24</v>
      </c>
      <c r="D89" s="47" t="s">
        <v>352</v>
      </c>
      <c r="E89" s="47" t="s">
        <v>16</v>
      </c>
      <c r="F89" s="85">
        <f t="shared" ref="F89:G89" si="27">F90</f>
        <v>1000000</v>
      </c>
      <c r="G89" s="85">
        <f t="shared" si="27"/>
        <v>1000000</v>
      </c>
      <c r="H89" s="140"/>
    </row>
    <row r="90" spans="1:8" ht="37.5" outlineLevel="7" x14ac:dyDescent="0.25">
      <c r="A90" s="46" t="s">
        <v>17</v>
      </c>
      <c r="B90" s="47" t="s">
        <v>559</v>
      </c>
      <c r="C90" s="47" t="s">
        <v>24</v>
      </c>
      <c r="D90" s="47" t="s">
        <v>352</v>
      </c>
      <c r="E90" s="47" t="s">
        <v>18</v>
      </c>
      <c r="F90" s="85">
        <v>1000000</v>
      </c>
      <c r="G90" s="85">
        <v>1000000</v>
      </c>
      <c r="H90" s="140"/>
    </row>
    <row r="91" spans="1:8" outlineLevel="7" x14ac:dyDescent="0.25">
      <c r="A91" s="46" t="s">
        <v>19</v>
      </c>
      <c r="B91" s="47" t="s">
        <v>559</v>
      </c>
      <c r="C91" s="47" t="s">
        <v>24</v>
      </c>
      <c r="D91" s="47" t="s">
        <v>352</v>
      </c>
      <c r="E91" s="47" t="s">
        <v>20</v>
      </c>
      <c r="F91" s="85">
        <f>F92</f>
        <v>140000</v>
      </c>
      <c r="G91" s="85">
        <f>G92</f>
        <v>140000</v>
      </c>
      <c r="H91" s="140"/>
    </row>
    <row r="92" spans="1:8" outlineLevel="7" x14ac:dyDescent="0.25">
      <c r="A92" s="46" t="s">
        <v>21</v>
      </c>
      <c r="B92" s="47" t="s">
        <v>559</v>
      </c>
      <c r="C92" s="47" t="s">
        <v>24</v>
      </c>
      <c r="D92" s="47" t="s">
        <v>352</v>
      </c>
      <c r="E92" s="47" t="s">
        <v>22</v>
      </c>
      <c r="F92" s="85">
        <v>140000</v>
      </c>
      <c r="G92" s="83">
        <v>140000</v>
      </c>
      <c r="H92" s="140"/>
    </row>
    <row r="93" spans="1:8" ht="37.5" outlineLevel="7" x14ac:dyDescent="0.25">
      <c r="A93" s="46" t="s">
        <v>132</v>
      </c>
      <c r="B93" s="47" t="s">
        <v>559</v>
      </c>
      <c r="C93" s="47" t="s">
        <v>24</v>
      </c>
      <c r="D93" s="47" t="s">
        <v>127</v>
      </c>
      <c r="E93" s="47" t="s">
        <v>6</v>
      </c>
      <c r="F93" s="85">
        <f>F102+F94+F99</f>
        <v>42766612.200000003</v>
      </c>
      <c r="G93" s="85">
        <f>G102+G94+G99</f>
        <v>42940945.200000003</v>
      </c>
      <c r="H93" s="140"/>
    </row>
    <row r="94" spans="1:8" ht="37.5" outlineLevel="7" x14ac:dyDescent="0.25">
      <c r="A94" s="46" t="s">
        <v>553</v>
      </c>
      <c r="B94" s="47" t="s">
        <v>559</v>
      </c>
      <c r="C94" s="47" t="s">
        <v>24</v>
      </c>
      <c r="D94" s="47" t="s">
        <v>554</v>
      </c>
      <c r="E94" s="47" t="s">
        <v>6</v>
      </c>
      <c r="F94" s="85">
        <f>F95+F97</f>
        <v>35762809</v>
      </c>
      <c r="G94" s="85">
        <f>G95+G97</f>
        <v>35762809</v>
      </c>
      <c r="H94" s="140"/>
    </row>
    <row r="95" spans="1:8" ht="59.25" customHeight="1" outlineLevel="1" x14ac:dyDescent="0.25">
      <c r="A95" s="46" t="s">
        <v>11</v>
      </c>
      <c r="B95" s="47" t="s">
        <v>559</v>
      </c>
      <c r="C95" s="47" t="s">
        <v>24</v>
      </c>
      <c r="D95" s="47" t="s">
        <v>554</v>
      </c>
      <c r="E95" s="47" t="s">
        <v>12</v>
      </c>
      <c r="F95" s="85">
        <f t="shared" ref="F95:G95" si="28">F96</f>
        <v>34882443</v>
      </c>
      <c r="G95" s="85">
        <f t="shared" si="28"/>
        <v>34882443</v>
      </c>
      <c r="H95" s="140"/>
    </row>
    <row r="96" spans="1:8" ht="18.75" customHeight="1" outlineLevel="2" x14ac:dyDescent="0.25">
      <c r="A96" s="46" t="s">
        <v>13</v>
      </c>
      <c r="B96" s="47" t="s">
        <v>559</v>
      </c>
      <c r="C96" s="47" t="s">
        <v>24</v>
      </c>
      <c r="D96" s="47" t="s">
        <v>554</v>
      </c>
      <c r="E96" s="47" t="s">
        <v>14</v>
      </c>
      <c r="F96" s="85">
        <v>34882443</v>
      </c>
      <c r="G96" s="85">
        <v>34882443</v>
      </c>
      <c r="H96" s="140"/>
    </row>
    <row r="97" spans="1:8" ht="20.25" customHeight="1" outlineLevel="4" x14ac:dyDescent="0.25">
      <c r="A97" s="46" t="s">
        <v>15</v>
      </c>
      <c r="B97" s="47" t="s">
        <v>559</v>
      </c>
      <c r="C97" s="47" t="s">
        <v>24</v>
      </c>
      <c r="D97" s="47" t="s">
        <v>554</v>
      </c>
      <c r="E97" s="47" t="s">
        <v>16</v>
      </c>
      <c r="F97" s="83">
        <f t="shared" ref="F97:G97" si="29">F98</f>
        <v>880366</v>
      </c>
      <c r="G97" s="83">
        <f t="shared" si="29"/>
        <v>880366</v>
      </c>
      <c r="H97" s="140"/>
    </row>
    <row r="98" spans="1:8" ht="37.5" outlineLevel="5" x14ac:dyDescent="0.25">
      <c r="A98" s="46" t="s">
        <v>17</v>
      </c>
      <c r="B98" s="47" t="s">
        <v>559</v>
      </c>
      <c r="C98" s="47" t="s">
        <v>24</v>
      </c>
      <c r="D98" s="47" t="s">
        <v>554</v>
      </c>
      <c r="E98" s="47" t="s">
        <v>18</v>
      </c>
      <c r="F98" s="85">
        <v>880366</v>
      </c>
      <c r="G98" s="85">
        <v>880366</v>
      </c>
      <c r="H98" s="140"/>
    </row>
    <row r="99" spans="1:8" ht="37.5" outlineLevel="6" x14ac:dyDescent="0.25">
      <c r="A99" s="46" t="s">
        <v>562</v>
      </c>
      <c r="B99" s="47" t="s">
        <v>559</v>
      </c>
      <c r="C99" s="47" t="s">
        <v>24</v>
      </c>
      <c r="D99" s="47" t="s">
        <v>561</v>
      </c>
      <c r="E99" s="47" t="s">
        <v>6</v>
      </c>
      <c r="F99" s="83">
        <f t="shared" ref="F99:G100" si="30">F100</f>
        <v>200000</v>
      </c>
      <c r="G99" s="83">
        <f t="shared" si="30"/>
        <v>200000</v>
      </c>
      <c r="H99" s="140"/>
    </row>
    <row r="100" spans="1:8" ht="18" customHeight="1" outlineLevel="7" x14ac:dyDescent="0.25">
      <c r="A100" s="46" t="s">
        <v>15</v>
      </c>
      <c r="B100" s="47" t="s">
        <v>559</v>
      </c>
      <c r="C100" s="47" t="s">
        <v>24</v>
      </c>
      <c r="D100" s="47" t="s">
        <v>561</v>
      </c>
      <c r="E100" s="47" t="s">
        <v>16</v>
      </c>
      <c r="F100" s="83">
        <f t="shared" si="30"/>
        <v>200000</v>
      </c>
      <c r="G100" s="83">
        <f t="shared" si="30"/>
        <v>200000</v>
      </c>
      <c r="H100" s="140"/>
    </row>
    <row r="101" spans="1:8" ht="37.5" outlineLevel="7" x14ac:dyDescent="0.25">
      <c r="A101" s="46" t="s">
        <v>17</v>
      </c>
      <c r="B101" s="47" t="s">
        <v>559</v>
      </c>
      <c r="C101" s="47" t="s">
        <v>24</v>
      </c>
      <c r="D101" s="47" t="s">
        <v>561</v>
      </c>
      <c r="E101" s="47" t="s">
        <v>18</v>
      </c>
      <c r="F101" s="85">
        <v>200000</v>
      </c>
      <c r="G101" s="85">
        <v>200000</v>
      </c>
      <c r="H101" s="140"/>
    </row>
    <row r="102" spans="1:8" outlineLevel="7" x14ac:dyDescent="0.25">
      <c r="A102" s="46" t="s">
        <v>292</v>
      </c>
      <c r="B102" s="47" t="s">
        <v>559</v>
      </c>
      <c r="C102" s="47" t="s">
        <v>24</v>
      </c>
      <c r="D102" s="47" t="s">
        <v>291</v>
      </c>
      <c r="E102" s="47" t="s">
        <v>6</v>
      </c>
      <c r="F102" s="85">
        <f>F123+F103+F108+F113+F118</f>
        <v>6803803.2000000002</v>
      </c>
      <c r="G102" s="85">
        <f>G123+G103+G108+G113+G118</f>
        <v>6978136.2000000002</v>
      </c>
      <c r="H102" s="140"/>
    </row>
    <row r="103" spans="1:8" ht="57.75" customHeight="1" outlineLevel="7" x14ac:dyDescent="0.25">
      <c r="A103" s="29" t="s">
        <v>479</v>
      </c>
      <c r="B103" s="47" t="s">
        <v>559</v>
      </c>
      <c r="C103" s="47" t="s">
        <v>24</v>
      </c>
      <c r="D103" s="47" t="s">
        <v>293</v>
      </c>
      <c r="E103" s="47" t="s">
        <v>6</v>
      </c>
      <c r="F103" s="85">
        <f t="shared" ref="F103:G103" si="31">F104+F106</f>
        <v>1361162</v>
      </c>
      <c r="G103" s="85">
        <f t="shared" si="31"/>
        <v>1361162</v>
      </c>
      <c r="H103" s="140"/>
    </row>
    <row r="104" spans="1:8" ht="58.5" customHeight="1" outlineLevel="7" x14ac:dyDescent="0.25">
      <c r="A104" s="46" t="s">
        <v>11</v>
      </c>
      <c r="B104" s="47" t="s">
        <v>559</v>
      </c>
      <c r="C104" s="47" t="s">
        <v>24</v>
      </c>
      <c r="D104" s="47" t="s">
        <v>293</v>
      </c>
      <c r="E104" s="47" t="s">
        <v>12</v>
      </c>
      <c r="F104" s="85">
        <f t="shared" ref="F104:G104" si="32">F105</f>
        <v>1346162</v>
      </c>
      <c r="G104" s="85">
        <f t="shared" si="32"/>
        <v>1346162</v>
      </c>
      <c r="H104" s="140"/>
    </row>
    <row r="105" spans="1:8" ht="18.75" customHeight="1" outlineLevel="7" x14ac:dyDescent="0.25">
      <c r="A105" s="46" t="s">
        <v>13</v>
      </c>
      <c r="B105" s="47" t="s">
        <v>559</v>
      </c>
      <c r="C105" s="47" t="s">
        <v>24</v>
      </c>
      <c r="D105" s="47" t="s">
        <v>293</v>
      </c>
      <c r="E105" s="47" t="s">
        <v>14</v>
      </c>
      <c r="F105" s="85">
        <v>1346162</v>
      </c>
      <c r="G105" s="85">
        <v>1346162</v>
      </c>
      <c r="H105" s="140"/>
    </row>
    <row r="106" spans="1:8" ht="19.5" customHeight="1" outlineLevel="7" x14ac:dyDescent="0.25">
      <c r="A106" s="46" t="s">
        <v>15</v>
      </c>
      <c r="B106" s="47" t="s">
        <v>559</v>
      </c>
      <c r="C106" s="47" t="s">
        <v>24</v>
      </c>
      <c r="D106" s="47" t="s">
        <v>293</v>
      </c>
      <c r="E106" s="47" t="s">
        <v>16</v>
      </c>
      <c r="F106" s="85">
        <f t="shared" ref="F106:G106" si="33">F107</f>
        <v>15000</v>
      </c>
      <c r="G106" s="85">
        <f t="shared" si="33"/>
        <v>15000</v>
      </c>
      <c r="H106" s="140"/>
    </row>
    <row r="107" spans="1:8" ht="37.5" outlineLevel="7" x14ac:dyDescent="0.25">
      <c r="A107" s="46" t="s">
        <v>17</v>
      </c>
      <c r="B107" s="47" t="s">
        <v>559</v>
      </c>
      <c r="C107" s="47" t="s">
        <v>24</v>
      </c>
      <c r="D107" s="47" t="s">
        <v>293</v>
      </c>
      <c r="E107" s="47" t="s">
        <v>18</v>
      </c>
      <c r="F107" s="85">
        <v>15000</v>
      </c>
      <c r="G107" s="85">
        <v>15000</v>
      </c>
      <c r="H107" s="140"/>
    </row>
    <row r="108" spans="1:8" ht="22.5" customHeight="1" outlineLevel="7" x14ac:dyDescent="0.25">
      <c r="A108" s="29" t="s">
        <v>662</v>
      </c>
      <c r="B108" s="47" t="s">
        <v>559</v>
      </c>
      <c r="C108" s="47" t="s">
        <v>24</v>
      </c>
      <c r="D108" s="47" t="s">
        <v>669</v>
      </c>
      <c r="E108" s="47" t="s">
        <v>6</v>
      </c>
      <c r="F108" s="85">
        <f t="shared" ref="F108:G108" si="34">F109+F111</f>
        <v>2017233</v>
      </c>
      <c r="G108" s="85">
        <f t="shared" si="34"/>
        <v>2093065</v>
      </c>
      <c r="H108" s="140"/>
    </row>
    <row r="109" spans="1:8" ht="57.75" customHeight="1" outlineLevel="7" x14ac:dyDescent="0.25">
      <c r="A109" s="46" t="s">
        <v>11</v>
      </c>
      <c r="B109" s="47" t="s">
        <v>559</v>
      </c>
      <c r="C109" s="47" t="s">
        <v>24</v>
      </c>
      <c r="D109" s="47" t="s">
        <v>669</v>
      </c>
      <c r="E109" s="47" t="s">
        <v>12</v>
      </c>
      <c r="F109" s="85">
        <f t="shared" ref="F109:G109" si="35">F110</f>
        <v>2002233</v>
      </c>
      <c r="G109" s="85">
        <f t="shared" si="35"/>
        <v>2078065</v>
      </c>
      <c r="H109" s="140"/>
    </row>
    <row r="110" spans="1:8" ht="19.5" customHeight="1" outlineLevel="7" x14ac:dyDescent="0.25">
      <c r="A110" s="46" t="s">
        <v>13</v>
      </c>
      <c r="B110" s="47" t="s">
        <v>559</v>
      </c>
      <c r="C110" s="47" t="s">
        <v>24</v>
      </c>
      <c r="D110" s="47" t="s">
        <v>669</v>
      </c>
      <c r="E110" s="47" t="s">
        <v>14</v>
      </c>
      <c r="F110" s="85">
        <v>2002233</v>
      </c>
      <c r="G110" s="85">
        <v>2078065</v>
      </c>
      <c r="H110" s="140"/>
    </row>
    <row r="111" spans="1:8" ht="21" customHeight="1" outlineLevel="7" x14ac:dyDescent="0.25">
      <c r="A111" s="46" t="s">
        <v>15</v>
      </c>
      <c r="B111" s="47" t="s">
        <v>559</v>
      </c>
      <c r="C111" s="47" t="s">
        <v>24</v>
      </c>
      <c r="D111" s="47" t="s">
        <v>669</v>
      </c>
      <c r="E111" s="47" t="s">
        <v>16</v>
      </c>
      <c r="F111" s="85">
        <f t="shared" ref="F111:G111" si="36">F112</f>
        <v>15000</v>
      </c>
      <c r="G111" s="85">
        <f t="shared" si="36"/>
        <v>15000</v>
      </c>
      <c r="H111" s="140"/>
    </row>
    <row r="112" spans="1:8" ht="37.5" outlineLevel="7" x14ac:dyDescent="0.25">
      <c r="A112" s="46" t="s">
        <v>17</v>
      </c>
      <c r="B112" s="47" t="s">
        <v>559</v>
      </c>
      <c r="C112" s="47" t="s">
        <v>24</v>
      </c>
      <c r="D112" s="47" t="s">
        <v>669</v>
      </c>
      <c r="E112" s="47" t="s">
        <v>18</v>
      </c>
      <c r="F112" s="85">
        <v>15000</v>
      </c>
      <c r="G112" s="85">
        <v>15000</v>
      </c>
      <c r="H112" s="140"/>
    </row>
    <row r="113" spans="1:8" ht="56.25" outlineLevel="3" x14ac:dyDescent="0.25">
      <c r="A113" s="29" t="s">
        <v>403</v>
      </c>
      <c r="B113" s="47" t="s">
        <v>559</v>
      </c>
      <c r="C113" s="47" t="s">
        <v>24</v>
      </c>
      <c r="D113" s="47" t="s">
        <v>294</v>
      </c>
      <c r="E113" s="47" t="s">
        <v>6</v>
      </c>
      <c r="F113" s="85">
        <f t="shared" ref="F113:G113" si="37">F114+F116</f>
        <v>802160</v>
      </c>
      <c r="G113" s="85">
        <f t="shared" si="37"/>
        <v>831647</v>
      </c>
      <c r="H113" s="140"/>
    </row>
    <row r="114" spans="1:8" ht="57.75" customHeight="1" outlineLevel="3" x14ac:dyDescent="0.25">
      <c r="A114" s="46" t="s">
        <v>11</v>
      </c>
      <c r="B114" s="47" t="s">
        <v>559</v>
      </c>
      <c r="C114" s="47" t="s">
        <v>24</v>
      </c>
      <c r="D114" s="47" t="s">
        <v>294</v>
      </c>
      <c r="E114" s="47" t="s">
        <v>12</v>
      </c>
      <c r="F114" s="85">
        <f t="shared" ref="F114:G114" si="38">F115</f>
        <v>757160</v>
      </c>
      <c r="G114" s="85">
        <f t="shared" si="38"/>
        <v>786647</v>
      </c>
      <c r="H114" s="140"/>
    </row>
    <row r="115" spans="1:8" ht="18.75" customHeight="1" outlineLevel="3" x14ac:dyDescent="0.25">
      <c r="A115" s="46" t="s">
        <v>13</v>
      </c>
      <c r="B115" s="47" t="s">
        <v>559</v>
      </c>
      <c r="C115" s="47" t="s">
        <v>24</v>
      </c>
      <c r="D115" s="47" t="s">
        <v>294</v>
      </c>
      <c r="E115" s="47" t="s">
        <v>14</v>
      </c>
      <c r="F115" s="85">
        <v>757160</v>
      </c>
      <c r="G115" s="92">
        <v>786647</v>
      </c>
      <c r="H115" s="140"/>
    </row>
    <row r="116" spans="1:8" ht="20.25" customHeight="1" outlineLevel="3" x14ac:dyDescent="0.25">
      <c r="A116" s="46" t="s">
        <v>15</v>
      </c>
      <c r="B116" s="47" t="s">
        <v>559</v>
      </c>
      <c r="C116" s="47" t="s">
        <v>24</v>
      </c>
      <c r="D116" s="47" t="s">
        <v>294</v>
      </c>
      <c r="E116" s="47" t="s">
        <v>16</v>
      </c>
      <c r="F116" s="85">
        <f t="shared" ref="F116:G116" si="39">F117</f>
        <v>45000</v>
      </c>
      <c r="G116" s="85">
        <f t="shared" si="39"/>
        <v>45000</v>
      </c>
      <c r="H116" s="140"/>
    </row>
    <row r="117" spans="1:8" ht="37.5" outlineLevel="5" x14ac:dyDescent="0.25">
      <c r="A117" s="46" t="s">
        <v>17</v>
      </c>
      <c r="B117" s="47" t="s">
        <v>559</v>
      </c>
      <c r="C117" s="47" t="s">
        <v>24</v>
      </c>
      <c r="D117" s="47" t="s">
        <v>294</v>
      </c>
      <c r="E117" s="47" t="s">
        <v>18</v>
      </c>
      <c r="F117" s="85">
        <v>45000</v>
      </c>
      <c r="G117" s="85">
        <v>45000</v>
      </c>
      <c r="H117" s="140"/>
    </row>
    <row r="118" spans="1:8" ht="37.5" outlineLevel="5" x14ac:dyDescent="0.25">
      <c r="A118" s="46" t="s">
        <v>428</v>
      </c>
      <c r="B118" s="47" t="s">
        <v>559</v>
      </c>
      <c r="C118" s="47" t="s">
        <v>24</v>
      </c>
      <c r="D118" s="47" t="s">
        <v>429</v>
      </c>
      <c r="E118" s="47" t="s">
        <v>6</v>
      </c>
      <c r="F118" s="85">
        <f>F119+F121</f>
        <v>1882931</v>
      </c>
      <c r="G118" s="85">
        <f>G119+G121</f>
        <v>1951945</v>
      </c>
      <c r="H118" s="140"/>
    </row>
    <row r="119" spans="1:8" ht="60" customHeight="1" outlineLevel="5" x14ac:dyDescent="0.25">
      <c r="A119" s="46" t="s">
        <v>11</v>
      </c>
      <c r="B119" s="47" t="s">
        <v>559</v>
      </c>
      <c r="C119" s="47" t="s">
        <v>24</v>
      </c>
      <c r="D119" s="47" t="s">
        <v>429</v>
      </c>
      <c r="E119" s="47" t="s">
        <v>12</v>
      </c>
      <c r="F119" s="85">
        <f>F120</f>
        <v>1725331</v>
      </c>
      <c r="G119" s="85">
        <f>G120</f>
        <v>1794345</v>
      </c>
      <c r="H119" s="140"/>
    </row>
    <row r="120" spans="1:8" ht="18.75" customHeight="1" outlineLevel="5" x14ac:dyDescent="0.25">
      <c r="A120" s="46" t="s">
        <v>13</v>
      </c>
      <c r="B120" s="47" t="s">
        <v>559</v>
      </c>
      <c r="C120" s="47" t="s">
        <v>24</v>
      </c>
      <c r="D120" s="47" t="s">
        <v>429</v>
      </c>
      <c r="E120" s="47" t="s">
        <v>14</v>
      </c>
      <c r="F120" s="85">
        <v>1725331</v>
      </c>
      <c r="G120" s="85">
        <v>1794345</v>
      </c>
      <c r="H120" s="140"/>
    </row>
    <row r="121" spans="1:8" ht="19.5" customHeight="1" outlineLevel="5" x14ac:dyDescent="0.25">
      <c r="A121" s="46" t="s">
        <v>15</v>
      </c>
      <c r="B121" s="47" t="s">
        <v>559</v>
      </c>
      <c r="C121" s="47" t="s">
        <v>24</v>
      </c>
      <c r="D121" s="47" t="s">
        <v>429</v>
      </c>
      <c r="E121" s="47" t="s">
        <v>16</v>
      </c>
      <c r="F121" s="85">
        <f>F122</f>
        <v>157600</v>
      </c>
      <c r="G121" s="85">
        <f>G122</f>
        <v>157600</v>
      </c>
      <c r="H121" s="140"/>
    </row>
    <row r="122" spans="1:8" ht="37.5" outlineLevel="5" x14ac:dyDescent="0.25">
      <c r="A122" s="46" t="s">
        <v>17</v>
      </c>
      <c r="B122" s="47" t="s">
        <v>559</v>
      </c>
      <c r="C122" s="47" t="s">
        <v>24</v>
      </c>
      <c r="D122" s="47" t="s">
        <v>429</v>
      </c>
      <c r="E122" s="47" t="s">
        <v>18</v>
      </c>
      <c r="F122" s="85">
        <v>157600</v>
      </c>
      <c r="G122" s="85">
        <v>157600</v>
      </c>
      <c r="H122" s="140"/>
    </row>
    <row r="123" spans="1:8" ht="74.25" customHeight="1" outlineLevel="7" x14ac:dyDescent="0.25">
      <c r="A123" s="29" t="s">
        <v>748</v>
      </c>
      <c r="B123" s="47" t="s">
        <v>559</v>
      </c>
      <c r="C123" s="47" t="s">
        <v>24</v>
      </c>
      <c r="D123" s="47" t="s">
        <v>312</v>
      </c>
      <c r="E123" s="47" t="s">
        <v>6</v>
      </c>
      <c r="F123" s="85">
        <f>F124+F126</f>
        <v>740317.2</v>
      </c>
      <c r="G123" s="85">
        <f>G124+G126</f>
        <v>740317.2</v>
      </c>
      <c r="H123" s="140"/>
    </row>
    <row r="124" spans="1:8" ht="57.75" customHeight="1" outlineLevel="7" x14ac:dyDescent="0.25">
      <c r="A124" s="46" t="s">
        <v>11</v>
      </c>
      <c r="B124" s="47" t="s">
        <v>559</v>
      </c>
      <c r="C124" s="47" t="s">
        <v>24</v>
      </c>
      <c r="D124" s="47" t="s">
        <v>312</v>
      </c>
      <c r="E124" s="47" t="s">
        <v>12</v>
      </c>
      <c r="F124" s="85">
        <f t="shared" ref="F124:G124" si="40">F125</f>
        <v>680317.2</v>
      </c>
      <c r="G124" s="85">
        <f t="shared" si="40"/>
        <v>680317.2</v>
      </c>
      <c r="H124" s="140"/>
    </row>
    <row r="125" spans="1:8" ht="18.75" customHeight="1" outlineLevel="7" x14ac:dyDescent="0.25">
      <c r="A125" s="46" t="s">
        <v>13</v>
      </c>
      <c r="B125" s="47" t="s">
        <v>559</v>
      </c>
      <c r="C125" s="47" t="s">
        <v>24</v>
      </c>
      <c r="D125" s="47" t="s">
        <v>312</v>
      </c>
      <c r="E125" s="47" t="s">
        <v>14</v>
      </c>
      <c r="F125" s="85">
        <v>680317.2</v>
      </c>
      <c r="G125" s="85">
        <v>680317.2</v>
      </c>
      <c r="H125" s="140"/>
    </row>
    <row r="126" spans="1:8" ht="20.25" customHeight="1" outlineLevel="7" x14ac:dyDescent="0.25">
      <c r="A126" s="46" t="s">
        <v>15</v>
      </c>
      <c r="B126" s="47" t="s">
        <v>559</v>
      </c>
      <c r="C126" s="47" t="s">
        <v>24</v>
      </c>
      <c r="D126" s="47" t="s">
        <v>312</v>
      </c>
      <c r="E126" s="47" t="s">
        <v>16</v>
      </c>
      <c r="F126" s="85">
        <f>F127</f>
        <v>60000</v>
      </c>
      <c r="G126" s="85">
        <f>G127</f>
        <v>60000</v>
      </c>
      <c r="H126" s="140"/>
    </row>
    <row r="127" spans="1:8" ht="37.5" outlineLevel="7" x14ac:dyDescent="0.25">
      <c r="A127" s="46" t="s">
        <v>17</v>
      </c>
      <c r="B127" s="47" t="s">
        <v>559</v>
      </c>
      <c r="C127" s="47" t="s">
        <v>24</v>
      </c>
      <c r="D127" s="47" t="s">
        <v>312</v>
      </c>
      <c r="E127" s="47" t="s">
        <v>18</v>
      </c>
      <c r="F127" s="85">
        <v>60000</v>
      </c>
      <c r="G127" s="85">
        <v>60000</v>
      </c>
      <c r="H127" s="140"/>
    </row>
    <row r="128" spans="1:8" ht="19.5" customHeight="1" outlineLevel="7" x14ac:dyDescent="0.25">
      <c r="A128" s="79" t="s">
        <v>670</v>
      </c>
      <c r="B128" s="62" t="s">
        <v>559</v>
      </c>
      <c r="C128" s="62" t="s">
        <v>26</v>
      </c>
      <c r="D128" s="62" t="s">
        <v>126</v>
      </c>
      <c r="E128" s="62" t="s">
        <v>6</v>
      </c>
      <c r="F128" s="85">
        <f t="shared" ref="F128:G133" si="41">F129</f>
        <v>1348180</v>
      </c>
      <c r="G128" s="85">
        <f t="shared" si="41"/>
        <v>1401668</v>
      </c>
      <c r="H128" s="140"/>
    </row>
    <row r="129" spans="1:8" ht="19.5" customHeight="1" outlineLevel="7" x14ac:dyDescent="0.25">
      <c r="A129" s="46" t="s">
        <v>671</v>
      </c>
      <c r="B129" s="47" t="s">
        <v>559</v>
      </c>
      <c r="C129" s="47" t="s">
        <v>672</v>
      </c>
      <c r="D129" s="47" t="s">
        <v>126</v>
      </c>
      <c r="E129" s="47" t="s">
        <v>6</v>
      </c>
      <c r="F129" s="85">
        <f t="shared" si="41"/>
        <v>1348180</v>
      </c>
      <c r="G129" s="85">
        <f t="shared" si="41"/>
        <v>1401668</v>
      </c>
      <c r="H129" s="140"/>
    </row>
    <row r="130" spans="1:8" ht="37.5" outlineLevel="7" x14ac:dyDescent="0.25">
      <c r="A130" s="46" t="s">
        <v>132</v>
      </c>
      <c r="B130" s="47" t="s">
        <v>559</v>
      </c>
      <c r="C130" s="47" t="s">
        <v>672</v>
      </c>
      <c r="D130" s="47" t="s">
        <v>127</v>
      </c>
      <c r="E130" s="47" t="s">
        <v>6</v>
      </c>
      <c r="F130" s="85">
        <f t="shared" si="41"/>
        <v>1348180</v>
      </c>
      <c r="G130" s="85">
        <f t="shared" si="41"/>
        <v>1401668</v>
      </c>
      <c r="H130" s="140"/>
    </row>
    <row r="131" spans="1:8" outlineLevel="7" x14ac:dyDescent="0.25">
      <c r="A131" s="46" t="s">
        <v>292</v>
      </c>
      <c r="B131" s="47" t="s">
        <v>559</v>
      </c>
      <c r="C131" s="47" t="s">
        <v>672</v>
      </c>
      <c r="D131" s="47" t="s">
        <v>291</v>
      </c>
      <c r="E131" s="47" t="s">
        <v>6</v>
      </c>
      <c r="F131" s="85">
        <f t="shared" si="41"/>
        <v>1348180</v>
      </c>
      <c r="G131" s="85">
        <f t="shared" si="41"/>
        <v>1401668</v>
      </c>
      <c r="H131" s="140"/>
    </row>
    <row r="132" spans="1:8" ht="37.5" outlineLevel="7" x14ac:dyDescent="0.25">
      <c r="A132" s="80" t="s">
        <v>673</v>
      </c>
      <c r="B132" s="47" t="s">
        <v>559</v>
      </c>
      <c r="C132" s="47" t="s">
        <v>672</v>
      </c>
      <c r="D132" s="47" t="s">
        <v>674</v>
      </c>
      <c r="E132" s="47" t="s">
        <v>6</v>
      </c>
      <c r="F132" s="85">
        <f t="shared" si="41"/>
        <v>1348180</v>
      </c>
      <c r="G132" s="85">
        <f t="shared" si="41"/>
        <v>1401668</v>
      </c>
      <c r="H132" s="140"/>
    </row>
    <row r="133" spans="1:8" ht="57" customHeight="1" outlineLevel="7" x14ac:dyDescent="0.25">
      <c r="A133" s="46" t="s">
        <v>11</v>
      </c>
      <c r="B133" s="47" t="s">
        <v>559</v>
      </c>
      <c r="C133" s="47" t="s">
        <v>672</v>
      </c>
      <c r="D133" s="47" t="s">
        <v>674</v>
      </c>
      <c r="E133" s="47" t="s">
        <v>12</v>
      </c>
      <c r="F133" s="85">
        <f t="shared" si="41"/>
        <v>1348180</v>
      </c>
      <c r="G133" s="85">
        <f t="shared" si="41"/>
        <v>1401668</v>
      </c>
      <c r="H133" s="140"/>
    </row>
    <row r="134" spans="1:8" outlineLevel="7" x14ac:dyDescent="0.25">
      <c r="A134" s="46" t="s">
        <v>34</v>
      </c>
      <c r="B134" s="47" t="s">
        <v>559</v>
      </c>
      <c r="C134" s="47" t="s">
        <v>672</v>
      </c>
      <c r="D134" s="47" t="s">
        <v>674</v>
      </c>
      <c r="E134" s="47" t="s">
        <v>35</v>
      </c>
      <c r="F134" s="85">
        <v>1348180</v>
      </c>
      <c r="G134" s="85">
        <v>1401668</v>
      </c>
      <c r="H134" s="140"/>
    </row>
    <row r="135" spans="1:8" ht="37.5" outlineLevel="6" x14ac:dyDescent="0.25">
      <c r="A135" s="79" t="s">
        <v>41</v>
      </c>
      <c r="B135" s="62" t="s">
        <v>559</v>
      </c>
      <c r="C135" s="62" t="s">
        <v>42</v>
      </c>
      <c r="D135" s="62" t="s">
        <v>126</v>
      </c>
      <c r="E135" s="62" t="s">
        <v>6</v>
      </c>
      <c r="F135" s="87">
        <f>F136+F141</f>
        <v>440000</v>
      </c>
      <c r="G135" s="87">
        <f>G136+G141</f>
        <v>440000</v>
      </c>
      <c r="H135" s="140"/>
    </row>
    <row r="136" spans="1:8" ht="37.5" outlineLevel="7" x14ac:dyDescent="0.25">
      <c r="A136" s="46" t="s">
        <v>43</v>
      </c>
      <c r="B136" s="47" t="s">
        <v>559</v>
      </c>
      <c r="C136" s="47" t="s">
        <v>44</v>
      </c>
      <c r="D136" s="47" t="s">
        <v>126</v>
      </c>
      <c r="E136" s="47" t="s">
        <v>6</v>
      </c>
      <c r="F136" s="85">
        <f t="shared" ref="F136:G139" si="42">F137</f>
        <v>100000</v>
      </c>
      <c r="G136" s="85">
        <f t="shared" si="42"/>
        <v>100000</v>
      </c>
      <c r="H136" s="140"/>
    </row>
    <row r="137" spans="1:8" ht="37.5" outlineLevel="1" x14ac:dyDescent="0.25">
      <c r="A137" s="46" t="s">
        <v>132</v>
      </c>
      <c r="B137" s="47" t="s">
        <v>559</v>
      </c>
      <c r="C137" s="47" t="s">
        <v>44</v>
      </c>
      <c r="D137" s="47" t="s">
        <v>127</v>
      </c>
      <c r="E137" s="47" t="s">
        <v>6</v>
      </c>
      <c r="F137" s="85">
        <f t="shared" si="42"/>
        <v>100000</v>
      </c>
      <c r="G137" s="85">
        <f t="shared" si="42"/>
        <v>100000</v>
      </c>
      <c r="H137" s="140"/>
    </row>
    <row r="138" spans="1:8" ht="37.5" outlineLevel="1" x14ac:dyDescent="0.25">
      <c r="A138" s="46" t="s">
        <v>45</v>
      </c>
      <c r="B138" s="47" t="s">
        <v>559</v>
      </c>
      <c r="C138" s="47" t="s">
        <v>44</v>
      </c>
      <c r="D138" s="47" t="s">
        <v>133</v>
      </c>
      <c r="E138" s="47" t="s">
        <v>6</v>
      </c>
      <c r="F138" s="85">
        <f t="shared" si="42"/>
        <v>100000</v>
      </c>
      <c r="G138" s="85">
        <f t="shared" si="42"/>
        <v>100000</v>
      </c>
      <c r="H138" s="140"/>
    </row>
    <row r="139" spans="1:8" ht="20.25" customHeight="1" outlineLevel="1" x14ac:dyDescent="0.25">
      <c r="A139" s="46" t="s">
        <v>15</v>
      </c>
      <c r="B139" s="47" t="s">
        <v>559</v>
      </c>
      <c r="C139" s="47" t="s">
        <v>44</v>
      </c>
      <c r="D139" s="47" t="s">
        <v>133</v>
      </c>
      <c r="E139" s="47" t="s">
        <v>16</v>
      </c>
      <c r="F139" s="85">
        <f t="shared" si="42"/>
        <v>100000</v>
      </c>
      <c r="G139" s="85">
        <f t="shared" si="42"/>
        <v>100000</v>
      </c>
      <c r="H139" s="140"/>
    </row>
    <row r="140" spans="1:8" ht="37.5" outlineLevel="1" x14ac:dyDescent="0.25">
      <c r="A140" s="46" t="s">
        <v>17</v>
      </c>
      <c r="B140" s="47" t="s">
        <v>559</v>
      </c>
      <c r="C140" s="47" t="s">
        <v>44</v>
      </c>
      <c r="D140" s="47" t="s">
        <v>133</v>
      </c>
      <c r="E140" s="47" t="s">
        <v>18</v>
      </c>
      <c r="F140" s="85">
        <v>100000</v>
      </c>
      <c r="G140" s="85">
        <v>100000</v>
      </c>
      <c r="H140" s="140"/>
    </row>
    <row r="141" spans="1:8" outlineLevel="1" x14ac:dyDescent="0.25">
      <c r="A141" s="46" t="s">
        <v>563</v>
      </c>
      <c r="B141" s="47" t="s">
        <v>559</v>
      </c>
      <c r="C141" s="47" t="s">
        <v>564</v>
      </c>
      <c r="D141" s="47" t="s">
        <v>126</v>
      </c>
      <c r="E141" s="47" t="s">
        <v>6</v>
      </c>
      <c r="F141" s="85">
        <f t="shared" ref="F141:G144" si="43">F142</f>
        <v>340000</v>
      </c>
      <c r="G141" s="85">
        <f t="shared" si="43"/>
        <v>340000</v>
      </c>
      <c r="H141" s="140"/>
    </row>
    <row r="142" spans="1:8" ht="37.5" outlineLevel="1" x14ac:dyDescent="0.25">
      <c r="A142" s="46" t="s">
        <v>132</v>
      </c>
      <c r="B142" s="47" t="s">
        <v>559</v>
      </c>
      <c r="C142" s="47" t="s">
        <v>564</v>
      </c>
      <c r="D142" s="47" t="s">
        <v>127</v>
      </c>
      <c r="E142" s="47" t="s">
        <v>6</v>
      </c>
      <c r="F142" s="85">
        <f t="shared" si="43"/>
        <v>340000</v>
      </c>
      <c r="G142" s="85">
        <f t="shared" si="43"/>
        <v>340000</v>
      </c>
      <c r="H142" s="140"/>
    </row>
    <row r="143" spans="1:8" ht="37.5" outlineLevel="1" x14ac:dyDescent="0.25">
      <c r="A143" s="46" t="s">
        <v>565</v>
      </c>
      <c r="B143" s="47" t="s">
        <v>559</v>
      </c>
      <c r="C143" s="47" t="s">
        <v>564</v>
      </c>
      <c r="D143" s="47" t="s">
        <v>566</v>
      </c>
      <c r="E143" s="47" t="s">
        <v>6</v>
      </c>
      <c r="F143" s="85">
        <f t="shared" si="43"/>
        <v>340000</v>
      </c>
      <c r="G143" s="85">
        <f t="shared" si="43"/>
        <v>340000</v>
      </c>
      <c r="H143" s="140"/>
    </row>
    <row r="144" spans="1:8" ht="37.5" outlineLevel="1" x14ac:dyDescent="0.25">
      <c r="A144" s="46" t="s">
        <v>15</v>
      </c>
      <c r="B144" s="47" t="s">
        <v>559</v>
      </c>
      <c r="C144" s="47" t="s">
        <v>564</v>
      </c>
      <c r="D144" s="47" t="s">
        <v>566</v>
      </c>
      <c r="E144" s="47" t="s">
        <v>16</v>
      </c>
      <c r="F144" s="85">
        <f t="shared" si="43"/>
        <v>340000</v>
      </c>
      <c r="G144" s="85">
        <f t="shared" si="43"/>
        <v>340000</v>
      </c>
      <c r="H144" s="140"/>
    </row>
    <row r="145" spans="1:8" ht="37.5" outlineLevel="1" x14ac:dyDescent="0.25">
      <c r="A145" s="46" t="s">
        <v>17</v>
      </c>
      <c r="B145" s="47" t="s">
        <v>559</v>
      </c>
      <c r="C145" s="47" t="s">
        <v>564</v>
      </c>
      <c r="D145" s="47" t="s">
        <v>566</v>
      </c>
      <c r="E145" s="47" t="s">
        <v>18</v>
      </c>
      <c r="F145" s="85">
        <v>340000</v>
      </c>
      <c r="G145" s="85">
        <v>340000</v>
      </c>
      <c r="H145" s="140"/>
    </row>
    <row r="146" spans="1:8" outlineLevel="1" x14ac:dyDescent="0.25">
      <c r="A146" s="79" t="s">
        <v>119</v>
      </c>
      <c r="B146" s="62" t="s">
        <v>559</v>
      </c>
      <c r="C146" s="62" t="s">
        <v>46</v>
      </c>
      <c r="D146" s="62" t="s">
        <v>126</v>
      </c>
      <c r="E146" s="62" t="s">
        <v>6</v>
      </c>
      <c r="F146" s="87">
        <f>F159+F153+F168+F147</f>
        <v>13535514.17</v>
      </c>
      <c r="G146" s="87">
        <f>G159+G153+G168+G147</f>
        <v>13535514.17</v>
      </c>
      <c r="H146" s="140"/>
    </row>
    <row r="147" spans="1:8" outlineLevel="1" x14ac:dyDescent="0.25">
      <c r="A147" s="46" t="s">
        <v>121</v>
      </c>
      <c r="B147" s="47" t="s">
        <v>559</v>
      </c>
      <c r="C147" s="47" t="s">
        <v>122</v>
      </c>
      <c r="D147" s="47" t="s">
        <v>126</v>
      </c>
      <c r="E147" s="47" t="s">
        <v>6</v>
      </c>
      <c r="F147" s="85">
        <f t="shared" ref="F147:G147" si="44">F148</f>
        <v>324127.09000000003</v>
      </c>
      <c r="G147" s="85">
        <f t="shared" si="44"/>
        <v>324127.09000000003</v>
      </c>
      <c r="H147" s="140"/>
    </row>
    <row r="148" spans="1:8" ht="37.5" outlineLevel="1" x14ac:dyDescent="0.25">
      <c r="A148" s="79" t="s">
        <v>132</v>
      </c>
      <c r="B148" s="47" t="s">
        <v>559</v>
      </c>
      <c r="C148" s="62" t="s">
        <v>122</v>
      </c>
      <c r="D148" s="62" t="s">
        <v>127</v>
      </c>
      <c r="E148" s="62" t="s">
        <v>6</v>
      </c>
      <c r="F148" s="87">
        <f t="shared" ref="F148:G148" si="45">F150</f>
        <v>324127.09000000003</v>
      </c>
      <c r="G148" s="87">
        <f t="shared" si="45"/>
        <v>324127.09000000003</v>
      </c>
      <c r="H148" s="140"/>
    </row>
    <row r="149" spans="1:8" outlineLevel="1" x14ac:dyDescent="0.25">
      <c r="A149" s="46" t="s">
        <v>292</v>
      </c>
      <c r="B149" s="47" t="s">
        <v>559</v>
      </c>
      <c r="C149" s="47" t="s">
        <v>122</v>
      </c>
      <c r="D149" s="47" t="s">
        <v>291</v>
      </c>
      <c r="E149" s="47" t="s">
        <v>6</v>
      </c>
      <c r="F149" s="85">
        <f t="shared" ref="F149:G151" si="46">F150</f>
        <v>324127.09000000003</v>
      </c>
      <c r="G149" s="85">
        <f t="shared" si="46"/>
        <v>324127.09000000003</v>
      </c>
      <c r="H149" s="140"/>
    </row>
    <row r="150" spans="1:8" ht="75" outlineLevel="1" x14ac:dyDescent="0.25">
      <c r="A150" s="49" t="s">
        <v>404</v>
      </c>
      <c r="B150" s="47" t="s">
        <v>559</v>
      </c>
      <c r="C150" s="47" t="s">
        <v>122</v>
      </c>
      <c r="D150" s="47" t="s">
        <v>301</v>
      </c>
      <c r="E150" s="47" t="s">
        <v>6</v>
      </c>
      <c r="F150" s="85">
        <f t="shared" si="46"/>
        <v>324127.09000000003</v>
      </c>
      <c r="G150" s="85">
        <f t="shared" si="46"/>
        <v>324127.09000000003</v>
      </c>
      <c r="H150" s="140"/>
    </row>
    <row r="151" spans="1:8" ht="21" customHeight="1" outlineLevel="1" x14ac:dyDescent="0.25">
      <c r="A151" s="46" t="s">
        <v>15</v>
      </c>
      <c r="B151" s="47" t="s">
        <v>559</v>
      </c>
      <c r="C151" s="47" t="s">
        <v>122</v>
      </c>
      <c r="D151" s="47" t="s">
        <v>301</v>
      </c>
      <c r="E151" s="47" t="s">
        <v>16</v>
      </c>
      <c r="F151" s="85">
        <f t="shared" si="46"/>
        <v>324127.09000000003</v>
      </c>
      <c r="G151" s="85">
        <f t="shared" si="46"/>
        <v>324127.09000000003</v>
      </c>
      <c r="H151" s="140"/>
    </row>
    <row r="152" spans="1:8" ht="37.5" outlineLevel="1" x14ac:dyDescent="0.25">
      <c r="A152" s="46" t="s">
        <v>17</v>
      </c>
      <c r="B152" s="47" t="s">
        <v>559</v>
      </c>
      <c r="C152" s="47" t="s">
        <v>122</v>
      </c>
      <c r="D152" s="47" t="s">
        <v>301</v>
      </c>
      <c r="E152" s="47" t="s">
        <v>18</v>
      </c>
      <c r="F152" s="85">
        <v>324127.09000000003</v>
      </c>
      <c r="G152" s="85">
        <v>324127.09000000003</v>
      </c>
      <c r="H152" s="140"/>
    </row>
    <row r="153" spans="1:8" outlineLevel="1" x14ac:dyDescent="0.25">
      <c r="A153" s="46" t="s">
        <v>307</v>
      </c>
      <c r="B153" s="47" t="s">
        <v>559</v>
      </c>
      <c r="C153" s="47" t="s">
        <v>308</v>
      </c>
      <c r="D153" s="47" t="s">
        <v>126</v>
      </c>
      <c r="E153" s="47" t="s">
        <v>6</v>
      </c>
      <c r="F153" s="85">
        <f>F154</f>
        <v>3387.08</v>
      </c>
      <c r="G153" s="85">
        <f>G154</f>
        <v>3387.08</v>
      </c>
      <c r="H153" s="140"/>
    </row>
    <row r="154" spans="1:8" ht="37.5" outlineLevel="1" x14ac:dyDescent="0.25">
      <c r="A154" s="46" t="s">
        <v>132</v>
      </c>
      <c r="B154" s="47" t="s">
        <v>559</v>
      </c>
      <c r="C154" s="47" t="s">
        <v>308</v>
      </c>
      <c r="D154" s="47" t="s">
        <v>127</v>
      </c>
      <c r="E154" s="47" t="s">
        <v>6</v>
      </c>
      <c r="F154" s="85">
        <f>F156</f>
        <v>3387.08</v>
      </c>
      <c r="G154" s="85">
        <f>G156</f>
        <v>3387.08</v>
      </c>
      <c r="H154" s="140"/>
    </row>
    <row r="155" spans="1:8" outlineLevel="1" x14ac:dyDescent="0.25">
      <c r="A155" s="46" t="s">
        <v>292</v>
      </c>
      <c r="B155" s="47" t="s">
        <v>559</v>
      </c>
      <c r="C155" s="47" t="s">
        <v>308</v>
      </c>
      <c r="D155" s="47" t="s">
        <v>291</v>
      </c>
      <c r="E155" s="47" t="s">
        <v>6</v>
      </c>
      <c r="F155" s="85">
        <f>F156</f>
        <v>3387.08</v>
      </c>
      <c r="G155" s="85">
        <f>G156</f>
        <v>3387.08</v>
      </c>
      <c r="H155" s="140"/>
    </row>
    <row r="156" spans="1:8" ht="93.75" customHeight="1" outlineLevel="1" x14ac:dyDescent="0.25">
      <c r="A156" s="29" t="s">
        <v>406</v>
      </c>
      <c r="B156" s="47" t="s">
        <v>559</v>
      </c>
      <c r="C156" s="47" t="s">
        <v>308</v>
      </c>
      <c r="D156" s="47" t="s">
        <v>405</v>
      </c>
      <c r="E156" s="47" t="s">
        <v>6</v>
      </c>
      <c r="F156" s="85">
        <f t="shared" ref="F156:G157" si="47">F157</f>
        <v>3387.08</v>
      </c>
      <c r="G156" s="85">
        <f t="shared" si="47"/>
        <v>3387.08</v>
      </c>
      <c r="H156" s="140"/>
    </row>
    <row r="157" spans="1:8" ht="19.5" customHeight="1" outlineLevel="1" x14ac:dyDescent="0.25">
      <c r="A157" s="46" t="s">
        <v>15</v>
      </c>
      <c r="B157" s="47" t="s">
        <v>559</v>
      </c>
      <c r="C157" s="47" t="s">
        <v>308</v>
      </c>
      <c r="D157" s="47" t="s">
        <v>405</v>
      </c>
      <c r="E157" s="47" t="s">
        <v>16</v>
      </c>
      <c r="F157" s="85">
        <f t="shared" si="47"/>
        <v>3387.08</v>
      </c>
      <c r="G157" s="85">
        <f t="shared" si="47"/>
        <v>3387.08</v>
      </c>
      <c r="H157" s="140"/>
    </row>
    <row r="158" spans="1:8" ht="37.5" outlineLevel="1" x14ac:dyDescent="0.25">
      <c r="A158" s="46" t="s">
        <v>17</v>
      </c>
      <c r="B158" s="47" t="s">
        <v>559</v>
      </c>
      <c r="C158" s="47" t="s">
        <v>308</v>
      </c>
      <c r="D158" s="47" t="s">
        <v>405</v>
      </c>
      <c r="E158" s="47" t="s">
        <v>18</v>
      </c>
      <c r="F158" s="85">
        <v>3387.08</v>
      </c>
      <c r="G158" s="92">
        <v>3387.08</v>
      </c>
      <c r="H158" s="140"/>
    </row>
    <row r="159" spans="1:8" outlineLevel="1" x14ac:dyDescent="0.25">
      <c r="A159" s="46" t="s">
        <v>49</v>
      </c>
      <c r="B159" s="47" t="s">
        <v>559</v>
      </c>
      <c r="C159" s="47" t="s">
        <v>50</v>
      </c>
      <c r="D159" s="47" t="s">
        <v>126</v>
      </c>
      <c r="E159" s="47" t="s">
        <v>6</v>
      </c>
      <c r="F159" s="85">
        <f t="shared" ref="F159:G160" si="48">F160</f>
        <v>12588000</v>
      </c>
      <c r="G159" s="85">
        <f t="shared" si="48"/>
        <v>12588000</v>
      </c>
      <c r="H159" s="140"/>
    </row>
    <row r="160" spans="1:8" ht="56.25" outlineLevel="1" x14ac:dyDescent="0.25">
      <c r="A160" s="79" t="s">
        <v>353</v>
      </c>
      <c r="B160" s="62" t="s">
        <v>559</v>
      </c>
      <c r="C160" s="62" t="s">
        <v>50</v>
      </c>
      <c r="D160" s="62" t="s">
        <v>354</v>
      </c>
      <c r="E160" s="62" t="s">
        <v>6</v>
      </c>
      <c r="F160" s="87">
        <f t="shared" si="48"/>
        <v>12588000</v>
      </c>
      <c r="G160" s="87">
        <f t="shared" si="48"/>
        <v>12588000</v>
      </c>
      <c r="H160" s="140"/>
    </row>
    <row r="161" spans="1:8" ht="37.5" outlineLevel="1" x14ac:dyDescent="0.25">
      <c r="A161" s="46" t="s">
        <v>355</v>
      </c>
      <c r="B161" s="47" t="s">
        <v>559</v>
      </c>
      <c r="C161" s="47" t="s">
        <v>50</v>
      </c>
      <c r="D161" s="47" t="s">
        <v>356</v>
      </c>
      <c r="E161" s="47" t="s">
        <v>6</v>
      </c>
      <c r="F161" s="85">
        <f>F162+F165</f>
        <v>12588000</v>
      </c>
      <c r="G161" s="85">
        <f>G162+G165</f>
        <v>12588000</v>
      </c>
      <c r="H161" s="140"/>
    </row>
    <row r="162" spans="1:8" ht="56.25" outlineLevel="1" x14ac:dyDescent="0.25">
      <c r="A162" s="82" t="s">
        <v>357</v>
      </c>
      <c r="B162" s="47" t="s">
        <v>559</v>
      </c>
      <c r="C162" s="47" t="s">
        <v>50</v>
      </c>
      <c r="D162" s="47" t="s">
        <v>358</v>
      </c>
      <c r="E162" s="47" t="s">
        <v>6</v>
      </c>
      <c r="F162" s="85">
        <f t="shared" ref="F162:G163" si="49">F163</f>
        <v>12488000</v>
      </c>
      <c r="G162" s="85">
        <f t="shared" si="49"/>
        <v>12488000</v>
      </c>
      <c r="H162" s="140"/>
    </row>
    <row r="163" spans="1:8" ht="21" customHeight="1" outlineLevel="1" x14ac:dyDescent="0.25">
      <c r="A163" s="46" t="s">
        <v>15</v>
      </c>
      <c r="B163" s="47" t="s">
        <v>559</v>
      </c>
      <c r="C163" s="47" t="s">
        <v>50</v>
      </c>
      <c r="D163" s="47" t="s">
        <v>358</v>
      </c>
      <c r="E163" s="47" t="s">
        <v>16</v>
      </c>
      <c r="F163" s="85">
        <f t="shared" si="49"/>
        <v>12488000</v>
      </c>
      <c r="G163" s="85">
        <f t="shared" si="49"/>
        <v>12488000</v>
      </c>
      <c r="H163" s="140"/>
    </row>
    <row r="164" spans="1:8" ht="37.5" outlineLevel="1" x14ac:dyDescent="0.25">
      <c r="A164" s="46" t="s">
        <v>17</v>
      </c>
      <c r="B164" s="47" t="s">
        <v>559</v>
      </c>
      <c r="C164" s="47" t="s">
        <v>50</v>
      </c>
      <c r="D164" s="47" t="s">
        <v>358</v>
      </c>
      <c r="E164" s="47" t="s">
        <v>18</v>
      </c>
      <c r="F164" s="85">
        <v>12488000</v>
      </c>
      <c r="G164" s="85">
        <v>12488000</v>
      </c>
      <c r="H164" s="140"/>
    </row>
    <row r="165" spans="1:8" ht="37.5" outlineLevel="1" x14ac:dyDescent="0.25">
      <c r="A165" s="46" t="s">
        <v>295</v>
      </c>
      <c r="B165" s="47" t="s">
        <v>559</v>
      </c>
      <c r="C165" s="47" t="s">
        <v>50</v>
      </c>
      <c r="D165" s="47" t="s">
        <v>431</v>
      </c>
      <c r="E165" s="47" t="s">
        <v>6</v>
      </c>
      <c r="F165" s="83">
        <f t="shared" ref="F165:G166" si="50">F166</f>
        <v>100000</v>
      </c>
      <c r="G165" s="83">
        <f t="shared" si="50"/>
        <v>100000</v>
      </c>
      <c r="H165" s="140"/>
    </row>
    <row r="166" spans="1:8" ht="20.25" customHeight="1" outlineLevel="1" x14ac:dyDescent="0.25">
      <c r="A166" s="46" t="s">
        <v>15</v>
      </c>
      <c r="B166" s="47" t="s">
        <v>559</v>
      </c>
      <c r="C166" s="47" t="s">
        <v>50</v>
      </c>
      <c r="D166" s="47" t="s">
        <v>431</v>
      </c>
      <c r="E166" s="47" t="s">
        <v>16</v>
      </c>
      <c r="F166" s="83">
        <f t="shared" si="50"/>
        <v>100000</v>
      </c>
      <c r="G166" s="83">
        <f t="shared" si="50"/>
        <v>100000</v>
      </c>
      <c r="H166" s="140"/>
    </row>
    <row r="167" spans="1:8" ht="37.5" outlineLevel="1" x14ac:dyDescent="0.25">
      <c r="A167" s="46" t="s">
        <v>17</v>
      </c>
      <c r="B167" s="47" t="s">
        <v>559</v>
      </c>
      <c r="C167" s="47" t="s">
        <v>50</v>
      </c>
      <c r="D167" s="47" t="s">
        <v>431</v>
      </c>
      <c r="E167" s="47" t="s">
        <v>18</v>
      </c>
      <c r="F167" s="85">
        <v>100000</v>
      </c>
      <c r="G167" s="85">
        <v>100000</v>
      </c>
      <c r="H167" s="140"/>
    </row>
    <row r="168" spans="1:8" outlineLevel="1" x14ac:dyDescent="0.25">
      <c r="A168" s="46" t="s">
        <v>52</v>
      </c>
      <c r="B168" s="47" t="s">
        <v>559</v>
      </c>
      <c r="C168" s="47" t="s">
        <v>53</v>
      </c>
      <c r="D168" s="47" t="s">
        <v>126</v>
      </c>
      <c r="E168" s="47" t="s">
        <v>6</v>
      </c>
      <c r="F168" s="85">
        <f>F169</f>
        <v>620000</v>
      </c>
      <c r="G168" s="85">
        <f>G169</f>
        <v>620000</v>
      </c>
      <c r="H168" s="140"/>
    </row>
    <row r="169" spans="1:8" ht="56.25" outlineLevel="1" x14ac:dyDescent="0.25">
      <c r="A169" s="79" t="s">
        <v>410</v>
      </c>
      <c r="B169" s="62" t="s">
        <v>559</v>
      </c>
      <c r="C169" s="62" t="s">
        <v>53</v>
      </c>
      <c r="D169" s="62" t="s">
        <v>359</v>
      </c>
      <c r="E169" s="62" t="s">
        <v>6</v>
      </c>
      <c r="F169" s="87">
        <f>F170+F174</f>
        <v>620000</v>
      </c>
      <c r="G169" s="87">
        <f>G170+G174</f>
        <v>620000</v>
      </c>
      <c r="H169" s="140"/>
    </row>
    <row r="170" spans="1:8" ht="37.5" outlineLevel="1" x14ac:dyDescent="0.25">
      <c r="A170" s="46" t="s">
        <v>407</v>
      </c>
      <c r="B170" s="47" t="s">
        <v>559</v>
      </c>
      <c r="C170" s="47" t="s">
        <v>53</v>
      </c>
      <c r="D170" s="47" t="s">
        <v>360</v>
      </c>
      <c r="E170" s="47" t="s">
        <v>6</v>
      </c>
      <c r="F170" s="83">
        <f>F171</f>
        <v>300000</v>
      </c>
      <c r="G170" s="83">
        <f>G171</f>
        <v>300000</v>
      </c>
      <c r="H170" s="140"/>
    </row>
    <row r="171" spans="1:8" outlineLevel="1" x14ac:dyDescent="0.25">
      <c r="A171" s="46" t="s">
        <v>361</v>
      </c>
      <c r="B171" s="47" t="s">
        <v>559</v>
      </c>
      <c r="C171" s="47" t="s">
        <v>53</v>
      </c>
      <c r="D171" s="47" t="s">
        <v>362</v>
      </c>
      <c r="E171" s="47" t="s">
        <v>6</v>
      </c>
      <c r="F171" s="83">
        <f t="shared" ref="F171:G172" si="51">F172</f>
        <v>300000</v>
      </c>
      <c r="G171" s="83">
        <f t="shared" si="51"/>
        <v>300000</v>
      </c>
      <c r="H171" s="140"/>
    </row>
    <row r="172" spans="1:8" ht="19.5" customHeight="1" outlineLevel="1" x14ac:dyDescent="0.25">
      <c r="A172" s="46" t="s">
        <v>15</v>
      </c>
      <c r="B172" s="47" t="s">
        <v>559</v>
      </c>
      <c r="C172" s="47" t="s">
        <v>53</v>
      </c>
      <c r="D172" s="47" t="s">
        <v>362</v>
      </c>
      <c r="E172" s="47" t="s">
        <v>16</v>
      </c>
      <c r="F172" s="83">
        <f t="shared" si="51"/>
        <v>300000</v>
      </c>
      <c r="G172" s="83">
        <f t="shared" si="51"/>
        <v>300000</v>
      </c>
      <c r="H172" s="140"/>
    </row>
    <row r="173" spans="1:8" ht="37.5" outlineLevel="2" x14ac:dyDescent="0.25">
      <c r="A173" s="46" t="s">
        <v>17</v>
      </c>
      <c r="B173" s="47" t="s">
        <v>559</v>
      </c>
      <c r="C173" s="47" t="s">
        <v>53</v>
      </c>
      <c r="D173" s="47" t="s">
        <v>362</v>
      </c>
      <c r="E173" s="47" t="s">
        <v>18</v>
      </c>
      <c r="F173" s="85">
        <v>300000</v>
      </c>
      <c r="G173" s="85">
        <v>300000</v>
      </c>
      <c r="H173" s="140"/>
    </row>
    <row r="174" spans="1:8" ht="37.5" outlineLevel="3" x14ac:dyDescent="0.25">
      <c r="A174" s="49" t="s">
        <v>409</v>
      </c>
      <c r="B174" s="47" t="s">
        <v>559</v>
      </c>
      <c r="C174" s="47" t="s">
        <v>53</v>
      </c>
      <c r="D174" s="47" t="s">
        <v>408</v>
      </c>
      <c r="E174" s="47" t="s">
        <v>6</v>
      </c>
      <c r="F174" s="85">
        <f>F175</f>
        <v>320000</v>
      </c>
      <c r="G174" s="85">
        <f>G175</f>
        <v>320000</v>
      </c>
      <c r="H174" s="140"/>
    </row>
    <row r="175" spans="1:8" outlineLevel="3" x14ac:dyDescent="0.25">
      <c r="A175" s="46" t="s">
        <v>363</v>
      </c>
      <c r="B175" s="47" t="s">
        <v>559</v>
      </c>
      <c r="C175" s="47" t="s">
        <v>53</v>
      </c>
      <c r="D175" s="47" t="s">
        <v>480</v>
      </c>
      <c r="E175" s="47" t="s">
        <v>6</v>
      </c>
      <c r="F175" s="85">
        <f t="shared" ref="F175:G176" si="52">F176</f>
        <v>320000</v>
      </c>
      <c r="G175" s="85">
        <f t="shared" si="52"/>
        <v>320000</v>
      </c>
      <c r="H175" s="140"/>
    </row>
    <row r="176" spans="1:8" ht="21.75" customHeight="1" outlineLevel="3" x14ac:dyDescent="0.25">
      <c r="A176" s="46" t="s">
        <v>15</v>
      </c>
      <c r="B176" s="47" t="s">
        <v>559</v>
      </c>
      <c r="C176" s="47" t="s">
        <v>53</v>
      </c>
      <c r="D176" s="47" t="s">
        <v>480</v>
      </c>
      <c r="E176" s="47" t="s">
        <v>16</v>
      </c>
      <c r="F176" s="85">
        <f t="shared" si="52"/>
        <v>320000</v>
      </c>
      <c r="G176" s="85">
        <f t="shared" si="52"/>
        <v>320000</v>
      </c>
      <c r="H176" s="140"/>
    </row>
    <row r="177" spans="1:9" ht="37.5" outlineLevel="3" x14ac:dyDescent="0.25">
      <c r="A177" s="46" t="s">
        <v>17</v>
      </c>
      <c r="B177" s="47" t="s">
        <v>559</v>
      </c>
      <c r="C177" s="47" t="s">
        <v>53</v>
      </c>
      <c r="D177" s="47" t="s">
        <v>480</v>
      </c>
      <c r="E177" s="47" t="s">
        <v>18</v>
      </c>
      <c r="F177" s="85">
        <v>320000</v>
      </c>
      <c r="G177" s="85">
        <v>320000</v>
      </c>
      <c r="H177" s="140"/>
    </row>
    <row r="178" spans="1:9" outlineLevel="3" x14ac:dyDescent="0.25">
      <c r="A178" s="79" t="s">
        <v>54</v>
      </c>
      <c r="B178" s="62" t="s">
        <v>559</v>
      </c>
      <c r="C178" s="62" t="s">
        <v>55</v>
      </c>
      <c r="D178" s="62" t="s">
        <v>126</v>
      </c>
      <c r="E178" s="62" t="s">
        <v>6</v>
      </c>
      <c r="F178" s="90">
        <f>F179+F190+F205+F239</f>
        <v>29804370.300000001</v>
      </c>
      <c r="G178" s="90">
        <f>G179+G190+G205+G239</f>
        <v>29804370.300000001</v>
      </c>
      <c r="H178" s="140"/>
    </row>
    <row r="179" spans="1:9" outlineLevel="5" x14ac:dyDescent="0.25">
      <c r="A179" s="46" t="s">
        <v>56</v>
      </c>
      <c r="B179" s="47" t="s">
        <v>559</v>
      </c>
      <c r="C179" s="47" t="s">
        <v>57</v>
      </c>
      <c r="D179" s="47" t="s">
        <v>126</v>
      </c>
      <c r="E179" s="47" t="s">
        <v>6</v>
      </c>
      <c r="F179" s="85">
        <f>F180+F186</f>
        <v>670000</v>
      </c>
      <c r="G179" s="85">
        <f>G180+G186</f>
        <v>670000</v>
      </c>
      <c r="H179" s="140"/>
    </row>
    <row r="180" spans="1:9" ht="37.5" outlineLevel="6" x14ac:dyDescent="0.25">
      <c r="A180" s="79" t="s">
        <v>628</v>
      </c>
      <c r="B180" s="62" t="s">
        <v>559</v>
      </c>
      <c r="C180" s="62" t="s">
        <v>57</v>
      </c>
      <c r="D180" s="62" t="s">
        <v>350</v>
      </c>
      <c r="E180" s="62" t="s">
        <v>6</v>
      </c>
      <c r="F180" s="87">
        <f>F181</f>
        <v>500000</v>
      </c>
      <c r="G180" s="87">
        <f>G181</f>
        <v>500000</v>
      </c>
      <c r="H180" s="140"/>
    </row>
    <row r="181" spans="1:9" ht="37.5" outlineLevel="7" x14ac:dyDescent="0.25">
      <c r="A181" s="46" t="s">
        <v>364</v>
      </c>
      <c r="B181" s="47" t="s">
        <v>559</v>
      </c>
      <c r="C181" s="47" t="s">
        <v>57</v>
      </c>
      <c r="D181" s="47" t="s">
        <v>351</v>
      </c>
      <c r="E181" s="47" t="s">
        <v>6</v>
      </c>
      <c r="F181" s="85">
        <f t="shared" ref="F181:G183" si="53">F182</f>
        <v>500000</v>
      </c>
      <c r="G181" s="85">
        <f t="shared" si="53"/>
        <v>500000</v>
      </c>
      <c r="H181" s="140"/>
    </row>
    <row r="182" spans="1:9" outlineLevel="5" x14ac:dyDescent="0.25">
      <c r="A182" s="46" t="s">
        <v>365</v>
      </c>
      <c r="B182" s="47" t="s">
        <v>559</v>
      </c>
      <c r="C182" s="47" t="s">
        <v>57</v>
      </c>
      <c r="D182" s="47" t="s">
        <v>366</v>
      </c>
      <c r="E182" s="47" t="s">
        <v>6</v>
      </c>
      <c r="F182" s="85">
        <f t="shared" si="53"/>
        <v>500000</v>
      </c>
      <c r="G182" s="85">
        <f t="shared" si="53"/>
        <v>500000</v>
      </c>
      <c r="H182" s="140"/>
    </row>
    <row r="183" spans="1:9" ht="20.25" customHeight="1" outlineLevel="6" x14ac:dyDescent="0.25">
      <c r="A183" s="46" t="s">
        <v>15</v>
      </c>
      <c r="B183" s="47" t="s">
        <v>559</v>
      </c>
      <c r="C183" s="47" t="s">
        <v>57</v>
      </c>
      <c r="D183" s="47" t="s">
        <v>366</v>
      </c>
      <c r="E183" s="47" t="s">
        <v>16</v>
      </c>
      <c r="F183" s="85">
        <f t="shared" si="53"/>
        <v>500000</v>
      </c>
      <c r="G183" s="85">
        <f t="shared" si="53"/>
        <v>500000</v>
      </c>
      <c r="H183" s="140"/>
    </row>
    <row r="184" spans="1:9" ht="37.5" outlineLevel="7" x14ac:dyDescent="0.25">
      <c r="A184" s="46" t="s">
        <v>17</v>
      </c>
      <c r="B184" s="47" t="s">
        <v>559</v>
      </c>
      <c r="C184" s="47" t="s">
        <v>57</v>
      </c>
      <c r="D184" s="47" t="s">
        <v>366</v>
      </c>
      <c r="E184" s="47" t="s">
        <v>18</v>
      </c>
      <c r="F184" s="85">
        <v>500000</v>
      </c>
      <c r="G184" s="83">
        <v>500000</v>
      </c>
      <c r="H184" s="140"/>
    </row>
    <row r="185" spans="1:9" ht="37.5" outlineLevel="7" x14ac:dyDescent="0.25">
      <c r="A185" s="46" t="s">
        <v>132</v>
      </c>
      <c r="B185" s="47" t="s">
        <v>559</v>
      </c>
      <c r="C185" s="47" t="s">
        <v>57</v>
      </c>
      <c r="D185" s="47" t="s">
        <v>127</v>
      </c>
      <c r="E185" s="47" t="s">
        <v>6</v>
      </c>
      <c r="F185" s="85">
        <f t="shared" ref="F185:G188" si="54">F186</f>
        <v>170000</v>
      </c>
      <c r="G185" s="85">
        <f t="shared" si="54"/>
        <v>170000</v>
      </c>
      <c r="H185" s="140"/>
    </row>
    <row r="186" spans="1:9" outlineLevel="7" x14ac:dyDescent="0.25">
      <c r="A186" s="46" t="s">
        <v>292</v>
      </c>
      <c r="B186" s="47" t="s">
        <v>559</v>
      </c>
      <c r="C186" s="47" t="s">
        <v>57</v>
      </c>
      <c r="D186" s="47" t="s">
        <v>291</v>
      </c>
      <c r="E186" s="47" t="s">
        <v>6</v>
      </c>
      <c r="F186" s="85">
        <f t="shared" si="54"/>
        <v>170000</v>
      </c>
      <c r="G186" s="85">
        <f t="shared" si="54"/>
        <v>170000</v>
      </c>
      <c r="H186" s="140"/>
    </row>
    <row r="187" spans="1:9" ht="56.25" outlineLevel="7" x14ac:dyDescent="0.25">
      <c r="A187" s="29" t="s">
        <v>402</v>
      </c>
      <c r="B187" s="47" t="s">
        <v>559</v>
      </c>
      <c r="C187" s="47" t="s">
        <v>57</v>
      </c>
      <c r="D187" s="47" t="s">
        <v>567</v>
      </c>
      <c r="E187" s="47" t="s">
        <v>6</v>
      </c>
      <c r="F187" s="85">
        <f t="shared" si="54"/>
        <v>170000</v>
      </c>
      <c r="G187" s="85">
        <f t="shared" si="54"/>
        <v>170000</v>
      </c>
      <c r="H187" s="140"/>
    </row>
    <row r="188" spans="1:9" ht="21" customHeight="1" outlineLevel="7" x14ac:dyDescent="0.25">
      <c r="A188" s="46" t="s">
        <v>15</v>
      </c>
      <c r="B188" s="47" t="s">
        <v>559</v>
      </c>
      <c r="C188" s="47" t="s">
        <v>57</v>
      </c>
      <c r="D188" s="47" t="s">
        <v>567</v>
      </c>
      <c r="E188" s="47" t="s">
        <v>16</v>
      </c>
      <c r="F188" s="85">
        <f t="shared" si="54"/>
        <v>170000</v>
      </c>
      <c r="G188" s="85">
        <f t="shared" si="54"/>
        <v>170000</v>
      </c>
      <c r="H188" s="140"/>
    </row>
    <row r="189" spans="1:9" ht="37.5" outlineLevel="7" x14ac:dyDescent="0.25">
      <c r="A189" s="46" t="s">
        <v>17</v>
      </c>
      <c r="B189" s="47" t="s">
        <v>559</v>
      </c>
      <c r="C189" s="47" t="s">
        <v>57</v>
      </c>
      <c r="D189" s="47" t="s">
        <v>567</v>
      </c>
      <c r="E189" s="47" t="s">
        <v>18</v>
      </c>
      <c r="F189" s="85">
        <v>170000</v>
      </c>
      <c r="G189" s="83">
        <v>170000</v>
      </c>
      <c r="H189" s="140"/>
    </row>
    <row r="190" spans="1:9" outlineLevel="1" x14ac:dyDescent="0.25">
      <c r="A190" s="46" t="s">
        <v>58</v>
      </c>
      <c r="B190" s="47" t="s">
        <v>559</v>
      </c>
      <c r="C190" s="47" t="s">
        <v>59</v>
      </c>
      <c r="D190" s="47" t="s">
        <v>126</v>
      </c>
      <c r="E190" s="47" t="s">
        <v>6</v>
      </c>
      <c r="F190" s="85">
        <f t="shared" ref="F190:G190" si="55">F191</f>
        <v>2075000</v>
      </c>
      <c r="G190" s="85">
        <f t="shared" si="55"/>
        <v>2075000</v>
      </c>
      <c r="H190" s="140"/>
    </row>
    <row r="191" spans="1:9" ht="41.25" customHeight="1" outlineLevel="2" x14ac:dyDescent="0.3">
      <c r="A191" s="79" t="s">
        <v>367</v>
      </c>
      <c r="B191" s="62" t="s">
        <v>559</v>
      </c>
      <c r="C191" s="62" t="s">
        <v>59</v>
      </c>
      <c r="D191" s="62" t="s">
        <v>134</v>
      </c>
      <c r="E191" s="62" t="s">
        <v>6</v>
      </c>
      <c r="F191" s="87">
        <f>F192</f>
        <v>2075000</v>
      </c>
      <c r="G191" s="87">
        <f>G192</f>
        <v>2075000</v>
      </c>
      <c r="H191" s="193"/>
      <c r="I191" s="193"/>
    </row>
    <row r="192" spans="1:9" ht="36" customHeight="1" outlineLevel="3" x14ac:dyDescent="0.3">
      <c r="A192" s="46" t="s">
        <v>368</v>
      </c>
      <c r="B192" s="47" t="s">
        <v>559</v>
      </c>
      <c r="C192" s="47" t="s">
        <v>59</v>
      </c>
      <c r="D192" s="47" t="s">
        <v>369</v>
      </c>
      <c r="E192" s="47" t="s">
        <v>6</v>
      </c>
      <c r="F192" s="85">
        <f>F193+F196+F199+F202</f>
        <v>2075000</v>
      </c>
      <c r="G192" s="152">
        <f>G193+G196+G199+G202</f>
        <v>2075000</v>
      </c>
      <c r="H192" s="193"/>
      <c r="I192" s="193"/>
    </row>
    <row r="193" spans="1:8" ht="75" outlineLevel="5" x14ac:dyDescent="0.25">
      <c r="A193" s="50" t="s">
        <v>60</v>
      </c>
      <c r="B193" s="47" t="s">
        <v>559</v>
      </c>
      <c r="C193" s="47" t="s">
        <v>59</v>
      </c>
      <c r="D193" s="47" t="s">
        <v>370</v>
      </c>
      <c r="E193" s="47" t="s">
        <v>6</v>
      </c>
      <c r="F193" s="85">
        <f>F194</f>
        <v>1000000</v>
      </c>
      <c r="G193" s="85">
        <f>G194</f>
        <v>1000000</v>
      </c>
      <c r="H193" s="140"/>
    </row>
    <row r="194" spans="1:8" ht="20.25" customHeight="1" outlineLevel="6" x14ac:dyDescent="0.25">
      <c r="A194" s="46" t="s">
        <v>15</v>
      </c>
      <c r="B194" s="47" t="s">
        <v>559</v>
      </c>
      <c r="C194" s="47" t="s">
        <v>59</v>
      </c>
      <c r="D194" s="47" t="s">
        <v>370</v>
      </c>
      <c r="E194" s="47" t="s">
        <v>16</v>
      </c>
      <c r="F194" s="85">
        <f t="shared" ref="F194:G194" si="56">F195</f>
        <v>1000000</v>
      </c>
      <c r="G194" s="85">
        <f t="shared" si="56"/>
        <v>1000000</v>
      </c>
      <c r="H194" s="140"/>
    </row>
    <row r="195" spans="1:8" ht="37.5" outlineLevel="7" x14ac:dyDescent="0.25">
      <c r="A195" s="46" t="s">
        <v>17</v>
      </c>
      <c r="B195" s="47" t="s">
        <v>559</v>
      </c>
      <c r="C195" s="47" t="s">
        <v>59</v>
      </c>
      <c r="D195" s="47" t="s">
        <v>370</v>
      </c>
      <c r="E195" s="47" t="s">
        <v>18</v>
      </c>
      <c r="F195" s="85">
        <v>1000000</v>
      </c>
      <c r="G195" s="83">
        <v>1000000</v>
      </c>
      <c r="H195" s="140"/>
    </row>
    <row r="196" spans="1:8" ht="37.5" outlineLevel="3" x14ac:dyDescent="0.25">
      <c r="A196" s="46" t="s">
        <v>251</v>
      </c>
      <c r="B196" s="47" t="s">
        <v>559</v>
      </c>
      <c r="C196" s="47" t="s">
        <v>59</v>
      </c>
      <c r="D196" s="47" t="s">
        <v>371</v>
      </c>
      <c r="E196" s="47" t="s">
        <v>6</v>
      </c>
      <c r="F196" s="83">
        <f t="shared" ref="F196:G197" si="57">F197</f>
        <v>500000</v>
      </c>
      <c r="G196" s="83">
        <f t="shared" si="57"/>
        <v>500000</v>
      </c>
      <c r="H196" s="140"/>
    </row>
    <row r="197" spans="1:8" outlineLevel="7" x14ac:dyDescent="0.25">
      <c r="A197" s="46" t="s">
        <v>19</v>
      </c>
      <c r="B197" s="47" t="s">
        <v>559</v>
      </c>
      <c r="C197" s="47" t="s">
        <v>59</v>
      </c>
      <c r="D197" s="47" t="s">
        <v>371</v>
      </c>
      <c r="E197" s="47" t="s">
        <v>20</v>
      </c>
      <c r="F197" s="83">
        <f t="shared" si="57"/>
        <v>500000</v>
      </c>
      <c r="G197" s="83">
        <f t="shared" si="57"/>
        <v>500000</v>
      </c>
      <c r="H197" s="140"/>
    </row>
    <row r="198" spans="1:8" ht="37.5" outlineLevel="7" x14ac:dyDescent="0.25">
      <c r="A198" s="46" t="s">
        <v>47</v>
      </c>
      <c r="B198" s="47" t="s">
        <v>559</v>
      </c>
      <c r="C198" s="47" t="s">
        <v>59</v>
      </c>
      <c r="D198" s="47" t="s">
        <v>371</v>
      </c>
      <c r="E198" s="47" t="s">
        <v>48</v>
      </c>
      <c r="F198" s="85">
        <v>500000</v>
      </c>
      <c r="G198" s="85">
        <v>500000</v>
      </c>
      <c r="H198" s="140"/>
    </row>
    <row r="199" spans="1:8" ht="37.5" outlineLevel="7" x14ac:dyDescent="0.25">
      <c r="A199" s="46" t="s">
        <v>264</v>
      </c>
      <c r="B199" s="47" t="s">
        <v>559</v>
      </c>
      <c r="C199" s="47" t="s">
        <v>59</v>
      </c>
      <c r="D199" s="47" t="s">
        <v>372</v>
      </c>
      <c r="E199" s="47" t="s">
        <v>6</v>
      </c>
      <c r="F199" s="83">
        <f t="shared" ref="F199:G200" si="58">F200</f>
        <v>500000</v>
      </c>
      <c r="G199" s="83">
        <f t="shared" si="58"/>
        <v>500000</v>
      </c>
      <c r="H199" s="140"/>
    </row>
    <row r="200" spans="1:8" outlineLevel="5" x14ac:dyDescent="0.25">
      <c r="A200" s="46" t="s">
        <v>19</v>
      </c>
      <c r="B200" s="47" t="s">
        <v>559</v>
      </c>
      <c r="C200" s="47" t="s">
        <v>59</v>
      </c>
      <c r="D200" s="47" t="s">
        <v>372</v>
      </c>
      <c r="E200" s="47" t="s">
        <v>20</v>
      </c>
      <c r="F200" s="83">
        <f t="shared" si="58"/>
        <v>500000</v>
      </c>
      <c r="G200" s="83">
        <f t="shared" si="58"/>
        <v>500000</v>
      </c>
      <c r="H200" s="140"/>
    </row>
    <row r="201" spans="1:8" ht="37.5" outlineLevel="6" x14ac:dyDescent="0.25">
      <c r="A201" s="46" t="s">
        <v>47</v>
      </c>
      <c r="B201" s="47" t="s">
        <v>559</v>
      </c>
      <c r="C201" s="47" t="s">
        <v>59</v>
      </c>
      <c r="D201" s="47" t="s">
        <v>372</v>
      </c>
      <c r="E201" s="47" t="s">
        <v>48</v>
      </c>
      <c r="F201" s="85">
        <v>500000</v>
      </c>
      <c r="G201" s="85">
        <v>500000</v>
      </c>
      <c r="H201" s="140"/>
    </row>
    <row r="202" spans="1:8" ht="56.25" outlineLevel="7" x14ac:dyDescent="0.25">
      <c r="A202" s="46" t="s">
        <v>265</v>
      </c>
      <c r="B202" s="47" t="s">
        <v>559</v>
      </c>
      <c r="C202" s="47" t="s">
        <v>59</v>
      </c>
      <c r="D202" s="47" t="s">
        <v>412</v>
      </c>
      <c r="E202" s="47" t="s">
        <v>6</v>
      </c>
      <c r="F202" s="85">
        <f>F203</f>
        <v>75000</v>
      </c>
      <c r="G202" s="85">
        <f>G203</f>
        <v>75000</v>
      </c>
      <c r="H202" s="140"/>
    </row>
    <row r="203" spans="1:8" ht="21" customHeight="1" outlineLevel="7" x14ac:dyDescent="0.25">
      <c r="A203" s="46" t="s">
        <v>15</v>
      </c>
      <c r="B203" s="47" t="s">
        <v>559</v>
      </c>
      <c r="C203" s="47" t="s">
        <v>59</v>
      </c>
      <c r="D203" s="47" t="s">
        <v>412</v>
      </c>
      <c r="E203" s="47" t="s">
        <v>16</v>
      </c>
      <c r="F203" s="85">
        <f>F204</f>
        <v>75000</v>
      </c>
      <c r="G203" s="85">
        <f>G204</f>
        <v>75000</v>
      </c>
      <c r="H203" s="140"/>
    </row>
    <row r="204" spans="1:8" ht="37.5" outlineLevel="7" x14ac:dyDescent="0.25">
      <c r="A204" s="46" t="s">
        <v>17</v>
      </c>
      <c r="B204" s="47" t="s">
        <v>559</v>
      </c>
      <c r="C204" s="47" t="s">
        <v>59</v>
      </c>
      <c r="D204" s="47" t="s">
        <v>412</v>
      </c>
      <c r="E204" s="47" t="s">
        <v>18</v>
      </c>
      <c r="F204" s="85">
        <v>75000</v>
      </c>
      <c r="G204" s="85">
        <v>75000</v>
      </c>
      <c r="H204" s="140"/>
    </row>
    <row r="205" spans="1:8" outlineLevel="7" x14ac:dyDescent="0.25">
      <c r="A205" s="46" t="s">
        <v>61</v>
      </c>
      <c r="B205" s="47" t="s">
        <v>559</v>
      </c>
      <c r="C205" s="47" t="s">
        <v>62</v>
      </c>
      <c r="D205" s="47" t="s">
        <v>126</v>
      </c>
      <c r="E205" s="47" t="s">
        <v>6</v>
      </c>
      <c r="F205" s="85">
        <f>F206+F214+F225</f>
        <v>26909370.300000001</v>
      </c>
      <c r="G205" s="85">
        <f>G206+G214+G225</f>
        <v>26909370.300000001</v>
      </c>
      <c r="H205" s="140"/>
    </row>
    <row r="206" spans="1:8" ht="37.5" customHeight="1" outlineLevel="7" x14ac:dyDescent="0.25">
      <c r="A206" s="79" t="s">
        <v>367</v>
      </c>
      <c r="B206" s="47" t="s">
        <v>559</v>
      </c>
      <c r="C206" s="62" t="s">
        <v>62</v>
      </c>
      <c r="D206" s="62" t="s">
        <v>134</v>
      </c>
      <c r="E206" s="62" t="s">
        <v>6</v>
      </c>
      <c r="F206" s="85">
        <f>F207</f>
        <v>550000</v>
      </c>
      <c r="G206" s="85">
        <f>G207</f>
        <v>550000</v>
      </c>
      <c r="H206" s="140"/>
    </row>
    <row r="207" spans="1:8" outlineLevel="7" x14ac:dyDescent="0.25">
      <c r="A207" s="46" t="s">
        <v>373</v>
      </c>
      <c r="B207" s="47" t="s">
        <v>559</v>
      </c>
      <c r="C207" s="47" t="s">
        <v>62</v>
      </c>
      <c r="D207" s="47" t="s">
        <v>233</v>
      </c>
      <c r="E207" s="47" t="s">
        <v>6</v>
      </c>
      <c r="F207" s="85">
        <f>F208+F211</f>
        <v>550000</v>
      </c>
      <c r="G207" s="85">
        <f>G208+G211</f>
        <v>550000</v>
      </c>
      <c r="H207" s="141"/>
    </row>
    <row r="208" spans="1:8" outlineLevel="7" x14ac:dyDescent="0.25">
      <c r="A208" s="46" t="s">
        <v>379</v>
      </c>
      <c r="B208" s="47" t="s">
        <v>559</v>
      </c>
      <c r="C208" s="47" t="s">
        <v>62</v>
      </c>
      <c r="D208" s="47" t="s">
        <v>509</v>
      </c>
      <c r="E208" s="47" t="s">
        <v>6</v>
      </c>
      <c r="F208" s="85">
        <f>F209</f>
        <v>200000</v>
      </c>
      <c r="G208" s="85">
        <f>G209</f>
        <v>200000</v>
      </c>
      <c r="H208" s="141"/>
    </row>
    <row r="209" spans="1:8" ht="20.25" customHeight="1" outlineLevel="7" x14ac:dyDescent="0.25">
      <c r="A209" s="48" t="s">
        <v>15</v>
      </c>
      <c r="B209" s="47" t="s">
        <v>559</v>
      </c>
      <c r="C209" s="47" t="s">
        <v>62</v>
      </c>
      <c r="D209" s="47" t="s">
        <v>509</v>
      </c>
      <c r="E209" s="47" t="s">
        <v>16</v>
      </c>
      <c r="F209" s="85">
        <f>F210</f>
        <v>200000</v>
      </c>
      <c r="G209" s="85">
        <f>G210</f>
        <v>200000</v>
      </c>
      <c r="H209" s="141"/>
    </row>
    <row r="210" spans="1:8" ht="37.5" outlineLevel="7" x14ac:dyDescent="0.25">
      <c r="A210" s="48" t="s">
        <v>17</v>
      </c>
      <c r="B210" s="47" t="s">
        <v>559</v>
      </c>
      <c r="C210" s="47" t="s">
        <v>62</v>
      </c>
      <c r="D210" s="47" t="s">
        <v>509</v>
      </c>
      <c r="E210" s="47" t="s">
        <v>18</v>
      </c>
      <c r="F210" s="85">
        <v>200000</v>
      </c>
      <c r="G210" s="85">
        <v>200000</v>
      </c>
      <c r="H210" s="141"/>
    </row>
    <row r="211" spans="1:8" ht="18.75" customHeight="1" outlineLevel="7" x14ac:dyDescent="0.25">
      <c r="A211" s="50" t="s">
        <v>63</v>
      </c>
      <c r="B211" s="47" t="s">
        <v>559</v>
      </c>
      <c r="C211" s="47" t="s">
        <v>62</v>
      </c>
      <c r="D211" s="47" t="s">
        <v>374</v>
      </c>
      <c r="E211" s="47" t="s">
        <v>6</v>
      </c>
      <c r="F211" s="85">
        <f t="shared" ref="F211:G212" si="59">F212</f>
        <v>350000</v>
      </c>
      <c r="G211" s="85">
        <f t="shared" si="59"/>
        <v>350000</v>
      </c>
      <c r="H211" s="140"/>
    </row>
    <row r="212" spans="1:8" ht="19.5" customHeight="1" outlineLevel="7" x14ac:dyDescent="0.25">
      <c r="A212" s="46" t="s">
        <v>15</v>
      </c>
      <c r="B212" s="47" t="s">
        <v>559</v>
      </c>
      <c r="C212" s="47" t="s">
        <v>62</v>
      </c>
      <c r="D212" s="47" t="s">
        <v>374</v>
      </c>
      <c r="E212" s="47" t="s">
        <v>16</v>
      </c>
      <c r="F212" s="85">
        <f t="shared" si="59"/>
        <v>350000</v>
      </c>
      <c r="G212" s="85">
        <f t="shared" si="59"/>
        <v>350000</v>
      </c>
      <c r="H212" s="140"/>
    </row>
    <row r="213" spans="1:8" ht="37.5" outlineLevel="1" x14ac:dyDescent="0.25">
      <c r="A213" s="46" t="s">
        <v>17</v>
      </c>
      <c r="B213" s="47" t="s">
        <v>559</v>
      </c>
      <c r="C213" s="47" t="s">
        <v>62</v>
      </c>
      <c r="D213" s="47" t="s">
        <v>374</v>
      </c>
      <c r="E213" s="47" t="s">
        <v>18</v>
      </c>
      <c r="F213" s="85">
        <v>350000</v>
      </c>
      <c r="G213" s="83">
        <v>350000</v>
      </c>
      <c r="H213" s="140"/>
    </row>
    <row r="214" spans="1:8" ht="37.5" outlineLevel="1" x14ac:dyDescent="0.25">
      <c r="A214" s="79" t="s">
        <v>568</v>
      </c>
      <c r="B214" s="62" t="s">
        <v>559</v>
      </c>
      <c r="C214" s="62" t="s">
        <v>62</v>
      </c>
      <c r="D214" s="62" t="s">
        <v>569</v>
      </c>
      <c r="E214" s="62" t="s">
        <v>6</v>
      </c>
      <c r="F214" s="85">
        <f>F215</f>
        <v>6000000</v>
      </c>
      <c r="G214" s="85">
        <f>G215</f>
        <v>6000000</v>
      </c>
      <c r="H214" s="140"/>
    </row>
    <row r="215" spans="1:8" ht="37.5" outlineLevel="1" x14ac:dyDescent="0.25">
      <c r="A215" s="46" t="s">
        <v>570</v>
      </c>
      <c r="B215" s="47" t="s">
        <v>559</v>
      </c>
      <c r="C215" s="47" t="s">
        <v>62</v>
      </c>
      <c r="D215" s="47" t="s">
        <v>571</v>
      </c>
      <c r="E215" s="47" t="s">
        <v>6</v>
      </c>
      <c r="F215" s="85">
        <f>F216+F219+F222</f>
        <v>6000000</v>
      </c>
      <c r="G215" s="85">
        <f>G216+G219+G222</f>
        <v>6000000</v>
      </c>
      <c r="H215" s="140"/>
    </row>
    <row r="216" spans="1:8" ht="56.25" outlineLevel="1" x14ac:dyDescent="0.25">
      <c r="A216" s="46" t="s">
        <v>572</v>
      </c>
      <c r="B216" s="47" t="s">
        <v>559</v>
      </c>
      <c r="C216" s="47" t="s">
        <v>62</v>
      </c>
      <c r="D216" s="47" t="s">
        <v>573</v>
      </c>
      <c r="E216" s="47" t="s">
        <v>6</v>
      </c>
      <c r="F216" s="85">
        <f>F217</f>
        <v>2000000</v>
      </c>
      <c r="G216" s="85">
        <f>G217</f>
        <v>2000000</v>
      </c>
      <c r="H216" s="140"/>
    </row>
    <row r="217" spans="1:8" ht="19.5" customHeight="1" outlineLevel="1" x14ac:dyDescent="0.25">
      <c r="A217" s="46" t="s">
        <v>15</v>
      </c>
      <c r="B217" s="47" t="s">
        <v>559</v>
      </c>
      <c r="C217" s="47" t="s">
        <v>62</v>
      </c>
      <c r="D217" s="47" t="s">
        <v>573</v>
      </c>
      <c r="E217" s="47" t="s">
        <v>16</v>
      </c>
      <c r="F217" s="85">
        <f>F218</f>
        <v>2000000</v>
      </c>
      <c r="G217" s="85">
        <f>G218</f>
        <v>2000000</v>
      </c>
      <c r="H217" s="140"/>
    </row>
    <row r="218" spans="1:8" ht="37.5" outlineLevel="1" x14ac:dyDescent="0.25">
      <c r="A218" s="46" t="s">
        <v>17</v>
      </c>
      <c r="B218" s="47" t="s">
        <v>559</v>
      </c>
      <c r="C218" s="47" t="s">
        <v>62</v>
      </c>
      <c r="D218" s="47" t="s">
        <v>573</v>
      </c>
      <c r="E218" s="47" t="s">
        <v>18</v>
      </c>
      <c r="F218" s="85">
        <v>2000000</v>
      </c>
      <c r="G218" s="83">
        <v>2000000</v>
      </c>
      <c r="H218" s="140"/>
    </row>
    <row r="219" spans="1:8" ht="37.5" outlineLevel="1" x14ac:dyDescent="0.25">
      <c r="A219" s="46" t="s">
        <v>574</v>
      </c>
      <c r="B219" s="47" t="s">
        <v>559</v>
      </c>
      <c r="C219" s="47" t="s">
        <v>62</v>
      </c>
      <c r="D219" s="47" t="s">
        <v>575</v>
      </c>
      <c r="E219" s="47" t="s">
        <v>6</v>
      </c>
      <c r="F219" s="85">
        <f>F220</f>
        <v>1500000</v>
      </c>
      <c r="G219" s="85">
        <f>G220</f>
        <v>1500000</v>
      </c>
      <c r="H219" s="140"/>
    </row>
    <row r="220" spans="1:8" ht="21" customHeight="1" outlineLevel="1" x14ac:dyDescent="0.25">
      <c r="A220" s="46" t="s">
        <v>15</v>
      </c>
      <c r="B220" s="47" t="s">
        <v>559</v>
      </c>
      <c r="C220" s="47" t="s">
        <v>62</v>
      </c>
      <c r="D220" s="47" t="s">
        <v>575</v>
      </c>
      <c r="E220" s="47" t="s">
        <v>16</v>
      </c>
      <c r="F220" s="85">
        <f>F221</f>
        <v>1500000</v>
      </c>
      <c r="G220" s="85">
        <f>G221</f>
        <v>1500000</v>
      </c>
      <c r="H220" s="140"/>
    </row>
    <row r="221" spans="1:8" ht="37.5" outlineLevel="1" x14ac:dyDescent="0.25">
      <c r="A221" s="46" t="s">
        <v>17</v>
      </c>
      <c r="B221" s="47" t="s">
        <v>559</v>
      </c>
      <c r="C221" s="47" t="s">
        <v>62</v>
      </c>
      <c r="D221" s="47" t="s">
        <v>575</v>
      </c>
      <c r="E221" s="47" t="s">
        <v>18</v>
      </c>
      <c r="F221" s="85">
        <v>1500000</v>
      </c>
      <c r="G221" s="83">
        <v>1500000</v>
      </c>
      <c r="H221" s="140"/>
    </row>
    <row r="222" spans="1:8" ht="21" customHeight="1" outlineLevel="1" x14ac:dyDescent="0.25">
      <c r="A222" s="46" t="s">
        <v>576</v>
      </c>
      <c r="B222" s="47" t="s">
        <v>559</v>
      </c>
      <c r="C222" s="47" t="s">
        <v>62</v>
      </c>
      <c r="D222" s="47" t="s">
        <v>577</v>
      </c>
      <c r="E222" s="47" t="s">
        <v>6</v>
      </c>
      <c r="F222" s="85">
        <f>F223</f>
        <v>2500000</v>
      </c>
      <c r="G222" s="85">
        <f>G223</f>
        <v>2500000</v>
      </c>
      <c r="H222" s="140"/>
    </row>
    <row r="223" spans="1:8" ht="21.75" customHeight="1" outlineLevel="1" x14ac:dyDescent="0.25">
      <c r="A223" s="46" t="s">
        <v>15</v>
      </c>
      <c r="B223" s="47" t="s">
        <v>559</v>
      </c>
      <c r="C223" s="47" t="s">
        <v>62</v>
      </c>
      <c r="D223" s="47" t="s">
        <v>577</v>
      </c>
      <c r="E223" s="47" t="s">
        <v>16</v>
      </c>
      <c r="F223" s="85">
        <f>F224</f>
        <v>2500000</v>
      </c>
      <c r="G223" s="85">
        <f>G224</f>
        <v>2500000</v>
      </c>
      <c r="H223" s="140"/>
    </row>
    <row r="224" spans="1:8" ht="37.5" outlineLevel="1" x14ac:dyDescent="0.25">
      <c r="A224" s="46" t="s">
        <v>17</v>
      </c>
      <c r="B224" s="47" t="s">
        <v>559</v>
      </c>
      <c r="C224" s="47" t="s">
        <v>62</v>
      </c>
      <c r="D224" s="47" t="s">
        <v>577</v>
      </c>
      <c r="E224" s="47" t="s">
        <v>18</v>
      </c>
      <c r="F224" s="85">
        <v>2500000</v>
      </c>
      <c r="G224" s="83">
        <v>2500000</v>
      </c>
      <c r="H224" s="140"/>
    </row>
    <row r="225" spans="1:8" ht="37.5" customHeight="1" outlineLevel="1" x14ac:dyDescent="0.25">
      <c r="A225" s="79" t="s">
        <v>578</v>
      </c>
      <c r="B225" s="62" t="s">
        <v>559</v>
      </c>
      <c r="C225" s="62" t="s">
        <v>62</v>
      </c>
      <c r="D225" s="62" t="s">
        <v>579</v>
      </c>
      <c r="E225" s="62" t="s">
        <v>6</v>
      </c>
      <c r="F225" s="85">
        <f>F226+F231</f>
        <v>20359370.300000001</v>
      </c>
      <c r="G225" s="85">
        <f>G226+G231</f>
        <v>20359370.300000001</v>
      </c>
      <c r="H225" s="140"/>
    </row>
    <row r="226" spans="1:8" ht="37.5" customHeight="1" outlineLevel="1" x14ac:dyDescent="0.25">
      <c r="A226" s="79" t="s">
        <v>631</v>
      </c>
      <c r="B226" s="62" t="s">
        <v>559</v>
      </c>
      <c r="C226" s="62" t="s">
        <v>62</v>
      </c>
      <c r="D226" s="62" t="s">
        <v>632</v>
      </c>
      <c r="E226" s="62" t="s">
        <v>6</v>
      </c>
      <c r="F226" s="85">
        <f t="shared" ref="F226:G229" si="60">F227</f>
        <v>7018314.5599999996</v>
      </c>
      <c r="G226" s="85">
        <f t="shared" si="60"/>
        <v>7018314.5599999996</v>
      </c>
      <c r="H226" s="140"/>
    </row>
    <row r="227" spans="1:8" ht="20.25" customHeight="1" outlineLevel="1" x14ac:dyDescent="0.25">
      <c r="A227" s="46" t="s">
        <v>630</v>
      </c>
      <c r="B227" s="47" t="s">
        <v>559</v>
      </c>
      <c r="C227" s="47" t="s">
        <v>62</v>
      </c>
      <c r="D227" s="47" t="s">
        <v>633</v>
      </c>
      <c r="E227" s="47" t="s">
        <v>6</v>
      </c>
      <c r="F227" s="85">
        <f t="shared" si="60"/>
        <v>7018314.5599999996</v>
      </c>
      <c r="G227" s="85">
        <f t="shared" si="60"/>
        <v>7018314.5599999996</v>
      </c>
      <c r="H227" s="140"/>
    </row>
    <row r="228" spans="1:8" ht="20.25" customHeight="1" outlineLevel="1" x14ac:dyDescent="0.25">
      <c r="A228" s="46" t="s">
        <v>629</v>
      </c>
      <c r="B228" s="47" t="s">
        <v>559</v>
      </c>
      <c r="C228" s="47" t="s">
        <v>62</v>
      </c>
      <c r="D228" s="47" t="s">
        <v>634</v>
      </c>
      <c r="E228" s="47" t="s">
        <v>6</v>
      </c>
      <c r="F228" s="85">
        <f t="shared" si="60"/>
        <v>7018314.5599999996</v>
      </c>
      <c r="G228" s="85">
        <f t="shared" si="60"/>
        <v>7018314.5599999996</v>
      </c>
      <c r="H228" s="140"/>
    </row>
    <row r="229" spans="1:8" ht="21" customHeight="1" outlineLevel="1" x14ac:dyDescent="0.25">
      <c r="A229" s="46" t="s">
        <v>15</v>
      </c>
      <c r="B229" s="47" t="s">
        <v>559</v>
      </c>
      <c r="C229" s="47" t="s">
        <v>62</v>
      </c>
      <c r="D229" s="47" t="s">
        <v>634</v>
      </c>
      <c r="E229" s="47" t="s">
        <v>16</v>
      </c>
      <c r="F229" s="85">
        <f t="shared" si="60"/>
        <v>7018314.5599999996</v>
      </c>
      <c r="G229" s="85">
        <f t="shared" si="60"/>
        <v>7018314.5599999996</v>
      </c>
      <c r="H229" s="140"/>
    </row>
    <row r="230" spans="1:8" ht="20.25" customHeight="1" outlineLevel="1" x14ac:dyDescent="0.25">
      <c r="A230" s="46" t="s">
        <v>17</v>
      </c>
      <c r="B230" s="47" t="s">
        <v>559</v>
      </c>
      <c r="C230" s="47" t="s">
        <v>62</v>
      </c>
      <c r="D230" s="47" t="s">
        <v>634</v>
      </c>
      <c r="E230" s="47" t="s">
        <v>18</v>
      </c>
      <c r="F230" s="85">
        <v>7018314.5599999996</v>
      </c>
      <c r="G230" s="85">
        <v>7018314.5599999996</v>
      </c>
      <c r="H230" s="140"/>
    </row>
    <row r="231" spans="1:8" ht="37.5" outlineLevel="1" x14ac:dyDescent="0.25">
      <c r="A231" s="161" t="s">
        <v>635</v>
      </c>
      <c r="B231" s="47" t="s">
        <v>559</v>
      </c>
      <c r="C231" s="47" t="s">
        <v>62</v>
      </c>
      <c r="D231" s="62" t="s">
        <v>637</v>
      </c>
      <c r="E231" s="62" t="s">
        <v>6</v>
      </c>
      <c r="F231" s="85">
        <f t="shared" ref="F231:G237" si="61">F232</f>
        <v>13341055.74</v>
      </c>
      <c r="G231" s="85">
        <f t="shared" si="61"/>
        <v>13341055.74</v>
      </c>
      <c r="H231" s="140"/>
    </row>
    <row r="232" spans="1:8" ht="37.5" outlineLevel="1" x14ac:dyDescent="0.25">
      <c r="A232" s="161" t="s">
        <v>636</v>
      </c>
      <c r="B232" s="47" t="s">
        <v>559</v>
      </c>
      <c r="C232" s="47" t="s">
        <v>62</v>
      </c>
      <c r="D232" s="62" t="s">
        <v>638</v>
      </c>
      <c r="E232" s="62" t="s">
        <v>6</v>
      </c>
      <c r="F232" s="85">
        <f>F233+F236</f>
        <v>13341055.74</v>
      </c>
      <c r="G232" s="85">
        <f>G233+G236</f>
        <v>13341055.74</v>
      </c>
      <c r="H232" s="140"/>
    </row>
    <row r="233" spans="1:8" ht="56.25" outlineLevel="1" x14ac:dyDescent="0.25">
      <c r="A233" s="48" t="s">
        <v>651</v>
      </c>
      <c r="B233" s="47" t="s">
        <v>559</v>
      </c>
      <c r="C233" s="47" t="s">
        <v>62</v>
      </c>
      <c r="D233" s="47" t="s">
        <v>676</v>
      </c>
      <c r="E233" s="47" t="s">
        <v>6</v>
      </c>
      <c r="F233" s="85">
        <f>F234</f>
        <v>13041055.74</v>
      </c>
      <c r="G233" s="85">
        <f>G234</f>
        <v>13041055.74</v>
      </c>
      <c r="H233" s="140"/>
    </row>
    <row r="234" spans="1:8" ht="21" customHeight="1" outlineLevel="1" x14ac:dyDescent="0.25">
      <c r="A234" s="46" t="s">
        <v>15</v>
      </c>
      <c r="B234" s="47" t="s">
        <v>559</v>
      </c>
      <c r="C234" s="47" t="s">
        <v>62</v>
      </c>
      <c r="D234" s="47" t="s">
        <v>676</v>
      </c>
      <c r="E234" s="47" t="s">
        <v>16</v>
      </c>
      <c r="F234" s="85">
        <f>F235</f>
        <v>13041055.74</v>
      </c>
      <c r="G234" s="85">
        <f>G235</f>
        <v>13041055.74</v>
      </c>
      <c r="H234" s="140"/>
    </row>
    <row r="235" spans="1:8" ht="37.5" outlineLevel="1" x14ac:dyDescent="0.25">
      <c r="A235" s="46" t="s">
        <v>17</v>
      </c>
      <c r="B235" s="47" t="s">
        <v>559</v>
      </c>
      <c r="C235" s="47" t="s">
        <v>62</v>
      </c>
      <c r="D235" s="47" t="s">
        <v>676</v>
      </c>
      <c r="E235" s="47" t="s">
        <v>18</v>
      </c>
      <c r="F235" s="85">
        <v>13041055.74</v>
      </c>
      <c r="G235" s="85">
        <v>13041055.74</v>
      </c>
      <c r="H235" s="140"/>
    </row>
    <row r="236" spans="1:8" ht="39.75" customHeight="1" outlineLevel="1" x14ac:dyDescent="0.25">
      <c r="A236" s="48" t="s">
        <v>640</v>
      </c>
      <c r="B236" s="47" t="s">
        <v>559</v>
      </c>
      <c r="C236" s="47" t="s">
        <v>62</v>
      </c>
      <c r="D236" s="47" t="s">
        <v>639</v>
      </c>
      <c r="E236" s="47" t="s">
        <v>6</v>
      </c>
      <c r="F236" s="85">
        <f t="shared" si="61"/>
        <v>300000</v>
      </c>
      <c r="G236" s="85">
        <f t="shared" si="61"/>
        <v>300000</v>
      </c>
      <c r="H236" s="140"/>
    </row>
    <row r="237" spans="1:8" ht="21.75" customHeight="1" outlineLevel="1" x14ac:dyDescent="0.25">
      <c r="A237" s="46" t="s">
        <v>15</v>
      </c>
      <c r="B237" s="47" t="s">
        <v>559</v>
      </c>
      <c r="C237" s="47" t="s">
        <v>62</v>
      </c>
      <c r="D237" s="47" t="s">
        <v>639</v>
      </c>
      <c r="E237" s="47" t="s">
        <v>16</v>
      </c>
      <c r="F237" s="85">
        <f t="shared" si="61"/>
        <v>300000</v>
      </c>
      <c r="G237" s="85">
        <f t="shared" si="61"/>
        <v>300000</v>
      </c>
      <c r="H237" s="140"/>
    </row>
    <row r="238" spans="1:8" ht="39.75" customHeight="1" outlineLevel="1" x14ac:dyDescent="0.25">
      <c r="A238" s="46" t="s">
        <v>17</v>
      </c>
      <c r="B238" s="47" t="s">
        <v>559</v>
      </c>
      <c r="C238" s="47" t="s">
        <v>62</v>
      </c>
      <c r="D238" s="47" t="s">
        <v>639</v>
      </c>
      <c r="E238" s="47" t="s">
        <v>18</v>
      </c>
      <c r="F238" s="85">
        <v>300000</v>
      </c>
      <c r="G238" s="83">
        <v>300000</v>
      </c>
      <c r="H238" s="140"/>
    </row>
    <row r="239" spans="1:8" outlineLevel="7" x14ac:dyDescent="0.25">
      <c r="A239" s="46" t="s">
        <v>309</v>
      </c>
      <c r="B239" s="47" t="s">
        <v>559</v>
      </c>
      <c r="C239" s="47" t="s">
        <v>310</v>
      </c>
      <c r="D239" s="47" t="s">
        <v>126</v>
      </c>
      <c r="E239" s="47" t="s">
        <v>6</v>
      </c>
      <c r="F239" s="83">
        <f t="shared" ref="F239:G239" si="62">F240</f>
        <v>150000</v>
      </c>
      <c r="G239" s="83">
        <f t="shared" si="62"/>
        <v>150000</v>
      </c>
      <c r="H239" s="140"/>
    </row>
    <row r="240" spans="1:8" ht="38.25" customHeight="1" outlineLevel="7" x14ac:dyDescent="0.25">
      <c r="A240" s="79" t="s">
        <v>455</v>
      </c>
      <c r="B240" s="62" t="s">
        <v>559</v>
      </c>
      <c r="C240" s="62" t="s">
        <v>310</v>
      </c>
      <c r="D240" s="62" t="s">
        <v>134</v>
      </c>
      <c r="E240" s="62" t="s">
        <v>6</v>
      </c>
      <c r="F240" s="88">
        <f>F241</f>
        <v>150000</v>
      </c>
      <c r="G240" s="88">
        <f>G241</f>
        <v>150000</v>
      </c>
      <c r="H240" s="140"/>
    </row>
    <row r="241" spans="1:8" ht="37.5" outlineLevel="7" x14ac:dyDescent="0.25">
      <c r="A241" s="46" t="s">
        <v>375</v>
      </c>
      <c r="B241" s="47" t="s">
        <v>559</v>
      </c>
      <c r="C241" s="47" t="s">
        <v>310</v>
      </c>
      <c r="D241" s="47" t="s">
        <v>369</v>
      </c>
      <c r="E241" s="47" t="s">
        <v>6</v>
      </c>
      <c r="F241" s="83">
        <f>F242</f>
        <v>150000</v>
      </c>
      <c r="G241" s="83">
        <f>G242</f>
        <v>150000</v>
      </c>
      <c r="H241" s="140"/>
    </row>
    <row r="242" spans="1:8" ht="37.5" outlineLevel="7" x14ac:dyDescent="0.25">
      <c r="A242" s="46" t="s">
        <v>323</v>
      </c>
      <c r="B242" s="47" t="s">
        <v>559</v>
      </c>
      <c r="C242" s="47" t="s">
        <v>310</v>
      </c>
      <c r="D242" s="47" t="s">
        <v>376</v>
      </c>
      <c r="E242" s="47" t="s">
        <v>6</v>
      </c>
      <c r="F242" s="83">
        <f t="shared" ref="F242:G243" si="63">F243</f>
        <v>150000</v>
      </c>
      <c r="G242" s="83">
        <f t="shared" si="63"/>
        <v>150000</v>
      </c>
      <c r="H242" s="140"/>
    </row>
    <row r="243" spans="1:8" outlineLevel="7" x14ac:dyDescent="0.25">
      <c r="A243" s="46" t="s">
        <v>19</v>
      </c>
      <c r="B243" s="47" t="s">
        <v>559</v>
      </c>
      <c r="C243" s="47" t="s">
        <v>310</v>
      </c>
      <c r="D243" s="47" t="s">
        <v>376</v>
      </c>
      <c r="E243" s="47" t="s">
        <v>20</v>
      </c>
      <c r="F243" s="83">
        <f t="shared" si="63"/>
        <v>150000</v>
      </c>
      <c r="G243" s="83">
        <f t="shared" si="63"/>
        <v>150000</v>
      </c>
      <c r="H243" s="140"/>
    </row>
    <row r="244" spans="1:8" ht="37.5" outlineLevel="7" x14ac:dyDescent="0.25">
      <c r="A244" s="46" t="s">
        <v>47</v>
      </c>
      <c r="B244" s="47" t="s">
        <v>559</v>
      </c>
      <c r="C244" s="47" t="s">
        <v>310</v>
      </c>
      <c r="D244" s="47" t="s">
        <v>376</v>
      </c>
      <c r="E244" s="47" t="s">
        <v>48</v>
      </c>
      <c r="F244" s="85">
        <v>150000</v>
      </c>
      <c r="G244" s="92">
        <v>150000</v>
      </c>
      <c r="H244" s="140"/>
    </row>
    <row r="245" spans="1:8" outlineLevel="3" x14ac:dyDescent="0.25">
      <c r="A245" s="79" t="s">
        <v>64</v>
      </c>
      <c r="B245" s="47" t="s">
        <v>559</v>
      </c>
      <c r="C245" s="62" t="s">
        <v>65</v>
      </c>
      <c r="D245" s="62" t="s">
        <v>126</v>
      </c>
      <c r="E245" s="62" t="s">
        <v>6</v>
      </c>
      <c r="F245" s="87">
        <f t="shared" ref="F245:G245" si="64">F246</f>
        <v>515000</v>
      </c>
      <c r="G245" s="87">
        <f t="shared" si="64"/>
        <v>515000</v>
      </c>
      <c r="H245" s="140"/>
    </row>
    <row r="246" spans="1:8" outlineLevel="4" x14ac:dyDescent="0.25">
      <c r="A246" s="46" t="s">
        <v>66</v>
      </c>
      <c r="B246" s="47" t="s">
        <v>559</v>
      </c>
      <c r="C246" s="47" t="s">
        <v>67</v>
      </c>
      <c r="D246" s="47" t="s">
        <v>126</v>
      </c>
      <c r="E246" s="47" t="s">
        <v>6</v>
      </c>
      <c r="F246" s="85">
        <f>F247+F256</f>
        <v>515000</v>
      </c>
      <c r="G246" s="85">
        <f>G247+G256</f>
        <v>515000</v>
      </c>
      <c r="H246" s="140"/>
    </row>
    <row r="247" spans="1:8" ht="37.5" outlineLevel="5" x14ac:dyDescent="0.25">
      <c r="A247" s="79" t="s">
        <v>377</v>
      </c>
      <c r="B247" s="62" t="s">
        <v>559</v>
      </c>
      <c r="C247" s="62" t="s">
        <v>67</v>
      </c>
      <c r="D247" s="62" t="s">
        <v>135</v>
      </c>
      <c r="E247" s="62" t="s">
        <v>6</v>
      </c>
      <c r="F247" s="87">
        <f>F248+F252</f>
        <v>470000</v>
      </c>
      <c r="G247" s="87">
        <f>G248+G252</f>
        <v>470000</v>
      </c>
      <c r="H247" s="140"/>
    </row>
    <row r="248" spans="1:8" ht="39.75" customHeight="1" outlineLevel="6" x14ac:dyDescent="0.25">
      <c r="A248" s="46" t="s">
        <v>378</v>
      </c>
      <c r="B248" s="47" t="s">
        <v>559</v>
      </c>
      <c r="C248" s="47" t="s">
        <v>67</v>
      </c>
      <c r="D248" s="47" t="s">
        <v>413</v>
      </c>
      <c r="E248" s="47" t="s">
        <v>6</v>
      </c>
      <c r="F248" s="85">
        <f>F249</f>
        <v>440000</v>
      </c>
      <c r="G248" s="85">
        <f>G249</f>
        <v>440000</v>
      </c>
      <c r="H248" s="140"/>
    </row>
    <row r="249" spans="1:8" outlineLevel="2" x14ac:dyDescent="0.25">
      <c r="A249" s="46" t="s">
        <v>245</v>
      </c>
      <c r="B249" s="47" t="s">
        <v>559</v>
      </c>
      <c r="C249" s="47" t="s">
        <v>67</v>
      </c>
      <c r="D249" s="47" t="s">
        <v>380</v>
      </c>
      <c r="E249" s="47" t="s">
        <v>6</v>
      </c>
      <c r="F249" s="85">
        <f t="shared" ref="F249:G250" si="65">F250</f>
        <v>440000</v>
      </c>
      <c r="G249" s="85">
        <f t="shared" si="65"/>
        <v>440000</v>
      </c>
      <c r="H249" s="140"/>
    </row>
    <row r="250" spans="1:8" ht="21" customHeight="1" outlineLevel="4" x14ac:dyDescent="0.25">
      <c r="A250" s="46" t="s">
        <v>15</v>
      </c>
      <c r="B250" s="47" t="s">
        <v>559</v>
      </c>
      <c r="C250" s="47" t="s">
        <v>67</v>
      </c>
      <c r="D250" s="47" t="s">
        <v>380</v>
      </c>
      <c r="E250" s="47" t="s">
        <v>16</v>
      </c>
      <c r="F250" s="85">
        <f t="shared" si="65"/>
        <v>440000</v>
      </c>
      <c r="G250" s="85">
        <f t="shared" si="65"/>
        <v>440000</v>
      </c>
      <c r="H250" s="140"/>
    </row>
    <row r="251" spans="1:8" ht="37.5" outlineLevel="5" x14ac:dyDescent="0.25">
      <c r="A251" s="46" t="s">
        <v>17</v>
      </c>
      <c r="B251" s="47" t="s">
        <v>559</v>
      </c>
      <c r="C251" s="47" t="s">
        <v>67</v>
      </c>
      <c r="D251" s="47" t="s">
        <v>380</v>
      </c>
      <c r="E251" s="47" t="s">
        <v>18</v>
      </c>
      <c r="F251" s="85">
        <v>440000</v>
      </c>
      <c r="G251" s="85">
        <v>440000</v>
      </c>
      <c r="H251" s="140"/>
    </row>
    <row r="252" spans="1:8" outlineLevel="6" x14ac:dyDescent="0.25">
      <c r="A252" s="46" t="s">
        <v>381</v>
      </c>
      <c r="B252" s="47" t="s">
        <v>559</v>
      </c>
      <c r="C252" s="47" t="s">
        <v>67</v>
      </c>
      <c r="D252" s="47" t="s">
        <v>247</v>
      </c>
      <c r="E252" s="47" t="s">
        <v>6</v>
      </c>
      <c r="F252" s="83">
        <f>F253</f>
        <v>30000</v>
      </c>
      <c r="G252" s="83">
        <f>G253</f>
        <v>30000</v>
      </c>
      <c r="H252" s="140"/>
    </row>
    <row r="253" spans="1:8" outlineLevel="7" x14ac:dyDescent="0.25">
      <c r="A253" s="46" t="s">
        <v>68</v>
      </c>
      <c r="B253" s="47" t="s">
        <v>559</v>
      </c>
      <c r="C253" s="47" t="s">
        <v>67</v>
      </c>
      <c r="D253" s="47" t="s">
        <v>246</v>
      </c>
      <c r="E253" s="47" t="s">
        <v>6</v>
      </c>
      <c r="F253" s="85">
        <f t="shared" ref="F253:G254" si="66">F254</f>
        <v>30000</v>
      </c>
      <c r="G253" s="85">
        <f t="shared" si="66"/>
        <v>30000</v>
      </c>
      <c r="H253" s="140"/>
    </row>
    <row r="254" spans="1:8" ht="19.5" customHeight="1" outlineLevel="5" x14ac:dyDescent="0.25">
      <c r="A254" s="46" t="s">
        <v>15</v>
      </c>
      <c r="B254" s="47" t="s">
        <v>559</v>
      </c>
      <c r="C254" s="47" t="s">
        <v>67</v>
      </c>
      <c r="D254" s="47" t="s">
        <v>246</v>
      </c>
      <c r="E254" s="47" t="s">
        <v>16</v>
      </c>
      <c r="F254" s="85">
        <f t="shared" si="66"/>
        <v>30000</v>
      </c>
      <c r="G254" s="85">
        <f t="shared" si="66"/>
        <v>30000</v>
      </c>
      <c r="H254" s="140"/>
    </row>
    <row r="255" spans="1:8" ht="37.5" outlineLevel="6" x14ac:dyDescent="0.25">
      <c r="A255" s="46" t="s">
        <v>17</v>
      </c>
      <c r="B255" s="47" t="s">
        <v>559</v>
      </c>
      <c r="C255" s="47" t="s">
        <v>67</v>
      </c>
      <c r="D255" s="47" t="s">
        <v>246</v>
      </c>
      <c r="E255" s="47" t="s">
        <v>18</v>
      </c>
      <c r="F255" s="85">
        <v>30000</v>
      </c>
      <c r="G255" s="85">
        <v>30000</v>
      </c>
      <c r="H255" s="140"/>
    </row>
    <row r="256" spans="1:8" ht="56.25" outlineLevel="7" x14ac:dyDescent="0.25">
      <c r="A256" s="79" t="s">
        <v>464</v>
      </c>
      <c r="B256" s="62" t="s">
        <v>559</v>
      </c>
      <c r="C256" s="62" t="s">
        <v>67</v>
      </c>
      <c r="D256" s="62" t="s">
        <v>382</v>
      </c>
      <c r="E256" s="62" t="s">
        <v>6</v>
      </c>
      <c r="F256" s="87">
        <f>F257</f>
        <v>45000</v>
      </c>
      <c r="G256" s="87">
        <f>G257</f>
        <v>45000</v>
      </c>
      <c r="H256" s="140"/>
    </row>
    <row r="257" spans="1:8" ht="37.5" outlineLevel="6" x14ac:dyDescent="0.25">
      <c r="A257" s="46" t="s">
        <v>383</v>
      </c>
      <c r="B257" s="47" t="s">
        <v>559</v>
      </c>
      <c r="C257" s="47" t="s">
        <v>67</v>
      </c>
      <c r="D257" s="47" t="s">
        <v>384</v>
      </c>
      <c r="E257" s="47" t="s">
        <v>6</v>
      </c>
      <c r="F257" s="85">
        <f>F259</f>
        <v>45000</v>
      </c>
      <c r="G257" s="85">
        <f>G259</f>
        <v>45000</v>
      </c>
      <c r="H257" s="140"/>
    </row>
    <row r="258" spans="1:8" outlineLevel="7" x14ac:dyDescent="0.25">
      <c r="A258" s="46" t="s">
        <v>385</v>
      </c>
      <c r="B258" s="47" t="s">
        <v>559</v>
      </c>
      <c r="C258" s="47" t="s">
        <v>67</v>
      </c>
      <c r="D258" s="47" t="s">
        <v>386</v>
      </c>
      <c r="E258" s="47" t="s">
        <v>6</v>
      </c>
      <c r="F258" s="85">
        <f>F259</f>
        <v>45000</v>
      </c>
      <c r="G258" s="85">
        <f>G259</f>
        <v>45000</v>
      </c>
      <c r="H258" s="140"/>
    </row>
    <row r="259" spans="1:8" ht="18.75" customHeight="1" outlineLevel="6" x14ac:dyDescent="0.25">
      <c r="A259" s="46" t="s">
        <v>15</v>
      </c>
      <c r="B259" s="47" t="s">
        <v>559</v>
      </c>
      <c r="C259" s="47" t="s">
        <v>67</v>
      </c>
      <c r="D259" s="47" t="s">
        <v>386</v>
      </c>
      <c r="E259" s="47" t="s">
        <v>16</v>
      </c>
      <c r="F259" s="85">
        <f t="shared" ref="F259:G259" si="67">F260</f>
        <v>45000</v>
      </c>
      <c r="G259" s="85">
        <f t="shared" si="67"/>
        <v>45000</v>
      </c>
      <c r="H259" s="140"/>
    </row>
    <row r="260" spans="1:8" ht="37.5" outlineLevel="7" x14ac:dyDescent="0.25">
      <c r="A260" s="46" t="s">
        <v>17</v>
      </c>
      <c r="B260" s="47" t="s">
        <v>559</v>
      </c>
      <c r="C260" s="47" t="s">
        <v>67</v>
      </c>
      <c r="D260" s="47" t="s">
        <v>386</v>
      </c>
      <c r="E260" s="47" t="s">
        <v>18</v>
      </c>
      <c r="F260" s="85">
        <v>45000</v>
      </c>
      <c r="G260" s="83">
        <v>45000</v>
      </c>
      <c r="H260" s="140"/>
    </row>
    <row r="261" spans="1:8" outlineLevel="5" x14ac:dyDescent="0.25">
      <c r="A261" s="79" t="s">
        <v>69</v>
      </c>
      <c r="B261" s="62" t="s">
        <v>559</v>
      </c>
      <c r="C261" s="62" t="s">
        <v>70</v>
      </c>
      <c r="D261" s="62" t="s">
        <v>126</v>
      </c>
      <c r="E261" s="62" t="s">
        <v>6</v>
      </c>
      <c r="F261" s="87">
        <f t="shared" ref="F261:G266" si="68">F262</f>
        <v>12844429.18</v>
      </c>
      <c r="G261" s="87">
        <f t="shared" si="68"/>
        <v>17523480.039999999</v>
      </c>
      <c r="H261" s="140"/>
    </row>
    <row r="262" spans="1:8" outlineLevel="6" x14ac:dyDescent="0.25">
      <c r="A262" s="46" t="s">
        <v>258</v>
      </c>
      <c r="B262" s="47" t="s">
        <v>559</v>
      </c>
      <c r="C262" s="47" t="s">
        <v>257</v>
      </c>
      <c r="D262" s="47" t="s">
        <v>126</v>
      </c>
      <c r="E262" s="47" t="s">
        <v>6</v>
      </c>
      <c r="F262" s="85">
        <f t="shared" si="68"/>
        <v>12844429.18</v>
      </c>
      <c r="G262" s="85">
        <f t="shared" si="68"/>
        <v>17523480.039999999</v>
      </c>
      <c r="H262" s="140"/>
    </row>
    <row r="263" spans="1:8" ht="37.5" outlineLevel="7" x14ac:dyDescent="0.25">
      <c r="A263" s="79" t="s">
        <v>389</v>
      </c>
      <c r="B263" s="62" t="s">
        <v>559</v>
      </c>
      <c r="C263" s="62" t="s">
        <v>257</v>
      </c>
      <c r="D263" s="62" t="s">
        <v>136</v>
      </c>
      <c r="E263" s="62" t="s">
        <v>6</v>
      </c>
      <c r="F263" s="87">
        <f>F264+F268</f>
        <v>12844429.18</v>
      </c>
      <c r="G263" s="87">
        <f>G264+G268</f>
        <v>17523480.039999999</v>
      </c>
      <c r="H263" s="140"/>
    </row>
    <row r="264" spans="1:8" ht="37.5" outlineLevel="2" x14ac:dyDescent="0.3">
      <c r="A264" s="142" t="s">
        <v>388</v>
      </c>
      <c r="B264" s="47" t="s">
        <v>559</v>
      </c>
      <c r="C264" s="47" t="s">
        <v>257</v>
      </c>
      <c r="D264" s="47" t="s">
        <v>229</v>
      </c>
      <c r="E264" s="47" t="s">
        <v>6</v>
      </c>
      <c r="F264" s="85">
        <f>F265</f>
        <v>12844429.18</v>
      </c>
      <c r="G264" s="85">
        <f>G265</f>
        <v>13155830.039999999</v>
      </c>
      <c r="H264" s="140"/>
    </row>
    <row r="265" spans="1:8" ht="37.5" outlineLevel="4" x14ac:dyDescent="0.25">
      <c r="A265" s="46" t="s">
        <v>73</v>
      </c>
      <c r="B265" s="47" t="s">
        <v>559</v>
      </c>
      <c r="C265" s="47" t="s">
        <v>257</v>
      </c>
      <c r="D265" s="47" t="s">
        <v>137</v>
      </c>
      <c r="E265" s="47" t="s">
        <v>6</v>
      </c>
      <c r="F265" s="85">
        <f t="shared" si="68"/>
        <v>12844429.18</v>
      </c>
      <c r="G265" s="85">
        <f t="shared" si="68"/>
        <v>13155830.039999999</v>
      </c>
      <c r="H265" s="140"/>
    </row>
    <row r="266" spans="1:8" ht="37.5" outlineLevel="5" x14ac:dyDescent="0.25">
      <c r="A266" s="46" t="s">
        <v>37</v>
      </c>
      <c r="B266" s="47" t="s">
        <v>559</v>
      </c>
      <c r="C266" s="47" t="s">
        <v>257</v>
      </c>
      <c r="D266" s="47" t="s">
        <v>137</v>
      </c>
      <c r="E266" s="47" t="s">
        <v>38</v>
      </c>
      <c r="F266" s="85">
        <f t="shared" si="68"/>
        <v>12844429.18</v>
      </c>
      <c r="G266" s="85">
        <f t="shared" si="68"/>
        <v>13155830.039999999</v>
      </c>
      <c r="H266" s="140"/>
    </row>
    <row r="267" spans="1:8" outlineLevel="6" x14ac:dyDescent="0.3">
      <c r="A267" s="142" t="s">
        <v>74</v>
      </c>
      <c r="B267" s="47" t="s">
        <v>559</v>
      </c>
      <c r="C267" s="47" t="s">
        <v>257</v>
      </c>
      <c r="D267" s="47" t="s">
        <v>137</v>
      </c>
      <c r="E267" s="47" t="s">
        <v>75</v>
      </c>
      <c r="F267" s="85">
        <v>12844429.18</v>
      </c>
      <c r="G267" s="85">
        <v>13155830.039999999</v>
      </c>
      <c r="H267" s="140"/>
    </row>
    <row r="268" spans="1:8" outlineLevel="6" x14ac:dyDescent="0.25">
      <c r="A268" s="161" t="s">
        <v>687</v>
      </c>
      <c r="B268" s="62" t="s">
        <v>559</v>
      </c>
      <c r="C268" s="62" t="s">
        <v>257</v>
      </c>
      <c r="D268" s="62" t="s">
        <v>688</v>
      </c>
      <c r="E268" s="62" t="s">
        <v>6</v>
      </c>
      <c r="F268" s="85">
        <f t="shared" ref="F268:G270" si="69">F269</f>
        <v>0</v>
      </c>
      <c r="G268" s="85">
        <f t="shared" si="69"/>
        <v>4367650</v>
      </c>
      <c r="H268" s="140"/>
    </row>
    <row r="269" spans="1:8" ht="75" outlineLevel="6" x14ac:dyDescent="0.25">
      <c r="A269" s="48" t="s">
        <v>664</v>
      </c>
      <c r="B269" s="47" t="s">
        <v>559</v>
      </c>
      <c r="C269" s="47" t="s">
        <v>257</v>
      </c>
      <c r="D269" s="47" t="s">
        <v>689</v>
      </c>
      <c r="E269" s="47" t="s">
        <v>6</v>
      </c>
      <c r="F269" s="85">
        <f t="shared" si="69"/>
        <v>0</v>
      </c>
      <c r="G269" s="85">
        <f t="shared" si="69"/>
        <v>4367650</v>
      </c>
      <c r="H269" s="140"/>
    </row>
    <row r="270" spans="1:8" ht="37.5" outlineLevel="6" x14ac:dyDescent="0.25">
      <c r="A270" s="46" t="s">
        <v>37</v>
      </c>
      <c r="B270" s="47" t="s">
        <v>559</v>
      </c>
      <c r="C270" s="47" t="s">
        <v>257</v>
      </c>
      <c r="D270" s="47" t="s">
        <v>689</v>
      </c>
      <c r="E270" s="47" t="s">
        <v>38</v>
      </c>
      <c r="F270" s="85">
        <f t="shared" si="69"/>
        <v>0</v>
      </c>
      <c r="G270" s="85">
        <f t="shared" si="69"/>
        <v>4367650</v>
      </c>
      <c r="H270" s="140"/>
    </row>
    <row r="271" spans="1:8" outlineLevel="6" x14ac:dyDescent="0.3">
      <c r="A271" s="142" t="s">
        <v>74</v>
      </c>
      <c r="B271" s="47" t="s">
        <v>559</v>
      </c>
      <c r="C271" s="47" t="s">
        <v>257</v>
      </c>
      <c r="D271" s="47" t="s">
        <v>689</v>
      </c>
      <c r="E271" s="47" t="s">
        <v>75</v>
      </c>
      <c r="F271" s="85">
        <v>0</v>
      </c>
      <c r="G271" s="85">
        <v>4367650</v>
      </c>
      <c r="H271" s="140"/>
    </row>
    <row r="272" spans="1:8" outlineLevel="7" x14ac:dyDescent="0.25">
      <c r="A272" s="79" t="s">
        <v>79</v>
      </c>
      <c r="B272" s="62" t="s">
        <v>559</v>
      </c>
      <c r="C272" s="62" t="s">
        <v>80</v>
      </c>
      <c r="D272" s="62" t="s">
        <v>126</v>
      </c>
      <c r="E272" s="62" t="s">
        <v>6</v>
      </c>
      <c r="F272" s="87">
        <f>F273</f>
        <v>25114948.489999998</v>
      </c>
      <c r="G272" s="87">
        <f>G273</f>
        <v>25703386.34</v>
      </c>
      <c r="H272" s="140"/>
    </row>
    <row r="273" spans="1:8" outlineLevel="2" x14ac:dyDescent="0.25">
      <c r="A273" s="46" t="s">
        <v>81</v>
      </c>
      <c r="B273" s="47" t="s">
        <v>559</v>
      </c>
      <c r="C273" s="47" t="s">
        <v>82</v>
      </c>
      <c r="D273" s="47" t="s">
        <v>126</v>
      </c>
      <c r="E273" s="47" t="s">
        <v>6</v>
      </c>
      <c r="F273" s="85">
        <f t="shared" ref="F273:G273" si="70">F274</f>
        <v>25114948.489999998</v>
      </c>
      <c r="G273" s="85">
        <f t="shared" si="70"/>
        <v>25703386.34</v>
      </c>
      <c r="H273" s="140"/>
    </row>
    <row r="274" spans="1:8" ht="37.5" outlineLevel="3" x14ac:dyDescent="0.25">
      <c r="A274" s="79" t="s">
        <v>389</v>
      </c>
      <c r="B274" s="62" t="s">
        <v>559</v>
      </c>
      <c r="C274" s="62" t="s">
        <v>82</v>
      </c>
      <c r="D274" s="62" t="s">
        <v>136</v>
      </c>
      <c r="E274" s="62" t="s">
        <v>6</v>
      </c>
      <c r="F274" s="87">
        <f>F275+F285</f>
        <v>25114948.489999998</v>
      </c>
      <c r="G274" s="87">
        <f>G275+G285</f>
        <v>25703386.34</v>
      </c>
      <c r="H274" s="140"/>
    </row>
    <row r="275" spans="1:8" ht="37.5" outlineLevel="4" x14ac:dyDescent="0.25">
      <c r="A275" s="46" t="s">
        <v>390</v>
      </c>
      <c r="B275" s="47" t="s">
        <v>559</v>
      </c>
      <c r="C275" s="47" t="s">
        <v>82</v>
      </c>
      <c r="D275" s="47" t="s">
        <v>228</v>
      </c>
      <c r="E275" s="47" t="s">
        <v>6</v>
      </c>
      <c r="F275" s="85">
        <f>F282+F279+F276</f>
        <v>24443948.489999998</v>
      </c>
      <c r="G275" s="85">
        <f>G282+G279+G276</f>
        <v>25032386.34</v>
      </c>
      <c r="H275" s="140"/>
    </row>
    <row r="276" spans="1:8" ht="37.5" outlineLevel="7" x14ac:dyDescent="0.25">
      <c r="A276" s="51" t="s">
        <v>84</v>
      </c>
      <c r="B276" s="47" t="s">
        <v>559</v>
      </c>
      <c r="C276" s="47" t="s">
        <v>82</v>
      </c>
      <c r="D276" s="47" t="s">
        <v>141</v>
      </c>
      <c r="E276" s="47" t="s">
        <v>6</v>
      </c>
      <c r="F276" s="85">
        <f t="shared" ref="F276:G277" si="71">F277</f>
        <v>24271443.489999998</v>
      </c>
      <c r="G276" s="85">
        <f t="shared" si="71"/>
        <v>24859881.34</v>
      </c>
      <c r="H276" s="140"/>
    </row>
    <row r="277" spans="1:8" ht="37.5" outlineLevel="7" x14ac:dyDescent="0.25">
      <c r="A277" s="46" t="s">
        <v>37</v>
      </c>
      <c r="B277" s="47" t="s">
        <v>559</v>
      </c>
      <c r="C277" s="47" t="s">
        <v>82</v>
      </c>
      <c r="D277" s="47" t="s">
        <v>141</v>
      </c>
      <c r="E277" s="47" t="s">
        <v>38</v>
      </c>
      <c r="F277" s="85">
        <f t="shared" si="71"/>
        <v>24271443.489999998</v>
      </c>
      <c r="G277" s="85">
        <f t="shared" si="71"/>
        <v>24859881.34</v>
      </c>
      <c r="H277" s="140"/>
    </row>
    <row r="278" spans="1:8" outlineLevel="7" x14ac:dyDescent="0.25">
      <c r="A278" s="46" t="s">
        <v>74</v>
      </c>
      <c r="B278" s="47" t="s">
        <v>559</v>
      </c>
      <c r="C278" s="47" t="s">
        <v>82</v>
      </c>
      <c r="D278" s="47" t="s">
        <v>141</v>
      </c>
      <c r="E278" s="47" t="s">
        <v>75</v>
      </c>
      <c r="F278" s="85">
        <v>24271443.489999998</v>
      </c>
      <c r="G278" s="92">
        <v>24859881.34</v>
      </c>
      <c r="H278" s="140"/>
    </row>
    <row r="279" spans="1:8" ht="56.25" outlineLevel="7" x14ac:dyDescent="0.25">
      <c r="A279" s="29" t="s">
        <v>414</v>
      </c>
      <c r="B279" s="47" t="s">
        <v>559</v>
      </c>
      <c r="C279" s="47" t="s">
        <v>82</v>
      </c>
      <c r="D279" s="47" t="s">
        <v>311</v>
      </c>
      <c r="E279" s="47" t="s">
        <v>6</v>
      </c>
      <c r="F279" s="85">
        <f>F280</f>
        <v>168005</v>
      </c>
      <c r="G279" s="85">
        <f>G280</f>
        <v>168005</v>
      </c>
      <c r="H279" s="140"/>
    </row>
    <row r="280" spans="1:8" ht="37.5" outlineLevel="7" x14ac:dyDescent="0.25">
      <c r="A280" s="46" t="s">
        <v>37</v>
      </c>
      <c r="B280" s="47" t="s">
        <v>559</v>
      </c>
      <c r="C280" s="47" t="s">
        <v>82</v>
      </c>
      <c r="D280" s="47" t="s">
        <v>311</v>
      </c>
      <c r="E280" s="47" t="s">
        <v>38</v>
      </c>
      <c r="F280" s="85">
        <f>F281</f>
        <v>168005</v>
      </c>
      <c r="G280" s="85">
        <f>G281</f>
        <v>168005</v>
      </c>
      <c r="H280" s="140"/>
    </row>
    <row r="281" spans="1:8" outlineLevel="7" x14ac:dyDescent="0.25">
      <c r="A281" s="46" t="s">
        <v>74</v>
      </c>
      <c r="B281" s="47" t="s">
        <v>559</v>
      </c>
      <c r="C281" s="47" t="s">
        <v>82</v>
      </c>
      <c r="D281" s="47" t="s">
        <v>311</v>
      </c>
      <c r="E281" s="47" t="s">
        <v>75</v>
      </c>
      <c r="F281" s="85">
        <v>168005</v>
      </c>
      <c r="G281" s="92">
        <v>168005</v>
      </c>
      <c r="H281" s="140"/>
    </row>
    <row r="282" spans="1:8" ht="56.25" outlineLevel="5" x14ac:dyDescent="0.25">
      <c r="A282" s="46" t="s">
        <v>324</v>
      </c>
      <c r="B282" s="47" t="s">
        <v>559</v>
      </c>
      <c r="C282" s="47" t="s">
        <v>82</v>
      </c>
      <c r="D282" s="47" t="s">
        <v>325</v>
      </c>
      <c r="E282" s="47" t="s">
        <v>6</v>
      </c>
      <c r="F282" s="85">
        <f t="shared" ref="F282:G283" si="72">F283</f>
        <v>4500</v>
      </c>
      <c r="G282" s="85">
        <f t="shared" si="72"/>
        <v>4500</v>
      </c>
      <c r="H282" s="140"/>
    </row>
    <row r="283" spans="1:8" ht="37.5" outlineLevel="6" x14ac:dyDescent="0.25">
      <c r="A283" s="46" t="s">
        <v>37</v>
      </c>
      <c r="B283" s="47" t="s">
        <v>559</v>
      </c>
      <c r="C283" s="47" t="s">
        <v>82</v>
      </c>
      <c r="D283" s="47" t="s">
        <v>325</v>
      </c>
      <c r="E283" s="47" t="s">
        <v>38</v>
      </c>
      <c r="F283" s="85">
        <f t="shared" si="72"/>
        <v>4500</v>
      </c>
      <c r="G283" s="85">
        <f t="shared" si="72"/>
        <v>4500</v>
      </c>
      <c r="H283" s="140"/>
    </row>
    <row r="284" spans="1:8" outlineLevel="7" x14ac:dyDescent="0.25">
      <c r="A284" s="46" t="s">
        <v>74</v>
      </c>
      <c r="B284" s="47" t="s">
        <v>559</v>
      </c>
      <c r="C284" s="47" t="s">
        <v>82</v>
      </c>
      <c r="D284" s="47" t="s">
        <v>325</v>
      </c>
      <c r="E284" s="47" t="s">
        <v>75</v>
      </c>
      <c r="F284" s="85">
        <v>4500</v>
      </c>
      <c r="G284" s="83">
        <v>4500</v>
      </c>
      <c r="H284" s="140"/>
    </row>
    <row r="285" spans="1:8" outlineLevel="2" x14ac:dyDescent="0.25">
      <c r="A285" s="46" t="s">
        <v>211</v>
      </c>
      <c r="B285" s="47" t="s">
        <v>559</v>
      </c>
      <c r="C285" s="47" t="s">
        <v>82</v>
      </c>
      <c r="D285" s="47" t="s">
        <v>230</v>
      </c>
      <c r="E285" s="47" t="s">
        <v>6</v>
      </c>
      <c r="F285" s="83">
        <f t="shared" ref="F285:G286" si="73">F286</f>
        <v>671000</v>
      </c>
      <c r="G285" s="83">
        <f t="shared" si="73"/>
        <v>671000</v>
      </c>
      <c r="H285" s="140"/>
    </row>
    <row r="286" spans="1:8" outlineLevel="3" x14ac:dyDescent="0.25">
      <c r="A286" s="46" t="s">
        <v>83</v>
      </c>
      <c r="B286" s="47" t="s">
        <v>559</v>
      </c>
      <c r="C286" s="47" t="s">
        <v>82</v>
      </c>
      <c r="D286" s="47" t="s">
        <v>140</v>
      </c>
      <c r="E286" s="47" t="s">
        <v>6</v>
      </c>
      <c r="F286" s="85">
        <f t="shared" si="73"/>
        <v>671000</v>
      </c>
      <c r="G286" s="85">
        <f t="shared" si="73"/>
        <v>671000</v>
      </c>
      <c r="H286" s="140"/>
    </row>
    <row r="287" spans="1:8" ht="37.5" outlineLevel="4" x14ac:dyDescent="0.25">
      <c r="A287" s="46" t="s">
        <v>37</v>
      </c>
      <c r="B287" s="47" t="s">
        <v>559</v>
      </c>
      <c r="C287" s="47" t="s">
        <v>82</v>
      </c>
      <c r="D287" s="47" t="s">
        <v>140</v>
      </c>
      <c r="E287" s="47" t="s">
        <v>38</v>
      </c>
      <c r="F287" s="85">
        <f t="shared" ref="F287:G287" si="74">F288+F289</f>
        <v>671000</v>
      </c>
      <c r="G287" s="85">
        <f t="shared" si="74"/>
        <v>671000</v>
      </c>
      <c r="H287" s="140"/>
    </row>
    <row r="288" spans="1:8" outlineLevel="5" x14ac:dyDescent="0.25">
      <c r="A288" s="46" t="s">
        <v>74</v>
      </c>
      <c r="B288" s="47" t="s">
        <v>559</v>
      </c>
      <c r="C288" s="47" t="s">
        <v>82</v>
      </c>
      <c r="D288" s="47" t="s">
        <v>140</v>
      </c>
      <c r="E288" s="47" t="s">
        <v>75</v>
      </c>
      <c r="F288" s="85">
        <v>557000</v>
      </c>
      <c r="G288" s="85">
        <v>557000</v>
      </c>
      <c r="H288" s="140"/>
    </row>
    <row r="289" spans="1:8" ht="37.5" outlineLevel="6" x14ac:dyDescent="0.25">
      <c r="A289" s="46" t="s">
        <v>391</v>
      </c>
      <c r="B289" s="47" t="s">
        <v>559</v>
      </c>
      <c r="C289" s="47" t="s">
        <v>82</v>
      </c>
      <c r="D289" s="47" t="s">
        <v>140</v>
      </c>
      <c r="E289" s="47" t="s">
        <v>253</v>
      </c>
      <c r="F289" s="85">
        <v>114000</v>
      </c>
      <c r="G289" s="85">
        <v>114000</v>
      </c>
      <c r="H289" s="140"/>
    </row>
    <row r="290" spans="1:8" outlineLevel="7" x14ac:dyDescent="0.25">
      <c r="A290" s="79" t="s">
        <v>85</v>
      </c>
      <c r="B290" s="62" t="s">
        <v>559</v>
      </c>
      <c r="C290" s="62" t="s">
        <v>86</v>
      </c>
      <c r="D290" s="62" t="s">
        <v>126</v>
      </c>
      <c r="E290" s="62" t="s">
        <v>6</v>
      </c>
      <c r="F290" s="87">
        <f>F291+F296+F311</f>
        <v>40349722.890000001</v>
      </c>
      <c r="G290" s="87">
        <f>G291+G296+G311</f>
        <v>40801075.160000004</v>
      </c>
      <c r="H290" s="140"/>
    </row>
    <row r="291" spans="1:8" outlineLevel="7" x14ac:dyDescent="0.25">
      <c r="A291" s="46" t="s">
        <v>87</v>
      </c>
      <c r="B291" s="47" t="s">
        <v>559</v>
      </c>
      <c r="C291" s="47" t="s">
        <v>88</v>
      </c>
      <c r="D291" s="47" t="s">
        <v>126</v>
      </c>
      <c r="E291" s="47" t="s">
        <v>6</v>
      </c>
      <c r="F291" s="85">
        <f t="shared" ref="F291:G294" si="75">F292</f>
        <v>5301675.24</v>
      </c>
      <c r="G291" s="85">
        <f t="shared" si="75"/>
        <v>5301675.24</v>
      </c>
      <c r="H291" s="140"/>
    </row>
    <row r="292" spans="1:8" ht="37.5" outlineLevel="7" x14ac:dyDescent="0.25">
      <c r="A292" s="79" t="s">
        <v>132</v>
      </c>
      <c r="B292" s="62" t="s">
        <v>559</v>
      </c>
      <c r="C292" s="62" t="s">
        <v>88</v>
      </c>
      <c r="D292" s="62" t="s">
        <v>127</v>
      </c>
      <c r="E292" s="62" t="s">
        <v>6</v>
      </c>
      <c r="F292" s="87">
        <f t="shared" si="75"/>
        <v>5301675.24</v>
      </c>
      <c r="G292" s="87">
        <f t="shared" si="75"/>
        <v>5301675.24</v>
      </c>
      <c r="H292" s="140"/>
    </row>
    <row r="293" spans="1:8" outlineLevel="7" x14ac:dyDescent="0.25">
      <c r="A293" s="46" t="s">
        <v>89</v>
      </c>
      <c r="B293" s="47" t="s">
        <v>559</v>
      </c>
      <c r="C293" s="47" t="s">
        <v>88</v>
      </c>
      <c r="D293" s="47" t="s">
        <v>142</v>
      </c>
      <c r="E293" s="47" t="s">
        <v>6</v>
      </c>
      <c r="F293" s="85">
        <f t="shared" si="75"/>
        <v>5301675.24</v>
      </c>
      <c r="G293" s="85">
        <f t="shared" si="75"/>
        <v>5301675.24</v>
      </c>
      <c r="H293" s="140"/>
    </row>
    <row r="294" spans="1:8" outlineLevel="7" x14ac:dyDescent="0.25">
      <c r="A294" s="46" t="s">
        <v>90</v>
      </c>
      <c r="B294" s="47" t="s">
        <v>559</v>
      </c>
      <c r="C294" s="47" t="s">
        <v>88</v>
      </c>
      <c r="D294" s="47" t="s">
        <v>142</v>
      </c>
      <c r="E294" s="47" t="s">
        <v>91</v>
      </c>
      <c r="F294" s="85">
        <f t="shared" si="75"/>
        <v>5301675.24</v>
      </c>
      <c r="G294" s="85">
        <f t="shared" si="75"/>
        <v>5301675.24</v>
      </c>
      <c r="H294" s="140"/>
    </row>
    <row r="295" spans="1:8" outlineLevel="7" x14ac:dyDescent="0.25">
      <c r="A295" s="46" t="s">
        <v>92</v>
      </c>
      <c r="B295" s="47" t="s">
        <v>559</v>
      </c>
      <c r="C295" s="47" t="s">
        <v>88</v>
      </c>
      <c r="D295" s="47" t="s">
        <v>142</v>
      </c>
      <c r="E295" s="47" t="s">
        <v>93</v>
      </c>
      <c r="F295" s="85">
        <v>5301675.24</v>
      </c>
      <c r="G295" s="92">
        <v>5301675.24</v>
      </c>
      <c r="H295" s="140"/>
    </row>
    <row r="296" spans="1:8" outlineLevel="7" x14ac:dyDescent="0.25">
      <c r="A296" s="46" t="s">
        <v>94</v>
      </c>
      <c r="B296" s="47" t="s">
        <v>559</v>
      </c>
      <c r="C296" s="47" t="s">
        <v>95</v>
      </c>
      <c r="D296" s="47" t="s">
        <v>126</v>
      </c>
      <c r="E296" s="47" t="s">
        <v>6</v>
      </c>
      <c r="F296" s="85">
        <f>F297+F307+F302</f>
        <v>981536.94</v>
      </c>
      <c r="G296" s="85">
        <f>G297+G307+G302</f>
        <v>1014472</v>
      </c>
      <c r="H296" s="140"/>
    </row>
    <row r="297" spans="1:8" ht="37.5" outlineLevel="7" x14ac:dyDescent="0.25">
      <c r="A297" s="79" t="s">
        <v>481</v>
      </c>
      <c r="B297" s="47" t="s">
        <v>559</v>
      </c>
      <c r="C297" s="62" t="s">
        <v>95</v>
      </c>
      <c r="D297" s="62" t="s">
        <v>129</v>
      </c>
      <c r="E297" s="62" t="s">
        <v>6</v>
      </c>
      <c r="F297" s="87">
        <f t="shared" ref="F297:G297" si="76">F298</f>
        <v>200000</v>
      </c>
      <c r="G297" s="87">
        <f t="shared" si="76"/>
        <v>200000</v>
      </c>
      <c r="H297" s="140"/>
    </row>
    <row r="298" spans="1:8" ht="37.5" outlineLevel="7" x14ac:dyDescent="0.25">
      <c r="A298" s="46" t="s">
        <v>393</v>
      </c>
      <c r="B298" s="47" t="s">
        <v>559</v>
      </c>
      <c r="C298" s="47" t="s">
        <v>95</v>
      </c>
      <c r="D298" s="47" t="s">
        <v>482</v>
      </c>
      <c r="E298" s="47" t="s">
        <v>6</v>
      </c>
      <c r="F298" s="85">
        <f>F299</f>
        <v>200000</v>
      </c>
      <c r="G298" s="85">
        <f>G299</f>
        <v>200000</v>
      </c>
      <c r="H298" s="140"/>
    </row>
    <row r="299" spans="1:8" ht="37.5" outlineLevel="7" x14ac:dyDescent="0.25">
      <c r="A299" s="46" t="s">
        <v>99</v>
      </c>
      <c r="B299" s="47" t="s">
        <v>559</v>
      </c>
      <c r="C299" s="47" t="s">
        <v>95</v>
      </c>
      <c r="D299" s="47" t="s">
        <v>446</v>
      </c>
      <c r="E299" s="47" t="s">
        <v>6</v>
      </c>
      <c r="F299" s="85">
        <f t="shared" ref="F299:G300" si="77">F300</f>
        <v>200000</v>
      </c>
      <c r="G299" s="85">
        <f t="shared" si="77"/>
        <v>200000</v>
      </c>
      <c r="H299" s="140"/>
    </row>
    <row r="300" spans="1:8" outlineLevel="7" x14ac:dyDescent="0.25">
      <c r="A300" s="46" t="s">
        <v>90</v>
      </c>
      <c r="B300" s="47" t="s">
        <v>559</v>
      </c>
      <c r="C300" s="47" t="s">
        <v>95</v>
      </c>
      <c r="D300" s="47" t="s">
        <v>446</v>
      </c>
      <c r="E300" s="47" t="s">
        <v>91</v>
      </c>
      <c r="F300" s="85">
        <f t="shared" si="77"/>
        <v>200000</v>
      </c>
      <c r="G300" s="85">
        <f t="shared" si="77"/>
        <v>200000</v>
      </c>
      <c r="H300" s="140"/>
    </row>
    <row r="301" spans="1:8" ht="37.5" outlineLevel="7" x14ac:dyDescent="0.25">
      <c r="A301" s="46" t="s">
        <v>97</v>
      </c>
      <c r="B301" s="47" t="s">
        <v>559</v>
      </c>
      <c r="C301" s="47" t="s">
        <v>95</v>
      </c>
      <c r="D301" s="47" t="s">
        <v>446</v>
      </c>
      <c r="E301" s="47" t="s">
        <v>98</v>
      </c>
      <c r="F301" s="85">
        <v>200000</v>
      </c>
      <c r="G301" s="92">
        <v>200000</v>
      </c>
      <c r="H301" s="140"/>
    </row>
    <row r="302" spans="1:8" ht="37.5" outlineLevel="7" x14ac:dyDescent="0.25">
      <c r="A302" s="79" t="s">
        <v>394</v>
      </c>
      <c r="B302" s="47" t="s">
        <v>559</v>
      </c>
      <c r="C302" s="62" t="s">
        <v>95</v>
      </c>
      <c r="D302" s="62" t="s">
        <v>395</v>
      </c>
      <c r="E302" s="62" t="s">
        <v>6</v>
      </c>
      <c r="F302" s="88">
        <f t="shared" ref="F302:G302" si="78">F303</f>
        <v>750536.94</v>
      </c>
      <c r="G302" s="88">
        <f t="shared" si="78"/>
        <v>764472</v>
      </c>
      <c r="H302" s="140"/>
    </row>
    <row r="303" spans="1:8" ht="37.5" outlineLevel="2" x14ac:dyDescent="0.25">
      <c r="A303" s="46" t="s">
        <v>415</v>
      </c>
      <c r="B303" s="47" t="s">
        <v>559</v>
      </c>
      <c r="C303" s="47" t="s">
        <v>95</v>
      </c>
      <c r="D303" s="47" t="s">
        <v>396</v>
      </c>
      <c r="E303" s="47" t="s">
        <v>6</v>
      </c>
      <c r="F303" s="83">
        <f>F304</f>
        <v>750536.94</v>
      </c>
      <c r="G303" s="83">
        <f>G304</f>
        <v>764472</v>
      </c>
      <c r="H303" s="140"/>
    </row>
    <row r="304" spans="1:8" ht="37.5" outlineLevel="3" x14ac:dyDescent="0.25">
      <c r="A304" s="46" t="s">
        <v>96</v>
      </c>
      <c r="B304" s="47" t="s">
        <v>559</v>
      </c>
      <c r="C304" s="47" t="s">
        <v>95</v>
      </c>
      <c r="D304" s="47" t="s">
        <v>397</v>
      </c>
      <c r="E304" s="47" t="s">
        <v>6</v>
      </c>
      <c r="F304" s="85">
        <f>F305</f>
        <v>750536.94</v>
      </c>
      <c r="G304" s="85">
        <f>G305</f>
        <v>764472</v>
      </c>
      <c r="H304" s="140"/>
    </row>
    <row r="305" spans="1:8" outlineLevel="4" x14ac:dyDescent="0.25">
      <c r="A305" s="46" t="s">
        <v>90</v>
      </c>
      <c r="B305" s="47" t="s">
        <v>559</v>
      </c>
      <c r="C305" s="47" t="s">
        <v>95</v>
      </c>
      <c r="D305" s="47" t="s">
        <v>483</v>
      </c>
      <c r="E305" s="47" t="s">
        <v>91</v>
      </c>
      <c r="F305" s="83">
        <f t="shared" ref="F305:G305" si="79">F306</f>
        <v>750536.94</v>
      </c>
      <c r="G305" s="83">
        <f t="shared" si="79"/>
        <v>764472</v>
      </c>
      <c r="H305" s="140"/>
    </row>
    <row r="306" spans="1:8" ht="37.5" outlineLevel="5" x14ac:dyDescent="0.25">
      <c r="A306" s="46" t="s">
        <v>97</v>
      </c>
      <c r="B306" s="47" t="s">
        <v>559</v>
      </c>
      <c r="C306" s="47" t="s">
        <v>95</v>
      </c>
      <c r="D306" s="47" t="s">
        <v>483</v>
      </c>
      <c r="E306" s="47" t="s">
        <v>98</v>
      </c>
      <c r="F306" s="85">
        <v>750536.94</v>
      </c>
      <c r="G306" s="85">
        <v>764472</v>
      </c>
      <c r="H306" s="140"/>
    </row>
    <row r="307" spans="1:8" ht="37.5" outlineLevel="6" x14ac:dyDescent="0.25">
      <c r="A307" s="79" t="s">
        <v>132</v>
      </c>
      <c r="B307" s="62" t="s">
        <v>559</v>
      </c>
      <c r="C307" s="62" t="s">
        <v>95</v>
      </c>
      <c r="D307" s="62" t="s">
        <v>127</v>
      </c>
      <c r="E307" s="62" t="s">
        <v>6</v>
      </c>
      <c r="F307" s="88">
        <f t="shared" ref="F307:G309" si="80">F308</f>
        <v>31000</v>
      </c>
      <c r="G307" s="88">
        <f t="shared" si="80"/>
        <v>50000</v>
      </c>
      <c r="H307" s="140"/>
    </row>
    <row r="308" spans="1:8" ht="18.75" customHeight="1" outlineLevel="7" x14ac:dyDescent="0.25">
      <c r="A308" s="46" t="s">
        <v>587</v>
      </c>
      <c r="B308" s="47" t="s">
        <v>559</v>
      </c>
      <c r="C308" s="47" t="s">
        <v>95</v>
      </c>
      <c r="D308" s="47" t="s">
        <v>602</v>
      </c>
      <c r="E308" s="47" t="s">
        <v>6</v>
      </c>
      <c r="F308" s="83">
        <f t="shared" si="80"/>
        <v>31000</v>
      </c>
      <c r="G308" s="83">
        <f t="shared" si="80"/>
        <v>50000</v>
      </c>
      <c r="H308" s="140"/>
    </row>
    <row r="309" spans="1:8" outlineLevel="5" x14ac:dyDescent="0.25">
      <c r="A309" s="46" t="s">
        <v>90</v>
      </c>
      <c r="B309" s="47" t="s">
        <v>559</v>
      </c>
      <c r="C309" s="47" t="s">
        <v>95</v>
      </c>
      <c r="D309" s="47" t="s">
        <v>602</v>
      </c>
      <c r="E309" s="47" t="s">
        <v>91</v>
      </c>
      <c r="F309" s="83">
        <f t="shared" si="80"/>
        <v>31000</v>
      </c>
      <c r="G309" s="83">
        <f t="shared" si="80"/>
        <v>50000</v>
      </c>
      <c r="H309" s="140"/>
    </row>
    <row r="310" spans="1:8" outlineLevel="5" x14ac:dyDescent="0.25">
      <c r="A310" s="46" t="s">
        <v>326</v>
      </c>
      <c r="B310" s="47" t="s">
        <v>559</v>
      </c>
      <c r="C310" s="47" t="s">
        <v>95</v>
      </c>
      <c r="D310" s="47" t="s">
        <v>602</v>
      </c>
      <c r="E310" s="47" t="s">
        <v>327</v>
      </c>
      <c r="F310" s="85">
        <v>31000</v>
      </c>
      <c r="G310" s="85">
        <v>50000</v>
      </c>
      <c r="H310" s="140"/>
    </row>
    <row r="311" spans="1:8" outlineLevel="5" x14ac:dyDescent="0.25">
      <c r="A311" s="46" t="s">
        <v>123</v>
      </c>
      <c r="B311" s="47" t="s">
        <v>559</v>
      </c>
      <c r="C311" s="47" t="s">
        <v>124</v>
      </c>
      <c r="D311" s="47" t="s">
        <v>126</v>
      </c>
      <c r="E311" s="47" t="s">
        <v>6</v>
      </c>
      <c r="F311" s="83">
        <f t="shared" ref="F311:G312" si="81">F312</f>
        <v>34066510.710000001</v>
      </c>
      <c r="G311" s="83">
        <f t="shared" si="81"/>
        <v>34484927.920000002</v>
      </c>
      <c r="H311" s="140"/>
    </row>
    <row r="312" spans="1:8" ht="37.5" outlineLevel="5" x14ac:dyDescent="0.25">
      <c r="A312" s="79" t="s">
        <v>132</v>
      </c>
      <c r="B312" s="62" t="s">
        <v>559</v>
      </c>
      <c r="C312" s="62" t="s">
        <v>124</v>
      </c>
      <c r="D312" s="62" t="s">
        <v>127</v>
      </c>
      <c r="E312" s="62" t="s">
        <v>6</v>
      </c>
      <c r="F312" s="88">
        <f t="shared" si="81"/>
        <v>34066510.710000001</v>
      </c>
      <c r="G312" s="88">
        <f t="shared" si="81"/>
        <v>34484927.920000002</v>
      </c>
      <c r="H312" s="140"/>
    </row>
    <row r="313" spans="1:8" outlineLevel="5" x14ac:dyDescent="0.25">
      <c r="A313" s="46" t="s">
        <v>292</v>
      </c>
      <c r="B313" s="47" t="s">
        <v>559</v>
      </c>
      <c r="C313" s="47" t="s">
        <v>124</v>
      </c>
      <c r="D313" s="47" t="s">
        <v>291</v>
      </c>
      <c r="E313" s="47" t="s">
        <v>6</v>
      </c>
      <c r="F313" s="83">
        <f>F323+F314+F317</f>
        <v>34066510.710000001</v>
      </c>
      <c r="G313" s="83">
        <f>G323+G314+G317</f>
        <v>34484927.920000002</v>
      </c>
      <c r="H313" s="140"/>
    </row>
    <row r="314" spans="1:8" ht="75" outlineLevel="5" x14ac:dyDescent="0.25">
      <c r="A314" s="46" t="s">
        <v>467</v>
      </c>
      <c r="B314" s="47" t="s">
        <v>559</v>
      </c>
      <c r="C314" s="47" t="s">
        <v>124</v>
      </c>
      <c r="D314" s="47" t="s">
        <v>468</v>
      </c>
      <c r="E314" s="47" t="s">
        <v>6</v>
      </c>
      <c r="F314" s="85">
        <f>F315</f>
        <v>1077196.26</v>
      </c>
      <c r="G314" s="85">
        <f>G315</f>
        <v>1120283.97</v>
      </c>
      <c r="H314" s="140"/>
    </row>
    <row r="315" spans="1:8" outlineLevel="5" x14ac:dyDescent="0.25">
      <c r="A315" s="46" t="s">
        <v>90</v>
      </c>
      <c r="B315" s="47" t="s">
        <v>559</v>
      </c>
      <c r="C315" s="47" t="s">
        <v>124</v>
      </c>
      <c r="D315" s="47" t="s">
        <v>468</v>
      </c>
      <c r="E315" s="47" t="s">
        <v>91</v>
      </c>
      <c r="F315" s="85">
        <f>F316</f>
        <v>1077196.26</v>
      </c>
      <c r="G315" s="85">
        <f>G316</f>
        <v>1120283.97</v>
      </c>
      <c r="H315" s="140"/>
    </row>
    <row r="316" spans="1:8" outlineLevel="5" x14ac:dyDescent="0.25">
      <c r="A316" s="46" t="s">
        <v>92</v>
      </c>
      <c r="B316" s="47" t="s">
        <v>559</v>
      </c>
      <c r="C316" s="47" t="s">
        <v>124</v>
      </c>
      <c r="D316" s="47" t="s">
        <v>468</v>
      </c>
      <c r="E316" s="47" t="s">
        <v>93</v>
      </c>
      <c r="F316" s="85">
        <v>1077196.26</v>
      </c>
      <c r="G316" s="85">
        <v>1120283.97</v>
      </c>
      <c r="H316" s="140"/>
    </row>
    <row r="317" spans="1:8" ht="76.5" customHeight="1" outlineLevel="5" x14ac:dyDescent="0.25">
      <c r="A317" s="29" t="s">
        <v>469</v>
      </c>
      <c r="B317" s="47" t="s">
        <v>559</v>
      </c>
      <c r="C317" s="47" t="s">
        <v>124</v>
      </c>
      <c r="D317" s="47" t="s">
        <v>470</v>
      </c>
      <c r="E317" s="47" t="s">
        <v>6</v>
      </c>
      <c r="F317" s="85">
        <f>F318+F320</f>
        <v>14651384.449999999</v>
      </c>
      <c r="G317" s="85">
        <f>G318+G320</f>
        <v>15026713.949999999</v>
      </c>
      <c r="H317" s="140"/>
    </row>
    <row r="318" spans="1:8" ht="18.75" customHeight="1" outlineLevel="5" x14ac:dyDescent="0.25">
      <c r="A318" s="46" t="s">
        <v>15</v>
      </c>
      <c r="B318" s="47" t="s">
        <v>559</v>
      </c>
      <c r="C318" s="47" t="s">
        <v>124</v>
      </c>
      <c r="D318" s="47" t="s">
        <v>470</v>
      </c>
      <c r="E318" s="47" t="s">
        <v>16</v>
      </c>
      <c r="F318" s="85">
        <f>F319</f>
        <v>130000</v>
      </c>
      <c r="G318" s="85">
        <f>G319</f>
        <v>130000</v>
      </c>
      <c r="H318" s="140"/>
    </row>
    <row r="319" spans="1:8" ht="37.5" outlineLevel="5" x14ac:dyDescent="0.25">
      <c r="A319" s="46" t="s">
        <v>17</v>
      </c>
      <c r="B319" s="47" t="s">
        <v>559</v>
      </c>
      <c r="C319" s="47" t="s">
        <v>124</v>
      </c>
      <c r="D319" s="47" t="s">
        <v>470</v>
      </c>
      <c r="E319" s="47" t="s">
        <v>18</v>
      </c>
      <c r="F319" s="85">
        <v>130000</v>
      </c>
      <c r="G319" s="85">
        <v>130000</v>
      </c>
      <c r="H319" s="140"/>
    </row>
    <row r="320" spans="1:8" outlineLevel="5" x14ac:dyDescent="0.25">
      <c r="A320" s="46" t="s">
        <v>90</v>
      </c>
      <c r="B320" s="47" t="s">
        <v>559</v>
      </c>
      <c r="C320" s="47" t="s">
        <v>124</v>
      </c>
      <c r="D320" s="47" t="s">
        <v>470</v>
      </c>
      <c r="E320" s="47" t="s">
        <v>91</v>
      </c>
      <c r="F320" s="85">
        <f>F321+F322</f>
        <v>14521384.449999999</v>
      </c>
      <c r="G320" s="85">
        <f>G321+G322</f>
        <v>14896713.949999999</v>
      </c>
      <c r="H320" s="140"/>
    </row>
    <row r="321" spans="1:8" outlineLevel="5" x14ac:dyDescent="0.25">
      <c r="A321" s="46" t="s">
        <v>92</v>
      </c>
      <c r="B321" s="47" t="s">
        <v>559</v>
      </c>
      <c r="C321" s="47" t="s">
        <v>124</v>
      </c>
      <c r="D321" s="47" t="s">
        <v>470</v>
      </c>
      <c r="E321" s="47" t="s">
        <v>93</v>
      </c>
      <c r="F321" s="85">
        <v>12721384.449999999</v>
      </c>
      <c r="G321" s="85">
        <v>13096713.949999999</v>
      </c>
      <c r="H321" s="140"/>
    </row>
    <row r="322" spans="1:8" ht="37.5" outlineLevel="5" x14ac:dyDescent="0.25">
      <c r="A322" s="46" t="s">
        <v>97</v>
      </c>
      <c r="B322" s="47" t="s">
        <v>559</v>
      </c>
      <c r="C322" s="47" t="s">
        <v>124</v>
      </c>
      <c r="D322" s="47" t="s">
        <v>470</v>
      </c>
      <c r="E322" s="47" t="s">
        <v>98</v>
      </c>
      <c r="F322" s="85">
        <v>1800000</v>
      </c>
      <c r="G322" s="85">
        <v>1800000</v>
      </c>
      <c r="H322" s="140"/>
    </row>
    <row r="323" spans="1:8" ht="76.5" customHeight="1" outlineLevel="5" x14ac:dyDescent="0.25">
      <c r="A323" s="29" t="s">
        <v>748</v>
      </c>
      <c r="B323" s="47" t="s">
        <v>559</v>
      </c>
      <c r="C323" s="47" t="s">
        <v>124</v>
      </c>
      <c r="D323" s="47" t="s">
        <v>312</v>
      </c>
      <c r="E323" s="47" t="s">
        <v>6</v>
      </c>
      <c r="F323" s="83">
        <f>F324</f>
        <v>18337930</v>
      </c>
      <c r="G323" s="83">
        <f>G324</f>
        <v>18337930</v>
      </c>
      <c r="H323" s="140"/>
    </row>
    <row r="324" spans="1:8" ht="37.5" outlineLevel="5" x14ac:dyDescent="0.25">
      <c r="A324" s="46" t="s">
        <v>266</v>
      </c>
      <c r="B324" s="47" t="s">
        <v>559</v>
      </c>
      <c r="C324" s="47" t="s">
        <v>124</v>
      </c>
      <c r="D324" s="47" t="s">
        <v>312</v>
      </c>
      <c r="E324" s="47" t="s">
        <v>267</v>
      </c>
      <c r="F324" s="83">
        <f>F325</f>
        <v>18337930</v>
      </c>
      <c r="G324" s="83">
        <f>G325</f>
        <v>18337930</v>
      </c>
      <c r="H324" s="140"/>
    </row>
    <row r="325" spans="1:8" outlineLevel="5" x14ac:dyDescent="0.25">
      <c r="A325" s="46" t="s">
        <v>268</v>
      </c>
      <c r="B325" s="47" t="s">
        <v>559</v>
      </c>
      <c r="C325" s="47" t="s">
        <v>124</v>
      </c>
      <c r="D325" s="47" t="s">
        <v>312</v>
      </c>
      <c r="E325" s="47" t="s">
        <v>269</v>
      </c>
      <c r="F325" s="85">
        <v>18337930</v>
      </c>
      <c r="G325" s="85">
        <v>18337930</v>
      </c>
      <c r="H325" s="140"/>
    </row>
    <row r="326" spans="1:8" outlineLevel="5" x14ac:dyDescent="0.25">
      <c r="A326" s="79" t="s">
        <v>100</v>
      </c>
      <c r="B326" s="62" t="s">
        <v>559</v>
      </c>
      <c r="C326" s="62" t="s">
        <v>101</v>
      </c>
      <c r="D326" s="62" t="s">
        <v>126</v>
      </c>
      <c r="E326" s="62" t="s">
        <v>6</v>
      </c>
      <c r="F326" s="88">
        <f t="shared" ref="F326:G326" si="82">F327</f>
        <v>711000</v>
      </c>
      <c r="G326" s="88">
        <f t="shared" si="82"/>
        <v>711000</v>
      </c>
      <c r="H326" s="140"/>
    </row>
    <row r="327" spans="1:8" outlineLevel="5" x14ac:dyDescent="0.25">
      <c r="A327" s="46" t="s">
        <v>318</v>
      </c>
      <c r="B327" s="47" t="s">
        <v>559</v>
      </c>
      <c r="C327" s="47" t="s">
        <v>317</v>
      </c>
      <c r="D327" s="47" t="s">
        <v>126</v>
      </c>
      <c r="E327" s="47" t="s">
        <v>6</v>
      </c>
      <c r="F327" s="83">
        <f>F328+F335</f>
        <v>711000</v>
      </c>
      <c r="G327" s="83">
        <f>G328+G335</f>
        <v>711000</v>
      </c>
      <c r="H327" s="140"/>
    </row>
    <row r="328" spans="1:8" ht="37.5" outlineLevel="5" x14ac:dyDescent="0.25">
      <c r="A328" s="79" t="s">
        <v>398</v>
      </c>
      <c r="B328" s="62" t="s">
        <v>559</v>
      </c>
      <c r="C328" s="62" t="s">
        <v>317</v>
      </c>
      <c r="D328" s="62" t="s">
        <v>200</v>
      </c>
      <c r="E328" s="62" t="s">
        <v>6</v>
      </c>
      <c r="F328" s="88">
        <f>F329</f>
        <v>661000</v>
      </c>
      <c r="G328" s="88">
        <f>G329</f>
        <v>661000</v>
      </c>
      <c r="H328" s="140"/>
    </row>
    <row r="329" spans="1:8" ht="37.5" outlineLevel="7" x14ac:dyDescent="0.25">
      <c r="A329" s="46" t="s">
        <v>213</v>
      </c>
      <c r="B329" s="47" t="s">
        <v>559</v>
      </c>
      <c r="C329" s="47" t="s">
        <v>317</v>
      </c>
      <c r="D329" s="47" t="s">
        <v>231</v>
      </c>
      <c r="E329" s="47" t="s">
        <v>6</v>
      </c>
      <c r="F329" s="83">
        <f t="shared" ref="F329:G329" si="83">F330</f>
        <v>661000</v>
      </c>
      <c r="G329" s="83">
        <f t="shared" si="83"/>
        <v>661000</v>
      </c>
      <c r="H329" s="140"/>
    </row>
    <row r="330" spans="1:8" outlineLevel="7" x14ac:dyDescent="0.25">
      <c r="A330" s="46" t="s">
        <v>102</v>
      </c>
      <c r="B330" s="47" t="s">
        <v>559</v>
      </c>
      <c r="C330" s="47" t="s">
        <v>317</v>
      </c>
      <c r="D330" s="47" t="s">
        <v>201</v>
      </c>
      <c r="E330" s="47" t="s">
        <v>6</v>
      </c>
      <c r="F330" s="83">
        <f t="shared" ref="F330:G330" si="84">F331+F333</f>
        <v>661000</v>
      </c>
      <c r="G330" s="83">
        <f t="shared" si="84"/>
        <v>661000</v>
      </c>
      <c r="H330" s="140"/>
    </row>
    <row r="331" spans="1:8" ht="18.75" customHeight="1" outlineLevel="7" x14ac:dyDescent="0.25">
      <c r="A331" s="46" t="s">
        <v>15</v>
      </c>
      <c r="B331" s="47" t="s">
        <v>559</v>
      </c>
      <c r="C331" s="47" t="s">
        <v>317</v>
      </c>
      <c r="D331" s="47" t="s">
        <v>201</v>
      </c>
      <c r="E331" s="47" t="s">
        <v>16</v>
      </c>
      <c r="F331" s="83">
        <f t="shared" ref="F331:G331" si="85">F332</f>
        <v>631000</v>
      </c>
      <c r="G331" s="83">
        <f t="shared" si="85"/>
        <v>631000</v>
      </c>
      <c r="H331" s="140"/>
    </row>
    <row r="332" spans="1:8" ht="37.5" outlineLevel="7" x14ac:dyDescent="0.25">
      <c r="A332" s="46" t="s">
        <v>17</v>
      </c>
      <c r="B332" s="47" t="s">
        <v>559</v>
      </c>
      <c r="C332" s="47" t="s">
        <v>317</v>
      </c>
      <c r="D332" s="47" t="s">
        <v>201</v>
      </c>
      <c r="E332" s="47" t="s">
        <v>18</v>
      </c>
      <c r="F332" s="85">
        <v>631000</v>
      </c>
      <c r="G332" s="92">
        <v>631000</v>
      </c>
      <c r="H332" s="140"/>
    </row>
    <row r="333" spans="1:8" ht="21" customHeight="1" outlineLevel="7" x14ac:dyDescent="0.25">
      <c r="A333" s="46" t="s">
        <v>274</v>
      </c>
      <c r="B333" s="47" t="s">
        <v>559</v>
      </c>
      <c r="C333" s="47" t="s">
        <v>317</v>
      </c>
      <c r="D333" s="47" t="s">
        <v>201</v>
      </c>
      <c r="E333" s="47" t="s">
        <v>20</v>
      </c>
      <c r="F333" s="83">
        <f t="shared" ref="F333:G333" si="86">F334</f>
        <v>30000</v>
      </c>
      <c r="G333" s="83">
        <f t="shared" si="86"/>
        <v>30000</v>
      </c>
      <c r="H333" s="140"/>
    </row>
    <row r="334" spans="1:8" ht="21" customHeight="1" outlineLevel="7" x14ac:dyDescent="0.25">
      <c r="A334" s="46" t="s">
        <v>275</v>
      </c>
      <c r="B334" s="47" t="s">
        <v>559</v>
      </c>
      <c r="C334" s="47" t="s">
        <v>317</v>
      </c>
      <c r="D334" s="47" t="s">
        <v>201</v>
      </c>
      <c r="E334" s="47" t="s">
        <v>22</v>
      </c>
      <c r="F334" s="85">
        <v>30000</v>
      </c>
      <c r="G334" s="83">
        <v>30000</v>
      </c>
      <c r="H334" s="140"/>
    </row>
    <row r="335" spans="1:8" ht="37.5" outlineLevel="7" x14ac:dyDescent="0.25">
      <c r="A335" s="73" t="s">
        <v>510</v>
      </c>
      <c r="B335" s="62" t="s">
        <v>559</v>
      </c>
      <c r="C335" s="62" t="s">
        <v>317</v>
      </c>
      <c r="D335" s="62" t="s">
        <v>511</v>
      </c>
      <c r="E335" s="62" t="s">
        <v>6</v>
      </c>
      <c r="F335" s="85">
        <f t="shared" ref="F335:G338" si="87">F336</f>
        <v>50000</v>
      </c>
      <c r="G335" s="85">
        <f t="shared" si="87"/>
        <v>50000</v>
      </c>
      <c r="H335" s="140"/>
    </row>
    <row r="336" spans="1:8" outlineLevel="7" x14ac:dyDescent="0.25">
      <c r="A336" s="162" t="s">
        <v>512</v>
      </c>
      <c r="B336" s="47" t="s">
        <v>559</v>
      </c>
      <c r="C336" s="47" t="s">
        <v>317</v>
      </c>
      <c r="D336" s="47" t="s">
        <v>513</v>
      </c>
      <c r="E336" s="47" t="s">
        <v>6</v>
      </c>
      <c r="F336" s="85">
        <f t="shared" si="87"/>
        <v>50000</v>
      </c>
      <c r="G336" s="85">
        <f t="shared" si="87"/>
        <v>50000</v>
      </c>
      <c r="H336" s="140"/>
    </row>
    <row r="337" spans="1:8" ht="37.5" outlineLevel="7" x14ac:dyDescent="0.25">
      <c r="A337" s="46" t="s">
        <v>514</v>
      </c>
      <c r="B337" s="47" t="s">
        <v>559</v>
      </c>
      <c r="C337" s="47" t="s">
        <v>317</v>
      </c>
      <c r="D337" s="47" t="s">
        <v>515</v>
      </c>
      <c r="E337" s="47" t="s">
        <v>6</v>
      </c>
      <c r="F337" s="85">
        <f t="shared" si="87"/>
        <v>50000</v>
      </c>
      <c r="G337" s="85">
        <f t="shared" si="87"/>
        <v>50000</v>
      </c>
      <c r="H337" s="140"/>
    </row>
    <row r="338" spans="1:8" ht="24" customHeight="1" outlineLevel="7" x14ac:dyDescent="0.25">
      <c r="A338" s="46" t="s">
        <v>15</v>
      </c>
      <c r="B338" s="47" t="s">
        <v>559</v>
      </c>
      <c r="C338" s="47" t="s">
        <v>317</v>
      </c>
      <c r="D338" s="47" t="s">
        <v>515</v>
      </c>
      <c r="E338" s="47" t="s">
        <v>16</v>
      </c>
      <c r="F338" s="85">
        <f t="shared" si="87"/>
        <v>50000</v>
      </c>
      <c r="G338" s="85">
        <f t="shared" si="87"/>
        <v>50000</v>
      </c>
      <c r="H338" s="140"/>
    </row>
    <row r="339" spans="1:8" ht="37.5" outlineLevel="7" x14ac:dyDescent="0.25">
      <c r="A339" s="46" t="s">
        <v>17</v>
      </c>
      <c r="B339" s="47" t="s">
        <v>559</v>
      </c>
      <c r="C339" s="47" t="s">
        <v>317</v>
      </c>
      <c r="D339" s="47" t="s">
        <v>515</v>
      </c>
      <c r="E339" s="47" t="s">
        <v>18</v>
      </c>
      <c r="F339" s="85">
        <v>50000</v>
      </c>
      <c r="G339" s="83">
        <v>50000</v>
      </c>
      <c r="H339" s="140"/>
    </row>
    <row r="340" spans="1:8" outlineLevel="2" x14ac:dyDescent="0.25">
      <c r="A340" s="79" t="s">
        <v>103</v>
      </c>
      <c r="B340" s="47" t="s">
        <v>559</v>
      </c>
      <c r="C340" s="62" t="s">
        <v>104</v>
      </c>
      <c r="D340" s="62" t="s">
        <v>126</v>
      </c>
      <c r="E340" s="62" t="s">
        <v>6</v>
      </c>
      <c r="F340" s="87">
        <f t="shared" ref="F340:G345" si="88">F341</f>
        <v>1000000</v>
      </c>
      <c r="G340" s="87">
        <f t="shared" si="88"/>
        <v>1000000</v>
      </c>
      <c r="H340" s="140"/>
    </row>
    <row r="341" spans="1:8" outlineLevel="3" x14ac:dyDescent="0.25">
      <c r="A341" s="46" t="s">
        <v>105</v>
      </c>
      <c r="B341" s="47" t="s">
        <v>559</v>
      </c>
      <c r="C341" s="47" t="s">
        <v>106</v>
      </c>
      <c r="D341" s="47" t="s">
        <v>126</v>
      </c>
      <c r="E341" s="47" t="s">
        <v>6</v>
      </c>
      <c r="F341" s="85">
        <f t="shared" si="88"/>
        <v>1000000</v>
      </c>
      <c r="G341" s="85">
        <f t="shared" si="88"/>
        <v>1000000</v>
      </c>
      <c r="H341" s="140"/>
    </row>
    <row r="342" spans="1:8" ht="36.75" customHeight="1" outlineLevel="3" x14ac:dyDescent="0.25">
      <c r="A342" s="79" t="s">
        <v>463</v>
      </c>
      <c r="B342" s="47" t="s">
        <v>559</v>
      </c>
      <c r="C342" s="62" t="s">
        <v>106</v>
      </c>
      <c r="D342" s="62" t="s">
        <v>334</v>
      </c>
      <c r="E342" s="62" t="s">
        <v>6</v>
      </c>
      <c r="F342" s="87">
        <f>F343</f>
        <v>1000000</v>
      </c>
      <c r="G342" s="87">
        <f>G343</f>
        <v>1000000</v>
      </c>
      <c r="H342" s="140"/>
    </row>
    <row r="343" spans="1:8" ht="37.5" outlineLevel="3" x14ac:dyDescent="0.25">
      <c r="A343" s="49" t="s">
        <v>346</v>
      </c>
      <c r="B343" s="47" t="s">
        <v>559</v>
      </c>
      <c r="C343" s="47" t="s">
        <v>106</v>
      </c>
      <c r="D343" s="47" t="s">
        <v>336</v>
      </c>
      <c r="E343" s="47" t="s">
        <v>6</v>
      </c>
      <c r="F343" s="85">
        <f t="shared" si="88"/>
        <v>1000000</v>
      </c>
      <c r="G343" s="85">
        <f t="shared" si="88"/>
        <v>1000000</v>
      </c>
      <c r="H343" s="140"/>
    </row>
    <row r="344" spans="1:8" ht="37.5" outlineLevel="3" x14ac:dyDescent="0.25">
      <c r="A344" s="46" t="s">
        <v>107</v>
      </c>
      <c r="B344" s="47" t="s">
        <v>559</v>
      </c>
      <c r="C344" s="47" t="s">
        <v>106</v>
      </c>
      <c r="D344" s="47" t="s">
        <v>337</v>
      </c>
      <c r="E344" s="47" t="s">
        <v>6</v>
      </c>
      <c r="F344" s="85">
        <f t="shared" si="88"/>
        <v>1000000</v>
      </c>
      <c r="G344" s="85">
        <f t="shared" si="88"/>
        <v>1000000</v>
      </c>
      <c r="H344" s="140"/>
    </row>
    <row r="345" spans="1:8" ht="37.5" outlineLevel="3" x14ac:dyDescent="0.25">
      <c r="A345" s="46" t="s">
        <v>37</v>
      </c>
      <c r="B345" s="47" t="s">
        <v>559</v>
      </c>
      <c r="C345" s="47" t="s">
        <v>106</v>
      </c>
      <c r="D345" s="47" t="s">
        <v>337</v>
      </c>
      <c r="E345" s="47" t="s">
        <v>38</v>
      </c>
      <c r="F345" s="85">
        <f t="shared" si="88"/>
        <v>1000000</v>
      </c>
      <c r="G345" s="85">
        <f t="shared" si="88"/>
        <v>1000000</v>
      </c>
      <c r="H345" s="140"/>
    </row>
    <row r="346" spans="1:8" outlineLevel="3" x14ac:dyDescent="0.25">
      <c r="A346" s="46" t="s">
        <v>39</v>
      </c>
      <c r="B346" s="47" t="s">
        <v>559</v>
      </c>
      <c r="C346" s="47" t="s">
        <v>106</v>
      </c>
      <c r="D346" s="47" t="s">
        <v>337</v>
      </c>
      <c r="E346" s="47" t="s">
        <v>40</v>
      </c>
      <c r="F346" s="85">
        <v>1000000</v>
      </c>
      <c r="G346" s="85">
        <v>1000000</v>
      </c>
      <c r="H346" s="140"/>
    </row>
    <row r="347" spans="1:8" outlineLevel="3" x14ac:dyDescent="0.25">
      <c r="A347" s="44" t="s">
        <v>588</v>
      </c>
      <c r="B347" s="45" t="s">
        <v>560</v>
      </c>
      <c r="C347" s="45" t="s">
        <v>5</v>
      </c>
      <c r="D347" s="45" t="s">
        <v>126</v>
      </c>
      <c r="E347" s="45" t="s">
        <v>6</v>
      </c>
      <c r="F347" s="89">
        <f t="shared" ref="F347:G347" si="89">F348</f>
        <v>6224444</v>
      </c>
      <c r="G347" s="89">
        <f t="shared" si="89"/>
        <v>6224444</v>
      </c>
      <c r="H347" s="140"/>
    </row>
    <row r="348" spans="1:8" outlineLevel="3" x14ac:dyDescent="0.25">
      <c r="A348" s="46" t="s">
        <v>7</v>
      </c>
      <c r="B348" s="47" t="s">
        <v>560</v>
      </c>
      <c r="C348" s="47" t="s">
        <v>8</v>
      </c>
      <c r="D348" s="47" t="s">
        <v>126</v>
      </c>
      <c r="E348" s="47" t="s">
        <v>6</v>
      </c>
      <c r="F348" s="85">
        <f t="shared" ref="F348:G348" si="90">F349+F364+F369</f>
        <v>6224444</v>
      </c>
      <c r="G348" s="85">
        <f t="shared" si="90"/>
        <v>6224444</v>
      </c>
      <c r="H348" s="140"/>
    </row>
    <row r="349" spans="1:8" ht="56.25" outlineLevel="3" x14ac:dyDescent="0.25">
      <c r="A349" s="46" t="s">
        <v>108</v>
      </c>
      <c r="B349" s="47" t="s">
        <v>560</v>
      </c>
      <c r="C349" s="47" t="s">
        <v>109</v>
      </c>
      <c r="D349" s="47" t="s">
        <v>126</v>
      </c>
      <c r="E349" s="47" t="s">
        <v>6</v>
      </c>
      <c r="F349" s="85">
        <f t="shared" ref="F349:G349" si="91">F350</f>
        <v>4852227</v>
      </c>
      <c r="G349" s="85">
        <f t="shared" si="91"/>
        <v>4852227</v>
      </c>
      <c r="H349" s="140"/>
    </row>
    <row r="350" spans="1:8" ht="37.5" outlineLevel="3" x14ac:dyDescent="0.25">
      <c r="A350" s="46" t="s">
        <v>132</v>
      </c>
      <c r="B350" s="47" t="s">
        <v>560</v>
      </c>
      <c r="C350" s="47" t="s">
        <v>109</v>
      </c>
      <c r="D350" s="47" t="s">
        <v>127</v>
      </c>
      <c r="E350" s="47" t="s">
        <v>6</v>
      </c>
      <c r="F350" s="85">
        <f t="shared" ref="F350:G350" si="92">F351+F354+F361</f>
        <v>4852227</v>
      </c>
      <c r="G350" s="85">
        <f t="shared" si="92"/>
        <v>4852227</v>
      </c>
      <c r="H350" s="140"/>
    </row>
    <row r="351" spans="1:8" outlineLevel="7" x14ac:dyDescent="0.25">
      <c r="A351" s="46" t="s">
        <v>589</v>
      </c>
      <c r="B351" s="47" t="s">
        <v>560</v>
      </c>
      <c r="C351" s="47" t="s">
        <v>109</v>
      </c>
      <c r="D351" s="47" t="s">
        <v>590</v>
      </c>
      <c r="E351" s="47" t="s">
        <v>6</v>
      </c>
      <c r="F351" s="85">
        <f t="shared" ref="F351:G352" si="93">F352</f>
        <v>2207541</v>
      </c>
      <c r="G351" s="85">
        <f t="shared" si="93"/>
        <v>2207541</v>
      </c>
      <c r="H351" s="140"/>
    </row>
    <row r="352" spans="1:8" ht="57" customHeight="1" outlineLevel="7" x14ac:dyDescent="0.25">
      <c r="A352" s="46" t="s">
        <v>11</v>
      </c>
      <c r="B352" s="47" t="s">
        <v>560</v>
      </c>
      <c r="C352" s="47" t="s">
        <v>109</v>
      </c>
      <c r="D352" s="47" t="s">
        <v>590</v>
      </c>
      <c r="E352" s="47" t="s">
        <v>12</v>
      </c>
      <c r="F352" s="85">
        <f t="shared" si="93"/>
        <v>2207541</v>
      </c>
      <c r="G352" s="85">
        <f t="shared" si="93"/>
        <v>2207541</v>
      </c>
      <c r="H352" s="140"/>
    </row>
    <row r="353" spans="1:8" ht="18.75" customHeight="1" outlineLevel="7" x14ac:dyDescent="0.25">
      <c r="A353" s="46" t="s">
        <v>13</v>
      </c>
      <c r="B353" s="47" t="s">
        <v>560</v>
      </c>
      <c r="C353" s="47" t="s">
        <v>109</v>
      </c>
      <c r="D353" s="47" t="s">
        <v>590</v>
      </c>
      <c r="E353" s="47" t="s">
        <v>14</v>
      </c>
      <c r="F353" s="83">
        <v>2207541</v>
      </c>
      <c r="G353" s="83">
        <v>2207541</v>
      </c>
      <c r="H353" s="140"/>
    </row>
    <row r="354" spans="1:8" ht="37.5" outlineLevel="2" x14ac:dyDescent="0.25">
      <c r="A354" s="46" t="s">
        <v>553</v>
      </c>
      <c r="B354" s="47" t="s">
        <v>560</v>
      </c>
      <c r="C354" s="47" t="s">
        <v>109</v>
      </c>
      <c r="D354" s="47" t="s">
        <v>554</v>
      </c>
      <c r="E354" s="47" t="s">
        <v>6</v>
      </c>
      <c r="F354" s="85">
        <f t="shared" ref="F354:G354" si="94">F355+F357+F359</f>
        <v>2464686</v>
      </c>
      <c r="G354" s="85">
        <f t="shared" si="94"/>
        <v>2464686</v>
      </c>
      <c r="H354" s="140"/>
    </row>
    <row r="355" spans="1:8" ht="57" customHeight="1" outlineLevel="3" x14ac:dyDescent="0.25">
      <c r="A355" s="46" t="s">
        <v>11</v>
      </c>
      <c r="B355" s="47" t="s">
        <v>560</v>
      </c>
      <c r="C355" s="47" t="s">
        <v>109</v>
      </c>
      <c r="D355" s="47" t="s">
        <v>554</v>
      </c>
      <c r="E355" s="47" t="s">
        <v>12</v>
      </c>
      <c r="F355" s="85">
        <f t="shared" ref="F355:G355" si="95">F356</f>
        <v>2319186</v>
      </c>
      <c r="G355" s="85">
        <f t="shared" si="95"/>
        <v>2319186</v>
      </c>
      <c r="H355" s="140"/>
    </row>
    <row r="356" spans="1:8" ht="19.5" customHeight="1" outlineLevel="5" x14ac:dyDescent="0.25">
      <c r="A356" s="46" t="s">
        <v>13</v>
      </c>
      <c r="B356" s="47" t="s">
        <v>560</v>
      </c>
      <c r="C356" s="47" t="s">
        <v>109</v>
      </c>
      <c r="D356" s="47" t="s">
        <v>554</v>
      </c>
      <c r="E356" s="47" t="s">
        <v>14</v>
      </c>
      <c r="F356" s="83">
        <v>2319186</v>
      </c>
      <c r="G356" s="85">
        <v>2319186</v>
      </c>
      <c r="H356" s="140"/>
    </row>
    <row r="357" spans="1:8" ht="19.5" customHeight="1" outlineLevel="6" x14ac:dyDescent="0.25">
      <c r="A357" s="46" t="s">
        <v>15</v>
      </c>
      <c r="B357" s="47" t="s">
        <v>560</v>
      </c>
      <c r="C357" s="47" t="s">
        <v>109</v>
      </c>
      <c r="D357" s="47" t="s">
        <v>554</v>
      </c>
      <c r="E357" s="47" t="s">
        <v>16</v>
      </c>
      <c r="F357" s="85">
        <f t="shared" ref="F357:G357" si="96">F358</f>
        <v>140000</v>
      </c>
      <c r="G357" s="85">
        <f t="shared" si="96"/>
        <v>140000</v>
      </c>
      <c r="H357" s="140"/>
    </row>
    <row r="358" spans="1:8" ht="37.5" outlineLevel="7" x14ac:dyDescent="0.25">
      <c r="A358" s="46" t="s">
        <v>17</v>
      </c>
      <c r="B358" s="47" t="s">
        <v>560</v>
      </c>
      <c r="C358" s="47" t="s">
        <v>109</v>
      </c>
      <c r="D358" s="47" t="s">
        <v>554</v>
      </c>
      <c r="E358" s="47" t="s">
        <v>18</v>
      </c>
      <c r="F358" s="83">
        <v>140000</v>
      </c>
      <c r="G358" s="83">
        <v>140000</v>
      </c>
      <c r="H358" s="140"/>
    </row>
    <row r="359" spans="1:8" outlineLevel="6" x14ac:dyDescent="0.25">
      <c r="A359" s="46" t="s">
        <v>19</v>
      </c>
      <c r="B359" s="47" t="s">
        <v>560</v>
      </c>
      <c r="C359" s="47" t="s">
        <v>109</v>
      </c>
      <c r="D359" s="47" t="s">
        <v>554</v>
      </c>
      <c r="E359" s="47" t="s">
        <v>20</v>
      </c>
      <c r="F359" s="85">
        <f t="shared" ref="F359:G359" si="97">F360</f>
        <v>5500</v>
      </c>
      <c r="G359" s="85">
        <f t="shared" si="97"/>
        <v>5500</v>
      </c>
      <c r="H359" s="140"/>
    </row>
    <row r="360" spans="1:8" outlineLevel="7" x14ac:dyDescent="0.25">
      <c r="A360" s="46" t="s">
        <v>21</v>
      </c>
      <c r="B360" s="47" t="s">
        <v>560</v>
      </c>
      <c r="C360" s="47" t="s">
        <v>109</v>
      </c>
      <c r="D360" s="47" t="s">
        <v>554</v>
      </c>
      <c r="E360" s="47" t="s">
        <v>22</v>
      </c>
      <c r="F360" s="83">
        <v>5500</v>
      </c>
      <c r="G360" s="83">
        <v>5500</v>
      </c>
      <c r="H360" s="140"/>
    </row>
    <row r="361" spans="1:8" outlineLevel="5" x14ac:dyDescent="0.25">
      <c r="A361" s="46" t="s">
        <v>592</v>
      </c>
      <c r="B361" s="47" t="s">
        <v>560</v>
      </c>
      <c r="C361" s="47" t="s">
        <v>109</v>
      </c>
      <c r="D361" s="47" t="s">
        <v>591</v>
      </c>
      <c r="E361" s="47" t="s">
        <v>6</v>
      </c>
      <c r="F361" s="85">
        <f t="shared" ref="F361:G362" si="98">F362</f>
        <v>180000</v>
      </c>
      <c r="G361" s="85">
        <f t="shared" si="98"/>
        <v>180000</v>
      </c>
      <c r="H361" s="140"/>
    </row>
    <row r="362" spans="1:8" ht="58.5" customHeight="1" outlineLevel="6" x14ac:dyDescent="0.25">
      <c r="A362" s="46" t="s">
        <v>11</v>
      </c>
      <c r="B362" s="47" t="s">
        <v>560</v>
      </c>
      <c r="C362" s="47" t="s">
        <v>109</v>
      </c>
      <c r="D362" s="47" t="s">
        <v>591</v>
      </c>
      <c r="E362" s="47" t="s">
        <v>12</v>
      </c>
      <c r="F362" s="85">
        <f t="shared" si="98"/>
        <v>180000</v>
      </c>
      <c r="G362" s="85">
        <f t="shared" si="98"/>
        <v>180000</v>
      </c>
      <c r="H362" s="140"/>
    </row>
    <row r="363" spans="1:8" ht="20.25" customHeight="1" outlineLevel="7" x14ac:dyDescent="0.25">
      <c r="A363" s="46" t="s">
        <v>13</v>
      </c>
      <c r="B363" s="47" t="s">
        <v>560</v>
      </c>
      <c r="C363" s="47" t="s">
        <v>109</v>
      </c>
      <c r="D363" s="47" t="s">
        <v>591</v>
      </c>
      <c r="E363" s="47" t="s">
        <v>14</v>
      </c>
      <c r="F363" s="83">
        <v>180000</v>
      </c>
      <c r="G363" s="83">
        <v>180000</v>
      </c>
      <c r="H363" s="140"/>
    </row>
    <row r="364" spans="1:8" ht="37.5" outlineLevel="6" x14ac:dyDescent="0.25">
      <c r="A364" s="46" t="s">
        <v>9</v>
      </c>
      <c r="B364" s="47" t="s">
        <v>560</v>
      </c>
      <c r="C364" s="47" t="s">
        <v>10</v>
      </c>
      <c r="D364" s="47" t="s">
        <v>126</v>
      </c>
      <c r="E364" s="47" t="s">
        <v>6</v>
      </c>
      <c r="F364" s="85">
        <f t="shared" ref="F364:G367" si="99">F365</f>
        <v>1252217</v>
      </c>
      <c r="G364" s="85">
        <f t="shared" si="99"/>
        <v>1252217</v>
      </c>
      <c r="H364" s="140"/>
    </row>
    <row r="365" spans="1:8" ht="37.5" outlineLevel="7" x14ac:dyDescent="0.25">
      <c r="A365" s="46" t="s">
        <v>132</v>
      </c>
      <c r="B365" s="47" t="s">
        <v>560</v>
      </c>
      <c r="C365" s="47" t="s">
        <v>10</v>
      </c>
      <c r="D365" s="47" t="s">
        <v>127</v>
      </c>
      <c r="E365" s="47" t="s">
        <v>6</v>
      </c>
      <c r="F365" s="85">
        <f t="shared" si="99"/>
        <v>1252217</v>
      </c>
      <c r="G365" s="85">
        <f t="shared" si="99"/>
        <v>1252217</v>
      </c>
      <c r="H365" s="140"/>
    </row>
    <row r="366" spans="1:8" outlineLevel="6" x14ac:dyDescent="0.25">
      <c r="A366" s="46" t="s">
        <v>120</v>
      </c>
      <c r="B366" s="47" t="s">
        <v>560</v>
      </c>
      <c r="C366" s="47" t="s">
        <v>10</v>
      </c>
      <c r="D366" s="47" t="s">
        <v>143</v>
      </c>
      <c r="E366" s="47" t="s">
        <v>6</v>
      </c>
      <c r="F366" s="85">
        <f t="shared" si="99"/>
        <v>1252217</v>
      </c>
      <c r="G366" s="85">
        <f t="shared" si="99"/>
        <v>1252217</v>
      </c>
      <c r="H366" s="140"/>
    </row>
    <row r="367" spans="1:8" ht="57" customHeight="1" outlineLevel="7" x14ac:dyDescent="0.25">
      <c r="A367" s="46" t="s">
        <v>11</v>
      </c>
      <c r="B367" s="47" t="s">
        <v>560</v>
      </c>
      <c r="C367" s="47" t="s">
        <v>10</v>
      </c>
      <c r="D367" s="47" t="s">
        <v>143</v>
      </c>
      <c r="E367" s="47" t="s">
        <v>12</v>
      </c>
      <c r="F367" s="85">
        <f t="shared" si="99"/>
        <v>1252217</v>
      </c>
      <c r="G367" s="85">
        <f t="shared" si="99"/>
        <v>1252217</v>
      </c>
      <c r="H367" s="140"/>
    </row>
    <row r="368" spans="1:8" ht="20.25" customHeight="1" outlineLevel="3" x14ac:dyDescent="0.25">
      <c r="A368" s="46" t="s">
        <v>13</v>
      </c>
      <c r="B368" s="47" t="s">
        <v>560</v>
      </c>
      <c r="C368" s="47" t="s">
        <v>10</v>
      </c>
      <c r="D368" s="47" t="s">
        <v>143</v>
      </c>
      <c r="E368" s="47" t="s">
        <v>14</v>
      </c>
      <c r="F368" s="83">
        <v>1252217</v>
      </c>
      <c r="G368" s="85">
        <v>1252217</v>
      </c>
      <c r="H368" s="140"/>
    </row>
    <row r="369" spans="1:8" outlineLevel="3" x14ac:dyDescent="0.25">
      <c r="A369" s="46" t="s">
        <v>23</v>
      </c>
      <c r="B369" s="47" t="s">
        <v>560</v>
      </c>
      <c r="C369" s="47" t="s">
        <v>24</v>
      </c>
      <c r="D369" s="47" t="s">
        <v>126</v>
      </c>
      <c r="E369" s="47" t="s">
        <v>6</v>
      </c>
      <c r="F369" s="85">
        <f t="shared" ref="F369:G369" si="100">F370+F375</f>
        <v>120000</v>
      </c>
      <c r="G369" s="85">
        <f t="shared" si="100"/>
        <v>120000</v>
      </c>
      <c r="H369" s="140"/>
    </row>
    <row r="370" spans="1:8" ht="37.5" outlineLevel="3" x14ac:dyDescent="0.25">
      <c r="A370" s="79" t="s">
        <v>454</v>
      </c>
      <c r="B370" s="62" t="s">
        <v>560</v>
      </c>
      <c r="C370" s="62" t="s">
        <v>24</v>
      </c>
      <c r="D370" s="62" t="s">
        <v>128</v>
      </c>
      <c r="E370" s="62" t="s">
        <v>6</v>
      </c>
      <c r="F370" s="87">
        <f t="shared" ref="F370:G373" si="101">F371</f>
        <v>20000</v>
      </c>
      <c r="G370" s="87">
        <f t="shared" si="101"/>
        <v>20000</v>
      </c>
      <c r="H370" s="140"/>
    </row>
    <row r="371" spans="1:8" ht="37.5" outlineLevel="3" x14ac:dyDescent="0.25">
      <c r="A371" s="80" t="s">
        <v>214</v>
      </c>
      <c r="B371" s="47" t="s">
        <v>560</v>
      </c>
      <c r="C371" s="47" t="s">
        <v>24</v>
      </c>
      <c r="D371" s="47" t="s">
        <v>332</v>
      </c>
      <c r="E371" s="47" t="s">
        <v>6</v>
      </c>
      <c r="F371" s="85">
        <f t="shared" si="101"/>
        <v>20000</v>
      </c>
      <c r="G371" s="85">
        <f t="shared" si="101"/>
        <v>20000</v>
      </c>
      <c r="H371" s="140"/>
    </row>
    <row r="372" spans="1:8" outlineLevel="3" x14ac:dyDescent="0.25">
      <c r="A372" s="80" t="s">
        <v>340</v>
      </c>
      <c r="B372" s="47" t="s">
        <v>560</v>
      </c>
      <c r="C372" s="47" t="s">
        <v>24</v>
      </c>
      <c r="D372" s="47" t="s">
        <v>333</v>
      </c>
      <c r="E372" s="47" t="s">
        <v>6</v>
      </c>
      <c r="F372" s="85">
        <f t="shared" si="101"/>
        <v>20000</v>
      </c>
      <c r="G372" s="85">
        <f t="shared" si="101"/>
        <v>20000</v>
      </c>
      <c r="H372" s="140"/>
    </row>
    <row r="373" spans="1:8" ht="19.5" customHeight="1" outlineLevel="3" x14ac:dyDescent="0.25">
      <c r="A373" s="46" t="s">
        <v>15</v>
      </c>
      <c r="B373" s="47" t="s">
        <v>560</v>
      </c>
      <c r="C373" s="47" t="s">
        <v>24</v>
      </c>
      <c r="D373" s="47" t="s">
        <v>333</v>
      </c>
      <c r="E373" s="47" t="s">
        <v>16</v>
      </c>
      <c r="F373" s="85">
        <f t="shared" si="101"/>
        <v>20000</v>
      </c>
      <c r="G373" s="85">
        <f t="shared" si="101"/>
        <v>20000</v>
      </c>
      <c r="H373" s="140"/>
    </row>
    <row r="374" spans="1:8" ht="37.5" outlineLevel="3" x14ac:dyDescent="0.25">
      <c r="A374" s="46" t="s">
        <v>17</v>
      </c>
      <c r="B374" s="47" t="s">
        <v>560</v>
      </c>
      <c r="C374" s="47" t="s">
        <v>24</v>
      </c>
      <c r="D374" s="47" t="s">
        <v>333</v>
      </c>
      <c r="E374" s="47" t="s">
        <v>18</v>
      </c>
      <c r="F374" s="83">
        <v>20000</v>
      </c>
      <c r="G374" s="85">
        <v>20000</v>
      </c>
      <c r="H374" s="140"/>
    </row>
    <row r="375" spans="1:8" ht="37.5" outlineLevel="3" x14ac:dyDescent="0.25">
      <c r="A375" s="79" t="s">
        <v>132</v>
      </c>
      <c r="B375" s="62" t="s">
        <v>560</v>
      </c>
      <c r="C375" s="62" t="s">
        <v>24</v>
      </c>
      <c r="D375" s="62" t="s">
        <v>127</v>
      </c>
      <c r="E375" s="62" t="s">
        <v>6</v>
      </c>
      <c r="F375" s="91">
        <f t="shared" ref="F375:G377" si="102">F376</f>
        <v>100000</v>
      </c>
      <c r="G375" s="91">
        <f t="shared" si="102"/>
        <v>100000</v>
      </c>
      <c r="H375" s="140"/>
    </row>
    <row r="376" spans="1:8" ht="21.75" customHeight="1" outlineLevel="3" x14ac:dyDescent="0.25">
      <c r="A376" s="46" t="s">
        <v>593</v>
      </c>
      <c r="B376" s="47" t="s">
        <v>560</v>
      </c>
      <c r="C376" s="47" t="s">
        <v>24</v>
      </c>
      <c r="D376" s="71">
        <v>9909970201</v>
      </c>
      <c r="E376" s="47" t="s">
        <v>6</v>
      </c>
      <c r="F376" s="92">
        <f t="shared" si="102"/>
        <v>100000</v>
      </c>
      <c r="G376" s="92">
        <f t="shared" si="102"/>
        <v>100000</v>
      </c>
      <c r="H376" s="140"/>
    </row>
    <row r="377" spans="1:8" ht="18.75" customHeight="1" outlineLevel="3" x14ac:dyDescent="0.25">
      <c r="A377" s="46" t="s">
        <v>15</v>
      </c>
      <c r="B377" s="47" t="s">
        <v>560</v>
      </c>
      <c r="C377" s="47" t="s">
        <v>24</v>
      </c>
      <c r="D377" s="71">
        <v>9909970201</v>
      </c>
      <c r="E377" s="47" t="s">
        <v>16</v>
      </c>
      <c r="F377" s="92">
        <f t="shared" si="102"/>
        <v>100000</v>
      </c>
      <c r="G377" s="92">
        <f t="shared" si="102"/>
        <v>100000</v>
      </c>
      <c r="H377" s="140"/>
    </row>
    <row r="378" spans="1:8" ht="37.5" outlineLevel="3" x14ac:dyDescent="0.25">
      <c r="A378" s="46" t="s">
        <v>17</v>
      </c>
      <c r="B378" s="47" t="s">
        <v>560</v>
      </c>
      <c r="C378" s="47" t="s">
        <v>24</v>
      </c>
      <c r="D378" s="71">
        <v>9909970201</v>
      </c>
      <c r="E378" s="47" t="s">
        <v>18</v>
      </c>
      <c r="F378" s="83">
        <v>100000</v>
      </c>
      <c r="G378" s="85">
        <v>100000</v>
      </c>
      <c r="H378" s="140"/>
    </row>
    <row r="379" spans="1:8" ht="37.5" outlineLevel="3" x14ac:dyDescent="0.25">
      <c r="A379" s="44" t="s">
        <v>625</v>
      </c>
      <c r="B379" s="45" t="s">
        <v>597</v>
      </c>
      <c r="C379" s="45" t="s">
        <v>5</v>
      </c>
      <c r="D379" s="45" t="s">
        <v>126</v>
      </c>
      <c r="E379" s="45" t="s">
        <v>6</v>
      </c>
      <c r="F379" s="89">
        <f>F380+F480</f>
        <v>502079346.33000004</v>
      </c>
      <c r="G379" s="89">
        <f>G380+G480</f>
        <v>523738299.83999997</v>
      </c>
      <c r="H379" s="140"/>
    </row>
    <row r="380" spans="1:8" outlineLevel="3" x14ac:dyDescent="0.25">
      <c r="A380" s="79" t="s">
        <v>69</v>
      </c>
      <c r="B380" s="62" t="s">
        <v>597</v>
      </c>
      <c r="C380" s="62" t="s">
        <v>70</v>
      </c>
      <c r="D380" s="62" t="s">
        <v>126</v>
      </c>
      <c r="E380" s="62" t="s">
        <v>6</v>
      </c>
      <c r="F380" s="87">
        <f>F381+F401+F449+F460+F435</f>
        <v>497953167.33000004</v>
      </c>
      <c r="G380" s="87">
        <f>G381+G401+G449+G460+G435</f>
        <v>519898997.83999997</v>
      </c>
      <c r="H380" s="140"/>
    </row>
    <row r="381" spans="1:8" outlineLevel="3" x14ac:dyDescent="0.25">
      <c r="A381" s="46" t="s">
        <v>110</v>
      </c>
      <c r="B381" s="47" t="s">
        <v>597</v>
      </c>
      <c r="C381" s="47" t="s">
        <v>111</v>
      </c>
      <c r="D381" s="47" t="s">
        <v>126</v>
      </c>
      <c r="E381" s="47" t="s">
        <v>6</v>
      </c>
      <c r="F381" s="85">
        <f t="shared" ref="F381:G382" si="103">F382</f>
        <v>110540713.96000001</v>
      </c>
      <c r="G381" s="85">
        <f t="shared" si="103"/>
        <v>115938708.71000001</v>
      </c>
      <c r="H381" s="140"/>
    </row>
    <row r="382" spans="1:8" ht="37.5" outlineLevel="3" x14ac:dyDescent="0.25">
      <c r="A382" s="79" t="s">
        <v>416</v>
      </c>
      <c r="B382" s="62" t="s">
        <v>597</v>
      </c>
      <c r="C382" s="62" t="s">
        <v>111</v>
      </c>
      <c r="D382" s="62" t="s">
        <v>138</v>
      </c>
      <c r="E382" s="62" t="s">
        <v>6</v>
      </c>
      <c r="F382" s="87">
        <f t="shared" si="103"/>
        <v>110540713.96000001</v>
      </c>
      <c r="G382" s="87">
        <f t="shared" si="103"/>
        <v>115938708.71000001</v>
      </c>
      <c r="H382" s="140"/>
    </row>
    <row r="383" spans="1:8" ht="37.5" outlineLevel="3" x14ac:dyDescent="0.25">
      <c r="A383" s="46" t="s">
        <v>417</v>
      </c>
      <c r="B383" s="47" t="s">
        <v>597</v>
      </c>
      <c r="C383" s="47" t="s">
        <v>111</v>
      </c>
      <c r="D383" s="47" t="s">
        <v>139</v>
      </c>
      <c r="E383" s="47" t="s">
        <v>6</v>
      </c>
      <c r="F383" s="85">
        <f>F384+F391</f>
        <v>110540713.96000001</v>
      </c>
      <c r="G383" s="85">
        <f>G384+G391</f>
        <v>115938708.71000001</v>
      </c>
      <c r="H383" s="140"/>
    </row>
    <row r="384" spans="1:8" ht="37.5" outlineLevel="3" x14ac:dyDescent="0.25">
      <c r="A384" s="49" t="s">
        <v>202</v>
      </c>
      <c r="B384" s="47" t="s">
        <v>597</v>
      </c>
      <c r="C384" s="47" t="s">
        <v>111</v>
      </c>
      <c r="D384" s="47" t="s">
        <v>220</v>
      </c>
      <c r="E384" s="47" t="s">
        <v>6</v>
      </c>
      <c r="F384" s="85">
        <f>F385+F388</f>
        <v>110298213.96000001</v>
      </c>
      <c r="G384" s="85">
        <f>G385+G388</f>
        <v>115798708.71000001</v>
      </c>
      <c r="H384" s="140"/>
    </row>
    <row r="385" spans="1:8" s="3" customFormat="1" ht="37.5" x14ac:dyDescent="0.25">
      <c r="A385" s="46" t="s">
        <v>113</v>
      </c>
      <c r="B385" s="47" t="s">
        <v>597</v>
      </c>
      <c r="C385" s="47" t="s">
        <v>111</v>
      </c>
      <c r="D385" s="47" t="s">
        <v>144</v>
      </c>
      <c r="E385" s="47" t="s">
        <v>6</v>
      </c>
      <c r="F385" s="85">
        <f t="shared" ref="F385:G386" si="104">F386</f>
        <v>29581197.960000001</v>
      </c>
      <c r="G385" s="85">
        <f t="shared" si="104"/>
        <v>30298365.710000001</v>
      </c>
      <c r="H385" s="139"/>
    </row>
    <row r="386" spans="1:8" s="3" customFormat="1" ht="37.5" x14ac:dyDescent="0.25">
      <c r="A386" s="46" t="s">
        <v>37</v>
      </c>
      <c r="B386" s="47" t="s">
        <v>597</v>
      </c>
      <c r="C386" s="47" t="s">
        <v>111</v>
      </c>
      <c r="D386" s="47" t="s">
        <v>144</v>
      </c>
      <c r="E386" s="47" t="s">
        <v>38</v>
      </c>
      <c r="F386" s="85">
        <f t="shared" si="104"/>
        <v>29581197.960000001</v>
      </c>
      <c r="G386" s="85">
        <f t="shared" si="104"/>
        <v>30298365.710000001</v>
      </c>
      <c r="H386" s="139"/>
    </row>
    <row r="387" spans="1:8" x14ac:dyDescent="0.25">
      <c r="A387" s="46" t="s">
        <v>74</v>
      </c>
      <c r="B387" s="47" t="s">
        <v>597</v>
      </c>
      <c r="C387" s="47" t="s">
        <v>111</v>
      </c>
      <c r="D387" s="47" t="s">
        <v>144</v>
      </c>
      <c r="E387" s="47" t="s">
        <v>75</v>
      </c>
      <c r="F387" s="83">
        <v>29581197.960000001</v>
      </c>
      <c r="G387" s="92">
        <v>30298365.710000001</v>
      </c>
      <c r="H387" s="140"/>
    </row>
    <row r="388" spans="1:8" ht="75" x14ac:dyDescent="0.25">
      <c r="A388" s="49" t="s">
        <v>418</v>
      </c>
      <c r="B388" s="47" t="s">
        <v>597</v>
      </c>
      <c r="C388" s="47" t="s">
        <v>111</v>
      </c>
      <c r="D388" s="47" t="s">
        <v>145</v>
      </c>
      <c r="E388" s="47" t="s">
        <v>6</v>
      </c>
      <c r="F388" s="85">
        <f t="shared" ref="F388:G389" si="105">F389</f>
        <v>80717016</v>
      </c>
      <c r="G388" s="85">
        <f t="shared" si="105"/>
        <v>85500343</v>
      </c>
      <c r="H388" s="70"/>
    </row>
    <row r="389" spans="1:8" ht="37.5" x14ac:dyDescent="0.25">
      <c r="A389" s="46" t="s">
        <v>37</v>
      </c>
      <c r="B389" s="47" t="s">
        <v>597</v>
      </c>
      <c r="C389" s="47" t="s">
        <v>111</v>
      </c>
      <c r="D389" s="47" t="s">
        <v>145</v>
      </c>
      <c r="E389" s="47" t="s">
        <v>38</v>
      </c>
      <c r="F389" s="85">
        <f t="shared" si="105"/>
        <v>80717016</v>
      </c>
      <c r="G389" s="85">
        <f t="shared" si="105"/>
        <v>85500343</v>
      </c>
    </row>
    <row r="390" spans="1:8" x14ac:dyDescent="0.3">
      <c r="A390" s="46" t="s">
        <v>74</v>
      </c>
      <c r="B390" s="47" t="s">
        <v>597</v>
      </c>
      <c r="C390" s="47" t="s">
        <v>111</v>
      </c>
      <c r="D390" s="47" t="s">
        <v>145</v>
      </c>
      <c r="E390" s="47" t="s">
        <v>75</v>
      </c>
      <c r="F390" s="83">
        <v>80717016</v>
      </c>
      <c r="G390" s="84">
        <v>85500343</v>
      </c>
      <c r="H390" s="140"/>
    </row>
    <row r="391" spans="1:8" ht="37.5" x14ac:dyDescent="0.25">
      <c r="A391" s="49" t="s">
        <v>203</v>
      </c>
      <c r="B391" s="47" t="s">
        <v>597</v>
      </c>
      <c r="C391" s="47" t="s">
        <v>111</v>
      </c>
      <c r="D391" s="47" t="s">
        <v>222</v>
      </c>
      <c r="E391" s="47" t="s">
        <v>6</v>
      </c>
      <c r="F391" s="83">
        <f>F398+F392+F395</f>
        <v>242500</v>
      </c>
      <c r="G391" s="83">
        <f>G398+G392+G395</f>
        <v>140000</v>
      </c>
      <c r="H391" s="140"/>
    </row>
    <row r="392" spans="1:8" ht="37.5" x14ac:dyDescent="0.25">
      <c r="A392" s="46" t="s">
        <v>297</v>
      </c>
      <c r="B392" s="47" t="s">
        <v>597</v>
      </c>
      <c r="C392" s="47" t="s">
        <v>111</v>
      </c>
      <c r="D392" s="47" t="s">
        <v>298</v>
      </c>
      <c r="E392" s="47" t="s">
        <v>6</v>
      </c>
      <c r="F392" s="83">
        <f>F393</f>
        <v>97500</v>
      </c>
      <c r="G392" s="83">
        <f>G393</f>
        <v>95000</v>
      </c>
    </row>
    <row r="393" spans="1:8" ht="37.5" x14ac:dyDescent="0.25">
      <c r="A393" s="46" t="s">
        <v>37</v>
      </c>
      <c r="B393" s="47" t="s">
        <v>597</v>
      </c>
      <c r="C393" s="47" t="s">
        <v>111</v>
      </c>
      <c r="D393" s="47" t="s">
        <v>298</v>
      </c>
      <c r="E393" s="47" t="s">
        <v>38</v>
      </c>
      <c r="F393" s="83">
        <f>F394</f>
        <v>97500</v>
      </c>
      <c r="G393" s="83">
        <f>G394</f>
        <v>95000</v>
      </c>
    </row>
    <row r="394" spans="1:8" x14ac:dyDescent="0.25">
      <c r="A394" s="46" t="s">
        <v>74</v>
      </c>
      <c r="B394" s="47" t="s">
        <v>597</v>
      </c>
      <c r="C394" s="47" t="s">
        <v>111</v>
      </c>
      <c r="D394" s="47" t="s">
        <v>298</v>
      </c>
      <c r="E394" s="47" t="s">
        <v>75</v>
      </c>
      <c r="F394" s="83">
        <v>97500</v>
      </c>
      <c r="G394" s="83">
        <v>95000</v>
      </c>
    </row>
    <row r="395" spans="1:8" x14ac:dyDescent="0.25">
      <c r="A395" s="46" t="s">
        <v>270</v>
      </c>
      <c r="B395" s="47" t="s">
        <v>597</v>
      </c>
      <c r="C395" s="47" t="s">
        <v>111</v>
      </c>
      <c r="D395" s="47" t="s">
        <v>299</v>
      </c>
      <c r="E395" s="47" t="s">
        <v>6</v>
      </c>
      <c r="F395" s="92">
        <f t="shared" ref="F395:G396" si="106">F396</f>
        <v>45000</v>
      </c>
      <c r="G395" s="92">
        <f t="shared" si="106"/>
        <v>45000</v>
      </c>
    </row>
    <row r="396" spans="1:8" ht="37.5" x14ac:dyDescent="0.25">
      <c r="A396" s="46" t="s">
        <v>37</v>
      </c>
      <c r="B396" s="47" t="s">
        <v>597</v>
      </c>
      <c r="C396" s="47" t="s">
        <v>111</v>
      </c>
      <c r="D396" s="47" t="s">
        <v>299</v>
      </c>
      <c r="E396" s="47" t="s">
        <v>38</v>
      </c>
      <c r="F396" s="92">
        <f t="shared" si="106"/>
        <v>45000</v>
      </c>
      <c r="G396" s="92">
        <f t="shared" si="106"/>
        <v>45000</v>
      </c>
    </row>
    <row r="397" spans="1:8" x14ac:dyDescent="0.25">
      <c r="A397" s="46" t="s">
        <v>74</v>
      </c>
      <c r="B397" s="47" t="s">
        <v>597</v>
      </c>
      <c r="C397" s="47" t="s">
        <v>111</v>
      </c>
      <c r="D397" s="47" t="s">
        <v>299</v>
      </c>
      <c r="E397" s="47" t="s">
        <v>75</v>
      </c>
      <c r="F397" s="83">
        <v>45000</v>
      </c>
      <c r="G397" s="83">
        <v>45000</v>
      </c>
    </row>
    <row r="398" spans="1:8" ht="56.25" x14ac:dyDescent="0.25">
      <c r="A398" s="46" t="s">
        <v>485</v>
      </c>
      <c r="B398" s="47" t="s">
        <v>597</v>
      </c>
      <c r="C398" s="47" t="s">
        <v>111</v>
      </c>
      <c r="D398" s="47" t="s">
        <v>486</v>
      </c>
      <c r="E398" s="47" t="s">
        <v>6</v>
      </c>
      <c r="F398" s="92">
        <f t="shared" ref="F398:G399" si="107">F399</f>
        <v>100000</v>
      </c>
      <c r="G398" s="92">
        <f t="shared" si="107"/>
        <v>0</v>
      </c>
    </row>
    <row r="399" spans="1:8" ht="37.5" x14ac:dyDescent="0.25">
      <c r="A399" s="46" t="s">
        <v>37</v>
      </c>
      <c r="B399" s="47" t="s">
        <v>597</v>
      </c>
      <c r="C399" s="47" t="s">
        <v>111</v>
      </c>
      <c r="D399" s="47" t="s">
        <v>486</v>
      </c>
      <c r="E399" s="47" t="s">
        <v>38</v>
      </c>
      <c r="F399" s="92">
        <f t="shared" si="107"/>
        <v>100000</v>
      </c>
      <c r="G399" s="92">
        <f t="shared" si="107"/>
        <v>0</v>
      </c>
    </row>
    <row r="400" spans="1:8" x14ac:dyDescent="0.25">
      <c r="A400" s="46" t="s">
        <v>74</v>
      </c>
      <c r="B400" s="47" t="s">
        <v>597</v>
      </c>
      <c r="C400" s="47" t="s">
        <v>111</v>
      </c>
      <c r="D400" s="47" t="s">
        <v>486</v>
      </c>
      <c r="E400" s="47" t="s">
        <v>75</v>
      </c>
      <c r="F400" s="83">
        <v>100000</v>
      </c>
      <c r="G400" s="83">
        <v>0</v>
      </c>
    </row>
    <row r="401" spans="1:8" x14ac:dyDescent="0.25">
      <c r="A401" s="46" t="s">
        <v>71</v>
      </c>
      <c r="B401" s="47" t="s">
        <v>597</v>
      </c>
      <c r="C401" s="47" t="s">
        <v>72</v>
      </c>
      <c r="D401" s="47" t="s">
        <v>126</v>
      </c>
      <c r="E401" s="47" t="s">
        <v>6</v>
      </c>
      <c r="F401" s="85">
        <f t="shared" ref="F401:G402" si="108">F402</f>
        <v>349776745.51999998</v>
      </c>
      <c r="G401" s="85">
        <f t="shared" si="108"/>
        <v>365891805.06999999</v>
      </c>
    </row>
    <row r="402" spans="1:8" ht="37.5" x14ac:dyDescent="0.25">
      <c r="A402" s="79" t="s">
        <v>416</v>
      </c>
      <c r="B402" s="62" t="s">
        <v>597</v>
      </c>
      <c r="C402" s="62" t="s">
        <v>72</v>
      </c>
      <c r="D402" s="62" t="s">
        <v>138</v>
      </c>
      <c r="E402" s="62" t="s">
        <v>6</v>
      </c>
      <c r="F402" s="87">
        <f t="shared" si="108"/>
        <v>349776745.51999998</v>
      </c>
      <c r="G402" s="87">
        <f t="shared" si="108"/>
        <v>365891805.06999999</v>
      </c>
      <c r="H402" s="4"/>
    </row>
    <row r="403" spans="1:8" ht="37.5" x14ac:dyDescent="0.25">
      <c r="A403" s="46" t="s">
        <v>420</v>
      </c>
      <c r="B403" s="47" t="s">
        <v>597</v>
      </c>
      <c r="C403" s="47" t="s">
        <v>72</v>
      </c>
      <c r="D403" s="47" t="s">
        <v>146</v>
      </c>
      <c r="E403" s="47" t="s">
        <v>6</v>
      </c>
      <c r="F403" s="85">
        <f>F404+F417+F427+F431</f>
        <v>349776745.51999998</v>
      </c>
      <c r="G403" s="85">
        <f>G404+G417+G427+G431</f>
        <v>365891805.06999999</v>
      </c>
    </row>
    <row r="404" spans="1:8" ht="37.5" x14ac:dyDescent="0.25">
      <c r="A404" s="49" t="s">
        <v>205</v>
      </c>
      <c r="B404" s="47" t="s">
        <v>597</v>
      </c>
      <c r="C404" s="47" t="s">
        <v>72</v>
      </c>
      <c r="D404" s="47" t="s">
        <v>223</v>
      </c>
      <c r="E404" s="47" t="s">
        <v>6</v>
      </c>
      <c r="F404" s="85">
        <f>F405+F408+F411+F414</f>
        <v>341121441.27999997</v>
      </c>
      <c r="G404" s="85">
        <f>G405+G408+G411+G414</f>
        <v>357278714.27999997</v>
      </c>
    </row>
    <row r="405" spans="1:8" ht="56.25" x14ac:dyDescent="0.25">
      <c r="A405" s="51" t="s">
        <v>683</v>
      </c>
      <c r="B405" s="47" t="s">
        <v>597</v>
      </c>
      <c r="C405" s="47" t="s">
        <v>72</v>
      </c>
      <c r="D405" s="47" t="s">
        <v>684</v>
      </c>
      <c r="E405" s="47" t="s">
        <v>6</v>
      </c>
      <c r="F405" s="85">
        <f>F406</f>
        <v>20592000</v>
      </c>
      <c r="G405" s="85">
        <f>G406</f>
        <v>20592000</v>
      </c>
    </row>
    <row r="406" spans="1:8" ht="37.5" x14ac:dyDescent="0.25">
      <c r="A406" s="46" t="s">
        <v>37</v>
      </c>
      <c r="B406" s="47" t="s">
        <v>597</v>
      </c>
      <c r="C406" s="47" t="s">
        <v>72</v>
      </c>
      <c r="D406" s="47" t="s">
        <v>684</v>
      </c>
      <c r="E406" s="47" t="s">
        <v>38</v>
      </c>
      <c r="F406" s="85">
        <f>F407</f>
        <v>20592000</v>
      </c>
      <c r="G406" s="85">
        <f>G407</f>
        <v>20592000</v>
      </c>
    </row>
    <row r="407" spans="1:8" x14ac:dyDescent="0.25">
      <c r="A407" s="46" t="s">
        <v>74</v>
      </c>
      <c r="B407" s="47" t="s">
        <v>597</v>
      </c>
      <c r="C407" s="47" t="s">
        <v>72</v>
      </c>
      <c r="D407" s="47" t="s">
        <v>684</v>
      </c>
      <c r="E407" s="47" t="s">
        <v>75</v>
      </c>
      <c r="F407" s="85">
        <v>20592000</v>
      </c>
      <c r="G407" s="85">
        <v>20592000</v>
      </c>
    </row>
    <row r="408" spans="1:8" ht="37.5" x14ac:dyDescent="0.25">
      <c r="A408" s="46" t="s">
        <v>114</v>
      </c>
      <c r="B408" s="47" t="s">
        <v>597</v>
      </c>
      <c r="C408" s="47" t="s">
        <v>72</v>
      </c>
      <c r="D408" s="47" t="s">
        <v>147</v>
      </c>
      <c r="E408" s="47" t="s">
        <v>6</v>
      </c>
      <c r="F408" s="85">
        <f t="shared" ref="F408:G409" si="109">F409</f>
        <v>60979276.280000001</v>
      </c>
      <c r="G408" s="85">
        <f t="shared" si="109"/>
        <v>62457660.280000001</v>
      </c>
    </row>
    <row r="409" spans="1:8" ht="37.5" x14ac:dyDescent="0.25">
      <c r="A409" s="46" t="s">
        <v>37</v>
      </c>
      <c r="B409" s="47" t="s">
        <v>597</v>
      </c>
      <c r="C409" s="47" t="s">
        <v>72</v>
      </c>
      <c r="D409" s="47" t="s">
        <v>147</v>
      </c>
      <c r="E409" s="47" t="s">
        <v>38</v>
      </c>
      <c r="F409" s="85">
        <f t="shared" si="109"/>
        <v>60979276.280000001</v>
      </c>
      <c r="G409" s="85">
        <f t="shared" si="109"/>
        <v>62457660.280000001</v>
      </c>
    </row>
    <row r="410" spans="1:8" x14ac:dyDescent="0.3">
      <c r="A410" s="46" t="s">
        <v>74</v>
      </c>
      <c r="B410" s="47" t="s">
        <v>597</v>
      </c>
      <c r="C410" s="47" t="s">
        <v>72</v>
      </c>
      <c r="D410" s="47" t="s">
        <v>147</v>
      </c>
      <c r="E410" s="47" t="s">
        <v>75</v>
      </c>
      <c r="F410" s="83">
        <v>60979276.280000001</v>
      </c>
      <c r="G410" s="84">
        <v>62457660.280000001</v>
      </c>
    </row>
    <row r="411" spans="1:8" ht="94.5" customHeight="1" x14ac:dyDescent="0.25">
      <c r="A411" s="49" t="s">
        <v>421</v>
      </c>
      <c r="B411" s="47" t="s">
        <v>597</v>
      </c>
      <c r="C411" s="47" t="s">
        <v>72</v>
      </c>
      <c r="D411" s="47" t="s">
        <v>148</v>
      </c>
      <c r="E411" s="47" t="s">
        <v>6</v>
      </c>
      <c r="F411" s="85">
        <f t="shared" ref="F411:G412" si="110">F412</f>
        <v>248435565</v>
      </c>
      <c r="G411" s="85">
        <f t="shared" si="110"/>
        <v>263114454</v>
      </c>
    </row>
    <row r="412" spans="1:8" ht="37.5" x14ac:dyDescent="0.25">
      <c r="A412" s="46" t="s">
        <v>37</v>
      </c>
      <c r="B412" s="47" t="s">
        <v>597</v>
      </c>
      <c r="C412" s="47" t="s">
        <v>72</v>
      </c>
      <c r="D412" s="47" t="s">
        <v>148</v>
      </c>
      <c r="E412" s="47" t="s">
        <v>38</v>
      </c>
      <c r="F412" s="85">
        <f t="shared" si="110"/>
        <v>248435565</v>
      </c>
      <c r="G412" s="85">
        <f t="shared" si="110"/>
        <v>263114454</v>
      </c>
    </row>
    <row r="413" spans="1:8" x14ac:dyDescent="0.25">
      <c r="A413" s="46" t="s">
        <v>74</v>
      </c>
      <c r="B413" s="47" t="s">
        <v>597</v>
      </c>
      <c r="C413" s="47" t="s">
        <v>72</v>
      </c>
      <c r="D413" s="47" t="s">
        <v>148</v>
      </c>
      <c r="E413" s="47" t="s">
        <v>75</v>
      </c>
      <c r="F413" s="83">
        <v>248435565</v>
      </c>
      <c r="G413" s="83">
        <v>263114454</v>
      </c>
    </row>
    <row r="414" spans="1:8" ht="112.5" x14ac:dyDescent="0.25">
      <c r="A414" s="48" t="s">
        <v>520</v>
      </c>
      <c r="B414" s="47" t="s">
        <v>597</v>
      </c>
      <c r="C414" s="47" t="s">
        <v>72</v>
      </c>
      <c r="D414" s="47" t="s">
        <v>521</v>
      </c>
      <c r="E414" s="47" t="s">
        <v>6</v>
      </c>
      <c r="F414" s="83">
        <f>F415</f>
        <v>11114600</v>
      </c>
      <c r="G414" s="83">
        <f>G415</f>
        <v>11114600</v>
      </c>
    </row>
    <row r="415" spans="1:8" ht="37.5" x14ac:dyDescent="0.25">
      <c r="A415" s="46" t="s">
        <v>37</v>
      </c>
      <c r="B415" s="47" t="s">
        <v>597</v>
      </c>
      <c r="C415" s="47" t="s">
        <v>72</v>
      </c>
      <c r="D415" s="47" t="s">
        <v>521</v>
      </c>
      <c r="E415" s="47" t="s">
        <v>38</v>
      </c>
      <c r="F415" s="83">
        <f>F416</f>
        <v>11114600</v>
      </c>
      <c r="G415" s="83">
        <f>G416</f>
        <v>11114600</v>
      </c>
    </row>
    <row r="416" spans="1:8" x14ac:dyDescent="0.25">
      <c r="A416" s="46" t="s">
        <v>74</v>
      </c>
      <c r="B416" s="47" t="s">
        <v>597</v>
      </c>
      <c r="C416" s="47" t="s">
        <v>72</v>
      </c>
      <c r="D416" s="47" t="s">
        <v>521</v>
      </c>
      <c r="E416" s="47" t="s">
        <v>75</v>
      </c>
      <c r="F416" s="83">
        <v>11114600</v>
      </c>
      <c r="G416" s="83">
        <v>11114600</v>
      </c>
    </row>
    <row r="417" spans="1:7" ht="37.5" x14ac:dyDescent="0.25">
      <c r="A417" s="80" t="s">
        <v>206</v>
      </c>
      <c r="B417" s="47" t="s">
        <v>597</v>
      </c>
      <c r="C417" s="47" t="s">
        <v>72</v>
      </c>
      <c r="D417" s="47" t="s">
        <v>221</v>
      </c>
      <c r="E417" s="47" t="s">
        <v>6</v>
      </c>
      <c r="F417" s="83">
        <f>F424+F418+F421</f>
        <v>200000</v>
      </c>
      <c r="G417" s="83">
        <f>G424+G418+G421</f>
        <v>200000</v>
      </c>
    </row>
    <row r="418" spans="1:7" x14ac:dyDescent="0.25">
      <c r="A418" s="46" t="s">
        <v>270</v>
      </c>
      <c r="B418" s="47" t="s">
        <v>597</v>
      </c>
      <c r="C418" s="47" t="s">
        <v>72</v>
      </c>
      <c r="D418" s="47" t="s">
        <v>271</v>
      </c>
      <c r="E418" s="47" t="s">
        <v>6</v>
      </c>
      <c r="F418" s="92">
        <f t="shared" ref="F418:G419" si="111">F419</f>
        <v>50000</v>
      </c>
      <c r="G418" s="92">
        <f t="shared" si="111"/>
        <v>50000</v>
      </c>
    </row>
    <row r="419" spans="1:7" ht="37.5" x14ac:dyDescent="0.25">
      <c r="A419" s="46" t="s">
        <v>37</v>
      </c>
      <c r="B419" s="47" t="s">
        <v>597</v>
      </c>
      <c r="C419" s="47" t="s">
        <v>72</v>
      </c>
      <c r="D419" s="47" t="s">
        <v>271</v>
      </c>
      <c r="E419" s="47" t="s">
        <v>38</v>
      </c>
      <c r="F419" s="92">
        <f t="shared" si="111"/>
        <v>50000</v>
      </c>
      <c r="G419" s="92">
        <f t="shared" si="111"/>
        <v>50000</v>
      </c>
    </row>
    <row r="420" spans="1:7" x14ac:dyDescent="0.25">
      <c r="A420" s="46" t="s">
        <v>74</v>
      </c>
      <c r="B420" s="47" t="s">
        <v>597</v>
      </c>
      <c r="C420" s="47" t="s">
        <v>72</v>
      </c>
      <c r="D420" s="47" t="s">
        <v>271</v>
      </c>
      <c r="E420" s="47" t="s">
        <v>75</v>
      </c>
      <c r="F420" s="83">
        <v>50000</v>
      </c>
      <c r="G420" s="83">
        <v>50000</v>
      </c>
    </row>
    <row r="421" spans="1:7" x14ac:dyDescent="0.25">
      <c r="A421" s="78" t="s">
        <v>328</v>
      </c>
      <c r="B421" s="47" t="s">
        <v>597</v>
      </c>
      <c r="C421" s="47" t="s">
        <v>72</v>
      </c>
      <c r="D421" s="47" t="s">
        <v>329</v>
      </c>
      <c r="E421" s="47" t="s">
        <v>6</v>
      </c>
      <c r="F421" s="92">
        <f t="shared" ref="F421:G422" si="112">F422</f>
        <v>50000</v>
      </c>
      <c r="G421" s="92">
        <f t="shared" si="112"/>
        <v>50000</v>
      </c>
    </row>
    <row r="422" spans="1:7" ht="37.5" x14ac:dyDescent="0.25">
      <c r="A422" s="46" t="s">
        <v>37</v>
      </c>
      <c r="B422" s="47" t="s">
        <v>597</v>
      </c>
      <c r="C422" s="47" t="s">
        <v>72</v>
      </c>
      <c r="D422" s="47" t="s">
        <v>329</v>
      </c>
      <c r="E422" s="47" t="s">
        <v>38</v>
      </c>
      <c r="F422" s="92">
        <f t="shared" si="112"/>
        <v>50000</v>
      </c>
      <c r="G422" s="92">
        <f t="shared" si="112"/>
        <v>50000</v>
      </c>
    </row>
    <row r="423" spans="1:7" x14ac:dyDescent="0.25">
      <c r="A423" s="46" t="s">
        <v>74</v>
      </c>
      <c r="B423" s="47" t="s">
        <v>597</v>
      </c>
      <c r="C423" s="47" t="s">
        <v>72</v>
      </c>
      <c r="D423" s="47" t="s">
        <v>329</v>
      </c>
      <c r="E423" s="47" t="s">
        <v>75</v>
      </c>
      <c r="F423" s="83">
        <v>50000</v>
      </c>
      <c r="G423" s="83">
        <v>50000</v>
      </c>
    </row>
    <row r="424" spans="1:7" ht="37.5" x14ac:dyDescent="0.25">
      <c r="A424" s="46" t="s">
        <v>487</v>
      </c>
      <c r="B424" s="47" t="s">
        <v>597</v>
      </c>
      <c r="C424" s="47" t="s">
        <v>72</v>
      </c>
      <c r="D424" s="47" t="s">
        <v>488</v>
      </c>
      <c r="E424" s="47" t="s">
        <v>6</v>
      </c>
      <c r="F424" s="92">
        <f>F425</f>
        <v>100000</v>
      </c>
      <c r="G424" s="92">
        <f>G425</f>
        <v>100000</v>
      </c>
    </row>
    <row r="425" spans="1:7" ht="37.5" x14ac:dyDescent="0.25">
      <c r="A425" s="46" t="s">
        <v>37</v>
      </c>
      <c r="B425" s="47" t="s">
        <v>597</v>
      </c>
      <c r="C425" s="47" t="s">
        <v>72</v>
      </c>
      <c r="D425" s="47" t="s">
        <v>488</v>
      </c>
      <c r="E425" s="47" t="s">
        <v>38</v>
      </c>
      <c r="F425" s="92">
        <f>F426</f>
        <v>100000</v>
      </c>
      <c r="G425" s="92">
        <f>G426</f>
        <v>100000</v>
      </c>
    </row>
    <row r="426" spans="1:7" x14ac:dyDescent="0.25">
      <c r="A426" s="46" t="s">
        <v>74</v>
      </c>
      <c r="B426" s="47" t="s">
        <v>597</v>
      </c>
      <c r="C426" s="47" t="s">
        <v>72</v>
      </c>
      <c r="D426" s="47" t="s">
        <v>488</v>
      </c>
      <c r="E426" s="47" t="s">
        <v>75</v>
      </c>
      <c r="F426" s="83">
        <v>100000</v>
      </c>
      <c r="G426" s="83">
        <v>100000</v>
      </c>
    </row>
    <row r="427" spans="1:7" ht="37.5" x14ac:dyDescent="0.25">
      <c r="A427" s="80" t="s">
        <v>290</v>
      </c>
      <c r="B427" s="47" t="s">
        <v>750</v>
      </c>
      <c r="C427" s="47" t="s">
        <v>72</v>
      </c>
      <c r="D427" s="47" t="s">
        <v>224</v>
      </c>
      <c r="E427" s="47" t="s">
        <v>6</v>
      </c>
      <c r="F427" s="83">
        <f t="shared" ref="F427:G429" si="113">F428</f>
        <v>6226250</v>
      </c>
      <c r="G427" s="83">
        <f t="shared" si="113"/>
        <v>6226250</v>
      </c>
    </row>
    <row r="428" spans="1:7" ht="75" x14ac:dyDescent="0.25">
      <c r="A428" s="207" t="s">
        <v>751</v>
      </c>
      <c r="B428" s="47" t="s">
        <v>750</v>
      </c>
      <c r="C428" s="47" t="s">
        <v>72</v>
      </c>
      <c r="D428" s="47" t="s">
        <v>752</v>
      </c>
      <c r="E428" s="47" t="s">
        <v>6</v>
      </c>
      <c r="F428" s="83">
        <f t="shared" si="113"/>
        <v>6226250</v>
      </c>
      <c r="G428" s="83">
        <f t="shared" si="113"/>
        <v>6226250</v>
      </c>
    </row>
    <row r="429" spans="1:7" ht="37.5" x14ac:dyDescent="0.25">
      <c r="A429" s="46" t="s">
        <v>37</v>
      </c>
      <c r="B429" s="47" t="s">
        <v>750</v>
      </c>
      <c r="C429" s="47" t="s">
        <v>72</v>
      </c>
      <c r="D429" s="47" t="s">
        <v>752</v>
      </c>
      <c r="E429" s="47" t="s">
        <v>38</v>
      </c>
      <c r="F429" s="83">
        <f t="shared" si="113"/>
        <v>6226250</v>
      </c>
      <c r="G429" s="83">
        <f t="shared" si="113"/>
        <v>6226250</v>
      </c>
    </row>
    <row r="430" spans="1:7" x14ac:dyDescent="0.25">
      <c r="A430" s="46" t="s">
        <v>74</v>
      </c>
      <c r="B430" s="47" t="s">
        <v>750</v>
      </c>
      <c r="C430" s="47" t="s">
        <v>72</v>
      </c>
      <c r="D430" s="47" t="s">
        <v>752</v>
      </c>
      <c r="E430" s="47" t="s">
        <v>75</v>
      </c>
      <c r="F430" s="83">
        <v>6226250</v>
      </c>
      <c r="G430" s="83">
        <v>6226250</v>
      </c>
    </row>
    <row r="431" spans="1:7" x14ac:dyDescent="0.25">
      <c r="A431" s="51" t="s">
        <v>517</v>
      </c>
      <c r="B431" s="47" t="s">
        <v>597</v>
      </c>
      <c r="C431" s="47" t="s">
        <v>72</v>
      </c>
      <c r="D431" s="47" t="s">
        <v>330</v>
      </c>
      <c r="E431" s="47" t="s">
        <v>6</v>
      </c>
      <c r="F431" s="83">
        <f t="shared" ref="F431:G433" si="114">F432</f>
        <v>2229054.2400000002</v>
      </c>
      <c r="G431" s="83">
        <f t="shared" si="114"/>
        <v>2186840.79</v>
      </c>
    </row>
    <row r="432" spans="1:7" ht="37.5" x14ac:dyDescent="0.25">
      <c r="A432" s="46" t="s">
        <v>518</v>
      </c>
      <c r="B432" s="47" t="s">
        <v>597</v>
      </c>
      <c r="C432" s="47" t="s">
        <v>72</v>
      </c>
      <c r="D432" s="47" t="s">
        <v>519</v>
      </c>
      <c r="E432" s="47" t="s">
        <v>6</v>
      </c>
      <c r="F432" s="83">
        <f t="shared" si="114"/>
        <v>2229054.2400000002</v>
      </c>
      <c r="G432" s="83">
        <f t="shared" si="114"/>
        <v>2186840.79</v>
      </c>
    </row>
    <row r="433" spans="1:7" ht="37.5" x14ac:dyDescent="0.25">
      <c r="A433" s="46" t="s">
        <v>37</v>
      </c>
      <c r="B433" s="47" t="s">
        <v>597</v>
      </c>
      <c r="C433" s="47" t="s">
        <v>72</v>
      </c>
      <c r="D433" s="47" t="s">
        <v>519</v>
      </c>
      <c r="E433" s="47" t="s">
        <v>38</v>
      </c>
      <c r="F433" s="83">
        <f t="shared" si="114"/>
        <v>2229054.2400000002</v>
      </c>
      <c r="G433" s="83">
        <f t="shared" si="114"/>
        <v>2186840.79</v>
      </c>
    </row>
    <row r="434" spans="1:7" x14ac:dyDescent="0.25">
      <c r="A434" s="46" t="s">
        <v>74</v>
      </c>
      <c r="B434" s="47" t="s">
        <v>597</v>
      </c>
      <c r="C434" s="47" t="s">
        <v>72</v>
      </c>
      <c r="D434" s="47" t="s">
        <v>519</v>
      </c>
      <c r="E434" s="47" t="s">
        <v>75</v>
      </c>
      <c r="F434" s="83">
        <v>2229054.2400000002</v>
      </c>
      <c r="G434" s="83">
        <v>2186840.79</v>
      </c>
    </row>
    <row r="435" spans="1:7" x14ac:dyDescent="0.25">
      <c r="A435" s="46" t="s">
        <v>258</v>
      </c>
      <c r="B435" s="47" t="s">
        <v>597</v>
      </c>
      <c r="C435" s="47" t="s">
        <v>257</v>
      </c>
      <c r="D435" s="47" t="s">
        <v>126</v>
      </c>
      <c r="E435" s="47" t="s">
        <v>6</v>
      </c>
      <c r="F435" s="92">
        <f t="shared" ref="F435:G436" si="115">F436</f>
        <v>18276307.850000001</v>
      </c>
      <c r="G435" s="92">
        <f t="shared" si="115"/>
        <v>18717084.059999999</v>
      </c>
    </row>
    <row r="436" spans="1:7" ht="37.5" x14ac:dyDescent="0.25">
      <c r="A436" s="79" t="s">
        <v>416</v>
      </c>
      <c r="B436" s="62" t="s">
        <v>597</v>
      </c>
      <c r="C436" s="62" t="s">
        <v>257</v>
      </c>
      <c r="D436" s="62" t="s">
        <v>138</v>
      </c>
      <c r="E436" s="62" t="s">
        <v>6</v>
      </c>
      <c r="F436" s="91">
        <f t="shared" si="115"/>
        <v>18276307.850000001</v>
      </c>
      <c r="G436" s="91">
        <f t="shared" si="115"/>
        <v>18717084.059999999</v>
      </c>
    </row>
    <row r="437" spans="1:7" ht="37.5" x14ac:dyDescent="0.25">
      <c r="A437" s="46" t="s">
        <v>422</v>
      </c>
      <c r="B437" s="47" t="s">
        <v>597</v>
      </c>
      <c r="C437" s="47" t="s">
        <v>257</v>
      </c>
      <c r="D437" s="47" t="s">
        <v>149</v>
      </c>
      <c r="E437" s="47" t="s">
        <v>6</v>
      </c>
      <c r="F437" s="85">
        <f>F438+F442</f>
        <v>18276307.850000001</v>
      </c>
      <c r="G437" s="85">
        <f>G438+G442</f>
        <v>18717084.059999999</v>
      </c>
    </row>
    <row r="438" spans="1:7" ht="37.5" x14ac:dyDescent="0.25">
      <c r="A438" s="81" t="s">
        <v>207</v>
      </c>
      <c r="B438" s="47" t="s">
        <v>597</v>
      </c>
      <c r="C438" s="47" t="s">
        <v>257</v>
      </c>
      <c r="D438" s="47" t="s">
        <v>225</v>
      </c>
      <c r="E438" s="47" t="s">
        <v>6</v>
      </c>
      <c r="F438" s="85">
        <f>F439</f>
        <v>18180807.850000001</v>
      </c>
      <c r="G438" s="85">
        <f>G439</f>
        <v>18621584.059999999</v>
      </c>
    </row>
    <row r="439" spans="1:7" ht="39" customHeight="1" x14ac:dyDescent="0.25">
      <c r="A439" s="46" t="s">
        <v>115</v>
      </c>
      <c r="B439" s="47" t="s">
        <v>597</v>
      </c>
      <c r="C439" s="47" t="s">
        <v>257</v>
      </c>
      <c r="D439" s="47" t="s">
        <v>151</v>
      </c>
      <c r="E439" s="47" t="s">
        <v>6</v>
      </c>
      <c r="F439" s="85">
        <f t="shared" ref="F439:G440" si="116">F440</f>
        <v>18180807.850000001</v>
      </c>
      <c r="G439" s="85">
        <f t="shared" si="116"/>
        <v>18621584.059999999</v>
      </c>
    </row>
    <row r="440" spans="1:7" ht="37.5" x14ac:dyDescent="0.25">
      <c r="A440" s="46" t="s">
        <v>37</v>
      </c>
      <c r="B440" s="47" t="s">
        <v>597</v>
      </c>
      <c r="C440" s="47" t="s">
        <v>257</v>
      </c>
      <c r="D440" s="47" t="s">
        <v>151</v>
      </c>
      <c r="E440" s="47" t="s">
        <v>38</v>
      </c>
      <c r="F440" s="85">
        <f t="shared" si="116"/>
        <v>18180807.850000001</v>
      </c>
      <c r="G440" s="85">
        <f t="shared" si="116"/>
        <v>18621584.059999999</v>
      </c>
    </row>
    <row r="441" spans="1:7" x14ac:dyDescent="0.25">
      <c r="A441" s="46" t="s">
        <v>74</v>
      </c>
      <c r="B441" s="47" t="s">
        <v>597</v>
      </c>
      <c r="C441" s="47" t="s">
        <v>257</v>
      </c>
      <c r="D441" s="47" t="s">
        <v>151</v>
      </c>
      <c r="E441" s="47" t="s">
        <v>75</v>
      </c>
      <c r="F441" s="83">
        <v>18180807.850000001</v>
      </c>
      <c r="G441" s="83">
        <v>18621584.059999999</v>
      </c>
    </row>
    <row r="442" spans="1:7" ht="37.5" x14ac:dyDescent="0.25">
      <c r="A442" s="49" t="s">
        <v>423</v>
      </c>
      <c r="B442" s="47" t="s">
        <v>597</v>
      </c>
      <c r="C442" s="47" t="s">
        <v>257</v>
      </c>
      <c r="D442" s="47" t="s">
        <v>226</v>
      </c>
      <c r="E442" s="47" t="s">
        <v>6</v>
      </c>
      <c r="F442" s="83">
        <f>F443+F446</f>
        <v>95500</v>
      </c>
      <c r="G442" s="83">
        <f>G443+G446</f>
        <v>95500</v>
      </c>
    </row>
    <row r="443" spans="1:7" x14ac:dyDescent="0.25">
      <c r="A443" s="46" t="s">
        <v>270</v>
      </c>
      <c r="B443" s="47" t="s">
        <v>597</v>
      </c>
      <c r="C443" s="47" t="s">
        <v>257</v>
      </c>
      <c r="D443" s="47" t="s">
        <v>305</v>
      </c>
      <c r="E443" s="47" t="s">
        <v>6</v>
      </c>
      <c r="F443" s="92">
        <f t="shared" ref="F443:G444" si="117">F444</f>
        <v>10000</v>
      </c>
      <c r="G443" s="92">
        <f t="shared" si="117"/>
        <v>10000</v>
      </c>
    </row>
    <row r="444" spans="1:7" ht="37.5" x14ac:dyDescent="0.25">
      <c r="A444" s="46" t="s">
        <v>37</v>
      </c>
      <c r="B444" s="47" t="s">
        <v>597</v>
      </c>
      <c r="C444" s="47" t="s">
        <v>257</v>
      </c>
      <c r="D444" s="47" t="s">
        <v>305</v>
      </c>
      <c r="E444" s="47" t="s">
        <v>38</v>
      </c>
      <c r="F444" s="92">
        <f t="shared" si="117"/>
        <v>10000</v>
      </c>
      <c r="G444" s="92">
        <f t="shared" si="117"/>
        <v>10000</v>
      </c>
    </row>
    <row r="445" spans="1:7" x14ac:dyDescent="0.25">
      <c r="A445" s="46" t="s">
        <v>74</v>
      </c>
      <c r="B445" s="47" t="s">
        <v>597</v>
      </c>
      <c r="C445" s="47" t="s">
        <v>257</v>
      </c>
      <c r="D445" s="47" t="s">
        <v>305</v>
      </c>
      <c r="E445" s="47" t="s">
        <v>75</v>
      </c>
      <c r="F445" s="83">
        <v>10000</v>
      </c>
      <c r="G445" s="83">
        <v>10000</v>
      </c>
    </row>
    <row r="446" spans="1:7" x14ac:dyDescent="0.25">
      <c r="A446" s="46" t="s">
        <v>112</v>
      </c>
      <c r="B446" s="47" t="s">
        <v>597</v>
      </c>
      <c r="C446" s="47" t="s">
        <v>257</v>
      </c>
      <c r="D446" s="47" t="s">
        <v>150</v>
      </c>
      <c r="E446" s="47" t="s">
        <v>6</v>
      </c>
      <c r="F446" s="85">
        <f t="shared" ref="F446:G447" si="118">F447</f>
        <v>85500</v>
      </c>
      <c r="G446" s="85">
        <f t="shared" si="118"/>
        <v>85500</v>
      </c>
    </row>
    <row r="447" spans="1:7" ht="37.5" x14ac:dyDescent="0.25">
      <c r="A447" s="46" t="s">
        <v>37</v>
      </c>
      <c r="B447" s="47" t="s">
        <v>597</v>
      </c>
      <c r="C447" s="47" t="s">
        <v>257</v>
      </c>
      <c r="D447" s="47" t="s">
        <v>150</v>
      </c>
      <c r="E447" s="47" t="s">
        <v>38</v>
      </c>
      <c r="F447" s="85">
        <f t="shared" si="118"/>
        <v>85500</v>
      </c>
      <c r="G447" s="85">
        <f t="shared" si="118"/>
        <v>85500</v>
      </c>
    </row>
    <row r="448" spans="1:7" x14ac:dyDescent="0.25">
      <c r="A448" s="46" t="s">
        <v>74</v>
      </c>
      <c r="B448" s="47" t="s">
        <v>597</v>
      </c>
      <c r="C448" s="47" t="s">
        <v>257</v>
      </c>
      <c r="D448" s="47" t="s">
        <v>150</v>
      </c>
      <c r="E448" s="47" t="s">
        <v>75</v>
      </c>
      <c r="F448" s="83">
        <v>85500</v>
      </c>
      <c r="G448" s="83">
        <v>85500</v>
      </c>
    </row>
    <row r="449" spans="1:7" x14ac:dyDescent="0.25">
      <c r="A449" s="46" t="s">
        <v>76</v>
      </c>
      <c r="B449" s="47" t="s">
        <v>597</v>
      </c>
      <c r="C449" s="47" t="s">
        <v>77</v>
      </c>
      <c r="D449" s="47" t="s">
        <v>126</v>
      </c>
      <c r="E449" s="47" t="s">
        <v>6</v>
      </c>
      <c r="F449" s="85">
        <f t="shared" ref="F449:G449" si="119">F450</f>
        <v>170000</v>
      </c>
      <c r="G449" s="85">
        <f t="shared" si="119"/>
        <v>170000</v>
      </c>
    </row>
    <row r="450" spans="1:7" s="74" customFormat="1" ht="37.5" x14ac:dyDescent="0.25">
      <c r="A450" s="79" t="s">
        <v>416</v>
      </c>
      <c r="B450" s="62" t="s">
        <v>597</v>
      </c>
      <c r="C450" s="62" t="s">
        <v>77</v>
      </c>
      <c r="D450" s="62" t="s">
        <v>138</v>
      </c>
      <c r="E450" s="62" t="s">
        <v>6</v>
      </c>
      <c r="F450" s="87">
        <f>F451+F457</f>
        <v>170000</v>
      </c>
      <c r="G450" s="87">
        <f>G451+G457</f>
        <v>170000</v>
      </c>
    </row>
    <row r="451" spans="1:7" ht="37.5" x14ac:dyDescent="0.25">
      <c r="A451" s="46" t="s">
        <v>419</v>
      </c>
      <c r="B451" s="47" t="s">
        <v>597</v>
      </c>
      <c r="C451" s="47" t="s">
        <v>77</v>
      </c>
      <c r="D451" s="47" t="s">
        <v>146</v>
      </c>
      <c r="E451" s="47" t="s">
        <v>6</v>
      </c>
      <c r="F451" s="85">
        <f>F452</f>
        <v>70000</v>
      </c>
      <c r="G451" s="85">
        <f>G452</f>
        <v>70000</v>
      </c>
    </row>
    <row r="452" spans="1:7" ht="37.5" x14ac:dyDescent="0.25">
      <c r="A452" s="80" t="s">
        <v>206</v>
      </c>
      <c r="B452" s="47" t="s">
        <v>597</v>
      </c>
      <c r="C452" s="47" t="s">
        <v>77</v>
      </c>
      <c r="D452" s="47" t="s">
        <v>221</v>
      </c>
      <c r="E452" s="47" t="s">
        <v>6</v>
      </c>
      <c r="F452" s="85">
        <f>F453</f>
        <v>70000</v>
      </c>
      <c r="G452" s="85">
        <f>G453</f>
        <v>70000</v>
      </c>
    </row>
    <row r="453" spans="1:7" x14ac:dyDescent="0.25">
      <c r="A453" s="46" t="s">
        <v>460</v>
      </c>
      <c r="B453" s="47" t="s">
        <v>597</v>
      </c>
      <c r="C453" s="47" t="s">
        <v>77</v>
      </c>
      <c r="D453" s="47" t="s">
        <v>236</v>
      </c>
      <c r="E453" s="47" t="s">
        <v>6</v>
      </c>
      <c r="F453" s="85">
        <f t="shared" ref="F453:G454" si="120">F454</f>
        <v>70000</v>
      </c>
      <c r="G453" s="85">
        <f t="shared" si="120"/>
        <v>70000</v>
      </c>
    </row>
    <row r="454" spans="1:7" ht="18.75" customHeight="1" x14ac:dyDescent="0.25">
      <c r="A454" s="46" t="s">
        <v>15</v>
      </c>
      <c r="B454" s="47" t="s">
        <v>597</v>
      </c>
      <c r="C454" s="47" t="s">
        <v>77</v>
      </c>
      <c r="D454" s="47" t="s">
        <v>236</v>
      </c>
      <c r="E454" s="47" t="s">
        <v>16</v>
      </c>
      <c r="F454" s="85">
        <f t="shared" si="120"/>
        <v>70000</v>
      </c>
      <c r="G454" s="85">
        <f t="shared" si="120"/>
        <v>70000</v>
      </c>
    </row>
    <row r="455" spans="1:7" ht="37.5" x14ac:dyDescent="0.25">
      <c r="A455" s="46" t="s">
        <v>17</v>
      </c>
      <c r="B455" s="47" t="s">
        <v>597</v>
      </c>
      <c r="C455" s="47" t="s">
        <v>77</v>
      </c>
      <c r="D455" s="47" t="s">
        <v>236</v>
      </c>
      <c r="E455" s="47" t="s">
        <v>18</v>
      </c>
      <c r="F455" s="83">
        <v>70000</v>
      </c>
      <c r="G455" s="83">
        <v>70000</v>
      </c>
    </row>
    <row r="456" spans="1:7" x14ac:dyDescent="0.25">
      <c r="A456" s="51" t="s">
        <v>239</v>
      </c>
      <c r="B456" s="47" t="s">
        <v>597</v>
      </c>
      <c r="C456" s="47" t="s">
        <v>77</v>
      </c>
      <c r="D456" s="47" t="s">
        <v>238</v>
      </c>
      <c r="E456" s="47" t="s">
        <v>6</v>
      </c>
      <c r="F456" s="83">
        <f>F457</f>
        <v>100000</v>
      </c>
      <c r="G456" s="83">
        <f>G457</f>
        <v>100000</v>
      </c>
    </row>
    <row r="457" spans="1:7" x14ac:dyDescent="0.25">
      <c r="A457" s="46" t="s">
        <v>78</v>
      </c>
      <c r="B457" s="47" t="s">
        <v>597</v>
      </c>
      <c r="C457" s="47" t="s">
        <v>77</v>
      </c>
      <c r="D457" s="47" t="s">
        <v>153</v>
      </c>
      <c r="E457" s="47" t="s">
        <v>6</v>
      </c>
      <c r="F457" s="85">
        <f t="shared" ref="F457:G458" si="121">F458</f>
        <v>100000</v>
      </c>
      <c r="G457" s="85">
        <f t="shared" si="121"/>
        <v>100000</v>
      </c>
    </row>
    <row r="458" spans="1:7" ht="21" customHeight="1" x14ac:dyDescent="0.25">
      <c r="A458" s="46" t="s">
        <v>15</v>
      </c>
      <c r="B458" s="47" t="s">
        <v>597</v>
      </c>
      <c r="C458" s="47" t="s">
        <v>77</v>
      </c>
      <c r="D458" s="47" t="s">
        <v>153</v>
      </c>
      <c r="E458" s="47" t="s">
        <v>16</v>
      </c>
      <c r="F458" s="85">
        <f t="shared" si="121"/>
        <v>100000</v>
      </c>
      <c r="G458" s="85">
        <f t="shared" si="121"/>
        <v>100000</v>
      </c>
    </row>
    <row r="459" spans="1:7" ht="37.5" x14ac:dyDescent="0.25">
      <c r="A459" s="46" t="s">
        <v>17</v>
      </c>
      <c r="B459" s="47" t="s">
        <v>597</v>
      </c>
      <c r="C459" s="47" t="s">
        <v>77</v>
      </c>
      <c r="D459" s="47" t="s">
        <v>153</v>
      </c>
      <c r="E459" s="47" t="s">
        <v>18</v>
      </c>
      <c r="F459" s="83">
        <v>100000</v>
      </c>
      <c r="G459" s="83">
        <v>100000</v>
      </c>
    </row>
    <row r="460" spans="1:7" x14ac:dyDescent="0.25">
      <c r="A460" s="46" t="s">
        <v>116</v>
      </c>
      <c r="B460" s="47" t="s">
        <v>597</v>
      </c>
      <c r="C460" s="47" t="s">
        <v>117</v>
      </c>
      <c r="D460" s="47" t="s">
        <v>126</v>
      </c>
      <c r="E460" s="47" t="s">
        <v>6</v>
      </c>
      <c r="F460" s="85">
        <f>F461</f>
        <v>19189400</v>
      </c>
      <c r="G460" s="85">
        <f>G461</f>
        <v>19181400</v>
      </c>
    </row>
    <row r="461" spans="1:7" ht="37.5" x14ac:dyDescent="0.25">
      <c r="A461" s="79" t="s">
        <v>425</v>
      </c>
      <c r="B461" s="62" t="s">
        <v>597</v>
      </c>
      <c r="C461" s="62" t="s">
        <v>117</v>
      </c>
      <c r="D461" s="62" t="s">
        <v>138</v>
      </c>
      <c r="E461" s="62" t="s">
        <v>6</v>
      </c>
      <c r="F461" s="93">
        <f>F462</f>
        <v>19189400</v>
      </c>
      <c r="G461" s="93">
        <f>G462</f>
        <v>19181400</v>
      </c>
    </row>
    <row r="462" spans="1:7" ht="37.5" x14ac:dyDescent="0.25">
      <c r="A462" s="49" t="s">
        <v>209</v>
      </c>
      <c r="B462" s="47" t="s">
        <v>597</v>
      </c>
      <c r="C462" s="47" t="s">
        <v>117</v>
      </c>
      <c r="D462" s="47" t="s">
        <v>227</v>
      </c>
      <c r="E462" s="47" t="s">
        <v>6</v>
      </c>
      <c r="F462" s="87">
        <f>F463+F470+F477</f>
        <v>19189400</v>
      </c>
      <c r="G462" s="87">
        <f>G463+G470+G477</f>
        <v>19181400</v>
      </c>
    </row>
    <row r="463" spans="1:7" ht="37.5" x14ac:dyDescent="0.25">
      <c r="A463" s="46" t="s">
        <v>553</v>
      </c>
      <c r="B463" s="47" t="s">
        <v>597</v>
      </c>
      <c r="C463" s="47" t="s">
        <v>117</v>
      </c>
      <c r="D463" s="47" t="s">
        <v>596</v>
      </c>
      <c r="E463" s="47" t="s">
        <v>6</v>
      </c>
      <c r="F463" s="85">
        <f t="shared" ref="F463:G463" si="122">F464+F466+F468</f>
        <v>3406000</v>
      </c>
      <c r="G463" s="85">
        <f t="shared" si="122"/>
        <v>3401000</v>
      </c>
    </row>
    <row r="464" spans="1:7" ht="57" customHeight="1" x14ac:dyDescent="0.25">
      <c r="A464" s="46" t="s">
        <v>11</v>
      </c>
      <c r="B464" s="47" t="s">
        <v>597</v>
      </c>
      <c r="C464" s="47" t="s">
        <v>117</v>
      </c>
      <c r="D464" s="47" t="s">
        <v>596</v>
      </c>
      <c r="E464" s="47" t="s">
        <v>12</v>
      </c>
      <c r="F464" s="85">
        <f t="shared" ref="F464:G464" si="123">F465</f>
        <v>3121000</v>
      </c>
      <c r="G464" s="85">
        <f t="shared" si="123"/>
        <v>3121000</v>
      </c>
    </row>
    <row r="465" spans="1:7" ht="20.25" customHeight="1" x14ac:dyDescent="0.25">
      <c r="A465" s="46" t="s">
        <v>13</v>
      </c>
      <c r="B465" s="47" t="s">
        <v>597</v>
      </c>
      <c r="C465" s="47" t="s">
        <v>117</v>
      </c>
      <c r="D465" s="47" t="s">
        <v>596</v>
      </c>
      <c r="E465" s="47" t="s">
        <v>14</v>
      </c>
      <c r="F465" s="83">
        <v>3121000</v>
      </c>
      <c r="G465" s="83">
        <v>3121000</v>
      </c>
    </row>
    <row r="466" spans="1:7" ht="18.75" customHeight="1" x14ac:dyDescent="0.25">
      <c r="A466" s="46" t="s">
        <v>15</v>
      </c>
      <c r="B466" s="47" t="s">
        <v>597</v>
      </c>
      <c r="C466" s="47" t="s">
        <v>117</v>
      </c>
      <c r="D466" s="47" t="s">
        <v>596</v>
      </c>
      <c r="E466" s="47" t="s">
        <v>16</v>
      </c>
      <c r="F466" s="85">
        <f t="shared" ref="F466:G466" si="124">F467</f>
        <v>100000</v>
      </c>
      <c r="G466" s="85">
        <f t="shared" si="124"/>
        <v>100000</v>
      </c>
    </row>
    <row r="467" spans="1:7" ht="37.5" x14ac:dyDescent="0.25">
      <c r="A467" s="46" t="s">
        <v>17</v>
      </c>
      <c r="B467" s="47" t="s">
        <v>597</v>
      </c>
      <c r="C467" s="47" t="s">
        <v>117</v>
      </c>
      <c r="D467" s="47" t="s">
        <v>596</v>
      </c>
      <c r="E467" s="47" t="s">
        <v>18</v>
      </c>
      <c r="F467" s="83">
        <v>100000</v>
      </c>
      <c r="G467" s="83">
        <v>100000</v>
      </c>
    </row>
    <row r="468" spans="1:7" x14ac:dyDescent="0.25">
      <c r="A468" s="46" t="s">
        <v>19</v>
      </c>
      <c r="B468" s="47" t="s">
        <v>597</v>
      </c>
      <c r="C468" s="47" t="s">
        <v>117</v>
      </c>
      <c r="D468" s="47" t="s">
        <v>596</v>
      </c>
      <c r="E468" s="47" t="s">
        <v>20</v>
      </c>
      <c r="F468" s="92">
        <f t="shared" ref="F468" si="125">F469</f>
        <v>185000</v>
      </c>
      <c r="G468" s="92">
        <f>G469</f>
        <v>180000</v>
      </c>
    </row>
    <row r="469" spans="1:7" x14ac:dyDescent="0.25">
      <c r="A469" s="46" t="s">
        <v>21</v>
      </c>
      <c r="B469" s="47" t="s">
        <v>597</v>
      </c>
      <c r="C469" s="47" t="s">
        <v>117</v>
      </c>
      <c r="D469" s="47" t="s">
        <v>596</v>
      </c>
      <c r="E469" s="47" t="s">
        <v>22</v>
      </c>
      <c r="F469" s="83">
        <v>185000</v>
      </c>
      <c r="G469" s="83">
        <v>180000</v>
      </c>
    </row>
    <row r="470" spans="1:7" ht="37.5" x14ac:dyDescent="0.25">
      <c r="A470" s="46" t="s">
        <v>33</v>
      </c>
      <c r="B470" s="47" t="s">
        <v>597</v>
      </c>
      <c r="C470" s="47" t="s">
        <v>117</v>
      </c>
      <c r="D470" s="47" t="s">
        <v>154</v>
      </c>
      <c r="E470" s="47" t="s">
        <v>6</v>
      </c>
      <c r="F470" s="85">
        <f>F471+F473+F475</f>
        <v>13932000</v>
      </c>
      <c r="G470" s="85">
        <f>G471+G473+G475</f>
        <v>13929000</v>
      </c>
    </row>
    <row r="471" spans="1:7" ht="57" customHeight="1" x14ac:dyDescent="0.25">
      <c r="A471" s="46" t="s">
        <v>11</v>
      </c>
      <c r="B471" s="47" t="s">
        <v>597</v>
      </c>
      <c r="C471" s="47" t="s">
        <v>117</v>
      </c>
      <c r="D471" s="47" t="s">
        <v>154</v>
      </c>
      <c r="E471" s="47" t="s">
        <v>12</v>
      </c>
      <c r="F471" s="85">
        <f t="shared" ref="F471:G471" si="126">F472</f>
        <v>11192000</v>
      </c>
      <c r="G471" s="85">
        <f t="shared" si="126"/>
        <v>11192000</v>
      </c>
    </row>
    <row r="472" spans="1:7" x14ac:dyDescent="0.25">
      <c r="A472" s="46" t="s">
        <v>34</v>
      </c>
      <c r="B472" s="47" t="s">
        <v>597</v>
      </c>
      <c r="C472" s="47" t="s">
        <v>117</v>
      </c>
      <c r="D472" s="47" t="s">
        <v>154</v>
      </c>
      <c r="E472" s="47" t="s">
        <v>35</v>
      </c>
      <c r="F472" s="83">
        <v>11192000</v>
      </c>
      <c r="G472" s="83">
        <v>11192000</v>
      </c>
    </row>
    <row r="473" spans="1:7" ht="19.5" customHeight="1" x14ac:dyDescent="0.25">
      <c r="A473" s="46" t="s">
        <v>15</v>
      </c>
      <c r="B473" s="47" t="s">
        <v>597</v>
      </c>
      <c r="C473" s="47" t="s">
        <v>117</v>
      </c>
      <c r="D473" s="47" t="s">
        <v>154</v>
      </c>
      <c r="E473" s="47" t="s">
        <v>16</v>
      </c>
      <c r="F473" s="85">
        <f t="shared" ref="F473:G473" si="127">F474</f>
        <v>2700000</v>
      </c>
      <c r="G473" s="85">
        <f t="shared" si="127"/>
        <v>2700000</v>
      </c>
    </row>
    <row r="474" spans="1:7" ht="37.5" x14ac:dyDescent="0.25">
      <c r="A474" s="46" t="s">
        <v>17</v>
      </c>
      <c r="B474" s="47" t="s">
        <v>597</v>
      </c>
      <c r="C474" s="47" t="s">
        <v>117</v>
      </c>
      <c r="D474" s="47" t="s">
        <v>154</v>
      </c>
      <c r="E474" s="47" t="s">
        <v>18</v>
      </c>
      <c r="F474" s="83">
        <v>2700000</v>
      </c>
      <c r="G474" s="83">
        <v>2700000</v>
      </c>
    </row>
    <row r="475" spans="1:7" x14ac:dyDescent="0.25">
      <c r="A475" s="46" t="s">
        <v>19</v>
      </c>
      <c r="B475" s="47" t="s">
        <v>597</v>
      </c>
      <c r="C475" s="47" t="s">
        <v>117</v>
      </c>
      <c r="D475" s="47" t="s">
        <v>154</v>
      </c>
      <c r="E475" s="47" t="s">
        <v>20</v>
      </c>
      <c r="F475" s="85">
        <f t="shared" ref="F475:G475" si="128">F476</f>
        <v>40000</v>
      </c>
      <c r="G475" s="85">
        <f t="shared" si="128"/>
        <v>37000</v>
      </c>
    </row>
    <row r="476" spans="1:7" x14ac:dyDescent="0.25">
      <c r="A476" s="46" t="s">
        <v>21</v>
      </c>
      <c r="B476" s="47" t="s">
        <v>597</v>
      </c>
      <c r="C476" s="47" t="s">
        <v>117</v>
      </c>
      <c r="D476" s="47" t="s">
        <v>154</v>
      </c>
      <c r="E476" s="47" t="s">
        <v>22</v>
      </c>
      <c r="F476" s="83">
        <v>40000</v>
      </c>
      <c r="G476" s="83">
        <v>37000</v>
      </c>
    </row>
    <row r="477" spans="1:7" ht="37.5" x14ac:dyDescent="0.25">
      <c r="A477" s="51" t="s">
        <v>36</v>
      </c>
      <c r="B477" s="47" t="s">
        <v>597</v>
      </c>
      <c r="C477" s="47" t="s">
        <v>117</v>
      </c>
      <c r="D477" s="47" t="s">
        <v>155</v>
      </c>
      <c r="E477" s="47" t="s">
        <v>6</v>
      </c>
      <c r="F477" s="85">
        <f t="shared" ref="F477:G478" si="129">F478</f>
        <v>1851400</v>
      </c>
      <c r="G477" s="85">
        <f t="shared" si="129"/>
        <v>1851400</v>
      </c>
    </row>
    <row r="478" spans="1:7" ht="37.5" x14ac:dyDescent="0.25">
      <c r="A478" s="46" t="s">
        <v>37</v>
      </c>
      <c r="B478" s="47" t="s">
        <v>597</v>
      </c>
      <c r="C478" s="47" t="s">
        <v>117</v>
      </c>
      <c r="D478" s="47" t="s">
        <v>155</v>
      </c>
      <c r="E478" s="47" t="s">
        <v>38</v>
      </c>
      <c r="F478" s="85">
        <f t="shared" si="129"/>
        <v>1851400</v>
      </c>
      <c r="G478" s="85">
        <f t="shared" si="129"/>
        <v>1851400</v>
      </c>
    </row>
    <row r="479" spans="1:7" x14ac:dyDescent="0.25">
      <c r="A479" s="46" t="s">
        <v>39</v>
      </c>
      <c r="B479" s="47" t="s">
        <v>597</v>
      </c>
      <c r="C479" s="47" t="s">
        <v>117</v>
      </c>
      <c r="D479" s="47" t="s">
        <v>155</v>
      </c>
      <c r="E479" s="47" t="s">
        <v>40</v>
      </c>
      <c r="F479" s="83">
        <v>1851400</v>
      </c>
      <c r="G479" s="83">
        <v>1851400</v>
      </c>
    </row>
    <row r="480" spans="1:7" x14ac:dyDescent="0.25">
      <c r="A480" s="79" t="s">
        <v>85</v>
      </c>
      <c r="B480" s="62" t="s">
        <v>597</v>
      </c>
      <c r="C480" s="62" t="s">
        <v>86</v>
      </c>
      <c r="D480" s="62" t="s">
        <v>126</v>
      </c>
      <c r="E480" s="62" t="s">
        <v>6</v>
      </c>
      <c r="F480" s="87">
        <f t="shared" ref="F480:G480" si="130">F481+F487</f>
        <v>4126179</v>
      </c>
      <c r="G480" s="87">
        <f t="shared" si="130"/>
        <v>3839302</v>
      </c>
    </row>
    <row r="481" spans="1:8" x14ac:dyDescent="0.25">
      <c r="A481" s="46" t="s">
        <v>94</v>
      </c>
      <c r="B481" s="47" t="s">
        <v>597</v>
      </c>
      <c r="C481" s="47" t="s">
        <v>95</v>
      </c>
      <c r="D481" s="47" t="s">
        <v>126</v>
      </c>
      <c r="E481" s="47" t="s">
        <v>6</v>
      </c>
      <c r="F481" s="85">
        <f t="shared" ref="F481:G485" si="131">F482</f>
        <v>2460000</v>
      </c>
      <c r="G481" s="85">
        <f t="shared" si="131"/>
        <v>2460000</v>
      </c>
    </row>
    <row r="482" spans="1:8" ht="37.5" x14ac:dyDescent="0.25">
      <c r="A482" s="79" t="s">
        <v>416</v>
      </c>
      <c r="B482" s="62" t="s">
        <v>597</v>
      </c>
      <c r="C482" s="62" t="s">
        <v>95</v>
      </c>
      <c r="D482" s="62" t="s">
        <v>138</v>
      </c>
      <c r="E482" s="62" t="s">
        <v>6</v>
      </c>
      <c r="F482" s="87">
        <f>F483</f>
        <v>2460000</v>
      </c>
      <c r="G482" s="87">
        <f>G483</f>
        <v>2460000</v>
      </c>
    </row>
    <row r="483" spans="1:8" x14ac:dyDescent="0.25">
      <c r="A483" s="49" t="s">
        <v>502</v>
      </c>
      <c r="B483" s="47" t="s">
        <v>597</v>
      </c>
      <c r="C483" s="47" t="s">
        <v>95</v>
      </c>
      <c r="D483" s="47" t="s">
        <v>503</v>
      </c>
      <c r="E483" s="47" t="s">
        <v>6</v>
      </c>
      <c r="F483" s="85">
        <f>F484</f>
        <v>2460000</v>
      </c>
      <c r="G483" s="85">
        <f>G484</f>
        <v>2460000</v>
      </c>
    </row>
    <row r="484" spans="1:8" ht="75" x14ac:dyDescent="0.25">
      <c r="A484" s="29" t="s">
        <v>426</v>
      </c>
      <c r="B484" s="47" t="s">
        <v>597</v>
      </c>
      <c r="C484" s="47" t="s">
        <v>95</v>
      </c>
      <c r="D484" s="47" t="s">
        <v>504</v>
      </c>
      <c r="E484" s="47" t="s">
        <v>6</v>
      </c>
      <c r="F484" s="85">
        <f t="shared" si="131"/>
        <v>2460000</v>
      </c>
      <c r="G484" s="85">
        <f t="shared" si="131"/>
        <v>2460000</v>
      </c>
    </row>
    <row r="485" spans="1:8" x14ac:dyDescent="0.25">
      <c r="A485" s="46" t="s">
        <v>90</v>
      </c>
      <c r="B485" s="47" t="s">
        <v>597</v>
      </c>
      <c r="C485" s="47" t="s">
        <v>95</v>
      </c>
      <c r="D485" s="47" t="s">
        <v>504</v>
      </c>
      <c r="E485" s="47" t="s">
        <v>91</v>
      </c>
      <c r="F485" s="85">
        <f t="shared" si="131"/>
        <v>2460000</v>
      </c>
      <c r="G485" s="85">
        <f t="shared" si="131"/>
        <v>2460000</v>
      </c>
    </row>
    <row r="486" spans="1:8" ht="37.5" x14ac:dyDescent="0.25">
      <c r="A486" s="46" t="s">
        <v>97</v>
      </c>
      <c r="B486" s="47" t="s">
        <v>597</v>
      </c>
      <c r="C486" s="47" t="s">
        <v>95</v>
      </c>
      <c r="D486" s="47" t="s">
        <v>504</v>
      </c>
      <c r="E486" s="47" t="s">
        <v>98</v>
      </c>
      <c r="F486" s="83">
        <v>2460000</v>
      </c>
      <c r="G486" s="83">
        <v>2460000</v>
      </c>
    </row>
    <row r="487" spans="1:8" x14ac:dyDescent="0.25">
      <c r="A487" s="46" t="s">
        <v>123</v>
      </c>
      <c r="B487" s="47" t="s">
        <v>597</v>
      </c>
      <c r="C487" s="47" t="s">
        <v>124</v>
      </c>
      <c r="D487" s="47" t="s">
        <v>126</v>
      </c>
      <c r="E487" s="47" t="s">
        <v>6</v>
      </c>
      <c r="F487" s="85">
        <f t="shared" ref="F487:G488" si="132">F488</f>
        <v>1666179</v>
      </c>
      <c r="G487" s="85">
        <f t="shared" si="132"/>
        <v>1379302</v>
      </c>
    </row>
    <row r="488" spans="1:8" ht="37.5" x14ac:dyDescent="0.25">
      <c r="A488" s="79" t="s">
        <v>425</v>
      </c>
      <c r="B488" s="62" t="s">
        <v>597</v>
      </c>
      <c r="C488" s="62" t="s">
        <v>124</v>
      </c>
      <c r="D488" s="62" t="s">
        <v>138</v>
      </c>
      <c r="E488" s="62" t="s">
        <v>6</v>
      </c>
      <c r="F488" s="87">
        <f t="shared" si="132"/>
        <v>1666179</v>
      </c>
      <c r="G488" s="87">
        <f t="shared" si="132"/>
        <v>1379302</v>
      </c>
    </row>
    <row r="489" spans="1:8" ht="37.5" x14ac:dyDescent="0.25">
      <c r="A489" s="46" t="s">
        <v>417</v>
      </c>
      <c r="B489" s="47" t="s">
        <v>597</v>
      </c>
      <c r="C489" s="47" t="s">
        <v>124</v>
      </c>
      <c r="D489" s="47" t="s">
        <v>139</v>
      </c>
      <c r="E489" s="47" t="s">
        <v>6</v>
      </c>
      <c r="F489" s="85">
        <f t="shared" ref="F489:G491" si="133">F490</f>
        <v>1666179</v>
      </c>
      <c r="G489" s="85">
        <f t="shared" si="133"/>
        <v>1379302</v>
      </c>
    </row>
    <row r="490" spans="1:8" x14ac:dyDescent="0.25">
      <c r="A490" s="80" t="s">
        <v>204</v>
      </c>
      <c r="B490" s="47" t="s">
        <v>597</v>
      </c>
      <c r="C490" s="47" t="s">
        <v>124</v>
      </c>
      <c r="D490" s="47" t="s">
        <v>235</v>
      </c>
      <c r="E490" s="47" t="s">
        <v>6</v>
      </c>
      <c r="F490" s="85">
        <f t="shared" si="133"/>
        <v>1666179</v>
      </c>
      <c r="G490" s="85">
        <f t="shared" si="133"/>
        <v>1379302</v>
      </c>
    </row>
    <row r="491" spans="1:8" ht="112.5" customHeight="1" x14ac:dyDescent="0.25">
      <c r="A491" s="29" t="s">
        <v>749</v>
      </c>
      <c r="B491" s="47" t="s">
        <v>597</v>
      </c>
      <c r="C491" s="47" t="s">
        <v>124</v>
      </c>
      <c r="D491" s="47" t="s">
        <v>156</v>
      </c>
      <c r="E491" s="47" t="s">
        <v>6</v>
      </c>
      <c r="F491" s="85">
        <f t="shared" si="133"/>
        <v>1666179</v>
      </c>
      <c r="G491" s="85">
        <f t="shared" si="133"/>
        <v>1379302</v>
      </c>
    </row>
    <row r="492" spans="1:8" x14ac:dyDescent="0.25">
      <c r="A492" s="46" t="s">
        <v>90</v>
      </c>
      <c r="B492" s="47" t="s">
        <v>597</v>
      </c>
      <c r="C492" s="47" t="s">
        <v>124</v>
      </c>
      <c r="D492" s="47" t="s">
        <v>156</v>
      </c>
      <c r="E492" s="47" t="s">
        <v>91</v>
      </c>
      <c r="F492" s="85">
        <f t="shared" ref="F492:G492" si="134">F493</f>
        <v>1666179</v>
      </c>
      <c r="G492" s="85">
        <f t="shared" si="134"/>
        <v>1379302</v>
      </c>
    </row>
    <row r="493" spans="1:8" ht="37.5" x14ac:dyDescent="0.25">
      <c r="A493" s="46" t="s">
        <v>97</v>
      </c>
      <c r="B493" s="47" t="s">
        <v>597</v>
      </c>
      <c r="C493" s="47" t="s">
        <v>124</v>
      </c>
      <c r="D493" s="47" t="s">
        <v>156</v>
      </c>
      <c r="E493" s="47" t="s">
        <v>98</v>
      </c>
      <c r="F493" s="83">
        <v>1666179</v>
      </c>
      <c r="G493" s="83">
        <v>1379302</v>
      </c>
    </row>
    <row r="494" spans="1:8" x14ac:dyDescent="0.3">
      <c r="A494" s="220" t="s">
        <v>118</v>
      </c>
      <c r="B494" s="220"/>
      <c r="C494" s="220"/>
      <c r="D494" s="220"/>
      <c r="E494" s="220"/>
      <c r="F494" s="94">
        <f>F9+F31+F347+F379</f>
        <v>728319253.96000004</v>
      </c>
      <c r="G494" s="94">
        <f>G9+G31+G347+G379</f>
        <v>755694068.06999993</v>
      </c>
    </row>
    <row r="496" spans="1:8" x14ac:dyDescent="0.3">
      <c r="D496" s="23" t="s">
        <v>489</v>
      </c>
      <c r="F496" s="53">
        <f>'прил 8'!C9</f>
        <v>298730100</v>
      </c>
      <c r="G496" s="53">
        <f>'прил 8'!D9</f>
        <v>309601600</v>
      </c>
      <c r="H496" s="4"/>
    </row>
    <row r="497" spans="3:8" x14ac:dyDescent="0.3">
      <c r="D497" s="23" t="s">
        <v>601</v>
      </c>
      <c r="F497" s="53">
        <f>F47+F102+F149+F155+F186+F313+F388+F411+F414+F484+F491</f>
        <v>385975357.48000002</v>
      </c>
      <c r="G497" s="53">
        <f>G47+G102+G149+G155+G186+G313+G388+G411+G414+G484+G491</f>
        <v>405542645.31</v>
      </c>
      <c r="H497" s="4"/>
    </row>
    <row r="498" spans="3:8" x14ac:dyDescent="0.3">
      <c r="D498" s="52" t="s">
        <v>490</v>
      </c>
      <c r="F498" s="194">
        <f>(F496/102.5*2.5)</f>
        <v>7286100</v>
      </c>
      <c r="G498" s="194">
        <f>(G496/105)*5</f>
        <v>14742933.333333332</v>
      </c>
      <c r="H498" s="2" t="s">
        <v>491</v>
      </c>
    </row>
    <row r="499" spans="3:8" x14ac:dyDescent="0.3">
      <c r="H499" s="4"/>
    </row>
    <row r="500" spans="3:8" x14ac:dyDescent="0.3">
      <c r="F500" s="53">
        <f>F494+F498</f>
        <v>735605353.96000004</v>
      </c>
      <c r="G500" s="53">
        <f>G494+G498</f>
        <v>770437001.40333331</v>
      </c>
      <c r="H500" s="4"/>
    </row>
    <row r="501" spans="3:8" x14ac:dyDescent="0.3">
      <c r="F501" s="53">
        <f>'прил 8'!C54</f>
        <v>735605353.96000004</v>
      </c>
      <c r="G501" s="53">
        <f>'прил 8'!D54</f>
        <v>770437001.39999998</v>
      </c>
      <c r="H501" s="4"/>
    </row>
    <row r="502" spans="3:8" x14ac:dyDescent="0.3">
      <c r="F502" s="53">
        <f>F501-F500</f>
        <v>0</v>
      </c>
      <c r="G502" s="53">
        <f>G501-G500</f>
        <v>-3.3333301544189453E-3</v>
      </c>
      <c r="H502" s="4"/>
    </row>
    <row r="503" spans="3:8" x14ac:dyDescent="0.3">
      <c r="G503" s="53"/>
      <c r="H503" s="4"/>
    </row>
    <row r="504" spans="3:8" x14ac:dyDescent="0.3">
      <c r="C504" s="144" t="s">
        <v>8</v>
      </c>
      <c r="F504" s="53">
        <f>F10+F32+F348</f>
        <v>100576742.59999999</v>
      </c>
      <c r="G504" s="53">
        <f>G10+G32+G348</f>
        <v>100520274.22</v>
      </c>
      <c r="H504" s="4"/>
    </row>
    <row r="505" spans="3:8" x14ac:dyDescent="0.3">
      <c r="C505" s="144" t="s">
        <v>26</v>
      </c>
      <c r="F505" s="53">
        <f>F128</f>
        <v>1348180</v>
      </c>
      <c r="G505" s="53">
        <f>G128</f>
        <v>1401668</v>
      </c>
      <c r="H505" s="4"/>
    </row>
    <row r="506" spans="3:8" x14ac:dyDescent="0.3">
      <c r="C506" s="144" t="s">
        <v>42</v>
      </c>
      <c r="F506" s="53">
        <f>F135</f>
        <v>440000</v>
      </c>
      <c r="G506" s="53">
        <f>G135</f>
        <v>440000</v>
      </c>
      <c r="H506" s="4"/>
    </row>
    <row r="507" spans="3:8" x14ac:dyDescent="0.3">
      <c r="C507" s="144" t="s">
        <v>46</v>
      </c>
      <c r="F507" s="53">
        <f>F146</f>
        <v>13535514.17</v>
      </c>
      <c r="G507" s="53">
        <f>G146</f>
        <v>13535514.17</v>
      </c>
      <c r="H507" s="4"/>
    </row>
    <row r="508" spans="3:8" x14ac:dyDescent="0.3">
      <c r="C508" s="144" t="s">
        <v>55</v>
      </c>
      <c r="F508" s="53">
        <f>F178</f>
        <v>29804370.300000001</v>
      </c>
      <c r="G508" s="53">
        <f>G178</f>
        <v>29804370.300000001</v>
      </c>
      <c r="H508" s="4"/>
    </row>
    <row r="509" spans="3:8" x14ac:dyDescent="0.3">
      <c r="C509" s="144" t="s">
        <v>65</v>
      </c>
      <c r="F509" s="53">
        <f>F245</f>
        <v>515000</v>
      </c>
      <c r="G509" s="53">
        <f>G245</f>
        <v>515000</v>
      </c>
      <c r="H509" s="4"/>
    </row>
    <row r="510" spans="3:8" x14ac:dyDescent="0.3">
      <c r="C510" s="144" t="s">
        <v>70</v>
      </c>
      <c r="F510" s="53">
        <f>F261+F380</f>
        <v>510797596.51000005</v>
      </c>
      <c r="G510" s="53">
        <f>G261+G380</f>
        <v>537422477.88</v>
      </c>
      <c r="H510" s="4"/>
    </row>
    <row r="511" spans="3:8" x14ac:dyDescent="0.3">
      <c r="C511" s="144" t="s">
        <v>80</v>
      </c>
      <c r="F511" s="53">
        <f>F272</f>
        <v>25114948.489999998</v>
      </c>
      <c r="G511" s="53">
        <f>G272</f>
        <v>25703386.34</v>
      </c>
      <c r="H511" s="4"/>
    </row>
    <row r="512" spans="3:8" x14ac:dyDescent="0.3">
      <c r="C512" s="144" t="s">
        <v>86</v>
      </c>
      <c r="F512" s="53">
        <f>F290+F480</f>
        <v>44475901.890000001</v>
      </c>
      <c r="G512" s="53">
        <f>G290+G480</f>
        <v>44640377.160000004</v>
      </c>
      <c r="H512" s="4"/>
    </row>
    <row r="513" spans="1:8" x14ac:dyDescent="0.3">
      <c r="C513" s="144" t="s">
        <v>101</v>
      </c>
      <c r="F513" s="53">
        <f>F326</f>
        <v>711000</v>
      </c>
      <c r="G513" s="53">
        <f>G326</f>
        <v>711000</v>
      </c>
      <c r="H513" s="4"/>
    </row>
    <row r="514" spans="1:8" x14ac:dyDescent="0.3">
      <c r="C514" s="23">
        <v>1200</v>
      </c>
      <c r="F514" s="53">
        <f>F340</f>
        <v>1000000</v>
      </c>
      <c r="G514" s="53">
        <f>G340</f>
        <v>1000000</v>
      </c>
      <c r="H514" s="4"/>
    </row>
    <row r="515" spans="1:8" s="148" customFormat="1" x14ac:dyDescent="0.3">
      <c r="A515" s="145"/>
      <c r="B515" s="146"/>
      <c r="C515" s="146"/>
      <c r="D515" s="146"/>
      <c r="E515" s="146"/>
      <c r="F515" s="147">
        <f>SUM(F504:F514)</f>
        <v>728319253.96000004</v>
      </c>
      <c r="G515" s="147">
        <f>SUM(G504:G514)</f>
        <v>755694068.06999993</v>
      </c>
      <c r="H515" s="101"/>
    </row>
    <row r="516" spans="1:8" x14ac:dyDescent="0.3">
      <c r="H516" s="4"/>
    </row>
    <row r="517" spans="1:8" x14ac:dyDescent="0.3">
      <c r="H517" s="4"/>
    </row>
    <row r="518" spans="1:8" x14ac:dyDescent="0.3">
      <c r="H518" s="4"/>
    </row>
    <row r="519" spans="1:8" x14ac:dyDescent="0.3">
      <c r="D519" s="23" t="s">
        <v>492</v>
      </c>
      <c r="F519" s="195">
        <f>F295+F316+F321</f>
        <v>19100255.949999999</v>
      </c>
      <c r="G519" s="195">
        <f>G295+G316+G321</f>
        <v>19518673.16</v>
      </c>
      <c r="H519" s="4"/>
    </row>
    <row r="520" spans="1:8" x14ac:dyDescent="0.3">
      <c r="H520" s="4"/>
    </row>
    <row r="521" spans="1:8" x14ac:dyDescent="0.3">
      <c r="H521" s="4"/>
    </row>
    <row r="522" spans="1:8" x14ac:dyDescent="0.3">
      <c r="A522" s="23"/>
      <c r="F522" s="23"/>
      <c r="G522" s="23"/>
      <c r="H522" s="4"/>
    </row>
    <row r="523" spans="1:8" x14ac:dyDescent="0.3">
      <c r="A523" s="23"/>
      <c r="F523" s="23"/>
      <c r="G523" s="23"/>
      <c r="H523" s="4"/>
    </row>
    <row r="524" spans="1:8" x14ac:dyDescent="0.3">
      <c r="A524" s="23"/>
      <c r="F524" s="23"/>
      <c r="G524" s="23"/>
      <c r="H524" s="4"/>
    </row>
    <row r="525" spans="1:8" x14ac:dyDescent="0.3">
      <c r="A525" s="23"/>
      <c r="F525" s="23"/>
      <c r="G525" s="23"/>
      <c r="H525" s="4"/>
    </row>
    <row r="526" spans="1:8" x14ac:dyDescent="0.3">
      <c r="A526" s="23"/>
      <c r="F526" s="23"/>
      <c r="G526" s="23"/>
      <c r="H526" s="4"/>
    </row>
    <row r="527" spans="1:8" x14ac:dyDescent="0.3">
      <c r="A527" s="23"/>
      <c r="F527" s="23"/>
      <c r="G527" s="23"/>
      <c r="H527" s="4"/>
    </row>
    <row r="528" spans="1:8" x14ac:dyDescent="0.3">
      <c r="A528" s="23"/>
      <c r="F528" s="23"/>
      <c r="G528" s="23"/>
      <c r="H528" s="4"/>
    </row>
    <row r="529" spans="1:8" x14ac:dyDescent="0.3">
      <c r="A529" s="23"/>
      <c r="F529" s="23"/>
      <c r="G529" s="23"/>
      <c r="H529" s="4"/>
    </row>
    <row r="530" spans="1:8" x14ac:dyDescent="0.3">
      <c r="A530" s="23"/>
      <c r="F530" s="23"/>
      <c r="G530" s="23"/>
      <c r="H530" s="4"/>
    </row>
    <row r="531" spans="1:8" x14ac:dyDescent="0.3">
      <c r="A531" s="23"/>
      <c r="F531" s="23"/>
      <c r="G531" s="23"/>
      <c r="H531" s="4"/>
    </row>
    <row r="532" spans="1:8" x14ac:dyDescent="0.3">
      <c r="A532" s="23"/>
      <c r="F532" s="23"/>
      <c r="G532" s="23"/>
      <c r="H532" s="4"/>
    </row>
    <row r="533" spans="1:8" x14ac:dyDescent="0.3">
      <c r="A533" s="23"/>
      <c r="F533" s="23"/>
      <c r="G533" s="23"/>
      <c r="H533" s="4"/>
    </row>
    <row r="534" spans="1:8" x14ac:dyDescent="0.3">
      <c r="A534" s="23"/>
      <c r="F534" s="23"/>
      <c r="G534" s="23"/>
      <c r="H534" s="4"/>
    </row>
    <row r="535" spans="1:8" x14ac:dyDescent="0.3">
      <c r="A535" s="23"/>
      <c r="F535" s="23"/>
      <c r="G535" s="23"/>
      <c r="H535" s="4"/>
    </row>
    <row r="536" spans="1:8" x14ac:dyDescent="0.3">
      <c r="A536" s="23"/>
      <c r="F536" s="23"/>
      <c r="G536" s="23"/>
      <c r="H536" s="4"/>
    </row>
    <row r="537" spans="1:8" x14ac:dyDescent="0.3">
      <c r="A537" s="23"/>
      <c r="F537" s="23"/>
      <c r="G537" s="23"/>
      <c r="H537" s="4"/>
    </row>
    <row r="538" spans="1:8" x14ac:dyDescent="0.3">
      <c r="A538" s="23"/>
      <c r="F538" s="23"/>
      <c r="G538" s="23"/>
      <c r="H538" s="4"/>
    </row>
    <row r="539" spans="1:8" x14ac:dyDescent="0.3">
      <c r="A539" s="23"/>
      <c r="F539" s="23"/>
      <c r="G539" s="23"/>
      <c r="H539" s="4"/>
    </row>
    <row r="540" spans="1:8" x14ac:dyDescent="0.3">
      <c r="A540" s="23"/>
      <c r="F540" s="23"/>
      <c r="G540" s="23"/>
      <c r="H540" s="4"/>
    </row>
    <row r="541" spans="1:8" x14ac:dyDescent="0.3">
      <c r="A541" s="23"/>
      <c r="F541" s="23"/>
      <c r="G541" s="23"/>
      <c r="H541" s="4"/>
    </row>
    <row r="542" spans="1:8" x14ac:dyDescent="0.3">
      <c r="A542" s="23"/>
      <c r="F542" s="23"/>
      <c r="G542" s="23"/>
      <c r="H542" s="4"/>
    </row>
    <row r="543" spans="1:8" x14ac:dyDescent="0.3">
      <c r="A543" s="23"/>
      <c r="F543" s="23"/>
      <c r="G543" s="23"/>
      <c r="H543" s="4"/>
    </row>
    <row r="544" spans="1:8" x14ac:dyDescent="0.3">
      <c r="A544" s="23"/>
      <c r="F544" s="23"/>
      <c r="G544" s="23"/>
      <c r="H544" s="4"/>
    </row>
    <row r="545" spans="1:8" x14ac:dyDescent="0.3">
      <c r="A545" s="23"/>
      <c r="F545" s="23"/>
      <c r="G545" s="23"/>
      <c r="H545" s="4"/>
    </row>
    <row r="546" spans="1:8" x14ac:dyDescent="0.3">
      <c r="A546" s="23"/>
      <c r="F546" s="23"/>
      <c r="G546" s="23"/>
      <c r="H546" s="4"/>
    </row>
    <row r="547" spans="1:8" x14ac:dyDescent="0.3">
      <c r="A547" s="23"/>
      <c r="F547" s="23"/>
      <c r="G547" s="23"/>
      <c r="H547" s="4"/>
    </row>
    <row r="548" spans="1:8" x14ac:dyDescent="0.3">
      <c r="A548" s="23"/>
      <c r="F548" s="23"/>
      <c r="G548" s="23"/>
      <c r="H548" s="4"/>
    </row>
    <row r="549" spans="1:8" x14ac:dyDescent="0.3">
      <c r="A549" s="23"/>
      <c r="F549" s="23"/>
      <c r="G549" s="23"/>
      <c r="H549" s="4"/>
    </row>
    <row r="550" spans="1:8" x14ac:dyDescent="0.3">
      <c r="A550" s="23"/>
      <c r="F550" s="23"/>
      <c r="G550" s="23"/>
      <c r="H550" s="4"/>
    </row>
    <row r="551" spans="1:8" x14ac:dyDescent="0.3">
      <c r="A551" s="23"/>
      <c r="F551" s="23"/>
      <c r="G551" s="23"/>
      <c r="H551" s="4"/>
    </row>
    <row r="552" spans="1:8" x14ac:dyDescent="0.3">
      <c r="A552" s="23"/>
      <c r="F552" s="23"/>
      <c r="G552" s="23"/>
      <c r="H552" s="4"/>
    </row>
    <row r="553" spans="1:8" x14ac:dyDescent="0.3">
      <c r="A553" s="23"/>
      <c r="F553" s="23"/>
      <c r="G553" s="23"/>
      <c r="H553" s="4"/>
    </row>
    <row r="554" spans="1:8" x14ac:dyDescent="0.3">
      <c r="A554" s="23"/>
      <c r="F554" s="23"/>
      <c r="G554" s="23"/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  <row r="746" spans="1:8" x14ac:dyDescent="0.3">
      <c r="A746" s="23"/>
      <c r="F746" s="23"/>
      <c r="G746" s="23"/>
      <c r="H746" s="4"/>
    </row>
    <row r="747" spans="1:8" x14ac:dyDescent="0.3">
      <c r="A747" s="23"/>
      <c r="F747" s="23"/>
      <c r="G747" s="23"/>
      <c r="H747" s="4"/>
    </row>
    <row r="748" spans="1:8" x14ac:dyDescent="0.3">
      <c r="A748" s="23"/>
      <c r="F748" s="23"/>
      <c r="G748" s="23"/>
      <c r="H748" s="4"/>
    </row>
    <row r="749" spans="1:8" x14ac:dyDescent="0.3">
      <c r="A749" s="23"/>
      <c r="F749" s="23"/>
      <c r="G749" s="23"/>
      <c r="H749" s="4"/>
    </row>
  </sheetData>
  <autoFilter ref="A9:WVL494"/>
  <mergeCells count="3">
    <mergeCell ref="A5:G5"/>
    <mergeCell ref="A6:G6"/>
    <mergeCell ref="A494:E494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ax="7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прил 1</vt:lpstr>
      <vt:lpstr>прил 2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2020-12-18T00:24:10Z</dcterms:modified>
</cp:coreProperties>
</file>