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145" windowWidth="12645" windowHeight="9765" activeTab="12"/>
  </bookViews>
  <sheets>
    <sheet name="прил 1" sheetId="3" r:id="rId1"/>
    <sheet name="прил 2" sheetId="12" r:id="rId2"/>
    <sheet name="прил 6 не надо" sheetId="20" r:id="rId3"/>
    <sheet name="прил 7 " sheetId="21" r:id="rId4"/>
    <sheet name="прил 8" sheetId="15" r:id="rId5"/>
    <sheet name="прил 9 " sheetId="14" r:id="rId6"/>
    <sheet name="прил 10 " sheetId="13" r:id="rId7"/>
    <sheet name="прил 11 " sheetId="22" r:id="rId8"/>
    <sheet name="прил 12" sheetId="16" r:id="rId9"/>
    <sheet name="прил 13 " sheetId="23" r:id="rId10"/>
    <sheet name="прил 14" sheetId="17" r:id="rId11"/>
    <sheet name="прил 15" sheetId="24" r:id="rId12"/>
    <sheet name="прил 16" sheetId="18" r:id="rId13"/>
  </sheets>
  <externalReferences>
    <externalReference r:id="rId14"/>
  </externalReferences>
  <definedNames>
    <definedName name="_xlnm._FilterDatabase" localSheetId="7" hidden="1">'прил 11 '!$A$13:$H$607</definedName>
    <definedName name="_xlnm._FilterDatabase" localSheetId="8" hidden="1">'прил 12'!$A$14:$WVL$521</definedName>
    <definedName name="_xlnm._FilterDatabase" localSheetId="9" hidden="1">'прил 13 '!$A$15:$I$571</definedName>
    <definedName name="_xlnm._FilterDatabase" localSheetId="10" hidden="1">'прил 14'!$A$15:$WVM$484</definedName>
    <definedName name="_xlnm.Print_Area" localSheetId="6">'прил 10 '!$A$1:$D$39</definedName>
    <definedName name="_xlnm.Print_Area" localSheetId="7">'прил 11 '!$A$1:$F$607</definedName>
    <definedName name="_xlnm.Print_Area" localSheetId="8">'прил 12'!$A$1:$G$521</definedName>
    <definedName name="_xlnm.Print_Area" localSheetId="9">'прил 13 '!$A$1:$E$571</definedName>
    <definedName name="_xlnm.Print_Area" localSheetId="10">'прил 14'!$A$1:$F$484</definedName>
    <definedName name="_xlnm.Print_Area" localSheetId="11">'прил 15'!$A$1:$C$76</definedName>
    <definedName name="_xlnm.Print_Area" localSheetId="12">'прил 16'!$A$1:$D$74</definedName>
    <definedName name="_xlnm.Print_Area" localSheetId="1">'прил 2'!$A$1:$D$17</definedName>
    <definedName name="_xlnm.Print_Area" localSheetId="3">'прил 7 '!$A$1:$C$66</definedName>
    <definedName name="_xlnm.Print_Area" localSheetId="4">'прил 8'!$A$1:$D$62</definedName>
  </definedNames>
  <calcPr calcId="145621"/>
</workbook>
</file>

<file path=xl/calcChain.xml><?xml version="1.0" encoding="utf-8"?>
<calcChain xmlns="http://schemas.openxmlformats.org/spreadsheetml/2006/main">
  <c r="C74" i="18" l="1"/>
  <c r="C76" i="24" l="1"/>
  <c r="C43" i="21"/>
  <c r="D15" i="12"/>
  <c r="C15" i="12"/>
  <c r="D72" i="18" l="1"/>
  <c r="F559" i="17"/>
  <c r="E559" i="17"/>
  <c r="E554" i="17"/>
  <c r="F534" i="17"/>
  <c r="E534" i="17"/>
  <c r="E459" i="17"/>
  <c r="E458" i="17"/>
  <c r="E457" i="17"/>
  <c r="E558" i="17"/>
  <c r="E561" i="17" s="1"/>
  <c r="C35" i="18"/>
  <c r="D39" i="18"/>
  <c r="C39" i="18"/>
  <c r="G540" i="16"/>
  <c r="F540" i="16"/>
  <c r="F542" i="16"/>
  <c r="G484" i="17" s="1"/>
  <c r="E486" i="17" s="1"/>
  <c r="E392" i="17"/>
  <c r="F397" i="17"/>
  <c r="F396" i="17" s="1"/>
  <c r="F392" i="17" s="1"/>
  <c r="E397" i="17"/>
  <c r="E396" i="17" s="1"/>
  <c r="F470" i="17"/>
  <c r="F468" i="17"/>
  <c r="E470" i="17"/>
  <c r="E468" i="17"/>
  <c r="E348" i="17"/>
  <c r="E347" i="17" s="1"/>
  <c r="E555" i="23"/>
  <c r="E382" i="23"/>
  <c r="E333" i="23"/>
  <c r="E283" i="23"/>
  <c r="E280" i="23"/>
  <c r="E234" i="23"/>
  <c r="E255" i="23"/>
  <c r="E254" i="23" s="1"/>
  <c r="E237" i="23"/>
  <c r="E238" i="23"/>
  <c r="E226" i="23"/>
  <c r="E111" i="23"/>
  <c r="E84" i="23"/>
  <c r="E467" i="17" l="1"/>
  <c r="E466" i="17" s="1"/>
  <c r="F467" i="17"/>
  <c r="F466" i="17" s="1"/>
  <c r="E75" i="23" l="1"/>
  <c r="F398" i="16"/>
  <c r="G519" i="16"/>
  <c r="G518" i="16" s="1"/>
  <c r="G517" i="16" s="1"/>
  <c r="G516" i="16" s="1"/>
  <c r="G515" i="16" s="1"/>
  <c r="G514" i="16" s="1"/>
  <c r="G513" i="16" s="1"/>
  <c r="G398" i="16" s="1"/>
  <c r="F519" i="16"/>
  <c r="F518" i="16" s="1"/>
  <c r="F517" i="16" s="1"/>
  <c r="F516" i="16" s="1"/>
  <c r="F515" i="16" s="1"/>
  <c r="F514" i="16" s="1"/>
  <c r="F513" i="16" s="1"/>
  <c r="F343" i="16"/>
  <c r="G352" i="16"/>
  <c r="G351" i="16"/>
  <c r="G350" i="16" s="1"/>
  <c r="F352" i="16"/>
  <c r="F351" i="16"/>
  <c r="F350" i="16"/>
  <c r="G292" i="16"/>
  <c r="G291" i="16" s="1"/>
  <c r="F292" i="16"/>
  <c r="F291" i="16" s="1"/>
  <c r="G274" i="16"/>
  <c r="G273" i="16" s="1"/>
  <c r="F274" i="16"/>
  <c r="F273" i="16" s="1"/>
  <c r="F273" i="22"/>
  <c r="F248" i="22"/>
  <c r="F247" i="22" s="1"/>
  <c r="F233" i="22"/>
  <c r="F231" i="22"/>
  <c r="C36" i="13"/>
  <c r="C15" i="14" l="1"/>
  <c r="C47" i="14"/>
  <c r="C51" i="15"/>
  <c r="C44" i="21"/>
  <c r="C53" i="21" l="1"/>
  <c r="D18" i="13" l="1"/>
  <c r="C18" i="13"/>
  <c r="C28" i="14"/>
  <c r="D44" i="15" l="1"/>
  <c r="C44" i="15"/>
  <c r="G290" i="16"/>
  <c r="F290" i="16"/>
  <c r="D53" i="18" l="1"/>
  <c r="C53" i="18"/>
  <c r="D57" i="18"/>
  <c r="C57" i="18"/>
  <c r="D30" i="18"/>
  <c r="C30" i="18"/>
  <c r="D31" i="18"/>
  <c r="C31" i="18"/>
  <c r="C51" i="24"/>
  <c r="C48" i="24" s="1"/>
  <c r="C14" i="24"/>
  <c r="C19" i="24"/>
  <c r="C24" i="24"/>
  <c r="C31" i="24"/>
  <c r="C36" i="24"/>
  <c r="C39" i="24"/>
  <c r="C42" i="24"/>
  <c r="C44" i="24"/>
  <c r="C47" i="24"/>
  <c r="C52" i="24"/>
  <c r="C54" i="24"/>
  <c r="C56" i="24"/>
  <c r="C58" i="24"/>
  <c r="C60" i="24"/>
  <c r="C62" i="24"/>
  <c r="C65" i="24"/>
  <c r="C67" i="24"/>
  <c r="C69" i="24"/>
  <c r="C72" i="24"/>
  <c r="C75" i="24"/>
  <c r="C74" i="24" s="1"/>
  <c r="C13" i="24" l="1"/>
  <c r="C71" i="24"/>
  <c r="F456" i="17" l="1"/>
  <c r="F431" i="17"/>
  <c r="E431" i="17"/>
  <c r="F394" i="17"/>
  <c r="F393" i="17" s="1"/>
  <c r="F529" i="17" s="1"/>
  <c r="E394" i="17"/>
  <c r="E393" i="17" s="1"/>
  <c r="E529" i="17" s="1"/>
  <c r="E263" i="23"/>
  <c r="E240" i="23" l="1"/>
  <c r="E140" i="23"/>
  <c r="E69" i="23"/>
  <c r="E19" i="23"/>
  <c r="E18" i="23" s="1"/>
  <c r="E17" i="23" s="1"/>
  <c r="E20" i="23"/>
  <c r="E24" i="23"/>
  <c r="E23" i="23" s="1"/>
  <c r="E22" i="23" s="1"/>
  <c r="E25" i="23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7" i="23"/>
  <c r="E46" i="23" s="1"/>
  <c r="E45" i="23" s="1"/>
  <c r="E44" i="23" s="1"/>
  <c r="E48" i="23"/>
  <c r="E54" i="23"/>
  <c r="E53" i="23" s="1"/>
  <c r="E52" i="23" s="1"/>
  <c r="E51" i="23" s="1"/>
  <c r="E50" i="23" s="1"/>
  <c r="E55" i="23"/>
  <c r="E57" i="23"/>
  <c r="E58" i="23"/>
  <c r="E61" i="23"/>
  <c r="E60" i="23" s="1"/>
  <c r="E59" i="23" s="1"/>
  <c r="E63" i="23"/>
  <c r="E62" i="23" s="1"/>
  <c r="E68" i="23"/>
  <c r="E67" i="23" s="1"/>
  <c r="E66" i="23" s="1"/>
  <c r="E65" i="23" s="1"/>
  <c r="E74" i="23"/>
  <c r="E73" i="23" s="1"/>
  <c r="E72" i="23" s="1"/>
  <c r="E78" i="23"/>
  <c r="E77" i="23" s="1"/>
  <c r="E76" i="23" s="1"/>
  <c r="E82" i="23"/>
  <c r="E81" i="23" s="1"/>
  <c r="E83" i="23"/>
  <c r="E85" i="23"/>
  <c r="E86" i="23"/>
  <c r="E89" i="23"/>
  <c r="E88" i="23" s="1"/>
  <c r="E87" i="23" s="1"/>
  <c r="E91" i="23"/>
  <c r="E92" i="23"/>
  <c r="E96" i="23"/>
  <c r="E95" i="23" s="1"/>
  <c r="E94" i="23" s="1"/>
  <c r="E98" i="23"/>
  <c r="E97" i="23" s="1"/>
  <c r="E102" i="23"/>
  <c r="E101" i="23" s="1"/>
  <c r="E100" i="23" s="1"/>
  <c r="E99" i="23" s="1"/>
  <c r="E103" i="23"/>
  <c r="E106" i="23"/>
  <c r="E105" i="23" s="1"/>
  <c r="E104" i="23" s="1"/>
  <c r="E110" i="23"/>
  <c r="E112" i="23"/>
  <c r="E113" i="23"/>
  <c r="E116" i="23"/>
  <c r="E115" i="23" s="1"/>
  <c r="E119" i="23"/>
  <c r="E118" i="23" s="1"/>
  <c r="E121" i="23"/>
  <c r="E120" i="23" s="1"/>
  <c r="E124" i="23"/>
  <c r="E123" i="23" s="1"/>
  <c r="E126" i="23"/>
  <c r="E130" i="23"/>
  <c r="E129" i="23" s="1"/>
  <c r="E128" i="23" s="1"/>
  <c r="E131" i="23"/>
  <c r="E132" i="23"/>
  <c r="E133" i="23"/>
  <c r="E135" i="23"/>
  <c r="E136" i="23"/>
  <c r="E139" i="23"/>
  <c r="E141" i="23"/>
  <c r="E142" i="23"/>
  <c r="E144" i="23"/>
  <c r="E147" i="23"/>
  <c r="E146" i="23" s="1"/>
  <c r="E149" i="23"/>
  <c r="E148" i="23" s="1"/>
  <c r="E151" i="23"/>
  <c r="E154" i="23"/>
  <c r="E156" i="23"/>
  <c r="E153" i="23" s="1"/>
  <c r="E157" i="23"/>
  <c r="E159" i="23"/>
  <c r="E161" i="23"/>
  <c r="E158" i="23" s="1"/>
  <c r="E168" i="23"/>
  <c r="E167" i="23" s="1"/>
  <c r="E166" i="23" s="1"/>
  <c r="E165" i="23" s="1"/>
  <c r="E164" i="23" s="1"/>
  <c r="E163" i="23" s="1"/>
  <c r="E174" i="23"/>
  <c r="E173" i="23" s="1"/>
  <c r="E172" i="23" s="1"/>
  <c r="E171" i="23" s="1"/>
  <c r="E178" i="23"/>
  <c r="E177" i="23" s="1"/>
  <c r="E176" i="23" s="1"/>
  <c r="E179" i="23"/>
  <c r="E186" i="23"/>
  <c r="E185" i="23" s="1"/>
  <c r="E184" i="23" s="1"/>
  <c r="E183" i="23" s="1"/>
  <c r="E182" i="23" s="1"/>
  <c r="E190" i="23"/>
  <c r="E189" i="23" s="1"/>
  <c r="E188" i="23" s="1"/>
  <c r="E192" i="23"/>
  <c r="E191" i="23" s="1"/>
  <c r="E199" i="23"/>
  <c r="E198" i="23" s="1"/>
  <c r="E197" i="23" s="1"/>
  <c r="E196" i="23" s="1"/>
  <c r="E195" i="23" s="1"/>
  <c r="E194" i="23" s="1"/>
  <c r="E201" i="23"/>
  <c r="E200" i="23" s="1"/>
  <c r="E205" i="23"/>
  <c r="E204" i="23" s="1"/>
  <c r="E203" i="23" s="1"/>
  <c r="E208" i="23"/>
  <c r="E207" i="23" s="1"/>
  <c r="E209" i="23"/>
  <c r="E214" i="23"/>
  <c r="E213" i="23" s="1"/>
  <c r="E212" i="23" s="1"/>
  <c r="E211" i="23" s="1"/>
  <c r="E206" i="23" s="1"/>
  <c r="E219" i="23"/>
  <c r="E218" i="23" s="1"/>
  <c r="E217" i="23" s="1"/>
  <c r="E216" i="23" s="1"/>
  <c r="E225" i="23"/>
  <c r="E224" i="23" s="1"/>
  <c r="E223" i="23" s="1"/>
  <c r="E222" i="23" s="1"/>
  <c r="E221" i="23" s="1"/>
  <c r="E230" i="23"/>
  <c r="E229" i="23" s="1"/>
  <c r="E228" i="23" s="1"/>
  <c r="E227" i="23" s="1"/>
  <c r="E236" i="23"/>
  <c r="E235" i="23" s="1"/>
  <c r="E244" i="23"/>
  <c r="E243" i="23" s="1"/>
  <c r="E242" i="23" s="1"/>
  <c r="E246" i="23"/>
  <c r="E245" i="23" s="1"/>
  <c r="E249" i="23"/>
  <c r="E248" i="23" s="1"/>
  <c r="E250" i="23"/>
  <c r="E253" i="23"/>
  <c r="E252" i="23" s="1"/>
  <c r="E251" i="23" s="1"/>
  <c r="E258" i="23"/>
  <c r="E257" i="23" s="1"/>
  <c r="E261" i="23"/>
  <c r="E260" i="23" s="1"/>
  <c r="E262" i="23"/>
  <c r="E268" i="23"/>
  <c r="E267" i="23" s="1"/>
  <c r="E271" i="23"/>
  <c r="E270" i="23" s="1"/>
  <c r="E272" i="23"/>
  <c r="E275" i="23"/>
  <c r="E277" i="23"/>
  <c r="E276" i="23" s="1"/>
  <c r="E279" i="23"/>
  <c r="E278" i="23" s="1"/>
  <c r="E282" i="23"/>
  <c r="E281" i="23" s="1"/>
  <c r="E285" i="23"/>
  <c r="E287" i="23"/>
  <c r="E286" i="23" s="1"/>
  <c r="E288" i="23"/>
  <c r="E292" i="23"/>
  <c r="E293" i="23"/>
  <c r="E295" i="23"/>
  <c r="E296" i="23"/>
  <c r="E300" i="23"/>
  <c r="E299" i="23" s="1"/>
  <c r="E298" i="23" s="1"/>
  <c r="E305" i="23"/>
  <c r="E304" i="23" s="1"/>
  <c r="E307" i="23"/>
  <c r="E309" i="23"/>
  <c r="E308" i="23" s="1"/>
  <c r="E315" i="23"/>
  <c r="E314" i="23" s="1"/>
  <c r="E313" i="23" s="1"/>
  <c r="E312" i="23" s="1"/>
  <c r="E318" i="23"/>
  <c r="E317" i="23" s="1"/>
  <c r="E319" i="23"/>
  <c r="E320" i="23"/>
  <c r="E324" i="23"/>
  <c r="E323" i="23" s="1"/>
  <c r="E322" i="23" s="1"/>
  <c r="E321" i="23" s="1"/>
  <c r="E325" i="23"/>
  <c r="E332" i="23"/>
  <c r="E331" i="23" s="1"/>
  <c r="E330" i="23" s="1"/>
  <c r="E335" i="23"/>
  <c r="E334" i="23" s="1"/>
  <c r="E339" i="23"/>
  <c r="E338" i="23" s="1"/>
  <c r="E340" i="23"/>
  <c r="E342" i="23"/>
  <c r="E341" i="23" s="1"/>
  <c r="E344" i="23"/>
  <c r="E345" i="23"/>
  <c r="E346" i="23"/>
  <c r="E348" i="23"/>
  <c r="E347" i="23" s="1"/>
  <c r="E349" i="23"/>
  <c r="E351" i="23"/>
  <c r="E350" i="23" s="1"/>
  <c r="E354" i="23"/>
  <c r="E353" i="23" s="1"/>
  <c r="E357" i="23"/>
  <c r="E356" i="23" s="1"/>
  <c r="E361" i="23"/>
  <c r="E360" i="23" s="1"/>
  <c r="E359" i="23" s="1"/>
  <c r="E367" i="23"/>
  <c r="E368" i="23"/>
  <c r="E371" i="23"/>
  <c r="E370" i="23" s="1"/>
  <c r="E374" i="23"/>
  <c r="E373" i="23" s="1"/>
  <c r="E377" i="23"/>
  <c r="E376" i="23" s="1"/>
  <c r="E381" i="23"/>
  <c r="E380" i="23" s="1"/>
  <c r="E384" i="23"/>
  <c r="E383" i="23" s="1"/>
  <c r="E385" i="23"/>
  <c r="E386" i="23"/>
  <c r="E387" i="23"/>
  <c r="E390" i="23"/>
  <c r="E389" i="23" s="1"/>
  <c r="E392" i="23"/>
  <c r="E393" i="23"/>
  <c r="E394" i="23"/>
  <c r="E397" i="23"/>
  <c r="E396" i="23" s="1"/>
  <c r="E398" i="23"/>
  <c r="E405" i="23"/>
  <c r="E404" i="23" s="1"/>
  <c r="E403" i="23" s="1"/>
  <c r="E402" i="23" s="1"/>
  <c r="E401" i="23" s="1"/>
  <c r="E410" i="23"/>
  <c r="E409" i="23" s="1"/>
  <c r="E408" i="23" s="1"/>
  <c r="E407" i="23" s="1"/>
  <c r="E412" i="23"/>
  <c r="E411" i="23" s="1"/>
  <c r="E413" i="23"/>
  <c r="E416" i="23"/>
  <c r="E415" i="23" s="1"/>
  <c r="E414" i="23" s="1"/>
  <c r="E420" i="23"/>
  <c r="E419" i="23" s="1"/>
  <c r="E421" i="23"/>
  <c r="E426" i="23"/>
  <c r="E425" i="23" s="1"/>
  <c r="E424" i="23" s="1"/>
  <c r="E423" i="23" s="1"/>
  <c r="E432" i="23"/>
  <c r="E431" i="23" s="1"/>
  <c r="E430" i="23" s="1"/>
  <c r="E433" i="23"/>
  <c r="E436" i="23"/>
  <c r="E438" i="23"/>
  <c r="E440" i="23"/>
  <c r="E445" i="23"/>
  <c r="E444" i="23" s="1"/>
  <c r="E443" i="23" s="1"/>
  <c r="E442" i="23" s="1"/>
  <c r="E451" i="23"/>
  <c r="E450" i="23" s="1"/>
  <c r="E449" i="23" s="1"/>
  <c r="E453" i="23"/>
  <c r="E452" i="23" s="1"/>
  <c r="E455" i="23"/>
  <c r="E454" i="23" s="1"/>
  <c r="E457" i="23"/>
  <c r="E458" i="23"/>
  <c r="E459" i="23"/>
  <c r="E456" i="23" s="1"/>
  <c r="E460" i="23"/>
  <c r="E461" i="23"/>
  <c r="E462" i="23"/>
  <c r="E463" i="23"/>
  <c r="E464" i="23"/>
  <c r="E465" i="23"/>
  <c r="E471" i="23"/>
  <c r="E470" i="23" s="1"/>
  <c r="E475" i="23"/>
  <c r="E474" i="23" s="1"/>
  <c r="E473" i="23" s="1"/>
  <c r="E478" i="23"/>
  <c r="E477" i="23" s="1"/>
  <c r="E481" i="23"/>
  <c r="E480" i="23" s="1"/>
  <c r="E485" i="23"/>
  <c r="E484" i="23" s="1"/>
  <c r="E483" i="23" s="1"/>
  <c r="E487" i="23"/>
  <c r="E493" i="23"/>
  <c r="E492" i="23" s="1"/>
  <c r="E491" i="23" s="1"/>
  <c r="E490" i="23" s="1"/>
  <c r="E489" i="23" s="1"/>
  <c r="E488" i="23" s="1"/>
  <c r="E499" i="23"/>
  <c r="E498" i="23" s="1"/>
  <c r="E497" i="23" s="1"/>
  <c r="E496" i="23" s="1"/>
  <c r="E495" i="23" s="1"/>
  <c r="E504" i="23"/>
  <c r="E503" i="23" s="1"/>
  <c r="E502" i="23" s="1"/>
  <c r="E501" i="23" s="1"/>
  <c r="E508" i="23"/>
  <c r="E507" i="23" s="1"/>
  <c r="E506" i="23" s="1"/>
  <c r="E510" i="23"/>
  <c r="E509" i="23" s="1"/>
  <c r="E513" i="23"/>
  <c r="E512" i="23" s="1"/>
  <c r="E511" i="23" s="1"/>
  <c r="E514" i="23"/>
  <c r="E519" i="23"/>
  <c r="E518" i="23" s="1"/>
  <c r="E517" i="23" s="1"/>
  <c r="E516" i="23" s="1"/>
  <c r="E525" i="23"/>
  <c r="E527" i="23"/>
  <c r="E532" i="23"/>
  <c r="E531" i="23" s="1"/>
  <c r="E536" i="23"/>
  <c r="E535" i="23" s="1"/>
  <c r="E537" i="23"/>
  <c r="E540" i="23"/>
  <c r="E541" i="23"/>
  <c r="E549" i="23"/>
  <c r="E548" i="23" s="1"/>
  <c r="E547" i="23" s="1"/>
  <c r="E546" i="23" s="1"/>
  <c r="E551" i="23"/>
  <c r="E550" i="23" s="1"/>
  <c r="E554" i="23"/>
  <c r="E553" i="23" s="1"/>
  <c r="E557" i="23"/>
  <c r="E556" i="23" s="1"/>
  <c r="E563" i="23"/>
  <c r="E562" i="23" s="1"/>
  <c r="E561" i="23" s="1"/>
  <c r="E560" i="23" s="1"/>
  <c r="E559" i="23" s="1"/>
  <c r="E568" i="23"/>
  <c r="E567" i="23" s="1"/>
  <c r="E566" i="23" s="1"/>
  <c r="E565" i="23" s="1"/>
  <c r="E564" i="23" s="1"/>
  <c r="E570" i="23"/>
  <c r="E569" i="23" s="1"/>
  <c r="E552" i="23" l="1"/>
  <c r="E469" i="23"/>
  <c r="E468" i="23" s="1"/>
  <c r="E467" i="23" s="1"/>
  <c r="E466" i="23" s="1"/>
  <c r="E379" i="23"/>
  <c r="E366" i="23"/>
  <c r="E337" i="23"/>
  <c r="E80" i="23"/>
  <c r="E79" i="23" s="1"/>
  <c r="E71" i="23" s="1"/>
  <c r="E274" i="23"/>
  <c r="E273" i="23" s="1"/>
  <c r="E400" i="23"/>
  <c r="E448" i="23"/>
  <c r="E447" i="23" s="1"/>
  <c r="E446" i="23" s="1"/>
  <c r="E500" i="23"/>
  <c r="E418" i="23"/>
  <c r="E311" i="23"/>
  <c r="E310" i="23" s="1"/>
  <c r="E545" i="23"/>
  <c r="E544" i="23" s="1"/>
  <c r="E543" i="23" s="1"/>
  <c r="E233" i="23"/>
  <c r="E232" i="23" s="1"/>
  <c r="E181" i="23"/>
  <c r="E170" i="23"/>
  <c r="E291" i="23"/>
  <c r="E290" i="23" s="1"/>
  <c r="E534" i="23"/>
  <c r="E109" i="23"/>
  <c r="E108" i="23" s="1"/>
  <c r="E107" i="23" s="1"/>
  <c r="E39" i="23"/>
  <c r="E38" i="23" s="1"/>
  <c r="E37" i="23" s="1"/>
  <c r="E435" i="23"/>
  <c r="E434" i="23" s="1"/>
  <c r="E429" i="23" s="1"/>
  <c r="E428" i="23" s="1"/>
  <c r="E427" i="23" s="1"/>
  <c r="E303" i="23"/>
  <c r="E302" i="23" s="1"/>
  <c r="E301" i="23" s="1"/>
  <c r="E266" i="23"/>
  <c r="E265" i="23" s="1"/>
  <c r="E530" i="23"/>
  <c r="E529" i="23" s="1"/>
  <c r="E329" i="23"/>
  <c r="E328" i="23" s="1"/>
  <c r="E327" i="23" s="1"/>
  <c r="E284" i="23"/>
  <c r="E138" i="23"/>
  <c r="E134" i="23" s="1"/>
  <c r="E114" i="23" s="1"/>
  <c r="E524" i="23"/>
  <c r="E523" i="23" s="1"/>
  <c r="E522" i="23" s="1"/>
  <c r="E521" i="23" s="1"/>
  <c r="E143" i="23"/>
  <c r="E365" i="23" l="1"/>
  <c r="E364" i="23" s="1"/>
  <c r="E363" i="23" s="1"/>
  <c r="E326" i="23" s="1"/>
  <c r="E264" i="23"/>
  <c r="E220" i="23" s="1"/>
  <c r="E520" i="23"/>
  <c r="E494" i="23" s="1"/>
  <c r="E70" i="23"/>
  <c r="E16" i="23" s="1"/>
  <c r="E571" i="23" l="1"/>
  <c r="C18" i="3" s="1"/>
  <c r="G289" i="16" l="1"/>
  <c r="G288" i="16" s="1"/>
  <c r="G287" i="16" s="1"/>
  <c r="F289" i="16"/>
  <c r="F288" i="16" s="1"/>
  <c r="F287" i="16" s="1"/>
  <c r="G321" i="16"/>
  <c r="F321" i="16"/>
  <c r="G340" i="16"/>
  <c r="G169" i="16"/>
  <c r="F169" i="16"/>
  <c r="F272" i="22"/>
  <c r="F271" i="22" s="1"/>
  <c r="F256" i="22"/>
  <c r="F255" i="22" s="1"/>
  <c r="F254" i="22" s="1"/>
  <c r="F253" i="22" s="1"/>
  <c r="F133" i="22"/>
  <c r="F132" i="22" s="1"/>
  <c r="F131" i="22" s="1"/>
  <c r="F65" i="22"/>
  <c r="F19" i="22"/>
  <c r="F18" i="22" s="1"/>
  <c r="F17" i="22" s="1"/>
  <c r="F16" i="22" s="1"/>
  <c r="F21" i="22"/>
  <c r="F23" i="22"/>
  <c r="F29" i="22"/>
  <c r="F28" i="22" s="1"/>
  <c r="F27" i="22" s="1"/>
  <c r="F26" i="22" s="1"/>
  <c r="F25" i="22" s="1"/>
  <c r="F33" i="22"/>
  <c r="F32" i="22" s="1"/>
  <c r="F31" i="22" s="1"/>
  <c r="F34" i="22"/>
  <c r="F40" i="22"/>
  <c r="F39" i="22" s="1"/>
  <c r="F38" i="22" s="1"/>
  <c r="F41" i="22"/>
  <c r="F45" i="22"/>
  <c r="F44" i="22" s="1"/>
  <c r="F43" i="22" s="1"/>
  <c r="F46" i="22"/>
  <c r="F48" i="22"/>
  <c r="F51" i="22"/>
  <c r="F50" i="22" s="1"/>
  <c r="F53" i="22"/>
  <c r="F52" i="22" s="1"/>
  <c r="F54" i="22"/>
  <c r="F58" i="22"/>
  <c r="F57" i="22" s="1"/>
  <c r="F56" i="22" s="1"/>
  <c r="F59" i="22"/>
  <c r="F64" i="22"/>
  <c r="F63" i="22" s="1"/>
  <c r="F62" i="22" s="1"/>
  <c r="F61" i="22" s="1"/>
  <c r="F70" i="22"/>
  <c r="F69" i="22" s="1"/>
  <c r="F68" i="22" s="1"/>
  <c r="F72" i="22"/>
  <c r="F73" i="22"/>
  <c r="F77" i="22"/>
  <c r="F79" i="22"/>
  <c r="F81" i="22"/>
  <c r="F84" i="22"/>
  <c r="F83" i="22" s="1"/>
  <c r="F85" i="22"/>
  <c r="F87" i="22"/>
  <c r="F88" i="22"/>
  <c r="F92" i="22"/>
  <c r="F91" i="22" s="1"/>
  <c r="F90" i="22" s="1"/>
  <c r="F93" i="22"/>
  <c r="F97" i="22"/>
  <c r="F96" i="22" s="1"/>
  <c r="F95" i="22" s="1"/>
  <c r="F98" i="22"/>
  <c r="F100" i="22"/>
  <c r="F101" i="22"/>
  <c r="F106" i="22"/>
  <c r="F108" i="22"/>
  <c r="F112" i="22"/>
  <c r="F114" i="22"/>
  <c r="F111" i="22" s="1"/>
  <c r="F115" i="22"/>
  <c r="F116" i="22"/>
  <c r="F117" i="22"/>
  <c r="F119" i="22"/>
  <c r="F120" i="22"/>
  <c r="F122" i="22"/>
  <c r="F125" i="22"/>
  <c r="F124" i="22" s="1"/>
  <c r="F128" i="22"/>
  <c r="F129" i="22"/>
  <c r="F134" i="22"/>
  <c r="F137" i="22"/>
  <c r="F136" i="22" s="1"/>
  <c r="F139" i="22"/>
  <c r="F142" i="22"/>
  <c r="F144" i="22"/>
  <c r="F141" i="22" s="1"/>
  <c r="F147" i="22"/>
  <c r="F146" i="22" s="1"/>
  <c r="F149" i="22"/>
  <c r="F151" i="22"/>
  <c r="F152" i="22"/>
  <c r="F154" i="22"/>
  <c r="F161" i="22"/>
  <c r="F160" i="22" s="1"/>
  <c r="F159" i="22" s="1"/>
  <c r="F158" i="22" s="1"/>
  <c r="F157" i="22" s="1"/>
  <c r="F156" i="22" s="1"/>
  <c r="F167" i="22"/>
  <c r="F166" i="22" s="1"/>
  <c r="F165" i="22" s="1"/>
  <c r="F164" i="22" s="1"/>
  <c r="F171" i="22"/>
  <c r="F170" i="22" s="1"/>
  <c r="F169" i="22" s="1"/>
  <c r="F172" i="22"/>
  <c r="F176" i="22"/>
  <c r="F175" i="22" s="1"/>
  <c r="F178" i="22"/>
  <c r="F177" i="22" s="1"/>
  <c r="F179" i="22"/>
  <c r="F185" i="22"/>
  <c r="F184" i="22" s="1"/>
  <c r="F192" i="22"/>
  <c r="F191" i="22" s="1"/>
  <c r="F190" i="22" s="1"/>
  <c r="F189" i="22" s="1"/>
  <c r="F188" i="22" s="1"/>
  <c r="F187" i="22" s="1"/>
  <c r="F194" i="22"/>
  <c r="F193" i="22" s="1"/>
  <c r="F197" i="22"/>
  <c r="F196" i="22" s="1"/>
  <c r="F198" i="22"/>
  <c r="F201" i="22"/>
  <c r="F200" i="22" s="1"/>
  <c r="F202" i="22"/>
  <c r="F206" i="22"/>
  <c r="F205" i="22" s="1"/>
  <c r="F204" i="22" s="1"/>
  <c r="F199" i="22" s="1"/>
  <c r="F207" i="22"/>
  <c r="F211" i="22"/>
  <c r="F210" i="22" s="1"/>
  <c r="F209" i="22" s="1"/>
  <c r="F218" i="22"/>
  <c r="F217" i="22" s="1"/>
  <c r="F216" i="22" s="1"/>
  <c r="F215" i="22" s="1"/>
  <c r="F223" i="22"/>
  <c r="F222" i="22" s="1"/>
  <c r="F221" i="22" s="1"/>
  <c r="F220" i="22" s="1"/>
  <c r="F229" i="22"/>
  <c r="F228" i="22" s="1"/>
  <c r="F227" i="22" s="1"/>
  <c r="F236" i="22"/>
  <c r="F235" i="22" s="1"/>
  <c r="F239" i="22"/>
  <c r="F238" i="22" s="1"/>
  <c r="F242" i="22"/>
  <c r="F241" i="22" s="1"/>
  <c r="F245" i="22"/>
  <c r="F244" i="22" s="1"/>
  <c r="F251" i="22"/>
  <c r="F250" i="22" s="1"/>
  <c r="F261" i="22"/>
  <c r="F260" i="22" s="1"/>
  <c r="F259" i="22" s="1"/>
  <c r="F258" i="22" s="1"/>
  <c r="F264" i="22"/>
  <c r="F263" i="22" s="1"/>
  <c r="F269" i="22"/>
  <c r="F268" i="22" s="1"/>
  <c r="F275" i="22"/>
  <c r="F274" i="22" s="1"/>
  <c r="F278" i="22"/>
  <c r="F280" i="22"/>
  <c r="F279" i="22" s="1"/>
  <c r="F281" i="22"/>
  <c r="F285" i="22"/>
  <c r="F284" i="22" s="1"/>
  <c r="F283" i="22" s="1"/>
  <c r="F286" i="22"/>
  <c r="F288" i="22"/>
  <c r="F289" i="22"/>
  <c r="F291" i="22"/>
  <c r="F293" i="22"/>
  <c r="F292" i="22" s="1"/>
  <c r="F297" i="22"/>
  <c r="F296" i="22" s="1"/>
  <c r="F295" i="22" s="1"/>
  <c r="F294" i="22" s="1"/>
  <c r="F298" i="22"/>
  <c r="F300" i="22"/>
  <c r="F301" i="22"/>
  <c r="F307" i="22"/>
  <c r="F306" i="22" s="1"/>
  <c r="F308" i="22"/>
  <c r="F312" i="22"/>
  <c r="F311" i="22" s="1"/>
  <c r="F310" i="22" s="1"/>
  <c r="F305" i="22" s="1"/>
  <c r="F317" i="22"/>
  <c r="F316" i="22" s="1"/>
  <c r="F322" i="22"/>
  <c r="F321" i="22" s="1"/>
  <c r="F320" i="22" s="1"/>
  <c r="F319" i="22" s="1"/>
  <c r="F324" i="22"/>
  <c r="F323" i="22" s="1"/>
  <c r="F327" i="22"/>
  <c r="F326" i="22" s="1"/>
  <c r="F328" i="22"/>
  <c r="F334" i="22"/>
  <c r="F335" i="22"/>
  <c r="F339" i="22"/>
  <c r="F338" i="22" s="1"/>
  <c r="F337" i="22" s="1"/>
  <c r="F342" i="22"/>
  <c r="F341" i="22" s="1"/>
  <c r="F345" i="22"/>
  <c r="F344" i="22" s="1"/>
  <c r="F333" i="22" s="1"/>
  <c r="F349" i="22"/>
  <c r="F348" i="22" s="1"/>
  <c r="F347" i="22" s="1"/>
  <c r="F356" i="22"/>
  <c r="F355" i="22" s="1"/>
  <c r="F354" i="22" s="1"/>
  <c r="F353" i="22" s="1"/>
  <c r="F352" i="22" s="1"/>
  <c r="F361" i="22"/>
  <c r="F360" i="22" s="1"/>
  <c r="F359" i="22" s="1"/>
  <c r="F362" i="22"/>
  <c r="F368" i="22"/>
  <c r="F367" i="22" s="1"/>
  <c r="F366" i="22" s="1"/>
  <c r="F365" i="22" s="1"/>
  <c r="F373" i="22"/>
  <c r="F372" i="22" s="1"/>
  <c r="F371" i="22" s="1"/>
  <c r="F370" i="22" s="1"/>
  <c r="F376" i="22"/>
  <c r="F375" i="22" s="1"/>
  <c r="F377" i="22"/>
  <c r="F383" i="22"/>
  <c r="F382" i="22" s="1"/>
  <c r="F386" i="22"/>
  <c r="F385" i="22" s="1"/>
  <c r="F388" i="22"/>
  <c r="F391" i="22"/>
  <c r="F381" i="22" s="1"/>
  <c r="F380" i="22" s="1"/>
  <c r="F379" i="22" s="1"/>
  <c r="F392" i="22"/>
  <c r="F398" i="22"/>
  <c r="F397" i="22" s="1"/>
  <c r="F399" i="22"/>
  <c r="F401" i="22"/>
  <c r="F405" i="22"/>
  <c r="F404" i="22" s="1"/>
  <c r="F403" i="22" s="1"/>
  <c r="F396" i="22" s="1"/>
  <c r="F409" i="22"/>
  <c r="F408" i="22" s="1"/>
  <c r="F407" i="22" s="1"/>
  <c r="F410" i="22"/>
  <c r="F416" i="22"/>
  <c r="F415" i="22" s="1"/>
  <c r="F414" i="22" s="1"/>
  <c r="F413" i="22" s="1"/>
  <c r="F412" i="22" s="1"/>
  <c r="F417" i="22"/>
  <c r="F423" i="22"/>
  <c r="F424" i="22"/>
  <c r="F426" i="22"/>
  <c r="F427" i="22"/>
  <c r="F429" i="22"/>
  <c r="F431" i="22"/>
  <c r="F433" i="22"/>
  <c r="F434" i="22"/>
  <c r="F438" i="22"/>
  <c r="F437" i="22" s="1"/>
  <c r="F436" i="22" s="1"/>
  <c r="F439" i="22"/>
  <c r="F445" i="22"/>
  <c r="F444" i="22" s="1"/>
  <c r="F443" i="22" s="1"/>
  <c r="F442" i="22" s="1"/>
  <c r="F441" i="22" s="1"/>
  <c r="F448" i="22"/>
  <c r="F447" i="22" s="1"/>
  <c r="F449" i="22"/>
  <c r="F458" i="22"/>
  <c r="F457" i="22" s="1"/>
  <c r="F460" i="22"/>
  <c r="F461" i="22"/>
  <c r="F465" i="22"/>
  <c r="F464" i="22" s="1"/>
  <c r="F468" i="22"/>
  <c r="F467" i="22" s="1"/>
  <c r="F471" i="22"/>
  <c r="F470" i="22" s="1"/>
  <c r="F474" i="22"/>
  <c r="F473" i="22" s="1"/>
  <c r="F477" i="22"/>
  <c r="F476" i="22" s="1"/>
  <c r="F480" i="22"/>
  <c r="F479" i="22" s="1"/>
  <c r="F483" i="22"/>
  <c r="F482" i="22" s="1"/>
  <c r="F486" i="22"/>
  <c r="F485" i="22" s="1"/>
  <c r="F487" i="22"/>
  <c r="F493" i="22"/>
  <c r="F494" i="22"/>
  <c r="F497" i="22"/>
  <c r="F496" i="22" s="1"/>
  <c r="F499" i="22"/>
  <c r="F500" i="22"/>
  <c r="F502" i="22"/>
  <c r="F503" i="22"/>
  <c r="F507" i="22"/>
  <c r="F506" i="22" s="1"/>
  <c r="F505" i="22" s="1"/>
  <c r="F510" i="22"/>
  <c r="F509" i="22" s="1"/>
  <c r="F513" i="22"/>
  <c r="F512" i="22" s="1"/>
  <c r="F516" i="22"/>
  <c r="F515" i="22" s="1"/>
  <c r="F521" i="22"/>
  <c r="F520" i="22" s="1"/>
  <c r="F519" i="22" s="1"/>
  <c r="F518" i="22" s="1"/>
  <c r="F523" i="22"/>
  <c r="F522" i="22" s="1"/>
  <c r="F524" i="22"/>
  <c r="F530" i="22"/>
  <c r="F529" i="22" s="1"/>
  <c r="F531" i="22"/>
  <c r="F535" i="22"/>
  <c r="F534" i="22" s="1"/>
  <c r="F533" i="22" s="1"/>
  <c r="F538" i="22"/>
  <c r="F537" i="22" s="1"/>
  <c r="F542" i="22"/>
  <c r="F541" i="22" s="1"/>
  <c r="F540" i="22" s="1"/>
  <c r="F548" i="22"/>
  <c r="F547" i="22" s="1"/>
  <c r="F549" i="22"/>
  <c r="F553" i="22"/>
  <c r="F552" i="22" s="1"/>
  <c r="F551" i="22" s="1"/>
  <c r="F546" i="22" s="1"/>
  <c r="F545" i="22" s="1"/>
  <c r="F544" i="22" s="1"/>
  <c r="F555" i="22"/>
  <c r="F557" i="22"/>
  <c r="F560" i="22"/>
  <c r="F559" i="22" s="1"/>
  <c r="F561" i="22"/>
  <c r="F567" i="22"/>
  <c r="F566" i="22" s="1"/>
  <c r="F569" i="22"/>
  <c r="F571" i="22"/>
  <c r="F574" i="22"/>
  <c r="F576" i="22"/>
  <c r="F578" i="22"/>
  <c r="F581" i="22"/>
  <c r="F580" i="22" s="1"/>
  <c r="F588" i="22"/>
  <c r="F587" i="22" s="1"/>
  <c r="F586" i="22" s="1"/>
  <c r="F585" i="22" s="1"/>
  <c r="F584" i="22" s="1"/>
  <c r="F595" i="22"/>
  <c r="F597" i="22"/>
  <c r="F594" i="22" s="1"/>
  <c r="F593" i="22" s="1"/>
  <c r="F592" i="22" s="1"/>
  <c r="F591" i="22" s="1"/>
  <c r="F590" i="22" s="1"/>
  <c r="F605" i="22"/>
  <c r="F604" i="22" s="1"/>
  <c r="F603" i="22" s="1"/>
  <c r="F602" i="22" s="1"/>
  <c r="F601" i="22" s="1"/>
  <c r="F600" i="22" s="1"/>
  <c r="F599" i="22" s="1"/>
  <c r="F463" i="22" l="1"/>
  <c r="F332" i="22"/>
  <c r="F331" i="22" s="1"/>
  <c r="F330" i="22" s="1"/>
  <c r="F267" i="22"/>
  <c r="F266" i="22" s="1"/>
  <c r="F214" i="22"/>
  <c r="F105" i="22"/>
  <c r="F104" i="22" s="1"/>
  <c r="F103" i="22" s="1"/>
  <c r="F76" i="22"/>
  <c r="F75" i="22" s="1"/>
  <c r="F67" i="22" s="1"/>
  <c r="F15" i="22"/>
  <c r="F14" i="22" s="1"/>
  <c r="F226" i="22"/>
  <c r="F225" i="22" s="1"/>
  <c r="F565" i="22"/>
  <c r="F564" i="22" s="1"/>
  <c r="F563" i="22" s="1"/>
  <c r="F395" i="22"/>
  <c r="F394" i="22" s="1"/>
  <c r="F364" i="22"/>
  <c r="F583" i="22"/>
  <c r="F528" i="22"/>
  <c r="F527" i="22" s="1"/>
  <c r="F526" i="22" s="1"/>
  <c r="F174" i="22"/>
  <c r="F358" i="22"/>
  <c r="F277" i="22"/>
  <c r="F257" i="22" s="1"/>
  <c r="F573" i="22"/>
  <c r="F422" i="22"/>
  <c r="F421" i="22" s="1"/>
  <c r="F420" i="22" s="1"/>
  <c r="F419" i="22" s="1"/>
  <c r="F127" i="22"/>
  <c r="F110" i="22" s="1"/>
  <c r="F492" i="22"/>
  <c r="F491" i="22" s="1"/>
  <c r="F490" i="22" s="1"/>
  <c r="F489" i="22" s="1"/>
  <c r="F456" i="22"/>
  <c r="F315" i="22"/>
  <c r="F314" i="22" s="1"/>
  <c r="F304" i="22" s="1"/>
  <c r="F303" i="22" s="1"/>
  <c r="F182" i="22"/>
  <c r="F181" i="22" s="1"/>
  <c r="F183" i="22"/>
  <c r="F163" i="22"/>
  <c r="F455" i="22" l="1"/>
  <c r="F454" i="22" s="1"/>
  <c r="F453" i="22" s="1"/>
  <c r="F452" i="22" s="1"/>
  <c r="F451" i="22" s="1"/>
  <c r="F66" i="22"/>
  <c r="F37" i="22" s="1"/>
  <c r="F213" i="22"/>
  <c r="F36" i="22" l="1"/>
  <c r="F607" i="22" s="1"/>
  <c r="D49" i="15"/>
  <c r="C49" i="15"/>
  <c r="D18" i="15"/>
  <c r="C18" i="15"/>
  <c r="C62" i="21"/>
  <c r="C50" i="21"/>
  <c r="C46" i="21"/>
  <c r="C18" i="21"/>
  <c r="C14" i="21"/>
  <c r="C16" i="21"/>
  <c r="C23" i="21"/>
  <c r="C26" i="21"/>
  <c r="C28" i="21"/>
  <c r="C32" i="21"/>
  <c r="C34" i="21"/>
  <c r="C36" i="21"/>
  <c r="C40" i="21"/>
  <c r="C55" i="21"/>
  <c r="C56" i="21"/>
  <c r="C64" i="21"/>
  <c r="C54" i="21" l="1"/>
  <c r="C42" i="21" s="1"/>
  <c r="C13" i="21"/>
  <c r="D71" i="18"/>
  <c r="D73" i="18"/>
  <c r="C66" i="21" l="1"/>
  <c r="C17" i="3" s="1"/>
  <c r="D19" i="18" l="1"/>
  <c r="C19" i="18"/>
  <c r="D20" i="18"/>
  <c r="C20" i="18"/>
  <c r="F322" i="17"/>
  <c r="F321" i="17" s="1"/>
  <c r="F320" i="17" s="1"/>
  <c r="E322" i="17"/>
  <c r="E321" i="17" s="1"/>
  <c r="E320" i="17" s="1"/>
  <c r="E315" i="17"/>
  <c r="G448" i="16"/>
  <c r="G447" i="16" s="1"/>
  <c r="G446" i="16" s="1"/>
  <c r="F448" i="16"/>
  <c r="F447" i="16" s="1"/>
  <c r="F446" i="16" s="1"/>
  <c r="C39" i="13"/>
  <c r="D51" i="15"/>
  <c r="E518" i="17" l="1"/>
  <c r="F518" i="17"/>
  <c r="F451" i="17" l="1"/>
  <c r="E451" i="17"/>
  <c r="E448" i="17" s="1"/>
  <c r="F449" i="17"/>
  <c r="E449" i="17"/>
  <c r="F400" i="17"/>
  <c r="F399" i="17" s="1"/>
  <c r="E400" i="17"/>
  <c r="E399" i="17" s="1"/>
  <c r="F352" i="17"/>
  <c r="F351" i="17" s="1"/>
  <c r="F350" i="17" s="1"/>
  <c r="F530" i="17" s="1"/>
  <c r="E352" i="17"/>
  <c r="E351" i="17" s="1"/>
  <c r="E350" i="17" s="1"/>
  <c r="E530" i="17" s="1"/>
  <c r="F326" i="17"/>
  <c r="F325" i="17" s="1"/>
  <c r="F324" i="17" s="1"/>
  <c r="E326" i="17"/>
  <c r="E325" i="17" s="1"/>
  <c r="E324" i="17" s="1"/>
  <c r="F299" i="17"/>
  <c r="F298" i="17" s="1"/>
  <c r="E299" i="17"/>
  <c r="E298" i="17" s="1"/>
  <c r="F246" i="17"/>
  <c r="F245" i="17" s="1"/>
  <c r="E246" i="17"/>
  <c r="E245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78" i="16"/>
  <c r="G277" i="16" s="1"/>
  <c r="G276" i="16" s="1"/>
  <c r="F278" i="16"/>
  <c r="F277" i="16" s="1"/>
  <c r="F276" i="16" s="1"/>
  <c r="G335" i="16"/>
  <c r="F335" i="16"/>
  <c r="G452" i="16"/>
  <c r="G451" i="16" s="1"/>
  <c r="G450" i="16" s="1"/>
  <c r="F452" i="16"/>
  <c r="F451" i="16" s="1"/>
  <c r="F450" i="16" s="1"/>
  <c r="G425" i="16"/>
  <c r="G424" i="16" s="1"/>
  <c r="F425" i="16"/>
  <c r="F424" i="16" s="1"/>
  <c r="G333" i="16"/>
  <c r="F333" i="16"/>
  <c r="G295" i="16"/>
  <c r="G294" i="16" s="1"/>
  <c r="F295" i="16"/>
  <c r="F294" i="16" s="1"/>
  <c r="G239" i="16"/>
  <c r="G238" i="16" s="1"/>
  <c r="F239" i="16"/>
  <c r="F238" i="16"/>
  <c r="G138" i="16"/>
  <c r="G137" i="16" s="1"/>
  <c r="G136" i="16" s="1"/>
  <c r="G135" i="16" s="1"/>
  <c r="G134" i="16" s="1"/>
  <c r="G133" i="16" s="1"/>
  <c r="G532" i="16" s="1"/>
  <c r="F138" i="16"/>
  <c r="F137" i="16" s="1"/>
  <c r="F136" i="16" s="1"/>
  <c r="F135" i="16" s="1"/>
  <c r="F134" i="16" s="1"/>
  <c r="F133" i="16" s="1"/>
  <c r="F532" i="16" s="1"/>
  <c r="G131" i="16"/>
  <c r="F131" i="16"/>
  <c r="D39" i="13"/>
  <c r="D50" i="15"/>
  <c r="C50" i="15"/>
  <c r="D59" i="15"/>
  <c r="C59" i="15"/>
  <c r="E519" i="17" l="1"/>
  <c r="F519" i="17"/>
  <c r="F448" i="17"/>
  <c r="C43" i="15"/>
  <c r="C42" i="15" s="1"/>
  <c r="D43" i="15"/>
  <c r="D70" i="18" l="1"/>
  <c r="D69" i="18" s="1"/>
  <c r="D74" i="18" s="1"/>
  <c r="C72" i="18"/>
  <c r="C70" i="18"/>
  <c r="F249" i="17"/>
  <c r="F248" i="17" s="1"/>
  <c r="E249" i="17"/>
  <c r="E248" i="17" s="1"/>
  <c r="F241" i="17"/>
  <c r="F240" i="17" s="1"/>
  <c r="F239" i="17" s="1"/>
  <c r="E241" i="17"/>
  <c r="E240" i="17" s="1"/>
  <c r="E239" i="17" s="1"/>
  <c r="E238" i="17" s="1"/>
  <c r="G242" i="16"/>
  <c r="G241" i="16" s="1"/>
  <c r="F242" i="16"/>
  <c r="F241" i="16" s="1"/>
  <c r="G234" i="16"/>
  <c r="G233" i="16" s="1"/>
  <c r="G232" i="16" s="1"/>
  <c r="G231" i="16" s="1"/>
  <c r="F234" i="16"/>
  <c r="F233" i="16" s="1"/>
  <c r="F232" i="16" s="1"/>
  <c r="F231" i="16" s="1"/>
  <c r="C69" i="18" l="1"/>
  <c r="E244" i="17"/>
  <c r="E243" i="17" s="1"/>
  <c r="E237" i="17" s="1"/>
  <c r="F244" i="17"/>
  <c r="F243" i="17" s="1"/>
  <c r="F238" i="17"/>
  <c r="F555" i="17"/>
  <c r="E555" i="17"/>
  <c r="F237" i="16"/>
  <c r="F236" i="16" s="1"/>
  <c r="F230" i="16" s="1"/>
  <c r="G237" i="16"/>
  <c r="G236" i="16" s="1"/>
  <c r="D67" i="18"/>
  <c r="C67" i="18"/>
  <c r="D55" i="18"/>
  <c r="D47" i="18"/>
  <c r="C47" i="18"/>
  <c r="F237" i="17" l="1"/>
  <c r="F370" i="17" l="1"/>
  <c r="E370" i="17"/>
  <c r="F308" i="17"/>
  <c r="F307" i="17" s="1"/>
  <c r="E308" i="17"/>
  <c r="E307" i="17" s="1"/>
  <c r="F236" i="17"/>
  <c r="F235" i="17" s="1"/>
  <c r="F234" i="17" s="1"/>
  <c r="E236" i="17"/>
  <c r="E235" i="17" s="1"/>
  <c r="E234" i="17" s="1"/>
  <c r="F232" i="17"/>
  <c r="F231" i="17" s="1"/>
  <c r="F229" i="17"/>
  <c r="F228" i="17" s="1"/>
  <c r="E232" i="17"/>
  <c r="E231" i="17" s="1"/>
  <c r="E229" i="17"/>
  <c r="E228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07" i="17" l="1"/>
  <c r="G69" i="18" s="1"/>
  <c r="F556" i="17"/>
  <c r="E507" i="17"/>
  <c r="F69" i="18" s="1"/>
  <c r="E556" i="17"/>
  <c r="F227" i="17"/>
  <c r="E227" i="17"/>
  <c r="G546" i="16"/>
  <c r="F546" i="16"/>
  <c r="E226" i="17" l="1"/>
  <c r="E506" i="17" s="1"/>
  <c r="F67" i="18" s="1"/>
  <c r="F68" i="18" s="1"/>
  <c r="F226" i="17"/>
  <c r="F506" i="17" s="1"/>
  <c r="G67" i="18" s="1"/>
  <c r="G68" i="18" s="1"/>
  <c r="F554" i="17"/>
  <c r="F228" i="16" l="1"/>
  <c r="F227" i="16" s="1"/>
  <c r="G228" i="16"/>
  <c r="G227" i="16" s="1"/>
  <c r="G487" i="16"/>
  <c r="G434" i="16"/>
  <c r="G433" i="16" s="1"/>
  <c r="F434" i="16"/>
  <c r="F433" i="16" s="1"/>
  <c r="G222" i="16"/>
  <c r="G221" i="16" s="1"/>
  <c r="G225" i="16"/>
  <c r="G224" i="16" s="1"/>
  <c r="G230" i="16"/>
  <c r="F225" i="16"/>
  <c r="F224" i="16" s="1"/>
  <c r="F222" i="16"/>
  <c r="F221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0" i="16" l="1"/>
  <c r="G219" i="16" s="1"/>
  <c r="F220" i="16"/>
  <c r="F219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5" i="18" l="1"/>
  <c r="C65" i="18"/>
  <c r="F475" i="17" l="1"/>
  <c r="F474" i="17" s="1"/>
  <c r="F473" i="17" s="1"/>
  <c r="F472" i="17" s="1"/>
  <c r="F505" i="17" s="1"/>
  <c r="G65" i="18" s="1"/>
  <c r="G66" i="18" s="1"/>
  <c r="E475" i="17"/>
  <c r="E474" i="17" s="1"/>
  <c r="E473" i="17" s="1"/>
  <c r="E472" i="17" s="1"/>
  <c r="E505" i="17" s="1"/>
  <c r="F65" i="18" s="1"/>
  <c r="F66" i="18" s="1"/>
  <c r="F221" i="17"/>
  <c r="F220" i="17" s="1"/>
  <c r="E221" i="17"/>
  <c r="E220" i="17" s="1"/>
  <c r="F215" i="17"/>
  <c r="F214" i="17" s="1"/>
  <c r="E215" i="17"/>
  <c r="E214" i="17" s="1"/>
  <c r="G357" i="16"/>
  <c r="G356" i="16" s="1"/>
  <c r="G355" i="16" s="1"/>
  <c r="G354" i="16" s="1"/>
  <c r="F357" i="16"/>
  <c r="F356" i="16" s="1"/>
  <c r="F355" i="16" s="1"/>
  <c r="F354" i="16" s="1"/>
  <c r="G214" i="16"/>
  <c r="G213" i="16" s="1"/>
  <c r="F214" i="16"/>
  <c r="F213" i="16" s="1"/>
  <c r="G208" i="16"/>
  <c r="G207" i="16" s="1"/>
  <c r="F208" i="16"/>
  <c r="F207" i="16" s="1"/>
  <c r="F553" i="17" l="1"/>
  <c r="E553" i="17"/>
  <c r="G63" i="18" l="1"/>
  <c r="G64" i="18" s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50" i="18"/>
  <c r="C50" i="18"/>
  <c r="D44" i="18"/>
  <c r="C44" i="18"/>
  <c r="D42" i="18"/>
  <c r="C42" i="18"/>
  <c r="D36" i="18"/>
  <c r="C36" i="18"/>
  <c r="D24" i="18"/>
  <c r="C24" i="18"/>
  <c r="D15" i="18"/>
  <c r="C15" i="18"/>
  <c r="F482" i="17"/>
  <c r="F481" i="17" s="1"/>
  <c r="F480" i="17" s="1"/>
  <c r="F479" i="17" s="1"/>
  <c r="F478" i="17" s="1"/>
  <c r="F477" i="17" s="1"/>
  <c r="E482" i="17"/>
  <c r="E481" i="17" s="1"/>
  <c r="E480" i="17" s="1"/>
  <c r="E479" i="17" s="1"/>
  <c r="E478" i="17" s="1"/>
  <c r="E477" i="17" s="1"/>
  <c r="F464" i="17"/>
  <c r="E464" i="17"/>
  <c r="F462" i="17"/>
  <c r="E462" i="17"/>
  <c r="F446" i="17"/>
  <c r="F445" i="17" s="1"/>
  <c r="E446" i="17"/>
  <c r="E445" i="17" s="1"/>
  <c r="F455" i="17"/>
  <c r="F454" i="17" s="1"/>
  <c r="E455" i="17"/>
  <c r="E454" i="17" s="1"/>
  <c r="F441" i="17"/>
  <c r="F440" i="17" s="1"/>
  <c r="E441" i="17"/>
  <c r="E440" i="17" s="1"/>
  <c r="F434" i="17"/>
  <c r="F433" i="17" s="1"/>
  <c r="F432" i="17" s="1"/>
  <c r="E434" i="17"/>
  <c r="E433" i="17" s="1"/>
  <c r="E432" i="17" s="1"/>
  <c r="F430" i="17"/>
  <c r="F429" i="17" s="1"/>
  <c r="F428" i="17" s="1"/>
  <c r="F544" i="17" s="1"/>
  <c r="E430" i="17"/>
  <c r="E429" i="17" s="1"/>
  <c r="E428" i="17" s="1"/>
  <c r="E544" i="17" s="1"/>
  <c r="F425" i="17"/>
  <c r="F424" i="17" s="1"/>
  <c r="E425" i="17"/>
  <c r="E424" i="17" s="1"/>
  <c r="F420" i="17"/>
  <c r="F419" i="17" s="1"/>
  <c r="F418" i="17" s="1"/>
  <c r="F525" i="17" s="1"/>
  <c r="E420" i="17"/>
  <c r="E419" i="17" s="1"/>
  <c r="E418" i="17" s="1"/>
  <c r="E525" i="17" s="1"/>
  <c r="F414" i="17"/>
  <c r="F413" i="17" s="1"/>
  <c r="F412" i="17" s="1"/>
  <c r="F411" i="17" s="1"/>
  <c r="E414" i="17"/>
  <c r="E413" i="17" s="1"/>
  <c r="E412" i="17" s="1"/>
  <c r="E411" i="17" s="1"/>
  <c r="F407" i="17"/>
  <c r="F406" i="17" s="1"/>
  <c r="F405" i="17" s="1"/>
  <c r="F528" i="17" s="1"/>
  <c r="E407" i="17"/>
  <c r="E406" i="17" s="1"/>
  <c r="E405" i="17" s="1"/>
  <c r="E528" i="17" s="1"/>
  <c r="F390" i="17"/>
  <c r="F389" i="17" s="1"/>
  <c r="E390" i="17"/>
  <c r="E389" i="17" s="1"/>
  <c r="F403" i="17"/>
  <c r="F402" i="17" s="1"/>
  <c r="E403" i="17"/>
  <c r="E402" i="17" s="1"/>
  <c r="F383" i="17"/>
  <c r="F382" i="17" s="1"/>
  <c r="E383" i="17"/>
  <c r="E382" i="17" s="1"/>
  <c r="F380" i="17"/>
  <c r="E380" i="17"/>
  <c r="F378" i="17"/>
  <c r="E378" i="17"/>
  <c r="F376" i="17"/>
  <c r="E376" i="17"/>
  <c r="F373" i="17"/>
  <c r="E373" i="17"/>
  <c r="F371" i="17"/>
  <c r="E371" i="17"/>
  <c r="F369" i="17"/>
  <c r="E369" i="17"/>
  <c r="F363" i="17"/>
  <c r="F362" i="17" s="1"/>
  <c r="F361" i="17" s="1"/>
  <c r="F524" i="17" s="1"/>
  <c r="E363" i="17"/>
  <c r="E362" i="17" s="1"/>
  <c r="E361" i="17" s="1"/>
  <c r="E524" i="17" s="1"/>
  <c r="F359" i="17"/>
  <c r="F358" i="17" s="1"/>
  <c r="F357" i="17" s="1"/>
  <c r="F356" i="17" s="1"/>
  <c r="E359" i="17"/>
  <c r="E358" i="17" s="1"/>
  <c r="E357" i="17" s="1"/>
  <c r="E356" i="17" s="1"/>
  <c r="F345" i="17"/>
  <c r="F344" i="17" s="1"/>
  <c r="E345" i="17"/>
  <c r="E344" i="17" s="1"/>
  <c r="F340" i="17"/>
  <c r="F339" i="17" s="1"/>
  <c r="E340" i="17"/>
  <c r="E339" i="17" s="1"/>
  <c r="F337" i="17"/>
  <c r="F336" i="17" s="1"/>
  <c r="E337" i="17"/>
  <c r="E336" i="17" s="1"/>
  <c r="F333" i="17"/>
  <c r="F332" i="17" s="1"/>
  <c r="F331" i="17" s="1"/>
  <c r="E333" i="17"/>
  <c r="E332" i="17" s="1"/>
  <c r="E331" i="17" s="1"/>
  <c r="F315" i="17"/>
  <c r="F314" i="17" s="1"/>
  <c r="E314" i="17"/>
  <c r="F312" i="17"/>
  <c r="F311" i="17" s="1"/>
  <c r="E312" i="17"/>
  <c r="E311" i="17" s="1"/>
  <c r="F318" i="17"/>
  <c r="F317" i="17" s="1"/>
  <c r="E318" i="17"/>
  <c r="E317" i="17" s="1"/>
  <c r="F305" i="17"/>
  <c r="F304" i="17" s="1"/>
  <c r="E305" i="17"/>
  <c r="E304" i="17" s="1"/>
  <c r="F302" i="17"/>
  <c r="F301" i="17" s="1"/>
  <c r="E302" i="17"/>
  <c r="E301" i="17" s="1"/>
  <c r="F289" i="17"/>
  <c r="F288" i="17" s="1"/>
  <c r="E289" i="17"/>
  <c r="E288" i="17" s="1"/>
  <c r="F286" i="17"/>
  <c r="F285" i="17" s="1"/>
  <c r="E286" i="17"/>
  <c r="E285" i="17" s="1"/>
  <c r="F292" i="17"/>
  <c r="F291" i="17" s="1"/>
  <c r="E292" i="17"/>
  <c r="E291" i="17" s="1"/>
  <c r="F282" i="17"/>
  <c r="F281" i="17" s="1"/>
  <c r="E282" i="17"/>
  <c r="E281" i="17" s="1"/>
  <c r="F279" i="17"/>
  <c r="F278" i="17" s="1"/>
  <c r="E279" i="17"/>
  <c r="E278" i="17" s="1"/>
  <c r="F271" i="17"/>
  <c r="F270" i="17" s="1"/>
  <c r="F269" i="17" s="1"/>
  <c r="E271" i="17"/>
  <c r="E270" i="17" s="1"/>
  <c r="E269" i="17" s="1"/>
  <c r="F266" i="17"/>
  <c r="F265" i="17" s="1"/>
  <c r="F264" i="17" s="1"/>
  <c r="F532" i="17" s="1"/>
  <c r="E266" i="17"/>
  <c r="E265" i="17" s="1"/>
  <c r="E264" i="17" s="1"/>
  <c r="E532" i="17" s="1"/>
  <c r="F262" i="17"/>
  <c r="F261" i="17" s="1"/>
  <c r="F260" i="17" s="1"/>
  <c r="E262" i="17"/>
  <c r="E261" i="17" s="1"/>
  <c r="E260" i="17" s="1"/>
  <c r="F255" i="17"/>
  <c r="F254" i="17" s="1"/>
  <c r="F253" i="17" s="1"/>
  <c r="F252" i="17" s="1"/>
  <c r="F251" i="17" s="1"/>
  <c r="E255" i="17"/>
  <c r="E254" i="17" s="1"/>
  <c r="E253" i="17" s="1"/>
  <c r="E252" i="17" s="1"/>
  <c r="E251" i="17" s="1"/>
  <c r="F224" i="17"/>
  <c r="F223" i="17" s="1"/>
  <c r="F219" i="17" s="1"/>
  <c r="E224" i="17"/>
  <c r="E223" i="17" s="1"/>
  <c r="E219" i="17" s="1"/>
  <c r="E218" i="17" s="1"/>
  <c r="E217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0" i="17" s="1"/>
  <c r="E188" i="17"/>
  <c r="E187" i="17" s="1"/>
  <c r="E186" i="17" s="1"/>
  <c r="E550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1" i="16"/>
  <c r="G510" i="16" s="1"/>
  <c r="F511" i="16"/>
  <c r="F510" i="16" s="1"/>
  <c r="G504" i="16"/>
  <c r="G503" i="16" s="1"/>
  <c r="G502" i="16" s="1"/>
  <c r="G501" i="16" s="1"/>
  <c r="G500" i="16" s="1"/>
  <c r="F504" i="16"/>
  <c r="F503" i="16" s="1"/>
  <c r="F502" i="16" s="1"/>
  <c r="F501" i="16" s="1"/>
  <c r="F500" i="16" s="1"/>
  <c r="G497" i="16"/>
  <c r="G496" i="16" s="1"/>
  <c r="F497" i="16"/>
  <c r="F496" i="16" s="1"/>
  <c r="G494" i="16"/>
  <c r="F494" i="16"/>
  <c r="G492" i="16"/>
  <c r="F492" i="16"/>
  <c r="G490" i="16"/>
  <c r="F490" i="16"/>
  <c r="F487" i="16"/>
  <c r="G485" i="16"/>
  <c r="F485" i="16"/>
  <c r="G483" i="16"/>
  <c r="F483" i="16"/>
  <c r="G477" i="16"/>
  <c r="G476" i="16" s="1"/>
  <c r="G475" i="16" s="1"/>
  <c r="F477" i="16"/>
  <c r="F476" i="16" s="1"/>
  <c r="F475" i="16" s="1"/>
  <c r="G473" i="16"/>
  <c r="G472" i="16" s="1"/>
  <c r="G471" i="16" s="1"/>
  <c r="G470" i="16" s="1"/>
  <c r="F473" i="16"/>
  <c r="F472" i="16" s="1"/>
  <c r="F471" i="16" s="1"/>
  <c r="F470" i="16" s="1"/>
  <c r="G466" i="16"/>
  <c r="G465" i="16" s="1"/>
  <c r="F466" i="16"/>
  <c r="F465" i="16" s="1"/>
  <c r="G463" i="16"/>
  <c r="G462" i="16" s="1"/>
  <c r="F463" i="16"/>
  <c r="F462" i="16" s="1"/>
  <c r="G459" i="16"/>
  <c r="G458" i="16" s="1"/>
  <c r="G457" i="16" s="1"/>
  <c r="F459" i="16"/>
  <c r="F458" i="16" s="1"/>
  <c r="F457" i="16" s="1"/>
  <c r="G441" i="16"/>
  <c r="G440" i="16" s="1"/>
  <c r="F441" i="16"/>
  <c r="F440" i="16" s="1"/>
  <c r="G438" i="16"/>
  <c r="G437" i="16" s="1"/>
  <c r="F438" i="16"/>
  <c r="F437" i="16" s="1"/>
  <c r="G444" i="16"/>
  <c r="G443" i="16" s="1"/>
  <c r="F444" i="16"/>
  <c r="F443" i="16" s="1"/>
  <c r="G431" i="16"/>
  <c r="G430" i="16" s="1"/>
  <c r="F431" i="16"/>
  <c r="F430" i="16" s="1"/>
  <c r="G428" i="16"/>
  <c r="G427" i="16" s="1"/>
  <c r="F428" i="16"/>
  <c r="F427" i="16" s="1"/>
  <c r="G415" i="16"/>
  <c r="G414" i="16" s="1"/>
  <c r="F415" i="16"/>
  <c r="F414" i="16" s="1"/>
  <c r="G412" i="16"/>
  <c r="G411" i="16" s="1"/>
  <c r="F412" i="16"/>
  <c r="F411" i="16" s="1"/>
  <c r="G418" i="16"/>
  <c r="G417" i="16" s="1"/>
  <c r="F418" i="16"/>
  <c r="F417" i="16" s="1"/>
  <c r="G408" i="16"/>
  <c r="G407" i="16" s="1"/>
  <c r="F408" i="16"/>
  <c r="F407" i="16" s="1"/>
  <c r="G405" i="16"/>
  <c r="G404" i="16" s="1"/>
  <c r="F405" i="16"/>
  <c r="F404" i="16" s="1"/>
  <c r="G396" i="16"/>
  <c r="G395" i="16" s="1"/>
  <c r="G394" i="16" s="1"/>
  <c r="F396" i="16"/>
  <c r="F395" i="16" s="1"/>
  <c r="F394" i="16" s="1"/>
  <c r="G392" i="16"/>
  <c r="G391" i="16" s="1"/>
  <c r="G390" i="16" s="1"/>
  <c r="G389" i="16" s="1"/>
  <c r="F392" i="16"/>
  <c r="F391" i="16" s="1"/>
  <c r="F390" i="16" s="1"/>
  <c r="F389" i="16" s="1"/>
  <c r="G386" i="16"/>
  <c r="G385" i="16" s="1"/>
  <c r="G384" i="16" s="1"/>
  <c r="G383" i="16" s="1"/>
  <c r="F386" i="16"/>
  <c r="F385" i="16" s="1"/>
  <c r="F384" i="16" s="1"/>
  <c r="F383" i="16" s="1"/>
  <c r="G381" i="16"/>
  <c r="G380" i="16" s="1"/>
  <c r="F381" i="16"/>
  <c r="F380" i="16" s="1"/>
  <c r="G378" i="16"/>
  <c r="F378" i="16"/>
  <c r="G376" i="16"/>
  <c r="F376" i="16"/>
  <c r="G374" i="16"/>
  <c r="F374" i="16"/>
  <c r="G371" i="16"/>
  <c r="G370" i="16" s="1"/>
  <c r="F371" i="16"/>
  <c r="F370" i="16" s="1"/>
  <c r="G364" i="16"/>
  <c r="G363" i="16" s="1"/>
  <c r="G362" i="16" s="1"/>
  <c r="G361" i="16" s="1"/>
  <c r="G360" i="16" s="1"/>
  <c r="G359" i="16" s="1"/>
  <c r="G541" i="16" s="1"/>
  <c r="H477" i="17" s="1"/>
  <c r="F364" i="16"/>
  <c r="F363" i="16" s="1"/>
  <c r="F362" i="16" s="1"/>
  <c r="F361" i="16" s="1"/>
  <c r="F360" i="16" s="1"/>
  <c r="F359" i="16" s="1"/>
  <c r="F541" i="16" s="1"/>
  <c r="G477" i="17" s="1"/>
  <c r="G348" i="16"/>
  <c r="F348" i="16"/>
  <c r="G346" i="16"/>
  <c r="F346" i="16"/>
  <c r="G332" i="16"/>
  <c r="F332" i="16"/>
  <c r="G330" i="16"/>
  <c r="G329" i="16" s="1"/>
  <c r="F330" i="16"/>
  <c r="F329" i="16" s="1"/>
  <c r="G339" i="16"/>
  <c r="G338" i="16" s="1"/>
  <c r="F339" i="16"/>
  <c r="F338" i="16" s="1"/>
  <c r="G324" i="16"/>
  <c r="G323" i="16" s="1"/>
  <c r="G322" i="16" s="1"/>
  <c r="F324" i="16"/>
  <c r="F323" i="16" s="1"/>
  <c r="F322" i="16" s="1"/>
  <c r="G320" i="16"/>
  <c r="G319" i="16" s="1"/>
  <c r="G318" i="16" s="1"/>
  <c r="G317" i="16" s="1"/>
  <c r="F320" i="16"/>
  <c r="F319" i="16" s="1"/>
  <c r="F318" i="16" s="1"/>
  <c r="F317" i="16" s="1"/>
  <c r="G315" i="16"/>
  <c r="G314" i="16" s="1"/>
  <c r="G313" i="16" s="1"/>
  <c r="G312" i="16" s="1"/>
  <c r="F315" i="16"/>
  <c r="F314" i="16" s="1"/>
  <c r="F313" i="16" s="1"/>
  <c r="F312" i="16" s="1"/>
  <c r="G309" i="16"/>
  <c r="G308" i="16" s="1"/>
  <c r="G307" i="16" s="1"/>
  <c r="G306" i="16" s="1"/>
  <c r="F309" i="16"/>
  <c r="F308" i="16" s="1"/>
  <c r="F307" i="16" s="1"/>
  <c r="F306" i="16" s="1"/>
  <c r="G302" i="16"/>
  <c r="G301" i="16" s="1"/>
  <c r="G300" i="16" s="1"/>
  <c r="F302" i="16"/>
  <c r="F301" i="16" s="1"/>
  <c r="F300" i="16" s="1"/>
  <c r="G285" i="16"/>
  <c r="G284" i="16" s="1"/>
  <c r="F285" i="16"/>
  <c r="F284" i="16" s="1"/>
  <c r="G298" i="16"/>
  <c r="G297" i="16" s="1"/>
  <c r="F298" i="16"/>
  <c r="F297" i="16" s="1"/>
  <c r="G271" i="16"/>
  <c r="G270" i="16" s="1"/>
  <c r="G269" i="16" s="1"/>
  <c r="F271" i="16"/>
  <c r="F270" i="16" s="1"/>
  <c r="F269" i="16" s="1"/>
  <c r="G264" i="16"/>
  <c r="G263" i="16" s="1"/>
  <c r="F264" i="16"/>
  <c r="F263" i="16" s="1"/>
  <c r="G259" i="16"/>
  <c r="G258" i="16" s="1"/>
  <c r="G257" i="16" s="1"/>
  <c r="F259" i="16"/>
  <c r="F258" i="16" s="1"/>
  <c r="F257" i="16" s="1"/>
  <c r="G255" i="16"/>
  <c r="G254" i="16" s="1"/>
  <c r="G253" i="16" s="1"/>
  <c r="F255" i="16"/>
  <c r="F254" i="16" s="1"/>
  <c r="F253" i="16" s="1"/>
  <c r="G248" i="16"/>
  <c r="G247" i="16" s="1"/>
  <c r="G246" i="16" s="1"/>
  <c r="G245" i="16" s="1"/>
  <c r="G244" i="16" s="1"/>
  <c r="F248" i="16"/>
  <c r="F247" i="16" s="1"/>
  <c r="F246" i="16" s="1"/>
  <c r="F245" i="16" s="1"/>
  <c r="F244" i="16" s="1"/>
  <c r="G217" i="16"/>
  <c r="G216" i="16" s="1"/>
  <c r="F217" i="16"/>
  <c r="F216" i="16" s="1"/>
  <c r="F205" i="16"/>
  <c r="F204" i="16" s="1"/>
  <c r="G205" i="16"/>
  <c r="G204" i="16" s="1"/>
  <c r="G202" i="16"/>
  <c r="G201" i="16" s="1"/>
  <c r="F202" i="16"/>
  <c r="F201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0" i="17" l="1"/>
  <c r="F343" i="17"/>
  <c r="F342" i="17" s="1"/>
  <c r="E343" i="17"/>
  <c r="E342" i="17" s="1"/>
  <c r="E388" i="17"/>
  <c r="E387" i="17" s="1"/>
  <c r="E444" i="17"/>
  <c r="F388" i="17"/>
  <c r="F268" i="16"/>
  <c r="F267" i="16" s="1"/>
  <c r="F266" i="16" s="1"/>
  <c r="F283" i="16"/>
  <c r="G268" i="16"/>
  <c r="G267" i="16" s="1"/>
  <c r="G266" i="16" s="1"/>
  <c r="G283" i="16"/>
  <c r="G282" i="16" s="1"/>
  <c r="G281" i="16" s="1"/>
  <c r="G280" i="16" s="1"/>
  <c r="F297" i="17"/>
  <c r="E297" i="17"/>
  <c r="E296" i="17" s="1"/>
  <c r="F423" i="16"/>
  <c r="G423" i="16"/>
  <c r="D14" i="18"/>
  <c r="E517" i="17"/>
  <c r="E335" i="17"/>
  <c r="E330" i="17" s="1"/>
  <c r="E329" i="17" s="1"/>
  <c r="E277" i="17"/>
  <c r="E513" i="17" s="1"/>
  <c r="E284" i="17"/>
  <c r="E514" i="17" s="1"/>
  <c r="E526" i="17"/>
  <c r="F284" i="17"/>
  <c r="F514" i="17" s="1"/>
  <c r="E204" i="17"/>
  <c r="E203" i="17" s="1"/>
  <c r="E495" i="17" s="1"/>
  <c r="F47" i="18" s="1"/>
  <c r="F48" i="18" s="1"/>
  <c r="F410" i="16"/>
  <c r="G410" i="16"/>
  <c r="G197" i="16"/>
  <c r="G196" i="16" s="1"/>
  <c r="F140" i="16"/>
  <c r="F533" i="16" s="1"/>
  <c r="G147" i="17" s="1"/>
  <c r="G140" i="16"/>
  <c r="G533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36" i="17" s="1"/>
  <c r="F75" i="17"/>
  <c r="F74" i="17" s="1"/>
  <c r="F537" i="17" s="1"/>
  <c r="F97" i="17"/>
  <c r="F96" i="17" s="1"/>
  <c r="F95" i="17" s="1"/>
  <c r="E103" i="17"/>
  <c r="E125" i="17"/>
  <c r="F125" i="17"/>
  <c r="E115" i="17"/>
  <c r="F173" i="17"/>
  <c r="F546" i="17" s="1"/>
  <c r="G509" i="16"/>
  <c r="G508" i="16" s="1"/>
  <c r="G507" i="16" s="1"/>
  <c r="G506" i="16" s="1"/>
  <c r="G499" i="16" s="1"/>
  <c r="F84" i="16"/>
  <c r="F83" i="16" s="1"/>
  <c r="F93" i="16"/>
  <c r="F92" i="16" s="1"/>
  <c r="F91" i="16" s="1"/>
  <c r="F174" i="16"/>
  <c r="F173" i="16" s="1"/>
  <c r="G262" i="16"/>
  <c r="G261" i="16" s="1"/>
  <c r="G84" i="16"/>
  <c r="G83" i="16" s="1"/>
  <c r="F99" i="16"/>
  <c r="G489" i="16"/>
  <c r="F482" i="16"/>
  <c r="F489" i="16"/>
  <c r="F108" i="16"/>
  <c r="F469" i="16"/>
  <c r="F468" i="16" s="1"/>
  <c r="F113" i="16"/>
  <c r="G93" i="16"/>
  <c r="G92" i="16" s="1"/>
  <c r="G91" i="16" s="1"/>
  <c r="G482" i="16"/>
  <c r="G469" i="16"/>
  <c r="G468" i="16" s="1"/>
  <c r="F123" i="16"/>
  <c r="F345" i="16"/>
  <c r="F344" i="16" s="1"/>
  <c r="E120" i="17"/>
  <c r="F439" i="17"/>
  <c r="F515" i="17" s="1"/>
  <c r="F205" i="17"/>
  <c r="F310" i="17"/>
  <c r="F517" i="17" s="1"/>
  <c r="E375" i="17"/>
  <c r="E461" i="17"/>
  <c r="E460" i="17" s="1"/>
  <c r="E443" i="17"/>
  <c r="F277" i="17"/>
  <c r="F513" i="17" s="1"/>
  <c r="F335" i="17"/>
  <c r="F521" i="17" s="1"/>
  <c r="F368" i="17"/>
  <c r="F27" i="17"/>
  <c r="F23" i="17" s="1"/>
  <c r="F22" i="17" s="1"/>
  <c r="F52" i="17"/>
  <c r="F51" i="17" s="1"/>
  <c r="F50" i="17" s="1"/>
  <c r="E173" i="17"/>
  <c r="E172" i="17" s="1"/>
  <c r="E500" i="17" s="1"/>
  <c r="F56" i="18" s="1"/>
  <c r="F57" i="18" s="1"/>
  <c r="E27" i="17"/>
  <c r="E23" i="17" s="1"/>
  <c r="F39" i="17"/>
  <c r="F38" i="17" s="1"/>
  <c r="F37" i="17" s="1"/>
  <c r="E520" i="17"/>
  <c r="F444" i="17"/>
  <c r="F443" i="17" s="1"/>
  <c r="F461" i="17"/>
  <c r="F460" i="17" s="1"/>
  <c r="F459" i="17" s="1"/>
  <c r="G403" i="16"/>
  <c r="F212" i="16"/>
  <c r="F211" i="16" s="1"/>
  <c r="F210" i="16" s="1"/>
  <c r="G212" i="16"/>
  <c r="G211" i="16" s="1"/>
  <c r="G210" i="16" s="1"/>
  <c r="G373" i="16"/>
  <c r="G369" i="16" s="1"/>
  <c r="G368" i="16" s="1"/>
  <c r="G123" i="16"/>
  <c r="G99" i="16"/>
  <c r="F436" i="16"/>
  <c r="F198" i="16"/>
  <c r="F197" i="16" s="1"/>
  <c r="F196" i="16" s="1"/>
  <c r="F252" i="16"/>
  <c r="G328" i="16"/>
  <c r="G327" i="16" s="1"/>
  <c r="G326" i="16" s="1"/>
  <c r="F63" i="16"/>
  <c r="F18" i="16"/>
  <c r="F17" i="16" s="1"/>
  <c r="F16" i="16" s="1"/>
  <c r="F45" i="16"/>
  <c r="F44" i="16" s="1"/>
  <c r="F43" i="16" s="1"/>
  <c r="G113" i="16"/>
  <c r="G252" i="16"/>
  <c r="G311" i="16"/>
  <c r="G45" i="16"/>
  <c r="G44" i="16" s="1"/>
  <c r="G43" i="16" s="1"/>
  <c r="F118" i="16"/>
  <c r="F166" i="16"/>
  <c r="F165" i="16" s="1"/>
  <c r="F164" i="16" s="1"/>
  <c r="F262" i="16"/>
  <c r="F261" i="16" s="1"/>
  <c r="G436" i="16"/>
  <c r="G18" i="16"/>
  <c r="G17" i="16" s="1"/>
  <c r="G16" i="16" s="1"/>
  <c r="C14" i="18"/>
  <c r="F88" i="17"/>
  <c r="F87" i="17" s="1"/>
  <c r="F499" i="17" s="1"/>
  <c r="G54" i="18" s="1"/>
  <c r="G55" i="18" s="1"/>
  <c r="E547" i="17"/>
  <c r="E268" i="17"/>
  <c r="F547" i="17"/>
  <c r="F268" i="17"/>
  <c r="F501" i="17" s="1"/>
  <c r="G58" i="18" s="1"/>
  <c r="G59" i="18" s="1"/>
  <c r="E88" i="17"/>
  <c r="E87" i="17" s="1"/>
  <c r="F520" i="17"/>
  <c r="F130" i="17"/>
  <c r="F375" i="17"/>
  <c r="E39" i="17"/>
  <c r="E38" i="17" s="1"/>
  <c r="E37" i="17" s="1"/>
  <c r="E75" i="17"/>
  <c r="E74" i="17" s="1"/>
  <c r="E537" i="17" s="1"/>
  <c r="E130" i="17"/>
  <c r="E368" i="17"/>
  <c r="E439" i="17"/>
  <c r="E515" i="17" s="1"/>
  <c r="F403" i="16"/>
  <c r="G63" i="16"/>
  <c r="F461" i="16"/>
  <c r="G71" i="16"/>
  <c r="G70" i="16" s="1"/>
  <c r="G108" i="16"/>
  <c r="G118" i="16"/>
  <c r="F373" i="16"/>
  <c r="F369" i="16" s="1"/>
  <c r="F368" i="16" s="1"/>
  <c r="G345" i="16"/>
  <c r="G344" i="16" s="1"/>
  <c r="G343" i="16" s="1"/>
  <c r="F509" i="16"/>
  <c r="F508" i="16" s="1"/>
  <c r="F507" i="16" s="1"/>
  <c r="F506" i="16" s="1"/>
  <c r="F499" i="16" s="1"/>
  <c r="F160" i="16"/>
  <c r="F311" i="16"/>
  <c r="F328" i="16"/>
  <c r="F327" i="16" s="1"/>
  <c r="F326" i="16" s="1"/>
  <c r="D61" i="15"/>
  <c r="G528" i="16" s="1"/>
  <c r="G523" i="16"/>
  <c r="G525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0" i="17"/>
  <c r="F17" i="17"/>
  <c r="E549" i="17"/>
  <c r="E181" i="17"/>
  <c r="E192" i="17"/>
  <c r="E191" i="17" s="1"/>
  <c r="E531" i="17"/>
  <c r="E259" i="17"/>
  <c r="E491" i="17" s="1"/>
  <c r="F36" i="18" s="1"/>
  <c r="F37" i="18" s="1"/>
  <c r="E542" i="17"/>
  <c r="E82" i="17"/>
  <c r="E496" i="17" s="1"/>
  <c r="F50" i="18" s="1"/>
  <c r="F51" i="18" s="1"/>
  <c r="F527" i="17"/>
  <c r="F542" i="17"/>
  <c r="F82" i="17"/>
  <c r="F496" i="17" s="1"/>
  <c r="G50" i="18" s="1"/>
  <c r="G51" i="18" s="1"/>
  <c r="F540" i="17"/>
  <c r="F218" i="17"/>
  <c r="F217" i="17" s="1"/>
  <c r="F67" i="17"/>
  <c r="F549" i="17"/>
  <c r="F181" i="17"/>
  <c r="F551" i="17"/>
  <c r="F192" i="17"/>
  <c r="F191" i="17" s="1"/>
  <c r="F531" i="17"/>
  <c r="F259" i="17"/>
  <c r="E527" i="17"/>
  <c r="E386" i="17"/>
  <c r="E385" i="17" s="1"/>
  <c r="E417" i="17"/>
  <c r="E423" i="17"/>
  <c r="E427" i="17"/>
  <c r="E498" i="17" s="1"/>
  <c r="F52" i="18" s="1"/>
  <c r="F53" i="18" s="1"/>
  <c r="F417" i="17"/>
  <c r="F423" i="17"/>
  <c r="F427" i="17"/>
  <c r="F498" i="17" s="1"/>
  <c r="G52" i="18" s="1"/>
  <c r="G53" i="18" s="1"/>
  <c r="F25" i="16"/>
  <c r="F15" i="16" s="1"/>
  <c r="F14" i="16" s="1"/>
  <c r="F388" i="16"/>
  <c r="G153" i="16"/>
  <c r="G152" i="16" s="1"/>
  <c r="G160" i="16"/>
  <c r="G461" i="16"/>
  <c r="F52" i="16"/>
  <c r="F71" i="16"/>
  <c r="F70" i="16" s="1"/>
  <c r="G388" i="16"/>
  <c r="F516" i="17" l="1"/>
  <c r="F296" i="17"/>
  <c r="F526" i="17"/>
  <c r="F387" i="17"/>
  <c r="F386" i="17" s="1"/>
  <c r="F385" i="17" s="1"/>
  <c r="G422" i="16"/>
  <c r="G421" i="16" s="1"/>
  <c r="G420" i="16" s="1"/>
  <c r="F422" i="16"/>
  <c r="F421" i="16" s="1"/>
  <c r="F420" i="16" s="1"/>
  <c r="F282" i="16"/>
  <c r="F281" i="16" s="1"/>
  <c r="F280" i="16" s="1"/>
  <c r="F538" i="16" s="1"/>
  <c r="G385" i="17" s="1"/>
  <c r="E546" i="17"/>
  <c r="E114" i="17"/>
  <c r="F114" i="17"/>
  <c r="F102" i="17" s="1"/>
  <c r="E295" i="17"/>
  <c r="E294" i="17" s="1"/>
  <c r="E102" i="17"/>
  <c r="E508" i="17" s="1"/>
  <c r="G538" i="16"/>
  <c r="H385" i="17" s="1"/>
  <c r="F107" i="16"/>
  <c r="F524" i="16" s="1"/>
  <c r="G107" i="16"/>
  <c r="G524" i="16" s="1"/>
  <c r="F422" i="17"/>
  <c r="F493" i="17" s="1"/>
  <c r="G42" i="18" s="1"/>
  <c r="G43" i="18" s="1"/>
  <c r="F535" i="17"/>
  <c r="E422" i="17"/>
  <c r="E416" i="17" s="1"/>
  <c r="E535" i="17"/>
  <c r="E367" i="17"/>
  <c r="E523" i="17" s="1"/>
  <c r="E521" i="17"/>
  <c r="E551" i="17"/>
  <c r="E355" i="17"/>
  <c r="E354" i="17" s="1"/>
  <c r="E202" i="17"/>
  <c r="F355" i="17"/>
  <c r="F354" i="17" s="1"/>
  <c r="E490" i="17"/>
  <c r="F30" i="18" s="1"/>
  <c r="F31" i="18" s="1"/>
  <c r="E501" i="17"/>
  <c r="F58" i="18" s="1"/>
  <c r="F59" i="18" s="1"/>
  <c r="E499" i="17"/>
  <c r="F54" i="18" s="1"/>
  <c r="F55" i="18" s="1"/>
  <c r="E328" i="17"/>
  <c r="E533" i="17"/>
  <c r="F533" i="17"/>
  <c r="F458" i="17"/>
  <c r="F457" i="17" s="1"/>
  <c r="F367" i="17"/>
  <c r="F366" i="17" s="1"/>
  <c r="F365" i="17" s="1"/>
  <c r="F295" i="17"/>
  <c r="F294" i="17" s="1"/>
  <c r="F330" i="17"/>
  <c r="F329" i="17" s="1"/>
  <c r="F328" i="17" s="1"/>
  <c r="F438" i="17"/>
  <c r="F437" i="17" s="1"/>
  <c r="F436" i="17" s="1"/>
  <c r="F204" i="17"/>
  <c r="F545" i="17"/>
  <c r="F172" i="17"/>
  <c r="F500" i="17" s="1"/>
  <c r="G56" i="18" s="1"/>
  <c r="G57" i="18" s="1"/>
  <c r="F402" i="16"/>
  <c r="F401" i="16" s="1"/>
  <c r="F400" i="16" s="1"/>
  <c r="F481" i="16"/>
  <c r="F480" i="16" s="1"/>
  <c r="F479" i="16" s="1"/>
  <c r="F456" i="16"/>
  <c r="F455" i="16" s="1"/>
  <c r="F454" i="16" s="1"/>
  <c r="G305" i="16"/>
  <c r="G539" i="16" s="1"/>
  <c r="H410" i="17" s="1"/>
  <c r="G251" i="16"/>
  <c r="G250" i="16" s="1"/>
  <c r="G536" i="16" s="1"/>
  <c r="H257" i="17" s="1"/>
  <c r="G402" i="16"/>
  <c r="G401" i="16" s="1"/>
  <c r="G400" i="16" s="1"/>
  <c r="F62" i="16"/>
  <c r="C61" i="15"/>
  <c r="F528" i="16" s="1"/>
  <c r="E276" i="17"/>
  <c r="E275" i="17" s="1"/>
  <c r="E545" i="17"/>
  <c r="E516" i="17"/>
  <c r="G481" i="16"/>
  <c r="G480" i="16" s="1"/>
  <c r="G479" i="16" s="1"/>
  <c r="G62" i="16"/>
  <c r="F305" i="16"/>
  <c r="F539" i="16" s="1"/>
  <c r="G410" i="17" s="1"/>
  <c r="G15" i="16"/>
  <c r="G14" i="16" s="1"/>
  <c r="F151" i="16"/>
  <c r="G456" i="16"/>
  <c r="G455" i="16" s="1"/>
  <c r="G454" i="16" s="1"/>
  <c r="F342" i="16"/>
  <c r="F341" i="16" s="1"/>
  <c r="G457" i="17" s="1"/>
  <c r="E22" i="17"/>
  <c r="E503" i="17"/>
  <c r="F63" i="18" s="1"/>
  <c r="F64" i="18" s="1"/>
  <c r="E66" i="17"/>
  <c r="E494" i="17" s="1"/>
  <c r="F44" i="18" s="1"/>
  <c r="F45" i="18" s="1"/>
  <c r="G151" i="16"/>
  <c r="F251" i="16"/>
  <c r="F250" i="16" s="1"/>
  <c r="F536" i="16" s="1"/>
  <c r="G257" i="17" s="1"/>
  <c r="F195" i="16"/>
  <c r="F183" i="16" s="1"/>
  <c r="F535" i="16" s="1"/>
  <c r="G190" i="17" s="1"/>
  <c r="G367" i="16"/>
  <c r="G366" i="16" s="1"/>
  <c r="F367" i="16"/>
  <c r="F366" i="16" s="1"/>
  <c r="E438" i="17"/>
  <c r="E437" i="17" s="1"/>
  <c r="E436" i="17" s="1"/>
  <c r="G195" i="16"/>
  <c r="G183" i="16" s="1"/>
  <c r="G535" i="16" s="1"/>
  <c r="H190" i="17" s="1"/>
  <c r="F523" i="16"/>
  <c r="F525" i="16" s="1"/>
  <c r="F503" i="17"/>
  <c r="F276" i="17"/>
  <c r="F275" i="17" s="1"/>
  <c r="F491" i="17"/>
  <c r="G36" i="18" s="1"/>
  <c r="G37" i="18" s="1"/>
  <c r="F258" i="17"/>
  <c r="F257" i="17" s="1"/>
  <c r="F502" i="17"/>
  <c r="G60" i="18" s="1"/>
  <c r="G61" i="18" s="1"/>
  <c r="F180" i="17"/>
  <c r="F536" i="17"/>
  <c r="F66" i="17"/>
  <c r="E171" i="17"/>
  <c r="E258" i="17"/>
  <c r="E257" i="17" s="1"/>
  <c r="E502" i="17"/>
  <c r="F60" i="18" s="1"/>
  <c r="F61" i="18" s="1"/>
  <c r="E180" i="17"/>
  <c r="E539" i="17"/>
  <c r="G98" i="16" l="1"/>
  <c r="G61" i="16" s="1"/>
  <c r="G37" i="16" s="1"/>
  <c r="E493" i="17"/>
  <c r="F42" i="18" s="1"/>
  <c r="F43" i="18" s="1"/>
  <c r="E557" i="17"/>
  <c r="F508" i="17"/>
  <c r="F557" i="17"/>
  <c r="F416" i="17"/>
  <c r="F98" i="16"/>
  <c r="F61" i="16" s="1"/>
  <c r="F37" i="16" s="1"/>
  <c r="G534" i="16"/>
  <c r="H158" i="17" s="1"/>
  <c r="F534" i="16"/>
  <c r="G158" i="17" s="1"/>
  <c r="F399" i="16"/>
  <c r="F537" i="16" s="1"/>
  <c r="G273" i="17" s="1"/>
  <c r="F490" i="17"/>
  <c r="G30" i="18" s="1"/>
  <c r="G31" i="18" s="1"/>
  <c r="E492" i="17"/>
  <c r="F39" i="18" s="1"/>
  <c r="F40" i="18" s="1"/>
  <c r="F489" i="17"/>
  <c r="G14" i="18" s="1"/>
  <c r="G15" i="18" s="1"/>
  <c r="F410" i="17"/>
  <c r="F74" i="18"/>
  <c r="F76" i="18" s="1"/>
  <c r="E274" i="17"/>
  <c r="F492" i="17"/>
  <c r="G39" i="18" s="1"/>
  <c r="G40" i="18" s="1"/>
  <c r="E366" i="17"/>
  <c r="E365" i="17" s="1"/>
  <c r="F523" i="17"/>
  <c r="G74" i="18" s="1"/>
  <c r="G76" i="18" s="1"/>
  <c r="F539" i="17"/>
  <c r="F203" i="17"/>
  <c r="F171" i="17"/>
  <c r="F158" i="17" s="1"/>
  <c r="E65" i="17"/>
  <c r="E16" i="17" s="1"/>
  <c r="E410" i="17"/>
  <c r="G399" i="16"/>
  <c r="G342" i="16"/>
  <c r="G341" i="16" s="1"/>
  <c r="E158" i="17"/>
  <c r="E190" i="17"/>
  <c r="F274" i="17"/>
  <c r="F273" i="17" s="1"/>
  <c r="F494" i="17"/>
  <c r="G44" i="18" s="1"/>
  <c r="G45" i="18" s="1"/>
  <c r="F65" i="17"/>
  <c r="F16" i="17" s="1"/>
  <c r="G531" i="16" l="1"/>
  <c r="G36" i="16"/>
  <c r="G521" i="16" s="1"/>
  <c r="G527" i="16" s="1"/>
  <c r="G529" i="16" s="1"/>
  <c r="F531" i="16"/>
  <c r="G16" i="17" s="1"/>
  <c r="F36" i="16"/>
  <c r="E273" i="17"/>
  <c r="F558" i="17"/>
  <c r="E489" i="17"/>
  <c r="F14" i="18" s="1"/>
  <c r="F15" i="18" s="1"/>
  <c r="F495" i="17"/>
  <c r="G47" i="18" s="1"/>
  <c r="G48" i="18" s="1"/>
  <c r="F202" i="17"/>
  <c r="F190" i="17" s="1"/>
  <c r="F484" i="17" s="1"/>
  <c r="G537" i="16"/>
  <c r="H273" i="17" s="1"/>
  <c r="H457" i="17"/>
  <c r="F509" i="17" l="1"/>
  <c r="F511" i="17" s="1"/>
  <c r="G274" i="17"/>
  <c r="E484" i="17"/>
  <c r="F521" i="16"/>
  <c r="F527" i="16" s="1"/>
  <c r="E509" i="17"/>
  <c r="G542" i="16"/>
  <c r="H484" i="17" s="1"/>
  <c r="F486" i="17" s="1"/>
  <c r="F529" i="16" l="1"/>
  <c r="F561" i="17"/>
  <c r="E511" i="17"/>
  <c r="C16" i="3" l="1"/>
  <c r="C19" i="3" s="1"/>
</calcChain>
</file>

<file path=xl/sharedStrings.xml><?xml version="1.0" encoding="utf-8"?>
<sst xmlns="http://schemas.openxmlformats.org/spreadsheetml/2006/main" count="10396" uniqueCount="785">
  <si>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</si>
  <si>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</si>
  <si>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</si>
  <si>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</si>
  <si>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</si>
  <si>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</si>
  <si>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</si>
  <si>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</si>
  <si>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</si>
  <si>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</si>
  <si>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</si>
  <si>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</si>
  <si>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</si>
  <si>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</si>
  <si>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</si>
  <si>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</si>
  <si>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</si>
  <si>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</si>
  <si>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</si>
  <si>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</si>
  <si>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</si>
  <si>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</si>
  <si>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</si>
  <si>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</si>
  <si>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</si>
  <si>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</si>
  <si>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</si>
  <si>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</si>
  <si>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</si>
  <si>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</si>
  <si>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</si>
  <si>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</si>
  <si>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</si>
  <si>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</si>
  <si>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</si>
  <si>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</si>
  <si>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</si>
  <si>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</si>
  <si>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</si>
  <si>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</si>
  <si>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</si>
  <si>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</si>
  <si>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</si>
  <si>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</si>
  <si>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</si>
  <si>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</si>
  <si>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</si>
  <si>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</si>
  <si>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</si>
  <si>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</si>
  <si>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</si>
  <si>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</si>
  <si>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</si>
  <si>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</si>
  <si>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</si>
  <si>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</si>
  <si>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</si>
  <si>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</si>
  <si>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</si>
  <si>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</si>
  <si>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</si>
  <si>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</si>
  <si>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</si>
  <si>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</si>
  <si>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</si>
  <si>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</si>
  <si>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</si>
  <si>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</si>
  <si>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</si>
  <si>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</si>
  <si>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</si>
  <si>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</si>
  <si>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</si>
  <si>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</si>
  <si>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</si>
  <si>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</si>
  <si>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</si>
  <si>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</si>
  <si>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</si>
  <si>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</si>
  <si>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</si>
  <si>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</si>
  <si>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</si>
  <si>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</si>
  <si>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</si>
  <si>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</si>
  <si>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</si>
  <si>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</si>
  <si>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</si>
  <si>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</si>
  <si>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</si>
  <si>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</si>
  <si>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</si>
  <si>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</si>
  <si>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</si>
  <si>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</si>
  <si>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</si>
  <si>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</si>
  <si>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</si>
  <si>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</si>
  <si>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</si>
  <si>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</si>
  <si>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</si>
  <si>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</si>
  <si>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</si>
  <si>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</si>
  <si>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</si>
  <si>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</si>
  <si>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</si>
  <si>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</si>
  <si>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</si>
  <si>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</si>
  <si>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</si>
  <si>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</si>
  <si>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</si>
  <si>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</si>
  <si>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</si>
  <si>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</si>
  <si>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</si>
  <si>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</si>
  <si>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</si>
  <si>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</si>
  <si>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</si>
  <si>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</si>
  <si>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</si>
  <si>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</si>
  <si>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</si>
  <si>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</si>
  <si>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</si>
  <si>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</si>
  <si>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</si>
  <si>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</si>
  <si>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</si>
  <si>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</si>
  <si>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</si>
  <si>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</si>
  <si>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</si>
  <si>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</si>
  <si>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</si>
  <si>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</si>
  <si>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</si>
  <si>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</si>
  <si>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</si>
  <si>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</si>
  <si>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</si>
  <si>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</si>
  <si>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</si>
  <si>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</si>
  <si>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</si>
  <si>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</si>
  <si>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</si>
  <si>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</si>
  <si>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</si>
  <si>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</si>
  <si>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</si>
  <si>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</si>
  <si>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</si>
  <si>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</si>
  <si>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</si>
  <si>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</si>
  <si>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</si>
  <si>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</si>
  <si>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</si>
  <si>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</si>
  <si>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</si>
  <si>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</si>
  <si>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</si>
  <si>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</si>
  <si>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</si>
  <si>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</si>
  <si>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</si>
  <si>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</si>
  <si>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</si>
  <si>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</si>
  <si>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</si>
  <si>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</si>
  <si>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</si>
  <si>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</si>
  <si>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</si>
  <si>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</si>
  <si>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</si>
  <si>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</si>
  <si>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</si>
  <si>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</si>
  <si>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</si>
  <si>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</si>
  <si>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</si>
  <si>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</si>
  <si>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</si>
  <si>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</si>
  <si>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</si>
  <si>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</si>
  <si>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</si>
  <si>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</si>
  <si>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</si>
  <si>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</si>
  <si>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</si>
  <si>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</si>
  <si>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</si>
  <si>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</si>
  <si>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</si>
  <si>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</si>
  <si>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</si>
  <si>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</si>
  <si>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</si>
  <si>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</si>
  <si>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</si>
  <si>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</si>
  <si>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</si>
  <si>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</si>
  <si>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</si>
  <si>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</si>
  <si>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</si>
  <si>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</si>
  <si>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</si>
  <si>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</si>
  <si>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</si>
  <si>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</si>
  <si>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</si>
  <si>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</si>
  <si>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</si>
  <si>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</si>
  <si>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</si>
  <si>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</si>
  <si>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</si>
  <si>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</si>
  <si>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</si>
  <si>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</si>
  <si>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</si>
  <si>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</si>
  <si>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</si>
  <si>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</si>
  <si>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</si>
  <si>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</si>
  <si>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</si>
  <si>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</si>
  <si>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</si>
  <si>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</si>
  <si>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</si>
  <si>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</si>
  <si>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</si>
  <si>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</si>
  <si>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</si>
  <si>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</si>
  <si>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</si>
  <si>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</si>
  <si>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</si>
  <si>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</si>
  <si>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</si>
  <si>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</si>
  <si>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</si>
  <si>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</si>
  <si>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</si>
  <si>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</si>
  <si>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</si>
  <si>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</si>
  <si>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</si>
  <si>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</si>
  <si>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</si>
  <si>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</si>
  <si>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</si>
  <si>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</si>
  <si>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</si>
  <si>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</si>
  <si>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</si>
  <si>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</si>
  <si>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</si>
  <si>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</si>
  <si>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</si>
  <si>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</si>
  <si>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</si>
  <si>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</si>
  <si>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</si>
  <si>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</si>
  <si>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</si>
  <si>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</si>
  <si>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</si>
  <si>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</si>
  <si>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</si>
  <si>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</si>
  <si>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</si>
  <si>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</si>
  <si>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</si>
  <si>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</si>
  <si>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</si>
  <si>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</si>
  <si>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</si>
  <si>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</si>
  <si>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</si>
  <si>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</si>
  <si>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</si>
  <si>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</si>
  <si>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</si>
  <si>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</si>
  <si>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</si>
  <si>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</si>
  <si>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</si>
  <si>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</si>
  <si>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</si>
  <si>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</si>
  <si>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</si>
  <si>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</si>
  <si>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</si>
  <si>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</si>
  <si>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</si>
  <si>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</si>
  <si>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</si>
  <si>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</si>
  <si>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</si>
  <si>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</si>
  <si>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</si>
  <si>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</si>
  <si>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</si>
  <si>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</si>
  <si>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</si>
  <si>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</si>
  <si>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</si>
  <si>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</si>
  <si>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</si>
  <si>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</si>
  <si>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</si>
  <si>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</si>
  <si>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</si>
  <si>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</si>
  <si>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</si>
  <si>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</si>
  <si>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</si>
  <si>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</si>
  <si>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</si>
  <si>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</si>
  <si>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</si>
  <si>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</si>
  <si>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</si>
  <si>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</si>
  <si>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</si>
  <si>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</si>
  <si>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</si>
  <si>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</si>
  <si>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</si>
  <si>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</si>
  <si>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</si>
  <si>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</si>
  <si>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</si>
  <si>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</si>
  <si>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</si>
  <si>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</si>
  <si>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</si>
  <si>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</si>
  <si>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</si>
  <si>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</si>
  <si>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</si>
  <si>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</si>
  <si>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</si>
  <si>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</si>
  <si>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</si>
  <si>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</si>
  <si>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</si>
  <si>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</si>
  <si>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</si>
  <si>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</si>
  <si>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</si>
  <si>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</si>
  <si>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</si>
  <si>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</si>
  <si>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</si>
  <si>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</si>
  <si>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</si>
  <si>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</si>
  <si>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</si>
  <si>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</si>
  <si>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</si>
  <si>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</si>
  <si>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</si>
  <si>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</si>
  <si>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</si>
  <si>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</si>
  <si>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</si>
  <si>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</si>
  <si>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</si>
  <si>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</si>
  <si>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</si>
  <si>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</si>
  <si>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</si>
  <si>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</si>
  <si>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</si>
  <si>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</si>
  <si>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</si>
  <si>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</si>
  <si>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</si>
  <si>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</si>
  <si>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</si>
  <si>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</si>
  <si>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</si>
  <si>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</si>
  <si>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</si>
  <si>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</si>
  <si>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</si>
  <si>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</si>
  <si>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</si>
  <si>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</si>
  <si>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</si>
  <si>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</si>
  <si>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</si>
  <si>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</si>
  <si>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</si>
  <si>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</si>
  <si>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</si>
  <si>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</si>
  <si>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</si>
  <si>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</si>
  <si>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</si>
  <si>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</si>
  <si>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</si>
  <si>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</si>
  <si>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</si>
  <si>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</si>
  <si>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</si>
  <si>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</si>
  <si>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</si>
  <si>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</si>
  <si>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</si>
  <si>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</si>
  <si>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</si>
  <si>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</si>
  <si>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</si>
  <si>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</si>
  <si>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</si>
  <si>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</si>
  <si>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</si>
  <si>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</si>
  <si>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</si>
  <si>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</si>
  <si>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</si>
  <si>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</si>
  <si>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</si>
  <si>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</si>
  <si>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</si>
  <si>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</si>
  <si>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</si>
  <si>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</si>
  <si>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</si>
  <si>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</si>
  <si>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</si>
  <si>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</si>
  <si>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</si>
  <si>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</si>
  <si>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</si>
  <si>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</si>
  <si>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</si>
  <si>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</si>
  <si>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</si>
  <si>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</si>
  <si>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</si>
  <si>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</si>
  <si>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</si>
  <si>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</si>
  <si>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</si>
  <si>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</si>
  <si>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</si>
  <si>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</si>
  <si>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</si>
  <si>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</si>
  <si>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</si>
  <si>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</si>
  <si>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</si>
  <si>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</si>
  <si>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</si>
  <si>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</si>
  <si>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</si>
  <si>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</si>
  <si>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</si>
  <si>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</si>
  <si>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</si>
  <si>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</si>
  <si>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</si>
  <si>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</si>
  <si>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</si>
  <si>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</si>
  <si>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</si>
  <si>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</si>
  <si>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</si>
  <si>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</si>
  <si>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</si>
  <si>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</si>
  <si>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</si>
  <si>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</si>
  <si>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</si>
  <si>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</si>
  <si>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</si>
  <si>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</si>
  <si>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</si>
  <si>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</si>
  <si>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</si>
  <si>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</si>
  <si>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</si>
  <si>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</si>
  <si>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</si>
  <si>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</si>
  <si>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Перечень</t>
  </si>
  <si>
    <t>Код главно-го админи-стратора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</si>
  <si>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</si>
  <si>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</si>
  <si>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</si>
  <si>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</si>
  <si>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</si>
  <si>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</si>
  <si>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</si>
  <si>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</si>
  <si>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</si>
  <si>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</si>
  <si>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</si>
  <si>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</si>
  <si>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</si>
  <si>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</si>
  <si>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</si>
  <si>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</si>
  <si>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</si>
  <si>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</si>
  <si>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</si>
  <si>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</si>
  <si>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</si>
  <si>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</si>
  <si>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</si>
  <si>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</si>
  <si>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</si>
  <si>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</si>
  <si>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</si>
  <si>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</si>
  <si>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</si>
  <si>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</si>
  <si>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</si>
  <si>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</si>
  <si>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</si>
  <si>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</si>
  <si>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</si>
  <si>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</si>
  <si>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</si>
  <si>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</si>
  <si>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</si>
  <si>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</si>
  <si>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</si>
  <si>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</si>
  <si>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</si>
  <si>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</si>
  <si>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</si>
  <si>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</si>
  <si>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</si>
  <si>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</si>
  <si>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</si>
  <si>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</si>
  <si>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</si>
  <si>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</si>
  <si>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</si>
  <si>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</si>
  <si>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</si>
  <si>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</si>
  <si>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</si>
  <si>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</si>
  <si>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</si>
  <si>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</si>
  <si>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</si>
  <si>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</si>
  <si>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</si>
  <si>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</si>
  <si>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</si>
  <si>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</si>
  <si>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</si>
  <si>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</si>
  <si>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</si>
  <si>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</si>
  <si>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</si>
  <si>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</si>
  <si>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</si>
  <si>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</si>
  <si>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</si>
  <si>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</si>
  <si>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</si>
  <si>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</si>
  <si>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</si>
  <si>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</si>
  <si>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</si>
  <si>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 xml:space="preserve">главных администраторов источников внутреннего  финансирования дефицита  бюджета                       </t>
  </si>
  <si>
    <t>Ханкайского муниципального округа</t>
  </si>
  <si>
    <t>ФИНАНСОВОЕ  УПРАВЛЕНИЕ АДМИНИСТРАЦИИ ХАНКАЙСКОГО МУНИЦИПАЛЬНОГО ОКРУГА ПРИМОРСКОГО КРАЯ</t>
  </si>
  <si>
    <t>Код источников внутреннего финансирования дефицита  бюджета муниципального округа</t>
  </si>
  <si>
    <t xml:space="preserve">Увеличение прочих остатков денежных средств бюджетов городских округов
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</si>
  <si>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</si>
  <si>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</si>
  <si>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</si>
  <si>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</si>
  <si>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</si>
  <si>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</si>
  <si>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</si>
  <si>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</si>
  <si>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</si>
  <si>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</si>
  <si>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</si>
  <si>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</si>
  <si>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</si>
  <si>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</si>
  <si>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</si>
  <si>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</si>
  <si>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</si>
  <si>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</si>
  <si>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</si>
  <si>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</si>
  <si>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</si>
  <si>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</si>
  <si>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</si>
  <si>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</si>
  <si>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</si>
  <si>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</si>
  <si>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</si>
  <si>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</si>
  <si>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</si>
  <si>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</si>
  <si>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</si>
  <si>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</si>
  <si>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</si>
  <si>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</si>
  <si>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</si>
  <si>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</si>
  <si>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</si>
  <si>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</si>
  <si>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</si>
  <si>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</si>
  <si>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</si>
  <si>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</si>
  <si>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</si>
  <si>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</si>
  <si>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</si>
  <si>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</si>
  <si>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</si>
  <si>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</si>
  <si>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</si>
  <si>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</si>
  <si>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</si>
  <si>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</si>
  <si>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</si>
  <si>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</si>
  <si>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</si>
  <si>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</si>
  <si>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</si>
  <si>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</si>
  <si>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</si>
  <si>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</si>
  <si>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</si>
  <si>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</si>
  <si>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</si>
  <si>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</si>
  <si>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</si>
  <si>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</si>
  <si>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</si>
  <si>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</si>
  <si>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</si>
  <si>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</si>
  <si>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</si>
  <si>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</si>
  <si>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</si>
  <si>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</si>
  <si>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</si>
  <si>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</si>
  <si>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</si>
  <si>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</si>
  <si>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</si>
  <si>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</si>
  <si>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</si>
  <si>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</si>
  <si>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</si>
  <si>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</si>
  <si>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</si>
  <si>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</si>
  <si>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</si>
  <si>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</si>
  <si>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</si>
  <si>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</si>
  <si>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</si>
  <si>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</si>
  <si>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</si>
  <si>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</si>
  <si>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</si>
  <si>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</si>
  <si>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</si>
  <si>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</si>
  <si>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</si>
  <si>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</si>
  <si>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</si>
  <si>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</si>
  <si>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</si>
  <si>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</si>
  <si>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</si>
  <si>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</si>
  <si>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</si>
  <si>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</si>
  <si>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</si>
  <si>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</si>
  <si>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</si>
  <si>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</si>
  <si>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</si>
  <si>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</si>
  <si>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</si>
  <si>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</si>
  <si>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</si>
  <si>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</si>
  <si>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</si>
  <si>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</si>
  <si>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</si>
  <si>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</si>
  <si>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</si>
  <si>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</si>
  <si>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</si>
  <si>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</si>
  <si>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</si>
  <si>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</si>
  <si>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</si>
  <si>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</si>
  <si>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</si>
  <si>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</si>
  <si>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</si>
  <si>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</si>
  <si>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</si>
  <si>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</si>
  <si>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</si>
  <si>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к проекту решения Думы</t>
  </si>
  <si>
    <t>01 05 02 01 14 0000 510</t>
  </si>
  <si>
    <t>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</si>
  <si>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</si>
  <si>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</si>
  <si>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</si>
  <si>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</si>
  <si>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</si>
  <si>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</si>
  <si>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</si>
  <si>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</si>
  <si>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</si>
  <si>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</si>
  <si>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</si>
  <si>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</si>
  <si>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</si>
  <si>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</si>
  <si>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</si>
  <si>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</si>
  <si>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</si>
  <si>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</si>
  <si>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</si>
  <si>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</si>
  <si>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</si>
  <si>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</si>
  <si>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</si>
  <si>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</si>
  <si>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</si>
  <si>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</si>
  <si>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</si>
  <si>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</si>
  <si>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</si>
  <si>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</si>
  <si>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Расходы на приобретение имущества для нужд Администрации округа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</si>
  <si>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</si>
  <si>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</si>
  <si>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</si>
  <si>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</si>
  <si>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</si>
  <si>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</si>
  <si>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</si>
  <si>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к проекту  решения Думы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</si>
  <si>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</si>
  <si>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</si>
  <si>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</si>
  <si>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</si>
  <si>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к  проекту решения Думы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</si>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</sst>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C17" sqref="C17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723</v>
      </c>
    </row>
    <row r="3" spans="1:3" x14ac:dyDescent="0.3">
      <c r="C3" s="77" t="s">
        <v>582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709</v>
      </c>
    </row>
    <row r="7" spans="1:3" x14ac:dyDescent="0.3">
      <c r="C7" s="77" t="s">
        <v>708</v>
      </c>
    </row>
    <row r="8" spans="1:3" x14ac:dyDescent="0.3">
      <c r="C8" s="77" t="s">
        <v>710</v>
      </c>
    </row>
    <row r="9" spans="1:3" x14ac:dyDescent="0.3">
      <c r="C9" s="77"/>
    </row>
    <row r="10" spans="1:3" s="8" customFormat="1" x14ac:dyDescent="0.25">
      <c r="A10" s="217" t="s">
        <v>157</v>
      </c>
      <c r="B10" s="217"/>
      <c r="C10" s="217"/>
    </row>
    <row r="11" spans="1:3" ht="37.5" customHeight="1" x14ac:dyDescent="0.25">
      <c r="A11" s="216" t="s">
        <v>588</v>
      </c>
      <c r="B11" s="216"/>
      <c r="C11" s="216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64"/>
      <c r="C13" s="17"/>
    </row>
    <row r="14" spans="1:3" x14ac:dyDescent="0.3">
      <c r="A14" s="77"/>
      <c r="C14" s="77" t="s">
        <v>416</v>
      </c>
    </row>
    <row r="15" spans="1:3" ht="56.25" x14ac:dyDescent="0.25">
      <c r="A15" s="167" t="s">
        <v>159</v>
      </c>
      <c r="B15" s="167" t="s">
        <v>160</v>
      </c>
      <c r="C15" s="167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33638568.039999962</v>
      </c>
    </row>
    <row r="17" spans="1:3" ht="56.25" x14ac:dyDescent="0.3">
      <c r="A17" s="18" t="s">
        <v>721</v>
      </c>
      <c r="B17" s="19" t="s">
        <v>783</v>
      </c>
      <c r="C17" s="97">
        <f>-'прил 7 '!C66</f>
        <v>-1023621135.2</v>
      </c>
    </row>
    <row r="18" spans="1:3" ht="56.25" x14ac:dyDescent="0.3">
      <c r="A18" s="18" t="s">
        <v>722</v>
      </c>
      <c r="B18" s="19" t="s">
        <v>784</v>
      </c>
      <c r="C18" s="97">
        <f>'прил 13 '!E571</f>
        <v>1057259703.24</v>
      </c>
    </row>
    <row r="19" spans="1:3" x14ac:dyDescent="0.3">
      <c r="A19" s="18"/>
      <c r="B19" s="20" t="s">
        <v>163</v>
      </c>
      <c r="C19" s="121">
        <f>C16</f>
        <v>33638568.039999962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8"/>
  <sheetViews>
    <sheetView view="pageBreakPreview" topLeftCell="A559" zoomScale="98" zoomScaleNormal="100" zoomScaleSheetLayoutView="98" workbookViewId="0">
      <selection activeCell="E559" sqref="E559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453</v>
      </c>
    </row>
    <row r="2" spans="1:7" x14ac:dyDescent="0.3">
      <c r="E2" s="77" t="s">
        <v>764</v>
      </c>
    </row>
    <row r="3" spans="1:7" x14ac:dyDescent="0.3">
      <c r="E3" s="77" t="s">
        <v>582</v>
      </c>
    </row>
    <row r="4" spans="1:7" x14ac:dyDescent="0.3">
      <c r="D4" s="231"/>
      <c r="E4" s="231"/>
    </row>
    <row r="5" spans="1:7" x14ac:dyDescent="0.3">
      <c r="E5" s="77" t="s">
        <v>256</v>
      </c>
    </row>
    <row r="6" spans="1:7" x14ac:dyDescent="0.3">
      <c r="E6" s="77" t="s">
        <v>709</v>
      </c>
    </row>
    <row r="7" spans="1:7" x14ac:dyDescent="0.3">
      <c r="E7" s="77" t="s">
        <v>708</v>
      </c>
    </row>
    <row r="8" spans="1:7" x14ac:dyDescent="0.3">
      <c r="E8" s="77" t="s">
        <v>710</v>
      </c>
    </row>
    <row r="9" spans="1:7" x14ac:dyDescent="0.3">
      <c r="A9" s="232" t="s">
        <v>196</v>
      </c>
      <c r="B9" s="233"/>
      <c r="C9" s="233"/>
      <c r="D9" s="233"/>
      <c r="E9" s="233"/>
    </row>
    <row r="10" spans="1:7" x14ac:dyDescent="0.3">
      <c r="A10" s="226" t="s">
        <v>579</v>
      </c>
      <c r="B10" s="234"/>
      <c r="C10" s="234"/>
      <c r="D10" s="234"/>
      <c r="E10" s="234"/>
    </row>
    <row r="11" spans="1:7" x14ac:dyDescent="0.3">
      <c r="A11" s="226" t="s">
        <v>768</v>
      </c>
      <c r="B11" s="226"/>
      <c r="C11" s="226"/>
      <c r="D11" s="226"/>
      <c r="E11" s="226"/>
    </row>
    <row r="12" spans="1:7" x14ac:dyDescent="0.3">
      <c r="A12" s="226" t="s">
        <v>259</v>
      </c>
      <c r="B12" s="226"/>
      <c r="C12" s="226"/>
      <c r="D12" s="226"/>
      <c r="E12" s="226"/>
    </row>
    <row r="13" spans="1:7" x14ac:dyDescent="0.3">
      <c r="A13" s="226" t="s">
        <v>260</v>
      </c>
      <c r="B13" s="226"/>
      <c r="C13" s="226"/>
      <c r="D13" s="226"/>
      <c r="E13" s="226"/>
    </row>
    <row r="14" spans="1:7" x14ac:dyDescent="0.3">
      <c r="A14" s="208"/>
      <c r="B14" s="55"/>
      <c r="C14" s="55"/>
      <c r="D14" s="55"/>
      <c r="E14" s="66" t="s">
        <v>416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116421855.23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 x14ac:dyDescent="0.25">
      <c r="A19" s="46" t="s">
        <v>530</v>
      </c>
      <c r="B19" s="47" t="s">
        <v>29</v>
      </c>
      <c r="C19" s="47" t="s">
        <v>531</v>
      </c>
      <c r="D19" s="47" t="s">
        <v>6</v>
      </c>
      <c r="E19" s="85">
        <f>E20</f>
        <v>2523500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531</v>
      </c>
      <c r="D20" s="47" t="s">
        <v>12</v>
      </c>
      <c r="E20" s="85">
        <f>E21</f>
        <v>2523500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531</v>
      </c>
      <c r="D21" s="47" t="s">
        <v>14</v>
      </c>
      <c r="E21" s="85">
        <v>2523500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563</v>
      </c>
      <c r="B24" s="47" t="s">
        <v>109</v>
      </c>
      <c r="C24" s="47" t="s">
        <v>564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564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564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528</v>
      </c>
      <c r="B27" s="47" t="s">
        <v>109</v>
      </c>
      <c r="C27" s="47" t="s">
        <v>529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529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529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529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529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529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529</v>
      </c>
      <c r="D33" s="47" t="s">
        <v>22</v>
      </c>
      <c r="E33" s="85">
        <f>5500</f>
        <v>5500</v>
      </c>
    </row>
    <row r="34" spans="1:5" outlineLevel="4" x14ac:dyDescent="0.25">
      <c r="A34" s="46" t="s">
        <v>566</v>
      </c>
      <c r="B34" s="47" t="s">
        <v>109</v>
      </c>
      <c r="C34" s="47" t="s">
        <v>565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565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565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 x14ac:dyDescent="0.25">
      <c r="A39" s="46" t="s">
        <v>528</v>
      </c>
      <c r="B39" s="47" t="s">
        <v>31</v>
      </c>
      <c r="C39" s="47" t="s">
        <v>529</v>
      </c>
      <c r="D39" s="47" t="s">
        <v>6</v>
      </c>
      <c r="E39" s="85">
        <f>E40+E42</f>
        <v>24224582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529</v>
      </c>
      <c r="D40" s="47" t="s">
        <v>12</v>
      </c>
      <c r="E40" s="85">
        <f>E41</f>
        <v>24132582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529</v>
      </c>
      <c r="D41" s="47" t="s">
        <v>14</v>
      </c>
      <c r="E41" s="85">
        <v>24132582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529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529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8930445.1400000006</v>
      </c>
    </row>
    <row r="52" spans="1:5" ht="39.75" customHeight="1" outlineLevel="4" x14ac:dyDescent="0.25">
      <c r="A52" s="46" t="s">
        <v>528</v>
      </c>
      <c r="B52" s="47" t="s">
        <v>10</v>
      </c>
      <c r="C52" s="47" t="s">
        <v>529</v>
      </c>
      <c r="D52" s="47" t="s">
        <v>6</v>
      </c>
      <c r="E52" s="85">
        <f>E53+E55+E57</f>
        <v>6850546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529</v>
      </c>
      <c r="D53" s="47" t="s">
        <v>12</v>
      </c>
      <c r="E53" s="85">
        <f>E54</f>
        <v>6599213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529</v>
      </c>
      <c r="D54" s="47" t="s">
        <v>14</v>
      </c>
      <c r="E54" s="85">
        <f>6247213+352000</f>
        <v>6599213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529</v>
      </c>
      <c r="D55" s="47" t="s">
        <v>16</v>
      </c>
      <c r="E55" s="85">
        <f>E56</f>
        <v>250333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529</v>
      </c>
      <c r="D56" s="47" t="s">
        <v>18</v>
      </c>
      <c r="E56" s="85">
        <v>250333</v>
      </c>
    </row>
    <row r="57" spans="1:5" outlineLevel="5" x14ac:dyDescent="0.25">
      <c r="A57" s="46" t="s">
        <v>19</v>
      </c>
      <c r="B57" s="47" t="s">
        <v>10</v>
      </c>
      <c r="C57" s="47" t="s">
        <v>529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529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 x14ac:dyDescent="0.25">
      <c r="A62" s="46" t="s">
        <v>532</v>
      </c>
      <c r="B62" s="47" t="s">
        <v>10</v>
      </c>
      <c r="C62" s="47" t="s">
        <v>572</v>
      </c>
      <c r="D62" s="47" t="s">
        <v>6</v>
      </c>
      <c r="E62" s="85">
        <f>E63</f>
        <v>769682.14</v>
      </c>
    </row>
    <row r="63" spans="1:5" ht="60" customHeight="1" outlineLevel="5" x14ac:dyDescent="0.25">
      <c r="A63" s="46" t="s">
        <v>11</v>
      </c>
      <c r="B63" s="47" t="s">
        <v>10</v>
      </c>
      <c r="C63" s="47" t="s">
        <v>572</v>
      </c>
      <c r="D63" s="47" t="s">
        <v>12</v>
      </c>
      <c r="E63" s="85">
        <f>E64</f>
        <v>769682.14</v>
      </c>
    </row>
    <row r="64" spans="1:5" ht="19.5" customHeight="1" outlineLevel="6" x14ac:dyDescent="0.25">
      <c r="A64" s="46" t="s">
        <v>13</v>
      </c>
      <c r="B64" s="47" t="s">
        <v>10</v>
      </c>
      <c r="C64" s="47" t="s">
        <v>572</v>
      </c>
      <c r="D64" s="47" t="s">
        <v>14</v>
      </c>
      <c r="E64" s="85">
        <v>769682.14</v>
      </c>
    </row>
    <row r="65" spans="1:5" ht="19.5" customHeight="1" outlineLevel="6" x14ac:dyDescent="0.25">
      <c r="A65" s="46" t="s">
        <v>762</v>
      </c>
      <c r="B65" s="47" t="s">
        <v>759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 x14ac:dyDescent="0.25">
      <c r="A66" s="46" t="s">
        <v>132</v>
      </c>
      <c r="B66" s="47" t="s">
        <v>759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 x14ac:dyDescent="0.25">
      <c r="A67" s="46" t="s">
        <v>761</v>
      </c>
      <c r="B67" s="47" t="s">
        <v>759</v>
      </c>
      <c r="C67" s="47" t="s">
        <v>767</v>
      </c>
      <c r="D67" s="47" t="s">
        <v>6</v>
      </c>
      <c r="E67" s="85">
        <f>E68</f>
        <v>572014.66999999993</v>
      </c>
    </row>
    <row r="68" spans="1:5" ht="19.5" customHeight="1" outlineLevel="6" x14ac:dyDescent="0.25">
      <c r="A68" s="46" t="s">
        <v>19</v>
      </c>
      <c r="B68" s="47" t="s">
        <v>759</v>
      </c>
      <c r="C68" s="47" t="s">
        <v>767</v>
      </c>
      <c r="D68" s="47" t="s">
        <v>20</v>
      </c>
      <c r="E68" s="85">
        <f>E69</f>
        <v>572014.66999999993</v>
      </c>
    </row>
    <row r="69" spans="1:5" ht="19.5" customHeight="1" outlineLevel="6" x14ac:dyDescent="0.25">
      <c r="A69" s="46" t="s">
        <v>760</v>
      </c>
      <c r="B69" s="47" t="s">
        <v>759</v>
      </c>
      <c r="C69" s="47" t="s">
        <v>767</v>
      </c>
      <c r="D69" s="47" t="s">
        <v>758</v>
      </c>
      <c r="E69" s="85">
        <f>3646114.67-650000-1478000-151100-1300000+505000</f>
        <v>572014.66999999993</v>
      </c>
    </row>
    <row r="70" spans="1:5" outlineLevel="1" x14ac:dyDescent="0.25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75085333.939999998</v>
      </c>
    </row>
    <row r="71" spans="1:5" ht="37.5" outlineLevel="2" x14ac:dyDescent="0.25">
      <c r="A71" s="79" t="s">
        <v>387</v>
      </c>
      <c r="B71" s="62" t="s">
        <v>24</v>
      </c>
      <c r="C71" s="62" t="s">
        <v>128</v>
      </c>
      <c r="D71" s="62" t="s">
        <v>6</v>
      </c>
      <c r="E71" s="85">
        <f>E72+E79+E87</f>
        <v>23617795.09</v>
      </c>
    </row>
    <row r="72" spans="1:5" ht="37.5" outlineLevel="3" x14ac:dyDescent="0.25">
      <c r="A72" s="46" t="s">
        <v>214</v>
      </c>
      <c r="B72" s="47" t="s">
        <v>24</v>
      </c>
      <c r="C72" s="47" t="s">
        <v>319</v>
      </c>
      <c r="D72" s="47" t="s">
        <v>6</v>
      </c>
      <c r="E72" s="85">
        <f>E73+E76</f>
        <v>883385</v>
      </c>
    </row>
    <row r="73" spans="1:5" outlineLevel="4" x14ac:dyDescent="0.25">
      <c r="A73" s="46" t="s">
        <v>327</v>
      </c>
      <c r="B73" s="47" t="s">
        <v>24</v>
      </c>
      <c r="C73" s="47" t="s">
        <v>320</v>
      </c>
      <c r="D73" s="47" t="s">
        <v>6</v>
      </c>
      <c r="E73" s="85">
        <f>E74</f>
        <v>833385</v>
      </c>
    </row>
    <row r="74" spans="1:5" ht="16.5" customHeight="1" outlineLevel="5" x14ac:dyDescent="0.25">
      <c r="A74" s="46" t="s">
        <v>15</v>
      </c>
      <c r="B74" s="47" t="s">
        <v>24</v>
      </c>
      <c r="C74" s="47" t="s">
        <v>320</v>
      </c>
      <c r="D74" s="47" t="s">
        <v>16</v>
      </c>
      <c r="E74" s="85">
        <f>E75</f>
        <v>833385</v>
      </c>
    </row>
    <row r="75" spans="1:5" ht="21" customHeight="1" outlineLevel="6" x14ac:dyDescent="0.25">
      <c r="A75" s="46" t="s">
        <v>17</v>
      </c>
      <c r="B75" s="47" t="s">
        <v>24</v>
      </c>
      <c r="C75" s="47" t="s">
        <v>320</v>
      </c>
      <c r="D75" s="47" t="s">
        <v>18</v>
      </c>
      <c r="E75" s="85">
        <f>212385+31000+20000+570000</f>
        <v>833385</v>
      </c>
    </row>
    <row r="76" spans="1:5" outlineLevel="4" x14ac:dyDescent="0.25">
      <c r="A76" s="46" t="s">
        <v>328</v>
      </c>
      <c r="B76" s="47" t="s">
        <v>24</v>
      </c>
      <c r="C76" s="47" t="s">
        <v>329</v>
      </c>
      <c r="D76" s="47" t="s">
        <v>6</v>
      </c>
      <c r="E76" s="85">
        <f>E77</f>
        <v>50000</v>
      </c>
    </row>
    <row r="77" spans="1:5" ht="19.5" customHeight="1" outlineLevel="5" x14ac:dyDescent="0.25">
      <c r="A77" s="46" t="s">
        <v>15</v>
      </c>
      <c r="B77" s="47" t="s">
        <v>24</v>
      </c>
      <c r="C77" s="47" t="s">
        <v>329</v>
      </c>
      <c r="D77" s="47" t="s">
        <v>16</v>
      </c>
      <c r="E77" s="85">
        <f>E78</f>
        <v>50000</v>
      </c>
    </row>
    <row r="78" spans="1:5" ht="20.25" customHeight="1" outlineLevel="6" x14ac:dyDescent="0.25">
      <c r="A78" s="46" t="s">
        <v>17</v>
      </c>
      <c r="B78" s="47" t="s">
        <v>24</v>
      </c>
      <c r="C78" s="47" t="s">
        <v>329</v>
      </c>
      <c r="D78" s="47" t="s">
        <v>18</v>
      </c>
      <c r="E78" s="85">
        <f>50000</f>
        <v>50000</v>
      </c>
    </row>
    <row r="79" spans="1:5" ht="37.5" outlineLevel="6" x14ac:dyDescent="0.25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20633310.09</v>
      </c>
    </row>
    <row r="80" spans="1:5" ht="37.5" outlineLevel="4" x14ac:dyDescent="0.25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20633310.09</v>
      </c>
    </row>
    <row r="81" spans="1:5" ht="55.5" customHeight="1" outlineLevel="5" x14ac:dyDescent="0.2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outlineLevel="6" x14ac:dyDescent="0.25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 x14ac:dyDescent="0.2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10141670.09</v>
      </c>
    </row>
    <row r="84" spans="1:5" ht="20.25" customHeight="1" outlineLevel="6" x14ac:dyDescent="0.25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7657000+2342670.09+142000</f>
        <v>10141670.09</v>
      </c>
    </row>
    <row r="85" spans="1:5" outlineLevel="5" x14ac:dyDescent="0.2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 x14ac:dyDescent="0.25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 x14ac:dyDescent="0.25">
      <c r="A87" s="48" t="s">
        <v>757</v>
      </c>
      <c r="B87" s="47" t="s">
        <v>24</v>
      </c>
      <c r="C87" s="47" t="s">
        <v>272</v>
      </c>
      <c r="D87" s="47" t="s">
        <v>6</v>
      </c>
      <c r="E87" s="85">
        <f>E88+E91</f>
        <v>2101100</v>
      </c>
    </row>
    <row r="88" spans="1:5" ht="37.5" outlineLevel="6" x14ac:dyDescent="0.25">
      <c r="A88" s="48" t="s">
        <v>756</v>
      </c>
      <c r="B88" s="47" t="s">
        <v>24</v>
      </c>
      <c r="C88" s="47" t="s">
        <v>755</v>
      </c>
      <c r="D88" s="47" t="s">
        <v>6</v>
      </c>
      <c r="E88" s="85">
        <f>E89</f>
        <v>650000</v>
      </c>
    </row>
    <row r="89" spans="1:5" ht="37.5" outlineLevel="6" x14ac:dyDescent="0.25">
      <c r="A89" s="46" t="s">
        <v>15</v>
      </c>
      <c r="B89" s="47" t="s">
        <v>24</v>
      </c>
      <c r="C89" s="47" t="s">
        <v>754</v>
      </c>
      <c r="D89" s="47" t="s">
        <v>16</v>
      </c>
      <c r="E89" s="85">
        <f>E90</f>
        <v>650000</v>
      </c>
    </row>
    <row r="90" spans="1:5" ht="37.5" outlineLevel="6" x14ac:dyDescent="0.25">
      <c r="A90" s="46" t="s">
        <v>17</v>
      </c>
      <c r="B90" s="47" t="s">
        <v>24</v>
      </c>
      <c r="C90" s="47" t="s">
        <v>754</v>
      </c>
      <c r="D90" s="47" t="s">
        <v>18</v>
      </c>
      <c r="E90" s="85">
        <v>650000</v>
      </c>
    </row>
    <row r="91" spans="1:5" ht="37.5" outlineLevel="6" x14ac:dyDescent="0.25">
      <c r="A91" s="46" t="s">
        <v>753</v>
      </c>
      <c r="B91" s="47" t="s">
        <v>24</v>
      </c>
      <c r="C91" s="47" t="s">
        <v>755</v>
      </c>
      <c r="D91" s="47" t="s">
        <v>6</v>
      </c>
      <c r="E91" s="85">
        <f>E92</f>
        <v>1451100</v>
      </c>
    </row>
    <row r="92" spans="1:5" ht="37.5" outlineLevel="6" x14ac:dyDescent="0.25">
      <c r="A92" s="46" t="s">
        <v>15</v>
      </c>
      <c r="B92" s="47" t="s">
        <v>24</v>
      </c>
      <c r="C92" s="47" t="s">
        <v>752</v>
      </c>
      <c r="D92" s="47" t="s">
        <v>16</v>
      </c>
      <c r="E92" s="85">
        <f>E93</f>
        <v>1451100</v>
      </c>
    </row>
    <row r="93" spans="1:5" ht="37.5" outlineLevel="6" x14ac:dyDescent="0.25">
      <c r="A93" s="46" t="s">
        <v>17</v>
      </c>
      <c r="B93" s="47" t="s">
        <v>24</v>
      </c>
      <c r="C93" s="47" t="s">
        <v>752</v>
      </c>
      <c r="D93" s="47" t="s">
        <v>18</v>
      </c>
      <c r="E93" s="85">
        <v>1451100</v>
      </c>
    </row>
    <row r="94" spans="1:5" ht="37.5" outlineLevel="6" x14ac:dyDescent="0.25">
      <c r="A94" s="79" t="s">
        <v>441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 x14ac:dyDescent="0.25">
      <c r="A95" s="46" t="s">
        <v>330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 x14ac:dyDescent="0.25">
      <c r="A96" s="46" t="s">
        <v>331</v>
      </c>
      <c r="B96" s="47" t="s">
        <v>24</v>
      </c>
      <c r="C96" s="47" t="s">
        <v>332</v>
      </c>
      <c r="D96" s="47" t="s">
        <v>6</v>
      </c>
      <c r="E96" s="85">
        <f>E97</f>
        <v>50000</v>
      </c>
    </row>
    <row r="97" spans="1:5" ht="37.5" outlineLevel="6" x14ac:dyDescent="0.25">
      <c r="A97" s="46" t="s">
        <v>15</v>
      </c>
      <c r="B97" s="47" t="s">
        <v>24</v>
      </c>
      <c r="C97" s="47" t="s">
        <v>332</v>
      </c>
      <c r="D97" s="47" t="s">
        <v>16</v>
      </c>
      <c r="E97" s="85">
        <f>E98</f>
        <v>50000</v>
      </c>
    </row>
    <row r="98" spans="1:5" ht="20.25" customHeight="1" outlineLevel="6" x14ac:dyDescent="0.25">
      <c r="A98" s="46" t="s">
        <v>17</v>
      </c>
      <c r="B98" s="47" t="s">
        <v>24</v>
      </c>
      <c r="C98" s="47" t="s">
        <v>332</v>
      </c>
      <c r="D98" s="47" t="s">
        <v>18</v>
      </c>
      <c r="E98" s="85">
        <f>50000</f>
        <v>50000</v>
      </c>
    </row>
    <row r="99" spans="1:5" ht="33.75" customHeight="1" outlineLevel="6" x14ac:dyDescent="0.25">
      <c r="A99" s="79" t="s">
        <v>442</v>
      </c>
      <c r="B99" s="62" t="s">
        <v>24</v>
      </c>
      <c r="C99" s="62" t="s">
        <v>321</v>
      </c>
      <c r="D99" s="62" t="s">
        <v>6</v>
      </c>
      <c r="E99" s="85">
        <f>E100</f>
        <v>2392285</v>
      </c>
    </row>
    <row r="100" spans="1:5" ht="36.75" customHeight="1" outlineLevel="6" x14ac:dyDescent="0.25">
      <c r="A100" s="49" t="s">
        <v>333</v>
      </c>
      <c r="B100" s="47" t="s">
        <v>24</v>
      </c>
      <c r="C100" s="47" t="s">
        <v>323</v>
      </c>
      <c r="D100" s="47" t="s">
        <v>6</v>
      </c>
      <c r="E100" s="85">
        <f>E101+E104</f>
        <v>2392285</v>
      </c>
    </row>
    <row r="101" spans="1:5" ht="37.5" outlineLevel="6" x14ac:dyDescent="0.25">
      <c r="A101" s="49" t="s">
        <v>334</v>
      </c>
      <c r="B101" s="47" t="s">
        <v>24</v>
      </c>
      <c r="C101" s="47" t="s">
        <v>335</v>
      </c>
      <c r="D101" s="47" t="s">
        <v>6</v>
      </c>
      <c r="E101" s="85">
        <f>E102</f>
        <v>2349785</v>
      </c>
    </row>
    <row r="102" spans="1:5" ht="23.25" customHeight="1" outlineLevel="6" x14ac:dyDescent="0.25">
      <c r="A102" s="46" t="s">
        <v>15</v>
      </c>
      <c r="B102" s="47" t="s">
        <v>24</v>
      </c>
      <c r="C102" s="47" t="s">
        <v>335</v>
      </c>
      <c r="D102" s="47" t="s">
        <v>16</v>
      </c>
      <c r="E102" s="85">
        <f>E103</f>
        <v>2349785</v>
      </c>
    </row>
    <row r="103" spans="1:5" ht="21.75" customHeight="1" outlineLevel="6" x14ac:dyDescent="0.25">
      <c r="A103" s="46" t="s">
        <v>17</v>
      </c>
      <c r="B103" s="47" t="s">
        <v>24</v>
      </c>
      <c r="C103" s="47" t="s">
        <v>335</v>
      </c>
      <c r="D103" s="47" t="s">
        <v>18</v>
      </c>
      <c r="E103" s="85">
        <f>1890470+459315</f>
        <v>2349785</v>
      </c>
    </row>
    <row r="104" spans="1:5" ht="21" customHeight="1" outlineLevel="6" x14ac:dyDescent="0.25">
      <c r="A104" s="49" t="s">
        <v>336</v>
      </c>
      <c r="B104" s="47" t="s">
        <v>24</v>
      </c>
      <c r="C104" s="47" t="s">
        <v>324</v>
      </c>
      <c r="D104" s="47" t="s">
        <v>6</v>
      </c>
      <c r="E104" s="85">
        <f>E105</f>
        <v>42500</v>
      </c>
    </row>
    <row r="105" spans="1:5" ht="21" customHeight="1" outlineLevel="6" x14ac:dyDescent="0.25">
      <c r="A105" s="46" t="s">
        <v>15</v>
      </c>
      <c r="B105" s="47" t="s">
        <v>24</v>
      </c>
      <c r="C105" s="47" t="s">
        <v>324</v>
      </c>
      <c r="D105" s="47" t="s">
        <v>16</v>
      </c>
      <c r="E105" s="85">
        <f>E106</f>
        <v>42500</v>
      </c>
    </row>
    <row r="106" spans="1:5" ht="21" customHeight="1" outlineLevel="6" x14ac:dyDescent="0.25">
      <c r="A106" s="46" t="s">
        <v>17</v>
      </c>
      <c r="B106" s="47" t="s">
        <v>24</v>
      </c>
      <c r="C106" s="47" t="s">
        <v>324</v>
      </c>
      <c r="D106" s="47" t="s">
        <v>18</v>
      </c>
      <c r="E106" s="85">
        <f>42500</f>
        <v>42500</v>
      </c>
    </row>
    <row r="107" spans="1:5" ht="38.25" customHeight="1" outlineLevel="6" x14ac:dyDescent="0.25">
      <c r="A107" s="79" t="s">
        <v>388</v>
      </c>
      <c r="B107" s="62" t="s">
        <v>24</v>
      </c>
      <c r="C107" s="62" t="s">
        <v>337</v>
      </c>
      <c r="D107" s="62" t="s">
        <v>6</v>
      </c>
      <c r="E107" s="85">
        <f>E108</f>
        <v>5493392.1600000001</v>
      </c>
    </row>
    <row r="108" spans="1:5" ht="37.5" outlineLevel="6" x14ac:dyDescent="0.25">
      <c r="A108" s="46" t="s">
        <v>215</v>
      </c>
      <c r="B108" s="47" t="s">
        <v>24</v>
      </c>
      <c r="C108" s="47" t="s">
        <v>338</v>
      </c>
      <c r="D108" s="47" t="s">
        <v>6</v>
      </c>
      <c r="E108" s="85">
        <f>E109</f>
        <v>5493392.1600000001</v>
      </c>
    </row>
    <row r="109" spans="1:5" ht="56.25" outlineLevel="6" x14ac:dyDescent="0.25">
      <c r="A109" s="46" t="s">
        <v>32</v>
      </c>
      <c r="B109" s="47" t="s">
        <v>24</v>
      </c>
      <c r="C109" s="47" t="s">
        <v>339</v>
      </c>
      <c r="D109" s="47" t="s">
        <v>6</v>
      </c>
      <c r="E109" s="85">
        <f>E110+E112</f>
        <v>5493392.1600000001</v>
      </c>
    </row>
    <row r="110" spans="1:5" ht="18" customHeight="1" outlineLevel="6" x14ac:dyDescent="0.25">
      <c r="A110" s="46" t="s">
        <v>15</v>
      </c>
      <c r="B110" s="47" t="s">
        <v>24</v>
      </c>
      <c r="C110" s="47" t="s">
        <v>339</v>
      </c>
      <c r="D110" s="47" t="s">
        <v>16</v>
      </c>
      <c r="E110" s="85">
        <f>E111</f>
        <v>5353392.16</v>
      </c>
    </row>
    <row r="111" spans="1:5" ht="18.75" customHeight="1" outlineLevel="6" x14ac:dyDescent="0.25">
      <c r="A111" s="46" t="s">
        <v>17</v>
      </c>
      <c r="B111" s="47" t="s">
        <v>24</v>
      </c>
      <c r="C111" s="47" t="s">
        <v>339</v>
      </c>
      <c r="D111" s="47" t="s">
        <v>18</v>
      </c>
      <c r="E111" s="85">
        <f>3000000+1399792.16+953600</f>
        <v>5353392.16</v>
      </c>
    </row>
    <row r="112" spans="1:5" outlineLevel="6" x14ac:dyDescent="0.25">
      <c r="A112" s="46" t="s">
        <v>19</v>
      </c>
      <c r="B112" s="47" t="s">
        <v>24</v>
      </c>
      <c r="C112" s="47" t="s">
        <v>339</v>
      </c>
      <c r="D112" s="47" t="s">
        <v>20</v>
      </c>
      <c r="E112" s="85">
        <f>E113</f>
        <v>140000</v>
      </c>
    </row>
    <row r="113" spans="1:5" outlineLevel="6" x14ac:dyDescent="0.25">
      <c r="A113" s="46" t="s">
        <v>21</v>
      </c>
      <c r="B113" s="47" t="s">
        <v>24</v>
      </c>
      <c r="C113" s="47" t="s">
        <v>339</v>
      </c>
      <c r="D113" s="47" t="s">
        <v>22</v>
      </c>
      <c r="E113" s="85">
        <f>140000</f>
        <v>140000</v>
      </c>
    </row>
    <row r="114" spans="1:5" outlineLevel="2" x14ac:dyDescent="0.25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E115+E123+E128+E131+E134+E120</f>
        <v>43531861.690000005</v>
      </c>
    </row>
    <row r="115" spans="1:5" ht="36.75" customHeight="1" outlineLevel="4" x14ac:dyDescent="0.25">
      <c r="A115" s="46" t="s">
        <v>528</v>
      </c>
      <c r="B115" s="47" t="s">
        <v>24</v>
      </c>
      <c r="C115" s="47" t="s">
        <v>529</v>
      </c>
      <c r="D115" s="47" t="s">
        <v>6</v>
      </c>
      <c r="E115" s="85">
        <f>E116+E118</f>
        <v>34217347</v>
      </c>
    </row>
    <row r="116" spans="1:5" ht="75" outlineLevel="5" x14ac:dyDescent="0.25">
      <c r="A116" s="46" t="s">
        <v>11</v>
      </c>
      <c r="B116" s="47" t="s">
        <v>24</v>
      </c>
      <c r="C116" s="47" t="s">
        <v>529</v>
      </c>
      <c r="D116" s="47" t="s">
        <v>12</v>
      </c>
      <c r="E116" s="85">
        <f>E117</f>
        <v>34197347</v>
      </c>
    </row>
    <row r="117" spans="1:5" ht="17.25" customHeight="1" outlineLevel="6" x14ac:dyDescent="0.25">
      <c r="A117" s="46" t="s">
        <v>13</v>
      </c>
      <c r="B117" s="47" t="s">
        <v>24</v>
      </c>
      <c r="C117" s="47" t="s">
        <v>529</v>
      </c>
      <c r="D117" s="47" t="s">
        <v>14</v>
      </c>
      <c r="E117" s="85">
        <v>34197347</v>
      </c>
    </row>
    <row r="118" spans="1:5" ht="17.25" customHeight="1" outlineLevel="6" x14ac:dyDescent="0.25">
      <c r="A118" s="46" t="s">
        <v>15</v>
      </c>
      <c r="B118" s="47" t="s">
        <v>24</v>
      </c>
      <c r="C118" s="47" t="s">
        <v>529</v>
      </c>
      <c r="D118" s="47" t="s">
        <v>16</v>
      </c>
      <c r="E118" s="85">
        <f>E119</f>
        <v>20000</v>
      </c>
    </row>
    <row r="119" spans="1:5" ht="21" customHeight="1" outlineLevel="6" x14ac:dyDescent="0.25">
      <c r="A119" s="46" t="s">
        <v>17</v>
      </c>
      <c r="B119" s="47" t="s">
        <v>24</v>
      </c>
      <c r="C119" s="47" t="s">
        <v>529</v>
      </c>
      <c r="D119" s="47" t="s">
        <v>18</v>
      </c>
      <c r="E119" s="85">
        <f>20000</f>
        <v>20000</v>
      </c>
    </row>
    <row r="120" spans="1:5" ht="39" customHeight="1" outlineLevel="6" x14ac:dyDescent="0.25">
      <c r="A120" s="46" t="s">
        <v>751</v>
      </c>
      <c r="B120" s="47" t="s">
        <v>24</v>
      </c>
      <c r="C120" s="47" t="s">
        <v>749</v>
      </c>
      <c r="D120" s="47" t="s">
        <v>6</v>
      </c>
      <c r="E120" s="85">
        <f>E121</f>
        <v>393002.59</v>
      </c>
    </row>
    <row r="121" spans="1:5" ht="21" customHeight="1" outlineLevel="6" x14ac:dyDescent="0.25">
      <c r="A121" s="46" t="s">
        <v>19</v>
      </c>
      <c r="B121" s="47" t="s">
        <v>24</v>
      </c>
      <c r="C121" s="47" t="s">
        <v>749</v>
      </c>
      <c r="D121" s="47" t="s">
        <v>20</v>
      </c>
      <c r="E121" s="85">
        <f>E122</f>
        <v>393002.59</v>
      </c>
    </row>
    <row r="122" spans="1:5" ht="21" customHeight="1" outlineLevel="6" x14ac:dyDescent="0.25">
      <c r="A122" s="46" t="s">
        <v>750</v>
      </c>
      <c r="B122" s="47" t="s">
        <v>24</v>
      </c>
      <c r="C122" s="47" t="s">
        <v>749</v>
      </c>
      <c r="D122" s="47" t="s">
        <v>22</v>
      </c>
      <c r="E122" s="85">
        <v>393002.59</v>
      </c>
    </row>
    <row r="123" spans="1:5" ht="21" customHeight="1" outlineLevel="6" x14ac:dyDescent="0.25">
      <c r="A123" s="48" t="s">
        <v>655</v>
      </c>
      <c r="B123" s="47" t="s">
        <v>24</v>
      </c>
      <c r="C123" s="47" t="s">
        <v>656</v>
      </c>
      <c r="D123" s="47" t="s">
        <v>6</v>
      </c>
      <c r="E123" s="85">
        <f>E124+E126</f>
        <v>1519678.9</v>
      </c>
    </row>
    <row r="124" spans="1:5" ht="21" customHeight="1" outlineLevel="6" x14ac:dyDescent="0.25">
      <c r="A124" s="46" t="s">
        <v>15</v>
      </c>
      <c r="B124" s="47" t="s">
        <v>24</v>
      </c>
      <c r="C124" s="47" t="s">
        <v>656</v>
      </c>
      <c r="D124" s="47" t="s">
        <v>16</v>
      </c>
      <c r="E124" s="85">
        <f>E125</f>
        <v>153000</v>
      </c>
    </row>
    <row r="125" spans="1:5" ht="21" customHeight="1" outlineLevel="6" x14ac:dyDescent="0.25">
      <c r="A125" s="46" t="s">
        <v>17</v>
      </c>
      <c r="B125" s="47" t="s">
        <v>24</v>
      </c>
      <c r="C125" s="47" t="s">
        <v>656</v>
      </c>
      <c r="D125" s="47" t="s">
        <v>18</v>
      </c>
      <c r="E125" s="85">
        <v>153000</v>
      </c>
    </row>
    <row r="126" spans="1:5" ht="23.25" customHeight="1" outlineLevel="6" x14ac:dyDescent="0.25">
      <c r="A126" s="46" t="s">
        <v>90</v>
      </c>
      <c r="B126" s="47" t="s">
        <v>766</v>
      </c>
      <c r="C126" s="47" t="s">
        <v>656</v>
      </c>
      <c r="D126" s="47" t="s">
        <v>91</v>
      </c>
      <c r="E126" s="85">
        <f>E127</f>
        <v>1366678.9</v>
      </c>
    </row>
    <row r="127" spans="1:5" ht="39.75" customHeight="1" outlineLevel="6" x14ac:dyDescent="0.25">
      <c r="A127" s="46" t="s">
        <v>97</v>
      </c>
      <c r="B127" s="47" t="s">
        <v>765</v>
      </c>
      <c r="C127" s="47" t="s">
        <v>656</v>
      </c>
      <c r="D127" s="47" t="s">
        <v>98</v>
      </c>
      <c r="E127" s="85">
        <v>1366678.9</v>
      </c>
    </row>
    <row r="128" spans="1:5" ht="37.5" outlineLevel="6" x14ac:dyDescent="0.25">
      <c r="A128" s="46" t="s">
        <v>575</v>
      </c>
      <c r="B128" s="47" t="s">
        <v>24</v>
      </c>
      <c r="C128" s="47" t="s">
        <v>536</v>
      </c>
      <c r="D128" s="47" t="s">
        <v>6</v>
      </c>
      <c r="E128" s="85">
        <f>E129</f>
        <v>200000</v>
      </c>
    </row>
    <row r="129" spans="1:5" ht="16.5" customHeight="1" outlineLevel="6" x14ac:dyDescent="0.25">
      <c r="A129" s="46" t="s">
        <v>15</v>
      </c>
      <c r="B129" s="47" t="s">
        <v>24</v>
      </c>
      <c r="C129" s="47" t="s">
        <v>536</v>
      </c>
      <c r="D129" s="47" t="s">
        <v>16</v>
      </c>
      <c r="E129" s="85">
        <f>E130</f>
        <v>200000</v>
      </c>
    </row>
    <row r="130" spans="1:5" ht="20.25" customHeight="1" outlineLevel="6" x14ac:dyDescent="0.25">
      <c r="A130" s="46" t="s">
        <v>17</v>
      </c>
      <c r="B130" s="47" t="s">
        <v>24</v>
      </c>
      <c r="C130" s="47" t="s">
        <v>536</v>
      </c>
      <c r="D130" s="47" t="s">
        <v>18</v>
      </c>
      <c r="E130" s="85">
        <f>200000</f>
        <v>200000</v>
      </c>
    </row>
    <row r="131" spans="1:5" ht="21" customHeight="1" outlineLevel="6" x14ac:dyDescent="0.25">
      <c r="A131" s="46" t="s">
        <v>567</v>
      </c>
      <c r="B131" s="47" t="s">
        <v>24</v>
      </c>
      <c r="C131" s="47" t="s">
        <v>271</v>
      </c>
      <c r="D131" s="47" t="s">
        <v>6</v>
      </c>
      <c r="E131" s="85">
        <f>E132</f>
        <v>100000</v>
      </c>
    </row>
    <row r="132" spans="1:5" ht="19.5" customHeight="1" outlineLevel="6" x14ac:dyDescent="0.25">
      <c r="A132" s="46" t="s">
        <v>15</v>
      </c>
      <c r="B132" s="47" t="s">
        <v>24</v>
      </c>
      <c r="C132" s="47" t="s">
        <v>271</v>
      </c>
      <c r="D132" s="47" t="s">
        <v>16</v>
      </c>
      <c r="E132" s="85">
        <f>E133</f>
        <v>100000</v>
      </c>
    </row>
    <row r="133" spans="1:5" ht="20.25" customHeight="1" outlineLevel="6" x14ac:dyDescent="0.25">
      <c r="A133" s="46" t="s">
        <v>17</v>
      </c>
      <c r="B133" s="47" t="s">
        <v>24</v>
      </c>
      <c r="C133" s="47" t="s">
        <v>271</v>
      </c>
      <c r="D133" s="47" t="s">
        <v>18</v>
      </c>
      <c r="E133" s="85">
        <f>100000</f>
        <v>100000</v>
      </c>
    </row>
    <row r="134" spans="1:5" outlineLevel="6" x14ac:dyDescent="0.25">
      <c r="A134" s="46" t="s">
        <v>279</v>
      </c>
      <c r="B134" s="47" t="s">
        <v>24</v>
      </c>
      <c r="C134" s="47" t="s">
        <v>278</v>
      </c>
      <c r="D134" s="47" t="s">
        <v>6</v>
      </c>
      <c r="E134" s="85">
        <f>E135+E158+E138+E143+E148+E153</f>
        <v>7101833.2000000002</v>
      </c>
    </row>
    <row r="135" spans="1:5" outlineLevel="6" x14ac:dyDescent="0.25">
      <c r="A135" s="46" t="s">
        <v>618</v>
      </c>
      <c r="B135" s="47" t="s">
        <v>24</v>
      </c>
      <c r="C135" s="47" t="s">
        <v>634</v>
      </c>
      <c r="D135" s="47" t="s">
        <v>6</v>
      </c>
      <c r="E135" s="85">
        <f>E136</f>
        <v>307152</v>
      </c>
    </row>
    <row r="136" spans="1:5" ht="37.5" outlineLevel="6" x14ac:dyDescent="0.25">
      <c r="A136" s="46" t="s">
        <v>15</v>
      </c>
      <c r="B136" s="47" t="s">
        <v>24</v>
      </c>
      <c r="C136" s="47" t="s">
        <v>634</v>
      </c>
      <c r="D136" s="47" t="s">
        <v>16</v>
      </c>
      <c r="E136" s="85">
        <f>E137</f>
        <v>307152</v>
      </c>
    </row>
    <row r="137" spans="1:5" ht="37.5" outlineLevel="6" x14ac:dyDescent="0.25">
      <c r="A137" s="46" t="s">
        <v>17</v>
      </c>
      <c r="B137" s="47" t="s">
        <v>24</v>
      </c>
      <c r="C137" s="47" t="s">
        <v>634</v>
      </c>
      <c r="D137" s="47" t="s">
        <v>18</v>
      </c>
      <c r="E137" s="85">
        <v>307152</v>
      </c>
    </row>
    <row r="138" spans="1:5" ht="56.25" outlineLevel="4" x14ac:dyDescent="0.25">
      <c r="A138" s="29" t="s">
        <v>420</v>
      </c>
      <c r="B138" s="47" t="s">
        <v>24</v>
      </c>
      <c r="C138" s="47" t="s">
        <v>289</v>
      </c>
      <c r="D138" s="47" t="s">
        <v>6</v>
      </c>
      <c r="E138" s="85">
        <f>E139+E141</f>
        <v>1395192</v>
      </c>
    </row>
    <row r="139" spans="1:5" ht="38.25" customHeight="1" outlineLevel="5" x14ac:dyDescent="0.25">
      <c r="A139" s="46" t="s">
        <v>11</v>
      </c>
      <c r="B139" s="47" t="s">
        <v>24</v>
      </c>
      <c r="C139" s="47" t="s">
        <v>289</v>
      </c>
      <c r="D139" s="47" t="s">
        <v>12</v>
      </c>
      <c r="E139" s="85">
        <f>E140</f>
        <v>1380192</v>
      </c>
    </row>
    <row r="140" spans="1:5" ht="18.75" customHeight="1" outlineLevel="6" x14ac:dyDescent="0.25">
      <c r="A140" s="46" t="s">
        <v>13</v>
      </c>
      <c r="B140" s="47" t="s">
        <v>24</v>
      </c>
      <c r="C140" s="47" t="s">
        <v>289</v>
      </c>
      <c r="D140" s="47" t="s">
        <v>14</v>
      </c>
      <c r="E140" s="85">
        <f>1346162+34030</f>
        <v>1380192</v>
      </c>
    </row>
    <row r="141" spans="1:5" ht="16.5" customHeight="1" outlineLevel="5" x14ac:dyDescent="0.25">
      <c r="A141" s="46" t="s">
        <v>15</v>
      </c>
      <c r="B141" s="47" t="s">
        <v>24</v>
      </c>
      <c r="C141" s="47" t="s">
        <v>289</v>
      </c>
      <c r="D141" s="47" t="s">
        <v>16</v>
      </c>
      <c r="E141" s="85">
        <f>E142</f>
        <v>15000</v>
      </c>
    </row>
    <row r="142" spans="1:5" ht="20.25" customHeight="1" outlineLevel="6" x14ac:dyDescent="0.25">
      <c r="A142" s="46" t="s">
        <v>17</v>
      </c>
      <c r="B142" s="47" t="s">
        <v>24</v>
      </c>
      <c r="C142" s="47" t="s">
        <v>289</v>
      </c>
      <c r="D142" s="47" t="s">
        <v>18</v>
      </c>
      <c r="E142" s="85">
        <f>15000</f>
        <v>15000</v>
      </c>
    </row>
    <row r="143" spans="1:5" outlineLevel="4" x14ac:dyDescent="0.25">
      <c r="A143" s="29" t="s">
        <v>628</v>
      </c>
      <c r="B143" s="47" t="s">
        <v>24</v>
      </c>
      <c r="C143" s="47" t="s">
        <v>635</v>
      </c>
      <c r="D143" s="47" t="s">
        <v>6</v>
      </c>
      <c r="E143" s="85">
        <f>E144+E146</f>
        <v>1998463</v>
      </c>
    </row>
    <row r="144" spans="1:5" ht="75" outlineLevel="5" x14ac:dyDescent="0.25">
      <c r="A144" s="46" t="s">
        <v>11</v>
      </c>
      <c r="B144" s="47" t="s">
        <v>24</v>
      </c>
      <c r="C144" s="47" t="s">
        <v>635</v>
      </c>
      <c r="D144" s="47" t="s">
        <v>12</v>
      </c>
      <c r="E144" s="85">
        <f>E145</f>
        <v>1983463</v>
      </c>
    </row>
    <row r="145" spans="1:5" ht="19.5" customHeight="1" outlineLevel="6" x14ac:dyDescent="0.25">
      <c r="A145" s="46" t="s">
        <v>13</v>
      </c>
      <c r="B145" s="47" t="s">
        <v>24</v>
      </c>
      <c r="C145" s="47" t="s">
        <v>635</v>
      </c>
      <c r="D145" s="47" t="s">
        <v>14</v>
      </c>
      <c r="E145" s="85">
        <v>1983463</v>
      </c>
    </row>
    <row r="146" spans="1:5" ht="19.5" customHeight="1" outlineLevel="5" x14ac:dyDescent="0.25">
      <c r="A146" s="46" t="s">
        <v>15</v>
      </c>
      <c r="B146" s="47" t="s">
        <v>24</v>
      </c>
      <c r="C146" s="47" t="s">
        <v>635</v>
      </c>
      <c r="D146" s="47" t="s">
        <v>16</v>
      </c>
      <c r="E146" s="85">
        <f>E147</f>
        <v>15000</v>
      </c>
    </row>
    <row r="147" spans="1:5" ht="19.5" customHeight="1" outlineLevel="6" x14ac:dyDescent="0.25">
      <c r="A147" s="46" t="s">
        <v>17</v>
      </c>
      <c r="B147" s="47" t="s">
        <v>24</v>
      </c>
      <c r="C147" s="47" t="s">
        <v>635</v>
      </c>
      <c r="D147" s="47" t="s">
        <v>18</v>
      </c>
      <c r="E147" s="85">
        <f>15000</f>
        <v>15000</v>
      </c>
    </row>
    <row r="148" spans="1:5" ht="38.25" customHeight="1" outlineLevel="4" x14ac:dyDescent="0.25">
      <c r="A148" s="29" t="s">
        <v>390</v>
      </c>
      <c r="B148" s="47" t="s">
        <v>24</v>
      </c>
      <c r="C148" s="47" t="s">
        <v>290</v>
      </c>
      <c r="D148" s="47" t="s">
        <v>6</v>
      </c>
      <c r="E148" s="85">
        <f>E149+E151</f>
        <v>794861</v>
      </c>
    </row>
    <row r="149" spans="1:5" ht="75" outlineLevel="5" x14ac:dyDescent="0.25">
      <c r="A149" s="46" t="s">
        <v>11</v>
      </c>
      <c r="B149" s="47" t="s">
        <v>24</v>
      </c>
      <c r="C149" s="47" t="s">
        <v>290</v>
      </c>
      <c r="D149" s="47" t="s">
        <v>12</v>
      </c>
      <c r="E149" s="85">
        <f>E150</f>
        <v>749861</v>
      </c>
    </row>
    <row r="150" spans="1:5" ht="19.5" customHeight="1" outlineLevel="6" x14ac:dyDescent="0.25">
      <c r="A150" s="46" t="s">
        <v>13</v>
      </c>
      <c r="B150" s="47" t="s">
        <v>24</v>
      </c>
      <c r="C150" s="47" t="s">
        <v>290</v>
      </c>
      <c r="D150" s="47" t="s">
        <v>14</v>
      </c>
      <c r="E150" s="85">
        <v>749861</v>
      </c>
    </row>
    <row r="151" spans="1:5" ht="19.5" customHeight="1" outlineLevel="5" x14ac:dyDescent="0.25">
      <c r="A151" s="46" t="s">
        <v>15</v>
      </c>
      <c r="B151" s="47" t="s">
        <v>24</v>
      </c>
      <c r="C151" s="47" t="s">
        <v>290</v>
      </c>
      <c r="D151" s="47" t="s">
        <v>16</v>
      </c>
      <c r="E151" s="85">
        <f>E152</f>
        <v>45000</v>
      </c>
    </row>
    <row r="152" spans="1:5" ht="19.5" customHeight="1" outlineLevel="6" x14ac:dyDescent="0.25">
      <c r="A152" s="46" t="s">
        <v>17</v>
      </c>
      <c r="B152" s="47" t="s">
        <v>24</v>
      </c>
      <c r="C152" s="47" t="s">
        <v>290</v>
      </c>
      <c r="D152" s="47" t="s">
        <v>18</v>
      </c>
      <c r="E152" s="85">
        <v>45000</v>
      </c>
    </row>
    <row r="153" spans="1:5" ht="37.5" outlineLevel="6" x14ac:dyDescent="0.25">
      <c r="A153" s="46" t="s">
        <v>414</v>
      </c>
      <c r="B153" s="47" t="s">
        <v>24</v>
      </c>
      <c r="C153" s="47" t="s">
        <v>415</v>
      </c>
      <c r="D153" s="47" t="s">
        <v>6</v>
      </c>
      <c r="E153" s="85">
        <f>E154+E156</f>
        <v>1865848</v>
      </c>
    </row>
    <row r="154" spans="1:5" ht="75" outlineLevel="6" x14ac:dyDescent="0.25">
      <c r="A154" s="46" t="s">
        <v>11</v>
      </c>
      <c r="B154" s="47" t="s">
        <v>24</v>
      </c>
      <c r="C154" s="47" t="s">
        <v>415</v>
      </c>
      <c r="D154" s="47" t="s">
        <v>12</v>
      </c>
      <c r="E154" s="85">
        <f>E155</f>
        <v>1708248</v>
      </c>
    </row>
    <row r="155" spans="1:5" ht="17.25" customHeight="1" outlineLevel="6" x14ac:dyDescent="0.25">
      <c r="A155" s="46" t="s">
        <v>13</v>
      </c>
      <c r="B155" s="47" t="s">
        <v>24</v>
      </c>
      <c r="C155" s="47" t="s">
        <v>415</v>
      </c>
      <c r="D155" s="47" t="s">
        <v>14</v>
      </c>
      <c r="E155" s="85">
        <v>1708248</v>
      </c>
    </row>
    <row r="156" spans="1:5" ht="17.25" customHeight="1" outlineLevel="6" x14ac:dyDescent="0.25">
      <c r="A156" s="46" t="s">
        <v>15</v>
      </c>
      <c r="B156" s="47" t="s">
        <v>24</v>
      </c>
      <c r="C156" s="47" t="s">
        <v>415</v>
      </c>
      <c r="D156" s="47" t="s">
        <v>16</v>
      </c>
      <c r="E156" s="85">
        <f>E157</f>
        <v>157600</v>
      </c>
    </row>
    <row r="157" spans="1:5" ht="17.25" customHeight="1" outlineLevel="6" x14ac:dyDescent="0.25">
      <c r="A157" s="46" t="s">
        <v>17</v>
      </c>
      <c r="B157" s="47" t="s">
        <v>24</v>
      </c>
      <c r="C157" s="47" t="s">
        <v>415</v>
      </c>
      <c r="D157" s="47" t="s">
        <v>18</v>
      </c>
      <c r="E157" s="85">
        <f>157600</f>
        <v>157600</v>
      </c>
    </row>
    <row r="158" spans="1:5" ht="94.5" customHeight="1" outlineLevel="6" x14ac:dyDescent="0.25">
      <c r="A158" s="29" t="s">
        <v>713</v>
      </c>
      <c r="B158" s="47" t="s">
        <v>24</v>
      </c>
      <c r="C158" s="47" t="s">
        <v>299</v>
      </c>
      <c r="D158" s="47" t="s">
        <v>6</v>
      </c>
      <c r="E158" s="85">
        <f>E159+E161</f>
        <v>740317.2</v>
      </c>
    </row>
    <row r="159" spans="1:5" ht="75" outlineLevel="6" x14ac:dyDescent="0.25">
      <c r="A159" s="46" t="s">
        <v>11</v>
      </c>
      <c r="B159" s="47" t="s">
        <v>24</v>
      </c>
      <c r="C159" s="47" t="s">
        <v>299</v>
      </c>
      <c r="D159" s="47" t="s">
        <v>12</v>
      </c>
      <c r="E159" s="85">
        <f>E160</f>
        <v>680317.2</v>
      </c>
    </row>
    <row r="160" spans="1:5" ht="19.5" customHeight="1" outlineLevel="6" x14ac:dyDescent="0.25">
      <c r="A160" s="46" t="s">
        <v>13</v>
      </c>
      <c r="B160" s="47" t="s">
        <v>24</v>
      </c>
      <c r="C160" s="47" t="s">
        <v>299</v>
      </c>
      <c r="D160" s="47" t="s">
        <v>14</v>
      </c>
      <c r="E160" s="85">
        <v>680317.2</v>
      </c>
    </row>
    <row r="161" spans="1:5" ht="37.5" outlineLevel="6" x14ac:dyDescent="0.25">
      <c r="A161" s="46" t="s">
        <v>15</v>
      </c>
      <c r="B161" s="47" t="s">
        <v>24</v>
      </c>
      <c r="C161" s="47" t="s">
        <v>299</v>
      </c>
      <c r="D161" s="47" t="s">
        <v>16</v>
      </c>
      <c r="E161" s="85">
        <f>E162</f>
        <v>60000</v>
      </c>
    </row>
    <row r="162" spans="1:5" ht="37.5" outlineLevel="6" x14ac:dyDescent="0.25">
      <c r="A162" s="46" t="s">
        <v>17</v>
      </c>
      <c r="B162" s="47" t="s">
        <v>24</v>
      </c>
      <c r="C162" s="47" t="s">
        <v>299</v>
      </c>
      <c r="D162" s="47" t="s">
        <v>18</v>
      </c>
      <c r="E162" s="85">
        <v>60000</v>
      </c>
    </row>
    <row r="163" spans="1:5" ht="22.5" customHeight="1" outlineLevel="6" x14ac:dyDescent="0.25">
      <c r="A163" s="44" t="s">
        <v>636</v>
      </c>
      <c r="B163" s="45" t="s">
        <v>26</v>
      </c>
      <c r="C163" s="45" t="s">
        <v>126</v>
      </c>
      <c r="D163" s="45" t="s">
        <v>6</v>
      </c>
      <c r="E163" s="89">
        <f t="shared" ref="E163:E168" si="0">E164</f>
        <v>1334332</v>
      </c>
    </row>
    <row r="164" spans="1:5" ht="22.5" customHeight="1" outlineLevel="6" x14ac:dyDescent="0.25">
      <c r="A164" s="46" t="s">
        <v>637</v>
      </c>
      <c r="B164" s="47" t="s">
        <v>638</v>
      </c>
      <c r="C164" s="47" t="s">
        <v>126</v>
      </c>
      <c r="D164" s="47" t="s">
        <v>6</v>
      </c>
      <c r="E164" s="85">
        <f t="shared" si="0"/>
        <v>1334332</v>
      </c>
    </row>
    <row r="165" spans="1:5" outlineLevel="6" x14ac:dyDescent="0.25">
      <c r="A165" s="46" t="s">
        <v>198</v>
      </c>
      <c r="B165" s="47" t="s">
        <v>638</v>
      </c>
      <c r="C165" s="47" t="s">
        <v>127</v>
      </c>
      <c r="D165" s="47" t="s">
        <v>6</v>
      </c>
      <c r="E165" s="85">
        <f t="shared" si="0"/>
        <v>1334332</v>
      </c>
    </row>
    <row r="166" spans="1:5" outlineLevel="6" x14ac:dyDescent="0.25">
      <c r="A166" s="46" t="s">
        <v>279</v>
      </c>
      <c r="B166" s="47" t="s">
        <v>638</v>
      </c>
      <c r="C166" s="47" t="s">
        <v>278</v>
      </c>
      <c r="D166" s="47" t="s">
        <v>6</v>
      </c>
      <c r="E166" s="85">
        <f t="shared" si="0"/>
        <v>1334332</v>
      </c>
    </row>
    <row r="167" spans="1:5" ht="37.5" outlineLevel="6" x14ac:dyDescent="0.25">
      <c r="A167" s="80" t="s">
        <v>639</v>
      </c>
      <c r="B167" s="47" t="s">
        <v>638</v>
      </c>
      <c r="C167" s="47" t="s">
        <v>640</v>
      </c>
      <c r="D167" s="47" t="s">
        <v>6</v>
      </c>
      <c r="E167" s="85">
        <f t="shared" si="0"/>
        <v>1334332</v>
      </c>
    </row>
    <row r="168" spans="1:5" ht="75" outlineLevel="6" x14ac:dyDescent="0.25">
      <c r="A168" s="46" t="s">
        <v>11</v>
      </c>
      <c r="B168" s="47" t="s">
        <v>638</v>
      </c>
      <c r="C168" s="47" t="s">
        <v>640</v>
      </c>
      <c r="D168" s="47" t="s">
        <v>12</v>
      </c>
      <c r="E168" s="85">
        <f t="shared" si="0"/>
        <v>1334332</v>
      </c>
    </row>
    <row r="169" spans="1:5" outlineLevel="6" x14ac:dyDescent="0.25">
      <c r="A169" s="46" t="s">
        <v>34</v>
      </c>
      <c r="B169" s="47" t="s">
        <v>638</v>
      </c>
      <c r="C169" s="47" t="s">
        <v>640</v>
      </c>
      <c r="D169" s="47" t="s">
        <v>14</v>
      </c>
      <c r="E169" s="85">
        <v>1334332</v>
      </c>
    </row>
    <row r="170" spans="1:5" s="3" customFormat="1" ht="19.5" customHeight="1" x14ac:dyDescent="0.25">
      <c r="A170" s="46" t="s">
        <v>41</v>
      </c>
      <c r="B170" s="45" t="s">
        <v>42</v>
      </c>
      <c r="C170" s="45" t="s">
        <v>126</v>
      </c>
      <c r="D170" s="45" t="s">
        <v>6</v>
      </c>
      <c r="E170" s="89">
        <f>E171+E176</f>
        <v>12285348.800000001</v>
      </c>
    </row>
    <row r="171" spans="1:5" ht="37.5" outlineLevel="1" x14ac:dyDescent="0.25">
      <c r="A171" s="46" t="s">
        <v>43</v>
      </c>
      <c r="B171" s="47" t="s">
        <v>44</v>
      </c>
      <c r="C171" s="47" t="s">
        <v>126</v>
      </c>
      <c r="D171" s="47" t="s">
        <v>6</v>
      </c>
      <c r="E171" s="85">
        <f>E172</f>
        <v>11945348.800000001</v>
      </c>
    </row>
    <row r="172" spans="1:5" outlineLevel="3" x14ac:dyDescent="0.25">
      <c r="A172" s="46" t="s">
        <v>198</v>
      </c>
      <c r="B172" s="47" t="s">
        <v>44</v>
      </c>
      <c r="C172" s="47" t="s">
        <v>127</v>
      </c>
      <c r="D172" s="47" t="s">
        <v>6</v>
      </c>
      <c r="E172" s="85">
        <f>E173</f>
        <v>11945348.800000001</v>
      </c>
    </row>
    <row r="173" spans="1:5" ht="19.5" customHeight="1" outlineLevel="4" x14ac:dyDescent="0.25">
      <c r="A173" s="46" t="s">
        <v>45</v>
      </c>
      <c r="B173" s="47" t="s">
        <v>44</v>
      </c>
      <c r="C173" s="47" t="s">
        <v>133</v>
      </c>
      <c r="D173" s="47" t="s">
        <v>6</v>
      </c>
      <c r="E173" s="85">
        <f>E174</f>
        <v>11945348.800000001</v>
      </c>
    </row>
    <row r="174" spans="1:5" ht="17.25" customHeight="1" outlineLevel="5" x14ac:dyDescent="0.25">
      <c r="A174" s="46" t="s">
        <v>15</v>
      </c>
      <c r="B174" s="47" t="s">
        <v>44</v>
      </c>
      <c r="C174" s="47" t="s">
        <v>133</v>
      </c>
      <c r="D174" s="47" t="s">
        <v>16</v>
      </c>
      <c r="E174" s="85">
        <f>E175</f>
        <v>11945348.800000001</v>
      </c>
    </row>
    <row r="175" spans="1:5" ht="18.75" customHeight="1" outlineLevel="6" x14ac:dyDescent="0.25">
      <c r="A175" s="46" t="s">
        <v>17</v>
      </c>
      <c r="B175" s="47" t="s">
        <v>44</v>
      </c>
      <c r="C175" s="47" t="s">
        <v>133</v>
      </c>
      <c r="D175" s="47" t="s">
        <v>18</v>
      </c>
      <c r="E175" s="85">
        <v>11945348.800000001</v>
      </c>
    </row>
    <row r="176" spans="1:5" outlineLevel="6" x14ac:dyDescent="0.25">
      <c r="A176" s="46" t="s">
        <v>538</v>
      </c>
      <c r="B176" s="47" t="s">
        <v>539</v>
      </c>
      <c r="C176" s="47" t="s">
        <v>126</v>
      </c>
      <c r="D176" s="47" t="s">
        <v>6</v>
      </c>
      <c r="E176" s="85">
        <f>E177</f>
        <v>340000</v>
      </c>
    </row>
    <row r="177" spans="1:5" ht="37.5" outlineLevel="6" x14ac:dyDescent="0.25">
      <c r="A177" s="46" t="s">
        <v>132</v>
      </c>
      <c r="B177" s="47" t="s">
        <v>539</v>
      </c>
      <c r="C177" s="47" t="s">
        <v>127</v>
      </c>
      <c r="D177" s="47" t="s">
        <v>6</v>
      </c>
      <c r="E177" s="85">
        <f>E178</f>
        <v>340000</v>
      </c>
    </row>
    <row r="178" spans="1:5" ht="37.5" outlineLevel="6" x14ac:dyDescent="0.25">
      <c r="A178" s="46" t="s">
        <v>540</v>
      </c>
      <c r="B178" s="47" t="s">
        <v>539</v>
      </c>
      <c r="C178" s="47" t="s">
        <v>748</v>
      </c>
      <c r="D178" s="47" t="s">
        <v>6</v>
      </c>
      <c r="E178" s="85">
        <f>E179</f>
        <v>340000</v>
      </c>
    </row>
    <row r="179" spans="1:5" ht="37.5" outlineLevel="6" x14ac:dyDescent="0.25">
      <c r="A179" s="46" t="s">
        <v>15</v>
      </c>
      <c r="B179" s="47" t="s">
        <v>539</v>
      </c>
      <c r="C179" s="47" t="s">
        <v>748</v>
      </c>
      <c r="D179" s="47" t="s">
        <v>16</v>
      </c>
      <c r="E179" s="85">
        <f>E180</f>
        <v>340000</v>
      </c>
    </row>
    <row r="180" spans="1:5" ht="37.5" outlineLevel="6" x14ac:dyDescent="0.25">
      <c r="A180" s="46" t="s">
        <v>17</v>
      </c>
      <c r="B180" s="47" t="s">
        <v>539</v>
      </c>
      <c r="C180" s="47" t="s">
        <v>748</v>
      </c>
      <c r="D180" s="47" t="s">
        <v>18</v>
      </c>
      <c r="E180" s="85">
        <v>340000</v>
      </c>
    </row>
    <row r="181" spans="1:5" s="3" customFormat="1" x14ac:dyDescent="0.25">
      <c r="A181" s="46" t="s">
        <v>119</v>
      </c>
      <c r="B181" s="45" t="s">
        <v>46</v>
      </c>
      <c r="C181" s="45" t="s">
        <v>126</v>
      </c>
      <c r="D181" s="45" t="s">
        <v>6</v>
      </c>
      <c r="E181" s="89">
        <f>E182+E188+E194+E206</f>
        <v>37969062.060000002</v>
      </c>
    </row>
    <row r="182" spans="1:5" s="3" customFormat="1" x14ac:dyDescent="0.25">
      <c r="A182" s="46" t="s">
        <v>121</v>
      </c>
      <c r="B182" s="47" t="s">
        <v>122</v>
      </c>
      <c r="C182" s="47" t="s">
        <v>126</v>
      </c>
      <c r="D182" s="47" t="s">
        <v>6</v>
      </c>
      <c r="E182" s="85">
        <f>E183</f>
        <v>324127.09000000003</v>
      </c>
    </row>
    <row r="183" spans="1:5" s="3" customFormat="1" x14ac:dyDescent="0.25">
      <c r="A183" s="46" t="s">
        <v>198</v>
      </c>
      <c r="B183" s="47" t="s">
        <v>122</v>
      </c>
      <c r="C183" s="47" t="s">
        <v>127</v>
      </c>
      <c r="D183" s="47" t="s">
        <v>6</v>
      </c>
      <c r="E183" s="85">
        <f>E184</f>
        <v>324127.09000000003</v>
      </c>
    </row>
    <row r="184" spans="1:5" s="3" customFormat="1" x14ac:dyDescent="0.25">
      <c r="A184" s="46" t="s">
        <v>279</v>
      </c>
      <c r="B184" s="47" t="s">
        <v>122</v>
      </c>
      <c r="C184" s="47" t="s">
        <v>278</v>
      </c>
      <c r="D184" s="47" t="s">
        <v>6</v>
      </c>
      <c r="E184" s="85">
        <f>E185</f>
        <v>324127.09000000003</v>
      </c>
    </row>
    <row r="185" spans="1:5" s="3" customFormat="1" ht="55.5" customHeight="1" x14ac:dyDescent="0.25">
      <c r="A185" s="49" t="s">
        <v>391</v>
      </c>
      <c r="B185" s="47" t="s">
        <v>122</v>
      </c>
      <c r="C185" s="47" t="s">
        <v>288</v>
      </c>
      <c r="D185" s="47" t="s">
        <v>6</v>
      </c>
      <c r="E185" s="85">
        <f>E186</f>
        <v>324127.09000000003</v>
      </c>
    </row>
    <row r="186" spans="1:5" s="3" customFormat="1" ht="18.75" customHeight="1" x14ac:dyDescent="0.25">
      <c r="A186" s="46" t="s">
        <v>15</v>
      </c>
      <c r="B186" s="47" t="s">
        <v>122</v>
      </c>
      <c r="C186" s="47" t="s">
        <v>288</v>
      </c>
      <c r="D186" s="47" t="s">
        <v>16</v>
      </c>
      <c r="E186" s="85">
        <f>E187</f>
        <v>324127.09000000003</v>
      </c>
    </row>
    <row r="187" spans="1:5" s="3" customFormat="1" ht="18" customHeight="1" x14ac:dyDescent="0.25">
      <c r="A187" s="46" t="s">
        <v>17</v>
      </c>
      <c r="B187" s="47" t="s">
        <v>122</v>
      </c>
      <c r="C187" s="47" t="s">
        <v>288</v>
      </c>
      <c r="D187" s="47" t="s">
        <v>18</v>
      </c>
      <c r="E187" s="85">
        <v>324127.09000000003</v>
      </c>
    </row>
    <row r="188" spans="1:5" s="3" customFormat="1" x14ac:dyDescent="0.25">
      <c r="A188" s="46" t="s">
        <v>294</v>
      </c>
      <c r="B188" s="47" t="s">
        <v>295</v>
      </c>
      <c r="C188" s="47" t="s">
        <v>126</v>
      </c>
      <c r="D188" s="47" t="s">
        <v>6</v>
      </c>
      <c r="E188" s="85">
        <f>E189</f>
        <v>3387.08</v>
      </c>
    </row>
    <row r="189" spans="1:5" s="3" customFormat="1" ht="21" customHeight="1" x14ac:dyDescent="0.25">
      <c r="A189" s="46" t="s">
        <v>132</v>
      </c>
      <c r="B189" s="47" t="s">
        <v>295</v>
      </c>
      <c r="C189" s="47" t="s">
        <v>127</v>
      </c>
      <c r="D189" s="47" t="s">
        <v>6</v>
      </c>
      <c r="E189" s="85">
        <f>E190</f>
        <v>3387.08</v>
      </c>
    </row>
    <row r="190" spans="1:5" s="3" customFormat="1" x14ac:dyDescent="0.25">
      <c r="A190" s="46" t="s">
        <v>279</v>
      </c>
      <c r="B190" s="47" t="s">
        <v>295</v>
      </c>
      <c r="C190" s="47" t="s">
        <v>278</v>
      </c>
      <c r="D190" s="47" t="s">
        <v>6</v>
      </c>
      <c r="E190" s="85">
        <f>E191</f>
        <v>3387.08</v>
      </c>
    </row>
    <row r="191" spans="1:5" s="3" customFormat="1" ht="76.5" customHeight="1" x14ac:dyDescent="0.25">
      <c r="A191" s="29" t="s">
        <v>393</v>
      </c>
      <c r="B191" s="47" t="s">
        <v>295</v>
      </c>
      <c r="C191" s="47" t="s">
        <v>392</v>
      </c>
      <c r="D191" s="47" t="s">
        <v>6</v>
      </c>
      <c r="E191" s="85">
        <f>E192</f>
        <v>3387.08</v>
      </c>
    </row>
    <row r="192" spans="1:5" s="3" customFormat="1" ht="17.25" customHeight="1" x14ac:dyDescent="0.25">
      <c r="A192" s="46" t="s">
        <v>15</v>
      </c>
      <c r="B192" s="47" t="s">
        <v>295</v>
      </c>
      <c r="C192" s="47" t="s">
        <v>392</v>
      </c>
      <c r="D192" s="47" t="s">
        <v>16</v>
      </c>
      <c r="E192" s="85">
        <f>E193</f>
        <v>3387.08</v>
      </c>
    </row>
    <row r="193" spans="1:5" s="3" customFormat="1" ht="21" customHeight="1" x14ac:dyDescent="0.25">
      <c r="A193" s="46" t="s">
        <v>17</v>
      </c>
      <c r="B193" s="47" t="s">
        <v>295</v>
      </c>
      <c r="C193" s="47" t="s">
        <v>392</v>
      </c>
      <c r="D193" s="47" t="s">
        <v>18</v>
      </c>
      <c r="E193" s="85">
        <v>3387.08</v>
      </c>
    </row>
    <row r="194" spans="1:5" outlineLevel="6" x14ac:dyDescent="0.25">
      <c r="A194" s="46" t="s">
        <v>49</v>
      </c>
      <c r="B194" s="47" t="s">
        <v>50</v>
      </c>
      <c r="C194" s="47" t="s">
        <v>126</v>
      </c>
      <c r="D194" s="47" t="s">
        <v>6</v>
      </c>
      <c r="E194" s="85">
        <f>E195</f>
        <v>36731547.890000001</v>
      </c>
    </row>
    <row r="195" spans="1:5" ht="41.25" customHeight="1" outlineLevel="6" x14ac:dyDescent="0.25">
      <c r="A195" s="79" t="s">
        <v>340</v>
      </c>
      <c r="B195" s="62" t="s">
        <v>50</v>
      </c>
      <c r="C195" s="62" t="s">
        <v>341</v>
      </c>
      <c r="D195" s="62" t="s">
        <v>6</v>
      </c>
      <c r="E195" s="85">
        <f>E196</f>
        <v>36731547.890000001</v>
      </c>
    </row>
    <row r="196" spans="1:5" ht="19.5" customHeight="1" outlineLevel="6" x14ac:dyDescent="0.25">
      <c r="A196" s="46" t="s">
        <v>342</v>
      </c>
      <c r="B196" s="47" t="s">
        <v>50</v>
      </c>
      <c r="C196" s="47" t="s">
        <v>343</v>
      </c>
      <c r="D196" s="47" t="s">
        <v>6</v>
      </c>
      <c r="E196" s="85">
        <f>E197+E200+E203</f>
        <v>36731547.890000001</v>
      </c>
    </row>
    <row r="197" spans="1:5" ht="39.75" customHeight="1" outlineLevel="6" x14ac:dyDescent="0.25">
      <c r="A197" s="82" t="s">
        <v>344</v>
      </c>
      <c r="B197" s="47" t="s">
        <v>50</v>
      </c>
      <c r="C197" s="47" t="s">
        <v>345</v>
      </c>
      <c r="D197" s="47" t="s">
        <v>6</v>
      </c>
      <c r="E197" s="85">
        <f>E198</f>
        <v>10958352.01</v>
      </c>
    </row>
    <row r="198" spans="1:5" ht="18" customHeight="1" outlineLevel="6" x14ac:dyDescent="0.25">
      <c r="A198" s="46" t="s">
        <v>15</v>
      </c>
      <c r="B198" s="47" t="s">
        <v>50</v>
      </c>
      <c r="C198" s="47" t="s">
        <v>345</v>
      </c>
      <c r="D198" s="47" t="s">
        <v>16</v>
      </c>
      <c r="E198" s="85">
        <f>E199</f>
        <v>10958352.01</v>
      </c>
    </row>
    <row r="199" spans="1:5" ht="21" customHeight="1" outlineLevel="6" x14ac:dyDescent="0.25">
      <c r="A199" s="46" t="s">
        <v>17</v>
      </c>
      <c r="B199" s="47" t="s">
        <v>50</v>
      </c>
      <c r="C199" s="47" t="s">
        <v>345</v>
      </c>
      <c r="D199" s="47" t="s">
        <v>18</v>
      </c>
      <c r="E199" s="85">
        <f>11103000+328547.89-473195.88</f>
        <v>10958352.01</v>
      </c>
    </row>
    <row r="200" spans="1:5" ht="75" outlineLevel="6" x14ac:dyDescent="0.25">
      <c r="A200" s="46" t="s">
        <v>615</v>
      </c>
      <c r="B200" s="47" t="s">
        <v>50</v>
      </c>
      <c r="C200" s="47" t="s">
        <v>641</v>
      </c>
      <c r="D200" s="47" t="s">
        <v>6</v>
      </c>
      <c r="E200" s="85">
        <f>E201</f>
        <v>25000000</v>
      </c>
    </row>
    <row r="201" spans="1:5" ht="37.5" outlineLevel="6" x14ac:dyDescent="0.25">
      <c r="A201" s="46" t="s">
        <v>15</v>
      </c>
      <c r="B201" s="47" t="s">
        <v>50</v>
      </c>
      <c r="C201" s="47" t="s">
        <v>641</v>
      </c>
      <c r="D201" s="47" t="s">
        <v>16</v>
      </c>
      <c r="E201" s="85">
        <f>E202</f>
        <v>25000000</v>
      </c>
    </row>
    <row r="202" spans="1:5" ht="37.5" outlineLevel="6" x14ac:dyDescent="0.25">
      <c r="A202" s="46" t="s">
        <v>17</v>
      </c>
      <c r="B202" s="47" t="s">
        <v>50</v>
      </c>
      <c r="C202" s="47" t="s">
        <v>641</v>
      </c>
      <c r="D202" s="47" t="s">
        <v>18</v>
      </c>
      <c r="E202" s="85">
        <v>25000000</v>
      </c>
    </row>
    <row r="203" spans="1:5" ht="37.5" outlineLevel="6" x14ac:dyDescent="0.25">
      <c r="A203" s="46" t="s">
        <v>282</v>
      </c>
      <c r="B203" s="47" t="s">
        <v>50</v>
      </c>
      <c r="C203" s="47" t="s">
        <v>417</v>
      </c>
      <c r="D203" s="47" t="s">
        <v>6</v>
      </c>
      <c r="E203" s="85">
        <f>E204</f>
        <v>773195.88</v>
      </c>
    </row>
    <row r="204" spans="1:5" ht="17.25" customHeight="1" outlineLevel="6" x14ac:dyDescent="0.25">
      <c r="A204" s="46" t="s">
        <v>15</v>
      </c>
      <c r="B204" s="47" t="s">
        <v>50</v>
      </c>
      <c r="C204" s="47" t="s">
        <v>417</v>
      </c>
      <c r="D204" s="47" t="s">
        <v>16</v>
      </c>
      <c r="E204" s="85">
        <f>E205</f>
        <v>773195.88</v>
      </c>
    </row>
    <row r="205" spans="1:5" ht="21" customHeight="1" outlineLevel="6" x14ac:dyDescent="0.25">
      <c r="A205" s="46" t="s">
        <v>17</v>
      </c>
      <c r="B205" s="47" t="s">
        <v>50</v>
      </c>
      <c r="C205" s="47" t="s">
        <v>417</v>
      </c>
      <c r="D205" s="47" t="s">
        <v>18</v>
      </c>
      <c r="E205" s="85">
        <f>300000+473195.88</f>
        <v>773195.88</v>
      </c>
    </row>
    <row r="206" spans="1:5" outlineLevel="1" x14ac:dyDescent="0.25">
      <c r="A206" s="46" t="s">
        <v>52</v>
      </c>
      <c r="B206" s="47" t="s">
        <v>53</v>
      </c>
      <c r="C206" s="47" t="s">
        <v>126</v>
      </c>
      <c r="D206" s="47" t="s">
        <v>6</v>
      </c>
      <c r="E206" s="85">
        <f>E211+E207</f>
        <v>910000</v>
      </c>
    </row>
    <row r="207" spans="1:5" ht="37.5" outlineLevel="1" x14ac:dyDescent="0.25">
      <c r="A207" s="46" t="s">
        <v>132</v>
      </c>
      <c r="B207" s="47" t="s">
        <v>53</v>
      </c>
      <c r="C207" s="47" t="s">
        <v>127</v>
      </c>
      <c r="D207" s="47" t="s">
        <v>6</v>
      </c>
      <c r="E207" s="85">
        <f>E208</f>
        <v>290000</v>
      </c>
    </row>
    <row r="208" spans="1:5" ht="56.25" outlineLevel="1" x14ac:dyDescent="0.25">
      <c r="A208" s="210" t="s">
        <v>747</v>
      </c>
      <c r="B208" s="47" t="s">
        <v>53</v>
      </c>
      <c r="C208" s="47" t="s">
        <v>746</v>
      </c>
      <c r="D208" s="47" t="s">
        <v>6</v>
      </c>
      <c r="E208" s="85">
        <f>E209</f>
        <v>290000</v>
      </c>
    </row>
    <row r="209" spans="1:5" ht="37.5" outlineLevel="1" x14ac:dyDescent="0.25">
      <c r="A209" s="46" t="s">
        <v>15</v>
      </c>
      <c r="B209" s="47" t="s">
        <v>53</v>
      </c>
      <c r="C209" s="47" t="s">
        <v>746</v>
      </c>
      <c r="D209" s="47" t="s">
        <v>16</v>
      </c>
      <c r="E209" s="85">
        <f>E210</f>
        <v>290000</v>
      </c>
    </row>
    <row r="210" spans="1:5" ht="37.5" outlineLevel="1" x14ac:dyDescent="0.25">
      <c r="A210" s="46" t="s">
        <v>17</v>
      </c>
      <c r="B210" s="47" t="s">
        <v>53</v>
      </c>
      <c r="C210" s="47" t="s">
        <v>746</v>
      </c>
      <c r="D210" s="47" t="s">
        <v>18</v>
      </c>
      <c r="E210" s="85">
        <v>290000</v>
      </c>
    </row>
    <row r="211" spans="1:5" ht="38.25" customHeight="1" outlineLevel="1" x14ac:dyDescent="0.25">
      <c r="A211" s="79" t="s">
        <v>397</v>
      </c>
      <c r="B211" s="62" t="s">
        <v>53</v>
      </c>
      <c r="C211" s="62" t="s">
        <v>346</v>
      </c>
      <c r="D211" s="62" t="s">
        <v>6</v>
      </c>
      <c r="E211" s="85">
        <f>E212+E216</f>
        <v>620000</v>
      </c>
    </row>
    <row r="212" spans="1:5" ht="18.75" customHeight="1" outlineLevel="1" x14ac:dyDescent="0.25">
      <c r="A212" s="46" t="s">
        <v>394</v>
      </c>
      <c r="B212" s="47" t="s">
        <v>53</v>
      </c>
      <c r="C212" s="47" t="s">
        <v>347</v>
      </c>
      <c r="D212" s="47" t="s">
        <v>6</v>
      </c>
      <c r="E212" s="85">
        <f>E213</f>
        <v>300000</v>
      </c>
    </row>
    <row r="213" spans="1:5" ht="24.75" customHeight="1" outlineLevel="1" x14ac:dyDescent="0.25">
      <c r="A213" s="46" t="s">
        <v>348</v>
      </c>
      <c r="B213" s="47" t="s">
        <v>53</v>
      </c>
      <c r="C213" s="47" t="s">
        <v>349</v>
      </c>
      <c r="D213" s="47" t="s">
        <v>6</v>
      </c>
      <c r="E213" s="85">
        <f>E214</f>
        <v>300000</v>
      </c>
    </row>
    <row r="214" spans="1:5" ht="16.5" customHeight="1" outlineLevel="1" x14ac:dyDescent="0.25">
      <c r="A214" s="46" t="s">
        <v>15</v>
      </c>
      <c r="B214" s="47" t="s">
        <v>53</v>
      </c>
      <c r="C214" s="47" t="s">
        <v>349</v>
      </c>
      <c r="D214" s="47" t="s">
        <v>16</v>
      </c>
      <c r="E214" s="85">
        <f>E215</f>
        <v>300000</v>
      </c>
    </row>
    <row r="215" spans="1:5" ht="19.5" customHeight="1" outlineLevel="1" x14ac:dyDescent="0.25">
      <c r="A215" s="46" t="s">
        <v>17</v>
      </c>
      <c r="B215" s="47" t="s">
        <v>53</v>
      </c>
      <c r="C215" s="47" t="s">
        <v>349</v>
      </c>
      <c r="D215" s="47" t="s">
        <v>18</v>
      </c>
      <c r="E215" s="85">
        <v>300000</v>
      </c>
    </row>
    <row r="216" spans="1:5" ht="37.5" customHeight="1" outlineLevel="4" x14ac:dyDescent="0.25">
      <c r="A216" s="49" t="s">
        <v>396</v>
      </c>
      <c r="B216" s="47" t="s">
        <v>53</v>
      </c>
      <c r="C216" s="47" t="s">
        <v>395</v>
      </c>
      <c r="D216" s="47" t="s">
        <v>6</v>
      </c>
      <c r="E216" s="85">
        <f>E217</f>
        <v>320000</v>
      </c>
    </row>
    <row r="217" spans="1:5" ht="26.25" customHeight="1" outlineLevel="5" x14ac:dyDescent="0.25">
      <c r="A217" s="46" t="s">
        <v>350</v>
      </c>
      <c r="B217" s="47" t="s">
        <v>53</v>
      </c>
      <c r="C217" s="47" t="s">
        <v>426</v>
      </c>
      <c r="D217" s="47" t="s">
        <v>6</v>
      </c>
      <c r="E217" s="85">
        <f>E218</f>
        <v>320000</v>
      </c>
    </row>
    <row r="218" spans="1:5" ht="18" customHeight="1" outlineLevel="6" x14ac:dyDescent="0.25">
      <c r="A218" s="46" t="s">
        <v>15</v>
      </c>
      <c r="B218" s="47" t="s">
        <v>53</v>
      </c>
      <c r="C218" s="47" t="s">
        <v>426</v>
      </c>
      <c r="D218" s="47" t="s">
        <v>16</v>
      </c>
      <c r="E218" s="85">
        <f>E219</f>
        <v>320000</v>
      </c>
    </row>
    <row r="219" spans="1:5" ht="21" customHeight="1" outlineLevel="6" x14ac:dyDescent="0.25">
      <c r="A219" s="46" t="s">
        <v>17</v>
      </c>
      <c r="B219" s="47" t="s">
        <v>53</v>
      </c>
      <c r="C219" s="47" t="s">
        <v>426</v>
      </c>
      <c r="D219" s="47" t="s">
        <v>18</v>
      </c>
      <c r="E219" s="85">
        <f>320000</f>
        <v>320000</v>
      </c>
    </row>
    <row r="220" spans="1:5" s="3" customFormat="1" x14ac:dyDescent="0.25">
      <c r="A220" s="46" t="s">
        <v>54</v>
      </c>
      <c r="B220" s="45" t="s">
        <v>55</v>
      </c>
      <c r="C220" s="45" t="s">
        <v>126</v>
      </c>
      <c r="D220" s="45" t="s">
        <v>6</v>
      </c>
      <c r="E220" s="89">
        <f>E221+E232+E264+E301</f>
        <v>217058405.87</v>
      </c>
    </row>
    <row r="221" spans="1:5" s="3" customFormat="1" x14ac:dyDescent="0.25">
      <c r="A221" s="46" t="s">
        <v>56</v>
      </c>
      <c r="B221" s="47" t="s">
        <v>57</v>
      </c>
      <c r="C221" s="47" t="s">
        <v>126</v>
      </c>
      <c r="D221" s="47" t="s">
        <v>6</v>
      </c>
      <c r="E221" s="85">
        <f>E222+E227</f>
        <v>1643000</v>
      </c>
    </row>
    <row r="222" spans="1:5" s="3" customFormat="1" ht="36.75" customHeight="1" x14ac:dyDescent="0.25">
      <c r="A222" s="79" t="s">
        <v>594</v>
      </c>
      <c r="B222" s="62" t="s">
        <v>57</v>
      </c>
      <c r="C222" s="62" t="s">
        <v>337</v>
      </c>
      <c r="D222" s="62" t="s">
        <v>6</v>
      </c>
      <c r="E222" s="85">
        <f>E223</f>
        <v>1643000</v>
      </c>
    </row>
    <row r="223" spans="1:5" s="3" customFormat="1" ht="37.5" x14ac:dyDescent="0.25">
      <c r="A223" s="46" t="s">
        <v>351</v>
      </c>
      <c r="B223" s="47" t="s">
        <v>57</v>
      </c>
      <c r="C223" s="47" t="s">
        <v>338</v>
      </c>
      <c r="D223" s="47" t="s">
        <v>6</v>
      </c>
      <c r="E223" s="85">
        <f>E224</f>
        <v>1643000</v>
      </c>
    </row>
    <row r="224" spans="1:5" s="3" customFormat="1" x14ac:dyDescent="0.25">
      <c r="A224" s="46" t="s">
        <v>352</v>
      </c>
      <c r="B224" s="47" t="s">
        <v>57</v>
      </c>
      <c r="C224" s="47" t="s">
        <v>353</v>
      </c>
      <c r="D224" s="47" t="s">
        <v>6</v>
      </c>
      <c r="E224" s="85">
        <f>E225</f>
        <v>1643000</v>
      </c>
    </row>
    <row r="225" spans="1:5" s="3" customFormat="1" ht="17.25" customHeight="1" x14ac:dyDescent="0.25">
      <c r="A225" s="46" t="s">
        <v>15</v>
      </c>
      <c r="B225" s="47" t="s">
        <v>57</v>
      </c>
      <c r="C225" s="47" t="s">
        <v>353</v>
      </c>
      <c r="D225" s="47" t="s">
        <v>16</v>
      </c>
      <c r="E225" s="85">
        <f>E226</f>
        <v>1643000</v>
      </c>
    </row>
    <row r="226" spans="1:5" s="3" customFormat="1" ht="21.75" customHeight="1" x14ac:dyDescent="0.25">
      <c r="A226" s="46" t="s">
        <v>17</v>
      </c>
      <c r="B226" s="47" t="s">
        <v>57</v>
      </c>
      <c r="C226" s="47" t="s">
        <v>353</v>
      </c>
      <c r="D226" s="47" t="s">
        <v>18</v>
      </c>
      <c r="E226" s="85">
        <f>500000+760000+69000+314000</f>
        <v>1643000</v>
      </c>
    </row>
    <row r="227" spans="1:5" s="3" customFormat="1" ht="37.5" hidden="1" x14ac:dyDescent="0.25">
      <c r="A227" s="46" t="s">
        <v>132</v>
      </c>
      <c r="B227" s="47" t="s">
        <v>57</v>
      </c>
      <c r="C227" s="47" t="s">
        <v>127</v>
      </c>
      <c r="D227" s="47" t="s">
        <v>6</v>
      </c>
      <c r="E227" s="85">
        <f>E228</f>
        <v>0</v>
      </c>
    </row>
    <row r="228" spans="1:5" s="3" customFormat="1" hidden="1" x14ac:dyDescent="0.25">
      <c r="A228" s="46" t="s">
        <v>279</v>
      </c>
      <c r="B228" s="47" t="s">
        <v>57</v>
      </c>
      <c r="C228" s="47" t="s">
        <v>278</v>
      </c>
      <c r="D228" s="47" t="s">
        <v>6</v>
      </c>
      <c r="E228" s="85">
        <f>E229</f>
        <v>0</v>
      </c>
    </row>
    <row r="229" spans="1:5" s="3" customFormat="1" ht="56.25" hidden="1" x14ac:dyDescent="0.25">
      <c r="A229" s="29" t="s">
        <v>389</v>
      </c>
      <c r="B229" s="47" t="s">
        <v>57</v>
      </c>
      <c r="C229" s="47" t="s">
        <v>541</v>
      </c>
      <c r="D229" s="47" t="s">
        <v>6</v>
      </c>
      <c r="E229" s="85">
        <f>E230</f>
        <v>0</v>
      </c>
    </row>
    <row r="230" spans="1:5" s="3" customFormat="1" ht="37.5" hidden="1" x14ac:dyDescent="0.25">
      <c r="A230" s="46" t="s">
        <v>15</v>
      </c>
      <c r="B230" s="47" t="s">
        <v>57</v>
      </c>
      <c r="C230" s="47" t="s">
        <v>541</v>
      </c>
      <c r="D230" s="47" t="s">
        <v>16</v>
      </c>
      <c r="E230" s="85">
        <f>E231</f>
        <v>0</v>
      </c>
    </row>
    <row r="231" spans="1:5" s="3" customFormat="1" ht="37.5" hidden="1" x14ac:dyDescent="0.25">
      <c r="A231" s="46" t="s">
        <v>17</v>
      </c>
      <c r="B231" s="47" t="s">
        <v>57</v>
      </c>
      <c r="C231" s="47" t="s">
        <v>541</v>
      </c>
      <c r="D231" s="47" t="s">
        <v>18</v>
      </c>
      <c r="E231" s="85">
        <v>0</v>
      </c>
    </row>
    <row r="232" spans="1:5" s="3" customFormat="1" x14ac:dyDescent="0.25">
      <c r="A232" s="46" t="s">
        <v>58</v>
      </c>
      <c r="B232" s="47" t="s">
        <v>59</v>
      </c>
      <c r="C232" s="47" t="s">
        <v>126</v>
      </c>
      <c r="D232" s="47" t="s">
        <v>6</v>
      </c>
      <c r="E232" s="85">
        <f>E233</f>
        <v>188650081.63999999</v>
      </c>
    </row>
    <row r="233" spans="1:5" s="3" customFormat="1" ht="39" customHeight="1" x14ac:dyDescent="0.25">
      <c r="A233" s="79" t="s">
        <v>354</v>
      </c>
      <c r="B233" s="62" t="s">
        <v>59</v>
      </c>
      <c r="C233" s="62" t="s">
        <v>134</v>
      </c>
      <c r="D233" s="62" t="s">
        <v>6</v>
      </c>
      <c r="E233" s="85">
        <f>E234+E260</f>
        <v>188650081.63999999</v>
      </c>
    </row>
    <row r="234" spans="1:5" s="3" customFormat="1" ht="56.25" x14ac:dyDescent="0.25">
      <c r="A234" s="46" t="s">
        <v>355</v>
      </c>
      <c r="B234" s="47" t="s">
        <v>59</v>
      </c>
      <c r="C234" s="47" t="s">
        <v>356</v>
      </c>
      <c r="D234" s="47" t="s">
        <v>6</v>
      </c>
      <c r="E234" s="85">
        <f>E235+E242+E245+E248+E251+E257+E254</f>
        <v>32656000</v>
      </c>
    </row>
    <row r="235" spans="1:5" s="3" customFormat="1" ht="54.75" customHeight="1" x14ac:dyDescent="0.25">
      <c r="A235" s="50" t="s">
        <v>60</v>
      </c>
      <c r="B235" s="47" t="s">
        <v>59</v>
      </c>
      <c r="C235" s="47" t="s">
        <v>357</v>
      </c>
      <c r="D235" s="47" t="s">
        <v>6</v>
      </c>
      <c r="E235" s="85">
        <f>E236+E240+E238</f>
        <v>14719000</v>
      </c>
    </row>
    <row r="236" spans="1:5" s="3" customFormat="1" ht="21.75" customHeight="1" x14ac:dyDescent="0.25">
      <c r="A236" s="46" t="s">
        <v>15</v>
      </c>
      <c r="B236" s="47" t="s">
        <v>59</v>
      </c>
      <c r="C236" s="47" t="s">
        <v>357</v>
      </c>
      <c r="D236" s="47" t="s">
        <v>16</v>
      </c>
      <c r="E236" s="85">
        <f>E237</f>
        <v>2035149.72</v>
      </c>
    </row>
    <row r="237" spans="1:5" s="3" customFormat="1" ht="21.75" customHeight="1" x14ac:dyDescent="0.25">
      <c r="A237" s="46" t="s">
        <v>17</v>
      </c>
      <c r="B237" s="47" t="s">
        <v>59</v>
      </c>
      <c r="C237" s="47" t="s">
        <v>357</v>
      </c>
      <c r="D237" s="47" t="s">
        <v>18</v>
      </c>
      <c r="E237" s="85">
        <f>1000000+588000+447149.72</f>
        <v>2035149.72</v>
      </c>
    </row>
    <row r="238" spans="1:5" s="3" customFormat="1" ht="21.75" customHeight="1" x14ac:dyDescent="0.25">
      <c r="A238" s="46" t="s">
        <v>265</v>
      </c>
      <c r="B238" s="47" t="s">
        <v>59</v>
      </c>
      <c r="C238" s="47" t="s">
        <v>357</v>
      </c>
      <c r="D238" s="47" t="s">
        <v>266</v>
      </c>
      <c r="E238" s="85">
        <f>E239</f>
        <v>752850.28</v>
      </c>
    </row>
    <row r="239" spans="1:5" s="3" customFormat="1" ht="21.75" customHeight="1" x14ac:dyDescent="0.25">
      <c r="A239" s="46" t="s">
        <v>267</v>
      </c>
      <c r="B239" s="47" t="s">
        <v>59</v>
      </c>
      <c r="C239" s="47" t="s">
        <v>357</v>
      </c>
      <c r="D239" s="47" t="s">
        <v>268</v>
      </c>
      <c r="E239" s="85">
        <v>752850.28</v>
      </c>
    </row>
    <row r="240" spans="1:5" s="3" customFormat="1" ht="21.75" customHeight="1" x14ac:dyDescent="0.25">
      <c r="A240" s="46" t="s">
        <v>19</v>
      </c>
      <c r="B240" s="47" t="s">
        <v>59</v>
      </c>
      <c r="C240" s="47" t="s">
        <v>357</v>
      </c>
      <c r="D240" s="47" t="s">
        <v>20</v>
      </c>
      <c r="E240" s="85">
        <f>E241</f>
        <v>11931000</v>
      </c>
    </row>
    <row r="241" spans="1:5" s="3" customFormat="1" ht="60" customHeight="1" x14ac:dyDescent="0.25">
      <c r="A241" s="46" t="s">
        <v>47</v>
      </c>
      <c r="B241" s="47" t="s">
        <v>59</v>
      </c>
      <c r="C241" s="47" t="s">
        <v>357</v>
      </c>
      <c r="D241" s="47" t="s">
        <v>48</v>
      </c>
      <c r="E241" s="85">
        <v>11931000</v>
      </c>
    </row>
    <row r="242" spans="1:5" s="3" customFormat="1" ht="36.75" customHeight="1" x14ac:dyDescent="0.25">
      <c r="A242" s="46" t="s">
        <v>251</v>
      </c>
      <c r="B242" s="47" t="s">
        <v>59</v>
      </c>
      <c r="C242" s="47" t="s">
        <v>358</v>
      </c>
      <c r="D242" s="47" t="s">
        <v>6</v>
      </c>
      <c r="E242" s="85">
        <f>E243</f>
        <v>500000</v>
      </c>
    </row>
    <row r="243" spans="1:5" s="3" customFormat="1" x14ac:dyDescent="0.25">
      <c r="A243" s="46" t="s">
        <v>19</v>
      </c>
      <c r="B243" s="47" t="s">
        <v>59</v>
      </c>
      <c r="C243" s="47" t="s">
        <v>358</v>
      </c>
      <c r="D243" s="47" t="s">
        <v>20</v>
      </c>
      <c r="E243" s="85">
        <f>E244</f>
        <v>500000</v>
      </c>
    </row>
    <row r="244" spans="1:5" s="3" customFormat="1" ht="38.25" customHeight="1" x14ac:dyDescent="0.25">
      <c r="A244" s="46" t="s">
        <v>47</v>
      </c>
      <c r="B244" s="47" t="s">
        <v>59</v>
      </c>
      <c r="C244" s="47" t="s">
        <v>358</v>
      </c>
      <c r="D244" s="47" t="s">
        <v>48</v>
      </c>
      <c r="E244" s="85">
        <f>500000</f>
        <v>500000</v>
      </c>
    </row>
    <row r="245" spans="1:5" s="3" customFormat="1" ht="37.5" x14ac:dyDescent="0.25">
      <c r="A245" s="46" t="s">
        <v>263</v>
      </c>
      <c r="B245" s="47" t="s">
        <v>59</v>
      </c>
      <c r="C245" s="47" t="s">
        <v>359</v>
      </c>
      <c r="D245" s="47" t="s">
        <v>6</v>
      </c>
      <c r="E245" s="85">
        <f>E246</f>
        <v>11000000</v>
      </c>
    </row>
    <row r="246" spans="1:5" s="3" customFormat="1" x14ac:dyDescent="0.25">
      <c r="A246" s="46" t="s">
        <v>19</v>
      </c>
      <c r="B246" s="47" t="s">
        <v>59</v>
      </c>
      <c r="C246" s="47" t="s">
        <v>359</v>
      </c>
      <c r="D246" s="47" t="s">
        <v>20</v>
      </c>
      <c r="E246" s="85">
        <f>E247</f>
        <v>11000000</v>
      </c>
    </row>
    <row r="247" spans="1:5" s="3" customFormat="1" ht="36" customHeight="1" x14ac:dyDescent="0.25">
      <c r="A247" s="46" t="s">
        <v>47</v>
      </c>
      <c r="B247" s="47" t="s">
        <v>59</v>
      </c>
      <c r="C247" s="47" t="s">
        <v>359</v>
      </c>
      <c r="D247" s="47" t="s">
        <v>48</v>
      </c>
      <c r="E247" s="85">
        <v>11000000</v>
      </c>
    </row>
    <row r="248" spans="1:5" s="3" customFormat="1" ht="56.25" x14ac:dyDescent="0.25">
      <c r="A248" s="46" t="s">
        <v>303</v>
      </c>
      <c r="B248" s="47" t="s">
        <v>59</v>
      </c>
      <c r="C248" s="47" t="s">
        <v>398</v>
      </c>
      <c r="D248" s="47" t="s">
        <v>6</v>
      </c>
      <c r="E248" s="85">
        <f>E249</f>
        <v>150000</v>
      </c>
    </row>
    <row r="249" spans="1:5" s="3" customFormat="1" ht="37.5" customHeight="1" x14ac:dyDescent="0.25">
      <c r="A249" s="46" t="s">
        <v>15</v>
      </c>
      <c r="B249" s="47" t="s">
        <v>59</v>
      </c>
      <c r="C249" s="47" t="s">
        <v>398</v>
      </c>
      <c r="D249" s="47" t="s">
        <v>16</v>
      </c>
      <c r="E249" s="85">
        <f>E250</f>
        <v>150000</v>
      </c>
    </row>
    <row r="250" spans="1:5" s="3" customFormat="1" ht="37.5" x14ac:dyDescent="0.25">
      <c r="A250" s="46" t="s">
        <v>17</v>
      </c>
      <c r="B250" s="47" t="s">
        <v>59</v>
      </c>
      <c r="C250" s="47" t="s">
        <v>398</v>
      </c>
      <c r="D250" s="47" t="s">
        <v>18</v>
      </c>
      <c r="E250" s="85">
        <f>150000</f>
        <v>150000</v>
      </c>
    </row>
    <row r="251" spans="1:5" s="3" customFormat="1" ht="56.25" x14ac:dyDescent="0.25">
      <c r="A251" s="46" t="s">
        <v>264</v>
      </c>
      <c r="B251" s="47" t="s">
        <v>59</v>
      </c>
      <c r="C251" s="47" t="s">
        <v>399</v>
      </c>
      <c r="D251" s="47" t="s">
        <v>6</v>
      </c>
      <c r="E251" s="85">
        <f>E252</f>
        <v>225000</v>
      </c>
    </row>
    <row r="252" spans="1:5" s="3" customFormat="1" ht="37.5" x14ac:dyDescent="0.25">
      <c r="A252" s="46" t="s">
        <v>15</v>
      </c>
      <c r="B252" s="47" t="s">
        <v>59</v>
      </c>
      <c r="C252" s="47" t="s">
        <v>399</v>
      </c>
      <c r="D252" s="47" t="s">
        <v>16</v>
      </c>
      <c r="E252" s="85">
        <f>E253</f>
        <v>225000</v>
      </c>
    </row>
    <row r="253" spans="1:5" s="3" customFormat="1" ht="37.5" x14ac:dyDescent="0.25">
      <c r="A253" s="46" t="s">
        <v>17</v>
      </c>
      <c r="B253" s="47" t="s">
        <v>59</v>
      </c>
      <c r="C253" s="47" t="s">
        <v>399</v>
      </c>
      <c r="D253" s="47" t="s">
        <v>18</v>
      </c>
      <c r="E253" s="85">
        <f>225000</f>
        <v>225000</v>
      </c>
    </row>
    <row r="254" spans="1:5" s="3" customFormat="1" ht="37.5" x14ac:dyDescent="0.25">
      <c r="A254" s="46" t="s">
        <v>777</v>
      </c>
      <c r="B254" s="47" t="s">
        <v>59</v>
      </c>
      <c r="C254" s="47" t="s">
        <v>778</v>
      </c>
      <c r="D254" s="47" t="s">
        <v>6</v>
      </c>
      <c r="E254" s="85">
        <f>E255</f>
        <v>6000000</v>
      </c>
    </row>
    <row r="255" spans="1:5" s="3" customFormat="1" ht="37.5" x14ac:dyDescent="0.25">
      <c r="A255" s="46" t="s">
        <v>15</v>
      </c>
      <c r="B255" s="47" t="s">
        <v>59</v>
      </c>
      <c r="C255" s="47" t="s">
        <v>778</v>
      </c>
      <c r="D255" s="47" t="s">
        <v>16</v>
      </c>
      <c r="E255" s="85">
        <f>E256</f>
        <v>6000000</v>
      </c>
    </row>
    <row r="256" spans="1:5" s="3" customFormat="1" ht="37.5" x14ac:dyDescent="0.25">
      <c r="A256" s="46" t="s">
        <v>17</v>
      </c>
      <c r="B256" s="47" t="s">
        <v>59</v>
      </c>
      <c r="C256" s="47" t="s">
        <v>778</v>
      </c>
      <c r="D256" s="47" t="s">
        <v>18</v>
      </c>
      <c r="E256" s="85">
        <v>6000000</v>
      </c>
    </row>
    <row r="257" spans="1:5" s="3" customFormat="1" ht="37.5" x14ac:dyDescent="0.25">
      <c r="A257" s="46" t="s">
        <v>745</v>
      </c>
      <c r="B257" s="47" t="s">
        <v>59</v>
      </c>
      <c r="C257" s="47" t="s">
        <v>744</v>
      </c>
      <c r="D257" s="47" t="s">
        <v>6</v>
      </c>
      <c r="E257" s="85">
        <f>E258</f>
        <v>62000</v>
      </c>
    </row>
    <row r="258" spans="1:5" s="3" customFormat="1" ht="37.5" x14ac:dyDescent="0.25">
      <c r="A258" s="46" t="s">
        <v>15</v>
      </c>
      <c r="B258" s="47" t="s">
        <v>59</v>
      </c>
      <c r="C258" s="47" t="s">
        <v>744</v>
      </c>
      <c r="D258" s="47" t="s">
        <v>16</v>
      </c>
      <c r="E258" s="85">
        <f>E259</f>
        <v>62000</v>
      </c>
    </row>
    <row r="259" spans="1:5" s="3" customFormat="1" ht="37.5" x14ac:dyDescent="0.25">
      <c r="A259" s="46" t="s">
        <v>17</v>
      </c>
      <c r="B259" s="47" t="s">
        <v>59</v>
      </c>
      <c r="C259" s="47" t="s">
        <v>744</v>
      </c>
      <c r="D259" s="47" t="s">
        <v>18</v>
      </c>
      <c r="E259" s="85">
        <v>62000</v>
      </c>
    </row>
    <row r="260" spans="1:5" s="3" customFormat="1" x14ac:dyDescent="0.25">
      <c r="A260" s="49" t="s">
        <v>479</v>
      </c>
      <c r="B260" s="47" t="s">
        <v>59</v>
      </c>
      <c r="C260" s="47" t="s">
        <v>770</v>
      </c>
      <c r="D260" s="47" t="s">
        <v>6</v>
      </c>
      <c r="E260" s="85">
        <f>E261</f>
        <v>155994081.63999999</v>
      </c>
    </row>
    <row r="261" spans="1:5" s="3" customFormat="1" ht="56.25" x14ac:dyDescent="0.25">
      <c r="A261" s="46" t="s">
        <v>486</v>
      </c>
      <c r="B261" s="47" t="s">
        <v>59</v>
      </c>
      <c r="C261" s="47" t="s">
        <v>771</v>
      </c>
      <c r="D261" s="47" t="s">
        <v>6</v>
      </c>
      <c r="E261" s="85">
        <f>E262</f>
        <v>155994081.63999999</v>
      </c>
    </row>
    <row r="262" spans="1:5" s="3" customFormat="1" ht="37.5" x14ac:dyDescent="0.25">
      <c r="A262" s="46" t="s">
        <v>265</v>
      </c>
      <c r="B262" s="47" t="s">
        <v>59</v>
      </c>
      <c r="C262" s="47" t="s">
        <v>771</v>
      </c>
      <c r="D262" s="47" t="s">
        <v>266</v>
      </c>
      <c r="E262" s="85">
        <f>E263</f>
        <v>155994081.63999999</v>
      </c>
    </row>
    <row r="263" spans="1:5" s="3" customFormat="1" x14ac:dyDescent="0.25">
      <c r="A263" s="46" t="s">
        <v>267</v>
      </c>
      <c r="B263" s="47" t="s">
        <v>59</v>
      </c>
      <c r="C263" s="47" t="s">
        <v>771</v>
      </c>
      <c r="D263" s="47" t="s">
        <v>268</v>
      </c>
      <c r="E263" s="85">
        <f>143460299.73+12533781.91</f>
        <v>155994081.63999999</v>
      </c>
    </row>
    <row r="264" spans="1:5" s="3" customFormat="1" x14ac:dyDescent="0.25">
      <c r="A264" s="46" t="s">
        <v>61</v>
      </c>
      <c r="B264" s="47" t="s">
        <v>62</v>
      </c>
      <c r="C264" s="47" t="s">
        <v>126</v>
      </c>
      <c r="D264" s="47" t="s">
        <v>6</v>
      </c>
      <c r="E264" s="85">
        <f>E265+E273+E284</f>
        <v>26271266.550000001</v>
      </c>
    </row>
    <row r="265" spans="1:5" s="3" customFormat="1" ht="56.25" x14ac:dyDescent="0.25">
      <c r="A265" s="79" t="s">
        <v>354</v>
      </c>
      <c r="B265" s="62" t="s">
        <v>62</v>
      </c>
      <c r="C265" s="62" t="s">
        <v>134</v>
      </c>
      <c r="D265" s="62" t="s">
        <v>6</v>
      </c>
      <c r="E265" s="85">
        <f>E266</f>
        <v>550000</v>
      </c>
    </row>
    <row r="266" spans="1:5" s="3" customFormat="1" x14ac:dyDescent="0.25">
      <c r="A266" s="46" t="s">
        <v>360</v>
      </c>
      <c r="B266" s="47" t="s">
        <v>62</v>
      </c>
      <c r="C266" s="47" t="s">
        <v>233</v>
      </c>
      <c r="D266" s="47" t="s">
        <v>6</v>
      </c>
      <c r="E266" s="85">
        <f>E267+E270</f>
        <v>550000</v>
      </c>
    </row>
    <row r="267" spans="1:5" s="3" customFormat="1" x14ac:dyDescent="0.25">
      <c r="A267" s="46" t="s">
        <v>366</v>
      </c>
      <c r="B267" s="47" t="s">
        <v>62</v>
      </c>
      <c r="C267" s="47" t="s">
        <v>487</v>
      </c>
      <c r="D267" s="47" t="s">
        <v>6</v>
      </c>
      <c r="E267" s="85">
        <f>E268</f>
        <v>200000</v>
      </c>
    </row>
    <row r="268" spans="1:5" s="3" customFormat="1" ht="16.5" customHeight="1" x14ac:dyDescent="0.25">
      <c r="A268" s="48" t="s">
        <v>15</v>
      </c>
      <c r="B268" s="47" t="s">
        <v>62</v>
      </c>
      <c r="C268" s="47" t="s">
        <v>487</v>
      </c>
      <c r="D268" s="47" t="s">
        <v>16</v>
      </c>
      <c r="E268" s="85">
        <f>E269</f>
        <v>200000</v>
      </c>
    </row>
    <row r="269" spans="1:5" s="3" customFormat="1" ht="20.25" customHeight="1" x14ac:dyDescent="0.25">
      <c r="A269" s="48" t="s">
        <v>17</v>
      </c>
      <c r="B269" s="47" t="s">
        <v>62</v>
      </c>
      <c r="C269" s="47" t="s">
        <v>487</v>
      </c>
      <c r="D269" s="47" t="s">
        <v>18</v>
      </c>
      <c r="E269" s="85">
        <v>200000</v>
      </c>
    </row>
    <row r="270" spans="1:5" s="3" customFormat="1" ht="37.5" x14ac:dyDescent="0.25">
      <c r="A270" s="50" t="s">
        <v>63</v>
      </c>
      <c r="B270" s="47" t="s">
        <v>62</v>
      </c>
      <c r="C270" s="47" t="s">
        <v>361</v>
      </c>
      <c r="D270" s="47" t="s">
        <v>6</v>
      </c>
      <c r="E270" s="85">
        <f>E271</f>
        <v>350000</v>
      </c>
    </row>
    <row r="271" spans="1:5" s="3" customFormat="1" ht="16.5" customHeight="1" x14ac:dyDescent="0.25">
      <c r="A271" s="46" t="s">
        <v>15</v>
      </c>
      <c r="B271" s="47" t="s">
        <v>62</v>
      </c>
      <c r="C271" s="47" t="s">
        <v>361</v>
      </c>
      <c r="D271" s="47" t="s">
        <v>16</v>
      </c>
      <c r="E271" s="85">
        <f>E272</f>
        <v>350000</v>
      </c>
    </row>
    <row r="272" spans="1:5" s="3" customFormat="1" ht="21.75" customHeight="1" x14ac:dyDescent="0.25">
      <c r="A272" s="46" t="s">
        <v>17</v>
      </c>
      <c r="B272" s="47" t="s">
        <v>62</v>
      </c>
      <c r="C272" s="47" t="s">
        <v>361</v>
      </c>
      <c r="D272" s="47" t="s">
        <v>18</v>
      </c>
      <c r="E272" s="85">
        <f>350000</f>
        <v>350000</v>
      </c>
    </row>
    <row r="273" spans="1:9" s="3" customFormat="1" ht="36.75" customHeight="1" x14ac:dyDescent="0.25">
      <c r="A273" s="79" t="s">
        <v>542</v>
      </c>
      <c r="B273" s="62" t="s">
        <v>62</v>
      </c>
      <c r="C273" s="62" t="s">
        <v>543</v>
      </c>
      <c r="D273" s="62" t="s">
        <v>6</v>
      </c>
      <c r="E273" s="85">
        <f>E274</f>
        <v>9303000</v>
      </c>
    </row>
    <row r="274" spans="1:9" s="3" customFormat="1" ht="37.5" x14ac:dyDescent="0.25">
      <c r="A274" s="46" t="s">
        <v>544</v>
      </c>
      <c r="B274" s="47" t="s">
        <v>62</v>
      </c>
      <c r="C274" s="47" t="s">
        <v>545</v>
      </c>
      <c r="D274" s="47" t="s">
        <v>6</v>
      </c>
      <c r="E274" s="85">
        <f>E275+E278+E281</f>
        <v>9303000</v>
      </c>
    </row>
    <row r="275" spans="1:9" s="3" customFormat="1" ht="38.25" customHeight="1" x14ac:dyDescent="0.25">
      <c r="A275" s="46" t="s">
        <v>546</v>
      </c>
      <c r="B275" s="47" t="s">
        <v>62</v>
      </c>
      <c r="C275" s="47" t="s">
        <v>547</v>
      </c>
      <c r="D275" s="47" t="s">
        <v>6</v>
      </c>
      <c r="E275" s="85">
        <f>E276</f>
        <v>2000000</v>
      </c>
    </row>
    <row r="276" spans="1:9" s="3" customFormat="1" ht="38.25" customHeight="1" x14ac:dyDescent="0.25">
      <c r="A276" s="46" t="s">
        <v>15</v>
      </c>
      <c r="B276" s="47" t="s">
        <v>62</v>
      </c>
      <c r="C276" s="47" t="s">
        <v>547</v>
      </c>
      <c r="D276" s="47" t="s">
        <v>16</v>
      </c>
      <c r="E276" s="85">
        <f>E277</f>
        <v>2000000</v>
      </c>
    </row>
    <row r="277" spans="1:9" s="3" customFormat="1" ht="38.25" customHeight="1" x14ac:dyDescent="0.25">
      <c r="A277" s="46" t="s">
        <v>17</v>
      </c>
      <c r="B277" s="47" t="s">
        <v>62</v>
      </c>
      <c r="C277" s="47" t="s">
        <v>547</v>
      </c>
      <c r="D277" s="47" t="s">
        <v>18</v>
      </c>
      <c r="E277" s="85">
        <f>2000000</f>
        <v>2000000</v>
      </c>
    </row>
    <row r="278" spans="1:9" s="3" customFormat="1" ht="38.25" customHeight="1" x14ac:dyDescent="0.25">
      <c r="A278" s="46" t="s">
        <v>548</v>
      </c>
      <c r="B278" s="47" t="s">
        <v>62</v>
      </c>
      <c r="C278" s="47" t="s">
        <v>549</v>
      </c>
      <c r="D278" s="47" t="s">
        <v>6</v>
      </c>
      <c r="E278" s="85">
        <f>E279</f>
        <v>3751000</v>
      </c>
    </row>
    <row r="279" spans="1:9" s="3" customFormat="1" ht="38.25" customHeight="1" x14ac:dyDescent="0.25">
      <c r="A279" s="46" t="s">
        <v>15</v>
      </c>
      <c r="B279" s="47" t="s">
        <v>62</v>
      </c>
      <c r="C279" s="47" t="s">
        <v>549</v>
      </c>
      <c r="D279" s="47" t="s">
        <v>16</v>
      </c>
      <c r="E279" s="85">
        <f>E280</f>
        <v>3751000</v>
      </c>
      <c r="H279" s="3" t="s">
        <v>51</v>
      </c>
    </row>
    <row r="280" spans="1:9" s="3" customFormat="1" ht="38.25" customHeight="1" x14ac:dyDescent="0.25">
      <c r="A280" s="46" t="s">
        <v>17</v>
      </c>
      <c r="B280" s="47" t="s">
        <v>62</v>
      </c>
      <c r="C280" s="47" t="s">
        <v>549</v>
      </c>
      <c r="D280" s="47" t="s">
        <v>18</v>
      </c>
      <c r="E280" s="85">
        <f>1500000+1951000+300000</f>
        <v>3751000</v>
      </c>
    </row>
    <row r="281" spans="1:9" s="3" customFormat="1" ht="38.25" customHeight="1" x14ac:dyDescent="0.25">
      <c r="A281" s="46" t="s">
        <v>550</v>
      </c>
      <c r="B281" s="47" t="s">
        <v>62</v>
      </c>
      <c r="C281" s="47" t="s">
        <v>551</v>
      </c>
      <c r="D281" s="47" t="s">
        <v>6</v>
      </c>
      <c r="E281" s="85">
        <f>E282</f>
        <v>3552000</v>
      </c>
    </row>
    <row r="282" spans="1:9" s="3" customFormat="1" ht="38.25" customHeight="1" x14ac:dyDescent="0.25">
      <c r="A282" s="46" t="s">
        <v>15</v>
      </c>
      <c r="B282" s="47" t="s">
        <v>62</v>
      </c>
      <c r="C282" s="47" t="s">
        <v>551</v>
      </c>
      <c r="D282" s="47" t="s">
        <v>16</v>
      </c>
      <c r="E282" s="85">
        <f>E283</f>
        <v>3552000</v>
      </c>
      <c r="I282" s="3" t="s">
        <v>51</v>
      </c>
    </row>
    <row r="283" spans="1:9" s="3" customFormat="1" ht="18.75" customHeight="1" x14ac:dyDescent="0.25">
      <c r="A283" s="46" t="s">
        <v>17</v>
      </c>
      <c r="B283" s="47" t="s">
        <v>62</v>
      </c>
      <c r="C283" s="47" t="s">
        <v>551</v>
      </c>
      <c r="D283" s="47" t="s">
        <v>18</v>
      </c>
      <c r="E283" s="85">
        <f>2500000+552000+500000</f>
        <v>3552000</v>
      </c>
    </row>
    <row r="284" spans="1:9" s="3" customFormat="1" ht="56.25" x14ac:dyDescent="0.25">
      <c r="A284" s="79" t="s">
        <v>552</v>
      </c>
      <c r="B284" s="62" t="s">
        <v>62</v>
      </c>
      <c r="C284" s="62" t="s">
        <v>553</v>
      </c>
      <c r="D284" s="62" t="s">
        <v>6</v>
      </c>
      <c r="E284" s="85">
        <f>E285+E290</f>
        <v>16418266.550000001</v>
      </c>
    </row>
    <row r="285" spans="1:9" s="3" customFormat="1" ht="56.25" x14ac:dyDescent="0.25">
      <c r="A285" s="79" t="s">
        <v>597</v>
      </c>
      <c r="B285" s="62" t="s">
        <v>62</v>
      </c>
      <c r="C285" s="62" t="s">
        <v>598</v>
      </c>
      <c r="D285" s="62" t="s">
        <v>6</v>
      </c>
      <c r="E285" s="85">
        <f>E286</f>
        <v>7115762.04</v>
      </c>
    </row>
    <row r="286" spans="1:9" s="3" customFormat="1" ht="23.25" customHeight="1" x14ac:dyDescent="0.25">
      <c r="A286" s="46" t="s">
        <v>596</v>
      </c>
      <c r="B286" s="47" t="s">
        <v>62</v>
      </c>
      <c r="C286" s="47" t="s">
        <v>599</v>
      </c>
      <c r="D286" s="47" t="s">
        <v>6</v>
      </c>
      <c r="E286" s="85">
        <f>E287</f>
        <v>7115762.04</v>
      </c>
    </row>
    <row r="287" spans="1:9" s="3" customFormat="1" ht="37.5" x14ac:dyDescent="0.25">
      <c r="A287" s="46" t="s">
        <v>595</v>
      </c>
      <c r="B287" s="47" t="s">
        <v>62</v>
      </c>
      <c r="C287" s="47" t="s">
        <v>600</v>
      </c>
      <c r="D287" s="47" t="s">
        <v>6</v>
      </c>
      <c r="E287" s="85">
        <f>E288</f>
        <v>7115762.04</v>
      </c>
    </row>
    <row r="288" spans="1:9" s="3" customFormat="1" ht="37.5" x14ac:dyDescent="0.25">
      <c r="A288" s="46" t="s">
        <v>15</v>
      </c>
      <c r="B288" s="47" t="s">
        <v>62</v>
      </c>
      <c r="C288" s="47" t="s">
        <v>600</v>
      </c>
      <c r="D288" s="47" t="s">
        <v>16</v>
      </c>
      <c r="E288" s="85">
        <f>E289</f>
        <v>7115762.04</v>
      </c>
    </row>
    <row r="289" spans="1:5" s="3" customFormat="1" ht="37.5" x14ac:dyDescent="0.25">
      <c r="A289" s="46" t="s">
        <v>17</v>
      </c>
      <c r="B289" s="47" t="s">
        <v>62</v>
      </c>
      <c r="C289" s="47" t="s">
        <v>600</v>
      </c>
      <c r="D289" s="47" t="s">
        <v>18</v>
      </c>
      <c r="E289" s="85">
        <v>7115762.04</v>
      </c>
    </row>
    <row r="290" spans="1:5" s="3" customFormat="1" ht="37.5" x14ac:dyDescent="0.25">
      <c r="A290" s="160" t="s">
        <v>601</v>
      </c>
      <c r="B290" s="47" t="s">
        <v>62</v>
      </c>
      <c r="C290" s="62" t="s">
        <v>603</v>
      </c>
      <c r="D290" s="62" t="s">
        <v>6</v>
      </c>
      <c r="E290" s="85">
        <f>E291</f>
        <v>9302504.5099999998</v>
      </c>
    </row>
    <row r="291" spans="1:5" s="3" customFormat="1" ht="37.5" x14ac:dyDescent="0.25">
      <c r="A291" s="160" t="s">
        <v>602</v>
      </c>
      <c r="B291" s="47" t="s">
        <v>62</v>
      </c>
      <c r="C291" s="62" t="s">
        <v>604</v>
      </c>
      <c r="D291" s="62" t="s">
        <v>6</v>
      </c>
      <c r="E291" s="85">
        <f>E292+E295+E298</f>
        <v>9302504.5099999998</v>
      </c>
    </row>
    <row r="292" spans="1:5" s="3" customFormat="1" ht="58.5" customHeight="1" x14ac:dyDescent="0.25">
      <c r="A292" s="48" t="s">
        <v>617</v>
      </c>
      <c r="B292" s="47" t="s">
        <v>62</v>
      </c>
      <c r="C292" s="47" t="s">
        <v>642</v>
      </c>
      <c r="D292" s="47" t="s">
        <v>6</v>
      </c>
      <c r="E292" s="85">
        <f>E293</f>
        <v>6501429.3700000001</v>
      </c>
    </row>
    <row r="293" spans="1:5" s="3" customFormat="1" ht="37.5" x14ac:dyDescent="0.25">
      <c r="A293" s="46" t="s">
        <v>15</v>
      </c>
      <c r="B293" s="47" t="s">
        <v>62</v>
      </c>
      <c r="C293" s="47" t="s">
        <v>642</v>
      </c>
      <c r="D293" s="47" t="s">
        <v>16</v>
      </c>
      <c r="E293" s="85">
        <f>E294</f>
        <v>6501429.3700000001</v>
      </c>
    </row>
    <row r="294" spans="1:5" s="3" customFormat="1" ht="37.5" x14ac:dyDescent="0.25">
      <c r="A294" s="46" t="s">
        <v>17</v>
      </c>
      <c r="B294" s="47" t="s">
        <v>62</v>
      </c>
      <c r="C294" s="47" t="s">
        <v>642</v>
      </c>
      <c r="D294" s="47" t="s">
        <v>18</v>
      </c>
      <c r="E294" s="85">
        <v>6501429.3700000001</v>
      </c>
    </row>
    <row r="295" spans="1:5" s="3" customFormat="1" ht="56.25" x14ac:dyDescent="0.25">
      <c r="A295" s="48" t="s">
        <v>606</v>
      </c>
      <c r="B295" s="47" t="s">
        <v>62</v>
      </c>
      <c r="C295" s="47" t="s">
        <v>605</v>
      </c>
      <c r="D295" s="47" t="s">
        <v>6</v>
      </c>
      <c r="E295" s="85">
        <f>E296</f>
        <v>201075.14</v>
      </c>
    </row>
    <row r="296" spans="1:5" s="3" customFormat="1" ht="37.5" x14ac:dyDescent="0.25">
      <c r="A296" s="46" t="s">
        <v>15</v>
      </c>
      <c r="B296" s="47" t="s">
        <v>62</v>
      </c>
      <c r="C296" s="47" t="s">
        <v>605</v>
      </c>
      <c r="D296" s="47" t="s">
        <v>16</v>
      </c>
      <c r="E296" s="85">
        <f>E297</f>
        <v>201075.14</v>
      </c>
    </row>
    <row r="297" spans="1:5" s="3" customFormat="1" ht="37.5" x14ac:dyDescent="0.25">
      <c r="A297" s="46" t="s">
        <v>17</v>
      </c>
      <c r="B297" s="47" t="s">
        <v>62</v>
      </c>
      <c r="C297" s="47" t="s">
        <v>605</v>
      </c>
      <c r="D297" s="47" t="s">
        <v>18</v>
      </c>
      <c r="E297" s="85">
        <v>201075.14</v>
      </c>
    </row>
    <row r="298" spans="1:5" s="3" customFormat="1" ht="37.5" x14ac:dyDescent="0.25">
      <c r="A298" s="46" t="s">
        <v>743</v>
      </c>
      <c r="B298" s="47" t="s">
        <v>62</v>
      </c>
      <c r="C298" s="47" t="s">
        <v>742</v>
      </c>
      <c r="D298" s="47" t="s">
        <v>6</v>
      </c>
      <c r="E298" s="85">
        <f>E299</f>
        <v>2600000</v>
      </c>
    </row>
    <row r="299" spans="1:5" s="3" customFormat="1" ht="37.5" x14ac:dyDescent="0.25">
      <c r="A299" s="46" t="s">
        <v>15</v>
      </c>
      <c r="B299" s="47" t="s">
        <v>62</v>
      </c>
      <c r="C299" s="47" t="s">
        <v>742</v>
      </c>
      <c r="D299" s="47" t="s">
        <v>16</v>
      </c>
      <c r="E299" s="85">
        <f>E300</f>
        <v>2600000</v>
      </c>
    </row>
    <row r="300" spans="1:5" s="3" customFormat="1" ht="37.5" x14ac:dyDescent="0.25">
      <c r="A300" s="46" t="s">
        <v>17</v>
      </c>
      <c r="B300" s="47" t="s">
        <v>62</v>
      </c>
      <c r="C300" s="47" t="s">
        <v>742</v>
      </c>
      <c r="D300" s="47" t="s">
        <v>18</v>
      </c>
      <c r="E300" s="85">
        <f>2000000+600000</f>
        <v>2600000</v>
      </c>
    </row>
    <row r="301" spans="1:5" s="3" customFormat="1" x14ac:dyDescent="0.25">
      <c r="A301" s="46" t="s">
        <v>296</v>
      </c>
      <c r="B301" s="47" t="s">
        <v>297</v>
      </c>
      <c r="C301" s="47" t="s">
        <v>126</v>
      </c>
      <c r="D301" s="47" t="s">
        <v>6</v>
      </c>
      <c r="E301" s="85">
        <f>E302</f>
        <v>494057.68</v>
      </c>
    </row>
    <row r="302" spans="1:5" s="3" customFormat="1" ht="56.25" x14ac:dyDescent="0.25">
      <c r="A302" s="79" t="s">
        <v>434</v>
      </c>
      <c r="B302" s="62" t="s">
        <v>297</v>
      </c>
      <c r="C302" s="62" t="s">
        <v>134</v>
      </c>
      <c r="D302" s="62" t="s">
        <v>6</v>
      </c>
      <c r="E302" s="85">
        <f>E303</f>
        <v>494057.68</v>
      </c>
    </row>
    <row r="303" spans="1:5" s="3" customFormat="1" ht="37.5" x14ac:dyDescent="0.25">
      <c r="A303" s="46" t="s">
        <v>362</v>
      </c>
      <c r="B303" s="47" t="s">
        <v>297</v>
      </c>
      <c r="C303" s="47" t="s">
        <v>356</v>
      </c>
      <c r="D303" s="47" t="s">
        <v>6</v>
      </c>
      <c r="E303" s="85">
        <f>E304+E307</f>
        <v>494057.68</v>
      </c>
    </row>
    <row r="304" spans="1:5" s="3" customFormat="1" ht="37.5" x14ac:dyDescent="0.25">
      <c r="A304" s="29" t="s">
        <v>613</v>
      </c>
      <c r="B304" s="47" t="s">
        <v>297</v>
      </c>
      <c r="C304" s="47" t="s">
        <v>643</v>
      </c>
      <c r="D304" s="47" t="s">
        <v>6</v>
      </c>
      <c r="E304" s="85">
        <f>E305</f>
        <v>344057.68</v>
      </c>
    </row>
    <row r="305" spans="1:5" s="3" customFormat="1" x14ac:dyDescent="0.25">
      <c r="A305" s="46" t="s">
        <v>19</v>
      </c>
      <c r="B305" s="47" t="s">
        <v>297</v>
      </c>
      <c r="C305" s="47" t="s">
        <v>643</v>
      </c>
      <c r="D305" s="47" t="s">
        <v>20</v>
      </c>
      <c r="E305" s="85">
        <f>E306</f>
        <v>344057.68</v>
      </c>
    </row>
    <row r="306" spans="1:5" s="3" customFormat="1" ht="56.25" x14ac:dyDescent="0.25">
      <c r="A306" s="46" t="s">
        <v>47</v>
      </c>
      <c r="B306" s="47" t="s">
        <v>297</v>
      </c>
      <c r="C306" s="47" t="s">
        <v>643</v>
      </c>
      <c r="D306" s="47" t="s">
        <v>48</v>
      </c>
      <c r="E306" s="85">
        <v>344057.68</v>
      </c>
    </row>
    <row r="307" spans="1:5" s="3" customFormat="1" ht="37.5" x14ac:dyDescent="0.25">
      <c r="A307" s="46" t="s">
        <v>310</v>
      </c>
      <c r="B307" s="47" t="s">
        <v>297</v>
      </c>
      <c r="C307" s="47" t="s">
        <v>363</v>
      </c>
      <c r="D307" s="47" t="s">
        <v>6</v>
      </c>
      <c r="E307" s="85">
        <f>E308</f>
        <v>150000</v>
      </c>
    </row>
    <row r="308" spans="1:5" s="3" customFormat="1" x14ac:dyDescent="0.25">
      <c r="A308" s="46" t="s">
        <v>19</v>
      </c>
      <c r="B308" s="47" t="s">
        <v>297</v>
      </c>
      <c r="C308" s="47" t="s">
        <v>363</v>
      </c>
      <c r="D308" s="47" t="s">
        <v>20</v>
      </c>
      <c r="E308" s="85">
        <f>E309</f>
        <v>150000</v>
      </c>
    </row>
    <row r="309" spans="1:5" s="3" customFormat="1" ht="39" customHeight="1" x14ac:dyDescent="0.25">
      <c r="A309" s="46" t="s">
        <v>47</v>
      </c>
      <c r="B309" s="47" t="s">
        <v>297</v>
      </c>
      <c r="C309" s="47" t="s">
        <v>363</v>
      </c>
      <c r="D309" s="47" t="s">
        <v>48</v>
      </c>
      <c r="E309" s="85">
        <f>150000</f>
        <v>150000</v>
      </c>
    </row>
    <row r="310" spans="1:5" s="3" customFormat="1" x14ac:dyDescent="0.25">
      <c r="A310" s="46" t="s">
        <v>64</v>
      </c>
      <c r="B310" s="45" t="s">
        <v>65</v>
      </c>
      <c r="C310" s="45" t="s">
        <v>126</v>
      </c>
      <c r="D310" s="45" t="s">
        <v>6</v>
      </c>
      <c r="E310" s="89">
        <f>E311</f>
        <v>515000</v>
      </c>
    </row>
    <row r="311" spans="1:5" outlineLevel="1" x14ac:dyDescent="0.25">
      <c r="A311" s="46" t="s">
        <v>66</v>
      </c>
      <c r="B311" s="47" t="s">
        <v>67</v>
      </c>
      <c r="C311" s="47" t="s">
        <v>126</v>
      </c>
      <c r="D311" s="47" t="s">
        <v>6</v>
      </c>
      <c r="E311" s="85">
        <f>E312+E321</f>
        <v>515000</v>
      </c>
    </row>
    <row r="312" spans="1:5" ht="37.5" outlineLevel="2" x14ac:dyDescent="0.25">
      <c r="A312" s="79" t="s">
        <v>364</v>
      </c>
      <c r="B312" s="62" t="s">
        <v>67</v>
      </c>
      <c r="C312" s="62" t="s">
        <v>135</v>
      </c>
      <c r="D312" s="62" t="s">
        <v>6</v>
      </c>
      <c r="E312" s="85">
        <f>E313+E317</f>
        <v>470000</v>
      </c>
    </row>
    <row r="313" spans="1:5" ht="39" customHeight="1" outlineLevel="2" x14ac:dyDescent="0.25">
      <c r="A313" s="46" t="s">
        <v>365</v>
      </c>
      <c r="B313" s="47" t="s">
        <v>67</v>
      </c>
      <c r="C313" s="47" t="s">
        <v>400</v>
      </c>
      <c r="D313" s="47" t="s">
        <v>6</v>
      </c>
      <c r="E313" s="85">
        <f>E314</f>
        <v>440000</v>
      </c>
    </row>
    <row r="314" spans="1:5" ht="20.25" customHeight="1" outlineLevel="4" x14ac:dyDescent="0.25">
      <c r="A314" s="46" t="s">
        <v>245</v>
      </c>
      <c r="B314" s="47" t="s">
        <v>67</v>
      </c>
      <c r="C314" s="47" t="s">
        <v>367</v>
      </c>
      <c r="D314" s="47" t="s">
        <v>6</v>
      </c>
      <c r="E314" s="85">
        <f>E315</f>
        <v>440000</v>
      </c>
    </row>
    <row r="315" spans="1:5" ht="16.5" customHeight="1" outlineLevel="5" x14ac:dyDescent="0.25">
      <c r="A315" s="46" t="s">
        <v>15</v>
      </c>
      <c r="B315" s="47" t="s">
        <v>67</v>
      </c>
      <c r="C315" s="47" t="s">
        <v>367</v>
      </c>
      <c r="D315" s="47" t="s">
        <v>16</v>
      </c>
      <c r="E315" s="85">
        <f>E316</f>
        <v>440000</v>
      </c>
    </row>
    <row r="316" spans="1:5" ht="19.5" customHeight="1" outlineLevel="6" x14ac:dyDescent="0.25">
      <c r="A316" s="46" t="s">
        <v>17</v>
      </c>
      <c r="B316" s="47" t="s">
        <v>67</v>
      </c>
      <c r="C316" s="47" t="s">
        <v>367</v>
      </c>
      <c r="D316" s="47" t="s">
        <v>18</v>
      </c>
      <c r="E316" s="85">
        <v>440000</v>
      </c>
    </row>
    <row r="317" spans="1:5" ht="21.75" customHeight="1" outlineLevel="4" x14ac:dyDescent="0.25">
      <c r="A317" s="46" t="s">
        <v>368</v>
      </c>
      <c r="B317" s="47" t="s">
        <v>67</v>
      </c>
      <c r="C317" s="47" t="s">
        <v>247</v>
      </c>
      <c r="D317" s="47" t="s">
        <v>6</v>
      </c>
      <c r="E317" s="85">
        <f>E318</f>
        <v>30000</v>
      </c>
    </row>
    <row r="318" spans="1:5" outlineLevel="5" x14ac:dyDescent="0.25">
      <c r="A318" s="46" t="s">
        <v>68</v>
      </c>
      <c r="B318" s="47" t="s">
        <v>67</v>
      </c>
      <c r="C318" s="47" t="s">
        <v>246</v>
      </c>
      <c r="D318" s="47" t="s">
        <v>6</v>
      </c>
      <c r="E318" s="85">
        <f>E319</f>
        <v>30000</v>
      </c>
    </row>
    <row r="319" spans="1:5" ht="16.5" customHeight="1" outlineLevel="6" x14ac:dyDescent="0.25">
      <c r="A319" s="46" t="s">
        <v>15</v>
      </c>
      <c r="B319" s="47" t="s">
        <v>67</v>
      </c>
      <c r="C319" s="47" t="s">
        <v>246</v>
      </c>
      <c r="D319" s="47" t="s">
        <v>16</v>
      </c>
      <c r="E319" s="85">
        <f>E320</f>
        <v>30000</v>
      </c>
    </row>
    <row r="320" spans="1:5" ht="21" customHeight="1" outlineLevel="6" x14ac:dyDescent="0.25">
      <c r="A320" s="46" t="s">
        <v>17</v>
      </c>
      <c r="B320" s="47" t="s">
        <v>67</v>
      </c>
      <c r="C320" s="47" t="s">
        <v>246</v>
      </c>
      <c r="D320" s="47" t="s">
        <v>18</v>
      </c>
      <c r="E320" s="85">
        <f>30000</f>
        <v>30000</v>
      </c>
    </row>
    <row r="321" spans="1:5" ht="75" outlineLevel="6" x14ac:dyDescent="0.25">
      <c r="A321" s="79" t="s">
        <v>444</v>
      </c>
      <c r="B321" s="62" t="s">
        <v>67</v>
      </c>
      <c r="C321" s="62" t="s">
        <v>369</v>
      </c>
      <c r="D321" s="62" t="s">
        <v>6</v>
      </c>
      <c r="E321" s="85">
        <f>E322</f>
        <v>45000</v>
      </c>
    </row>
    <row r="322" spans="1:5" ht="17.25" customHeight="1" outlineLevel="6" x14ac:dyDescent="0.25">
      <c r="A322" s="46" t="s">
        <v>370</v>
      </c>
      <c r="B322" s="47" t="s">
        <v>67</v>
      </c>
      <c r="C322" s="47" t="s">
        <v>371</v>
      </c>
      <c r="D322" s="47" t="s">
        <v>6</v>
      </c>
      <c r="E322" s="85">
        <f>E323</f>
        <v>45000</v>
      </c>
    </row>
    <row r="323" spans="1:5" outlineLevel="6" x14ac:dyDescent="0.25">
      <c r="A323" s="46" t="s">
        <v>372</v>
      </c>
      <c r="B323" s="47" t="s">
        <v>67</v>
      </c>
      <c r="C323" s="47" t="s">
        <v>373</v>
      </c>
      <c r="D323" s="47" t="s">
        <v>6</v>
      </c>
      <c r="E323" s="85">
        <f>E324</f>
        <v>45000</v>
      </c>
    </row>
    <row r="324" spans="1:5" ht="18" customHeight="1" outlineLevel="6" x14ac:dyDescent="0.25">
      <c r="A324" s="46" t="s">
        <v>15</v>
      </c>
      <c r="B324" s="47" t="s">
        <v>67</v>
      </c>
      <c r="C324" s="47" t="s">
        <v>373</v>
      </c>
      <c r="D324" s="47" t="s">
        <v>16</v>
      </c>
      <c r="E324" s="85">
        <f>E325</f>
        <v>45000</v>
      </c>
    </row>
    <row r="325" spans="1:5" ht="21.75" customHeight="1" outlineLevel="6" x14ac:dyDescent="0.25">
      <c r="A325" s="46" t="s">
        <v>17</v>
      </c>
      <c r="B325" s="47" t="s">
        <v>67</v>
      </c>
      <c r="C325" s="47" t="s">
        <v>373</v>
      </c>
      <c r="D325" s="47" t="s">
        <v>18</v>
      </c>
      <c r="E325" s="85">
        <f>45000</f>
        <v>45000</v>
      </c>
    </row>
    <row r="326" spans="1:5" s="3" customFormat="1" x14ac:dyDescent="0.25">
      <c r="A326" s="46" t="s">
        <v>69</v>
      </c>
      <c r="B326" s="45" t="s">
        <v>70</v>
      </c>
      <c r="C326" s="45" t="s">
        <v>126</v>
      </c>
      <c r="D326" s="45" t="s">
        <v>6</v>
      </c>
      <c r="E326" s="89">
        <f>E327+E363+E400+E427+E446</f>
        <v>584928558.5</v>
      </c>
    </row>
    <row r="327" spans="1:5" outlineLevel="1" x14ac:dyDescent="0.25">
      <c r="A327" s="46" t="s">
        <v>110</v>
      </c>
      <c r="B327" s="47" t="s">
        <v>111</v>
      </c>
      <c r="C327" s="47" t="s">
        <v>126</v>
      </c>
      <c r="D327" s="47" t="s">
        <v>6</v>
      </c>
      <c r="E327" s="85">
        <f>E328</f>
        <v>151133055.75999999</v>
      </c>
    </row>
    <row r="328" spans="1:5" ht="37.5" outlineLevel="2" x14ac:dyDescent="0.25">
      <c r="A328" s="79" t="s">
        <v>403</v>
      </c>
      <c r="B328" s="62" t="s">
        <v>111</v>
      </c>
      <c r="C328" s="62" t="s">
        <v>138</v>
      </c>
      <c r="D328" s="62" t="s">
        <v>6</v>
      </c>
      <c r="E328" s="85">
        <f>E329</f>
        <v>151133055.75999999</v>
      </c>
    </row>
    <row r="329" spans="1:5" ht="37.5" outlineLevel="3" x14ac:dyDescent="0.25">
      <c r="A329" s="46" t="s">
        <v>404</v>
      </c>
      <c r="B329" s="47" t="s">
        <v>111</v>
      </c>
      <c r="C329" s="47" t="s">
        <v>139</v>
      </c>
      <c r="D329" s="47" t="s">
        <v>6</v>
      </c>
      <c r="E329" s="85">
        <f>E330+E337+E359</f>
        <v>151133055.75999999</v>
      </c>
    </row>
    <row r="330" spans="1:5" ht="37.5" outlineLevel="4" x14ac:dyDescent="0.25">
      <c r="A330" s="49" t="s">
        <v>202</v>
      </c>
      <c r="B330" s="47" t="s">
        <v>111</v>
      </c>
      <c r="C330" s="47" t="s">
        <v>220</v>
      </c>
      <c r="D330" s="47" t="s">
        <v>6</v>
      </c>
      <c r="E330" s="85">
        <f>E331+E334</f>
        <v>118728591.8</v>
      </c>
    </row>
    <row r="331" spans="1:5" ht="38.25" customHeight="1" outlineLevel="5" x14ac:dyDescent="0.25">
      <c r="A331" s="46" t="s">
        <v>113</v>
      </c>
      <c r="B331" s="47" t="s">
        <v>111</v>
      </c>
      <c r="C331" s="47" t="s">
        <v>144</v>
      </c>
      <c r="D331" s="47" t="s">
        <v>6</v>
      </c>
      <c r="E331" s="85">
        <f>E332</f>
        <v>41118722.799999997</v>
      </c>
    </row>
    <row r="332" spans="1:5" ht="37.5" outlineLevel="6" x14ac:dyDescent="0.25">
      <c r="A332" s="46" t="s">
        <v>37</v>
      </c>
      <c r="B332" s="47" t="s">
        <v>111</v>
      </c>
      <c r="C332" s="47" t="s">
        <v>144</v>
      </c>
      <c r="D332" s="47" t="s">
        <v>38</v>
      </c>
      <c r="E332" s="85">
        <f>E333</f>
        <v>41118722.799999997</v>
      </c>
    </row>
    <row r="333" spans="1:5" outlineLevel="4" x14ac:dyDescent="0.25">
      <c r="A333" s="46" t="s">
        <v>74</v>
      </c>
      <c r="B333" s="47" t="s">
        <v>111</v>
      </c>
      <c r="C333" s="47" t="s">
        <v>144</v>
      </c>
      <c r="D333" s="47" t="s">
        <v>75</v>
      </c>
      <c r="E333" s="85">
        <f>36848594.88+3800305.12+469822.8</f>
        <v>41118722.799999997</v>
      </c>
    </row>
    <row r="334" spans="1:5" ht="57.75" customHeight="1" outlineLevel="5" x14ac:dyDescent="0.25">
      <c r="A334" s="49" t="s">
        <v>405</v>
      </c>
      <c r="B334" s="47" t="s">
        <v>111</v>
      </c>
      <c r="C334" s="47" t="s">
        <v>145</v>
      </c>
      <c r="D334" s="47" t="s">
        <v>6</v>
      </c>
      <c r="E334" s="85">
        <f>E335</f>
        <v>77609869</v>
      </c>
    </row>
    <row r="335" spans="1:5" ht="37.5" outlineLevel="6" x14ac:dyDescent="0.25">
      <c r="A335" s="46" t="s">
        <v>37</v>
      </c>
      <c r="B335" s="47" t="s">
        <v>111</v>
      </c>
      <c r="C335" s="47" t="s">
        <v>145</v>
      </c>
      <c r="D335" s="47" t="s">
        <v>38</v>
      </c>
      <c r="E335" s="85">
        <f>E336</f>
        <v>77609869</v>
      </c>
    </row>
    <row r="336" spans="1:5" outlineLevel="3" x14ac:dyDescent="0.25">
      <c r="A336" s="46" t="s">
        <v>74</v>
      </c>
      <c r="B336" s="47" t="s">
        <v>111</v>
      </c>
      <c r="C336" s="47" t="s">
        <v>145</v>
      </c>
      <c r="D336" s="47" t="s">
        <v>75</v>
      </c>
      <c r="E336" s="85">
        <v>77609869</v>
      </c>
    </row>
    <row r="337" spans="1:5" ht="18" customHeight="1" outlineLevel="3" x14ac:dyDescent="0.25">
      <c r="A337" s="49" t="s">
        <v>203</v>
      </c>
      <c r="B337" s="47" t="s">
        <v>111</v>
      </c>
      <c r="C337" s="47" t="s">
        <v>222</v>
      </c>
      <c r="D337" s="47" t="s">
        <v>6</v>
      </c>
      <c r="E337" s="85">
        <f>E353+E338+E344+E347+E350+E341+E356</f>
        <v>891839.89999999991</v>
      </c>
    </row>
    <row r="338" spans="1:5" ht="20.25" customHeight="1" outlineLevel="6" x14ac:dyDescent="0.25">
      <c r="A338" s="46" t="s">
        <v>284</v>
      </c>
      <c r="B338" s="47" t="s">
        <v>111</v>
      </c>
      <c r="C338" s="47" t="s">
        <v>285</v>
      </c>
      <c r="D338" s="47" t="s">
        <v>6</v>
      </c>
      <c r="E338" s="85">
        <f>E339</f>
        <v>97500</v>
      </c>
    </row>
    <row r="339" spans="1:5" ht="37.5" outlineLevel="6" x14ac:dyDescent="0.25">
      <c r="A339" s="46" t="s">
        <v>37</v>
      </c>
      <c r="B339" s="47" t="s">
        <v>111</v>
      </c>
      <c r="C339" s="47" t="s">
        <v>285</v>
      </c>
      <c r="D339" s="47" t="s">
        <v>38</v>
      </c>
      <c r="E339" s="85">
        <f>E340</f>
        <v>97500</v>
      </c>
    </row>
    <row r="340" spans="1:5" outlineLevel="6" x14ac:dyDescent="0.25">
      <c r="A340" s="46" t="s">
        <v>74</v>
      </c>
      <c r="B340" s="47" t="s">
        <v>111</v>
      </c>
      <c r="C340" s="47" t="s">
        <v>285</v>
      </c>
      <c r="D340" s="47" t="s">
        <v>75</v>
      </c>
      <c r="E340" s="85">
        <f>97500</f>
        <v>97500</v>
      </c>
    </row>
    <row r="341" spans="1:5" outlineLevel="6" x14ac:dyDescent="0.25">
      <c r="A341" s="46" t="s">
        <v>269</v>
      </c>
      <c r="B341" s="47" t="s">
        <v>111</v>
      </c>
      <c r="C341" s="47" t="s">
        <v>286</v>
      </c>
      <c r="D341" s="47" t="s">
        <v>6</v>
      </c>
      <c r="E341" s="85">
        <f>E342</f>
        <v>213000</v>
      </c>
    </row>
    <row r="342" spans="1:5" ht="37.5" outlineLevel="6" x14ac:dyDescent="0.25">
      <c r="A342" s="46" t="s">
        <v>37</v>
      </c>
      <c r="B342" s="47" t="s">
        <v>111</v>
      </c>
      <c r="C342" s="47" t="s">
        <v>286</v>
      </c>
      <c r="D342" s="47" t="s">
        <v>38</v>
      </c>
      <c r="E342" s="85">
        <f>E343</f>
        <v>213000</v>
      </c>
    </row>
    <row r="343" spans="1:5" outlineLevel="6" x14ac:dyDescent="0.25">
      <c r="A343" s="46" t="s">
        <v>74</v>
      </c>
      <c r="B343" s="47" t="s">
        <v>111</v>
      </c>
      <c r="C343" s="47" t="s">
        <v>286</v>
      </c>
      <c r="D343" s="47" t="s">
        <v>75</v>
      </c>
      <c r="E343" s="85">
        <v>213000</v>
      </c>
    </row>
    <row r="344" spans="1:5" outlineLevel="6" x14ac:dyDescent="0.25">
      <c r="A344" s="46" t="s">
        <v>315</v>
      </c>
      <c r="B344" s="47" t="s">
        <v>111</v>
      </c>
      <c r="C344" s="47" t="s">
        <v>569</v>
      </c>
      <c r="D344" s="47" t="s">
        <v>6</v>
      </c>
      <c r="E344" s="85">
        <f>E345</f>
        <v>70000</v>
      </c>
    </row>
    <row r="345" spans="1:5" ht="37.5" outlineLevel="6" x14ac:dyDescent="0.25">
      <c r="A345" s="46" t="s">
        <v>37</v>
      </c>
      <c r="B345" s="47" t="s">
        <v>111</v>
      </c>
      <c r="C345" s="47" t="s">
        <v>569</v>
      </c>
      <c r="D345" s="47" t="s">
        <v>38</v>
      </c>
      <c r="E345" s="85">
        <f>E346</f>
        <v>70000</v>
      </c>
    </row>
    <row r="346" spans="1:5" outlineLevel="6" x14ac:dyDescent="0.25">
      <c r="A346" s="46" t="s">
        <v>74</v>
      </c>
      <c r="B346" s="47" t="s">
        <v>111</v>
      </c>
      <c r="C346" s="47" t="s">
        <v>569</v>
      </c>
      <c r="D346" s="47" t="s">
        <v>75</v>
      </c>
      <c r="E346" s="85">
        <f>70000</f>
        <v>70000</v>
      </c>
    </row>
    <row r="347" spans="1:5" ht="37.5" outlineLevel="6" x14ac:dyDescent="0.25">
      <c r="A347" s="80" t="s">
        <v>484</v>
      </c>
      <c r="B347" s="47" t="s">
        <v>111</v>
      </c>
      <c r="C347" s="47" t="s">
        <v>485</v>
      </c>
      <c r="D347" s="47" t="s">
        <v>6</v>
      </c>
      <c r="E347" s="85">
        <f>E348</f>
        <v>100000</v>
      </c>
    </row>
    <row r="348" spans="1:5" ht="37.5" outlineLevel="6" x14ac:dyDescent="0.25">
      <c r="A348" s="46" t="s">
        <v>37</v>
      </c>
      <c r="B348" s="47" t="s">
        <v>111</v>
      </c>
      <c r="C348" s="47" t="s">
        <v>485</v>
      </c>
      <c r="D348" s="47" t="s">
        <v>38</v>
      </c>
      <c r="E348" s="85">
        <f>E349</f>
        <v>100000</v>
      </c>
    </row>
    <row r="349" spans="1:5" outlineLevel="6" x14ac:dyDescent="0.25">
      <c r="A349" s="46" t="s">
        <v>74</v>
      </c>
      <c r="B349" s="47" t="s">
        <v>111</v>
      </c>
      <c r="C349" s="47" t="s">
        <v>485</v>
      </c>
      <c r="D349" s="47" t="s">
        <v>75</v>
      </c>
      <c r="E349" s="85">
        <f>100000</f>
        <v>100000</v>
      </c>
    </row>
    <row r="350" spans="1:5" ht="75" outlineLevel="6" x14ac:dyDescent="0.25">
      <c r="A350" s="29" t="s">
        <v>644</v>
      </c>
      <c r="B350" s="47" t="s">
        <v>111</v>
      </c>
      <c r="C350" s="47" t="s">
        <v>645</v>
      </c>
      <c r="D350" s="47" t="s">
        <v>6</v>
      </c>
      <c r="E350" s="85">
        <f>E351</f>
        <v>398999.7</v>
      </c>
    </row>
    <row r="351" spans="1:5" ht="37.5" outlineLevel="6" x14ac:dyDescent="0.25">
      <c r="A351" s="46" t="s">
        <v>37</v>
      </c>
      <c r="B351" s="47" t="s">
        <v>111</v>
      </c>
      <c r="C351" s="47" t="s">
        <v>645</v>
      </c>
      <c r="D351" s="47" t="s">
        <v>38</v>
      </c>
      <c r="E351" s="85">
        <f>E352</f>
        <v>398999.7</v>
      </c>
    </row>
    <row r="352" spans="1:5" ht="18" customHeight="1" outlineLevel="6" x14ac:dyDescent="0.25">
      <c r="A352" s="46" t="s">
        <v>74</v>
      </c>
      <c r="B352" s="47" t="s">
        <v>111</v>
      </c>
      <c r="C352" s="47" t="s">
        <v>645</v>
      </c>
      <c r="D352" s="47" t="s">
        <v>75</v>
      </c>
      <c r="E352" s="85">
        <v>398999.7</v>
      </c>
    </row>
    <row r="353" spans="1:5" ht="58.5" hidden="1" customHeight="1" outlineLevel="3" x14ac:dyDescent="0.25">
      <c r="A353" s="29" t="s">
        <v>300</v>
      </c>
      <c r="B353" s="47" t="s">
        <v>111</v>
      </c>
      <c r="C353" s="47" t="s">
        <v>301</v>
      </c>
      <c r="D353" s="47" t="s">
        <v>6</v>
      </c>
      <c r="E353" s="85">
        <f>E354</f>
        <v>0</v>
      </c>
    </row>
    <row r="354" spans="1:5" ht="37.5" hidden="1" outlineLevel="3" x14ac:dyDescent="0.25">
      <c r="A354" s="46" t="s">
        <v>265</v>
      </c>
      <c r="B354" s="47" t="s">
        <v>111</v>
      </c>
      <c r="C354" s="47" t="s">
        <v>301</v>
      </c>
      <c r="D354" s="47" t="s">
        <v>266</v>
      </c>
      <c r="E354" s="85">
        <f>E355</f>
        <v>0</v>
      </c>
    </row>
    <row r="355" spans="1:5" hidden="1" outlineLevel="3" x14ac:dyDescent="0.25">
      <c r="A355" s="46" t="s">
        <v>267</v>
      </c>
      <c r="B355" s="47" t="s">
        <v>111</v>
      </c>
      <c r="C355" s="47" t="s">
        <v>301</v>
      </c>
      <c r="D355" s="47" t="s">
        <v>268</v>
      </c>
      <c r="E355" s="85">
        <v>0</v>
      </c>
    </row>
    <row r="356" spans="1:5" ht="56.25" outlineLevel="3" x14ac:dyDescent="0.25">
      <c r="A356" s="46" t="s">
        <v>464</v>
      </c>
      <c r="B356" s="47" t="s">
        <v>111</v>
      </c>
      <c r="C356" s="47" t="s">
        <v>465</v>
      </c>
      <c r="D356" s="47" t="s">
        <v>6</v>
      </c>
      <c r="E356" s="85">
        <f>E357</f>
        <v>12340.2</v>
      </c>
    </row>
    <row r="357" spans="1:5" ht="37.5" outlineLevel="3" x14ac:dyDescent="0.25">
      <c r="A357" s="46" t="s">
        <v>37</v>
      </c>
      <c r="B357" s="47" t="s">
        <v>111</v>
      </c>
      <c r="C357" s="47" t="s">
        <v>465</v>
      </c>
      <c r="D357" s="47" t="s">
        <v>38</v>
      </c>
      <c r="E357" s="85">
        <f>E358</f>
        <v>12340.2</v>
      </c>
    </row>
    <row r="358" spans="1:5" outlineLevel="3" x14ac:dyDescent="0.25">
      <c r="A358" s="46" t="s">
        <v>74</v>
      </c>
      <c r="B358" s="47" t="s">
        <v>111</v>
      </c>
      <c r="C358" s="47" t="s">
        <v>465</v>
      </c>
      <c r="D358" s="47" t="s">
        <v>75</v>
      </c>
      <c r="E358" s="85">
        <v>12340.2</v>
      </c>
    </row>
    <row r="359" spans="1:5" ht="56.25" outlineLevel="3" x14ac:dyDescent="0.25">
      <c r="A359" s="202" t="s">
        <v>646</v>
      </c>
      <c r="B359" s="47" t="s">
        <v>111</v>
      </c>
      <c r="C359" s="47" t="s">
        <v>647</v>
      </c>
      <c r="D359" s="47" t="s">
        <v>6</v>
      </c>
      <c r="E359" s="85">
        <f>E360</f>
        <v>31512624.059999999</v>
      </c>
    </row>
    <row r="360" spans="1:5" ht="93.75" outlineLevel="3" x14ac:dyDescent="0.25">
      <c r="A360" s="80" t="s">
        <v>610</v>
      </c>
      <c r="B360" s="47" t="s">
        <v>111</v>
      </c>
      <c r="C360" s="47" t="s">
        <v>738</v>
      </c>
      <c r="D360" s="47" t="s">
        <v>6</v>
      </c>
      <c r="E360" s="85">
        <f>E361</f>
        <v>31512624.059999999</v>
      </c>
    </row>
    <row r="361" spans="1:5" ht="37.5" outlineLevel="3" x14ac:dyDescent="0.25">
      <c r="A361" s="46" t="s">
        <v>265</v>
      </c>
      <c r="B361" s="47" t="s">
        <v>111</v>
      </c>
      <c r="C361" s="47" t="s">
        <v>738</v>
      </c>
      <c r="D361" s="47" t="s">
        <v>266</v>
      </c>
      <c r="E361" s="85">
        <f>E362</f>
        <v>31512624.059999999</v>
      </c>
    </row>
    <row r="362" spans="1:5" outlineLevel="3" x14ac:dyDescent="0.25">
      <c r="A362" s="46" t="s">
        <v>267</v>
      </c>
      <c r="B362" s="47" t="s">
        <v>111</v>
      </c>
      <c r="C362" s="47" t="s">
        <v>738</v>
      </c>
      <c r="D362" s="47" t="s">
        <v>268</v>
      </c>
      <c r="E362" s="85">
        <v>31512624.059999999</v>
      </c>
    </row>
    <row r="363" spans="1:5" outlineLevel="1" x14ac:dyDescent="0.25">
      <c r="A363" s="46" t="s">
        <v>71</v>
      </c>
      <c r="B363" s="47" t="s">
        <v>72</v>
      </c>
      <c r="C363" s="47" t="s">
        <v>126</v>
      </c>
      <c r="D363" s="47" t="s">
        <v>6</v>
      </c>
      <c r="E363" s="85">
        <f>E364</f>
        <v>373610066.69999999</v>
      </c>
    </row>
    <row r="364" spans="1:5" ht="37.5" outlineLevel="2" x14ac:dyDescent="0.25">
      <c r="A364" s="79" t="s">
        <v>403</v>
      </c>
      <c r="B364" s="62" t="s">
        <v>72</v>
      </c>
      <c r="C364" s="62" t="s">
        <v>138</v>
      </c>
      <c r="D364" s="62" t="s">
        <v>6</v>
      </c>
      <c r="E364" s="85">
        <f>E365</f>
        <v>373610066.69999999</v>
      </c>
    </row>
    <row r="365" spans="1:5" ht="37.5" outlineLevel="3" x14ac:dyDescent="0.25">
      <c r="A365" s="46" t="s">
        <v>407</v>
      </c>
      <c r="B365" s="47" t="s">
        <v>72</v>
      </c>
      <c r="C365" s="47" t="s">
        <v>146</v>
      </c>
      <c r="D365" s="47" t="s">
        <v>6</v>
      </c>
      <c r="E365" s="85">
        <f>E366+E379+E392+E396</f>
        <v>373610066.69999999</v>
      </c>
    </row>
    <row r="366" spans="1:5" ht="37.5" outlineLevel="4" x14ac:dyDescent="0.25">
      <c r="A366" s="49" t="s">
        <v>205</v>
      </c>
      <c r="B366" s="47" t="s">
        <v>72</v>
      </c>
      <c r="C366" s="47" t="s">
        <v>223</v>
      </c>
      <c r="D366" s="47" t="s">
        <v>6</v>
      </c>
      <c r="E366" s="85">
        <f>E367+E370+E373+E376</f>
        <v>355959846.50999999</v>
      </c>
    </row>
    <row r="367" spans="1:5" ht="56.25" outlineLevel="4" x14ac:dyDescent="0.25">
      <c r="A367" s="51" t="s">
        <v>648</v>
      </c>
      <c r="B367" s="47" t="s">
        <v>72</v>
      </c>
      <c r="C367" s="47" t="s">
        <v>649</v>
      </c>
      <c r="D367" s="47" t="s">
        <v>6</v>
      </c>
      <c r="E367" s="85">
        <f>E368</f>
        <v>20592000</v>
      </c>
    </row>
    <row r="368" spans="1:5" ht="37.5" outlineLevel="4" x14ac:dyDescent="0.25">
      <c r="A368" s="46" t="s">
        <v>37</v>
      </c>
      <c r="B368" s="47" t="s">
        <v>72</v>
      </c>
      <c r="C368" s="47" t="s">
        <v>649</v>
      </c>
      <c r="D368" s="47" t="s">
        <v>38</v>
      </c>
      <c r="E368" s="85">
        <f>E369</f>
        <v>20592000</v>
      </c>
    </row>
    <row r="369" spans="1:5" outlineLevel="4" x14ac:dyDescent="0.25">
      <c r="A369" s="46" t="s">
        <v>74</v>
      </c>
      <c r="B369" s="47" t="s">
        <v>72</v>
      </c>
      <c r="C369" s="47" t="s">
        <v>649</v>
      </c>
      <c r="D369" s="47" t="s">
        <v>75</v>
      </c>
      <c r="E369" s="85">
        <v>20592000</v>
      </c>
    </row>
    <row r="370" spans="1:5" ht="40.5" customHeight="1" outlineLevel="5" x14ac:dyDescent="0.25">
      <c r="A370" s="46" t="s">
        <v>114</v>
      </c>
      <c r="B370" s="47" t="s">
        <v>72</v>
      </c>
      <c r="C370" s="47" t="s">
        <v>147</v>
      </c>
      <c r="D370" s="47" t="s">
        <v>6</v>
      </c>
      <c r="E370" s="85">
        <f>E371</f>
        <v>89649837.510000005</v>
      </c>
    </row>
    <row r="371" spans="1:5" ht="37.5" outlineLevel="6" x14ac:dyDescent="0.25">
      <c r="A371" s="46" t="s">
        <v>37</v>
      </c>
      <c r="B371" s="47" t="s">
        <v>72</v>
      </c>
      <c r="C371" s="47" t="s">
        <v>147</v>
      </c>
      <c r="D371" s="47" t="s">
        <v>38</v>
      </c>
      <c r="E371" s="85">
        <f>E372</f>
        <v>89649837.510000005</v>
      </c>
    </row>
    <row r="372" spans="1:5" outlineLevel="4" x14ac:dyDescent="0.25">
      <c r="A372" s="46" t="s">
        <v>74</v>
      </c>
      <c r="B372" s="47" t="s">
        <v>72</v>
      </c>
      <c r="C372" s="47" t="s">
        <v>147</v>
      </c>
      <c r="D372" s="47" t="s">
        <v>75</v>
      </c>
      <c r="E372" s="85">
        <v>89649837.510000005</v>
      </c>
    </row>
    <row r="373" spans="1:5" ht="75.75" customHeight="1" outlineLevel="5" x14ac:dyDescent="0.25">
      <c r="A373" s="49" t="s">
        <v>408</v>
      </c>
      <c r="B373" s="47" t="s">
        <v>72</v>
      </c>
      <c r="C373" s="47" t="s">
        <v>148</v>
      </c>
      <c r="D373" s="47" t="s">
        <v>6</v>
      </c>
      <c r="E373" s="85">
        <f>E374</f>
        <v>234603409</v>
      </c>
    </row>
    <row r="374" spans="1:5" ht="37.5" outlineLevel="6" x14ac:dyDescent="0.25">
      <c r="A374" s="46" t="s">
        <v>37</v>
      </c>
      <c r="B374" s="47" t="s">
        <v>72</v>
      </c>
      <c r="C374" s="47" t="s">
        <v>148</v>
      </c>
      <c r="D374" s="47" t="s">
        <v>38</v>
      </c>
      <c r="E374" s="85">
        <f>E375</f>
        <v>234603409</v>
      </c>
    </row>
    <row r="375" spans="1:5" outlineLevel="6" x14ac:dyDescent="0.25">
      <c r="A375" s="46" t="s">
        <v>74</v>
      </c>
      <c r="B375" s="47" t="s">
        <v>72</v>
      </c>
      <c r="C375" s="47" t="s">
        <v>148</v>
      </c>
      <c r="D375" s="47" t="s">
        <v>75</v>
      </c>
      <c r="E375" s="85">
        <v>234603409</v>
      </c>
    </row>
    <row r="376" spans="1:5" ht="78" customHeight="1" outlineLevel="6" x14ac:dyDescent="0.25">
      <c r="A376" s="48" t="s">
        <v>496</v>
      </c>
      <c r="B376" s="47" t="s">
        <v>72</v>
      </c>
      <c r="C376" s="47" t="s">
        <v>497</v>
      </c>
      <c r="D376" s="47" t="s">
        <v>6</v>
      </c>
      <c r="E376" s="85">
        <f>E377</f>
        <v>11114600</v>
      </c>
    </row>
    <row r="377" spans="1:5" ht="37.5" outlineLevel="6" x14ac:dyDescent="0.25">
      <c r="A377" s="46" t="s">
        <v>37</v>
      </c>
      <c r="B377" s="47" t="s">
        <v>72</v>
      </c>
      <c r="C377" s="47" t="s">
        <v>497</v>
      </c>
      <c r="D377" s="47" t="s">
        <v>38</v>
      </c>
      <c r="E377" s="85">
        <f>E378</f>
        <v>11114600</v>
      </c>
    </row>
    <row r="378" spans="1:5" outlineLevel="6" x14ac:dyDescent="0.25">
      <c r="A378" s="46" t="s">
        <v>74</v>
      </c>
      <c r="B378" s="47" t="s">
        <v>72</v>
      </c>
      <c r="C378" s="47" t="s">
        <v>497</v>
      </c>
      <c r="D378" s="47" t="s">
        <v>75</v>
      </c>
      <c r="E378" s="85">
        <v>11114600</v>
      </c>
    </row>
    <row r="379" spans="1:5" ht="19.5" customHeight="1" outlineLevel="6" x14ac:dyDescent="0.25">
      <c r="A379" s="80" t="s">
        <v>206</v>
      </c>
      <c r="B379" s="47" t="s">
        <v>72</v>
      </c>
      <c r="C379" s="47" t="s">
        <v>221</v>
      </c>
      <c r="D379" s="47" t="s">
        <v>6</v>
      </c>
      <c r="E379" s="85">
        <f>E380+E383+E386+E389</f>
        <v>8256860.4199999999</v>
      </c>
    </row>
    <row r="380" spans="1:5" outlineLevel="6" x14ac:dyDescent="0.25">
      <c r="A380" s="46" t="s">
        <v>269</v>
      </c>
      <c r="B380" s="47" t="s">
        <v>72</v>
      </c>
      <c r="C380" s="47" t="s">
        <v>270</v>
      </c>
      <c r="D380" s="47" t="s">
        <v>6</v>
      </c>
      <c r="E380" s="85">
        <f>E381</f>
        <v>277700</v>
      </c>
    </row>
    <row r="381" spans="1:5" ht="37.5" outlineLevel="6" x14ac:dyDescent="0.25">
      <c r="A381" s="46" t="s">
        <v>37</v>
      </c>
      <c r="B381" s="47" t="s">
        <v>72</v>
      </c>
      <c r="C381" s="47" t="s">
        <v>270</v>
      </c>
      <c r="D381" s="47" t="s">
        <v>38</v>
      </c>
      <c r="E381" s="85">
        <f>E382</f>
        <v>277700</v>
      </c>
    </row>
    <row r="382" spans="1:5" outlineLevel="6" x14ac:dyDescent="0.25">
      <c r="A382" s="46" t="s">
        <v>74</v>
      </c>
      <c r="B382" s="47" t="s">
        <v>72</v>
      </c>
      <c r="C382" s="47" t="s">
        <v>270</v>
      </c>
      <c r="D382" s="47" t="s">
        <v>75</v>
      </c>
      <c r="E382" s="85">
        <f>85700+192000</f>
        <v>277700</v>
      </c>
    </row>
    <row r="383" spans="1:5" outlineLevel="6" x14ac:dyDescent="0.25">
      <c r="A383" s="78" t="s">
        <v>315</v>
      </c>
      <c r="B383" s="47" t="s">
        <v>72</v>
      </c>
      <c r="C383" s="47" t="s">
        <v>316</v>
      </c>
      <c r="D383" s="47" t="s">
        <v>6</v>
      </c>
      <c r="E383" s="85">
        <f>E384</f>
        <v>100000</v>
      </c>
    </row>
    <row r="384" spans="1:5" ht="37.5" outlineLevel="6" x14ac:dyDescent="0.25">
      <c r="A384" s="46" t="s">
        <v>37</v>
      </c>
      <c r="B384" s="47" t="s">
        <v>72</v>
      </c>
      <c r="C384" s="47" t="s">
        <v>316</v>
      </c>
      <c r="D384" s="47" t="s">
        <v>38</v>
      </c>
      <c r="E384" s="85">
        <f>E385</f>
        <v>100000</v>
      </c>
    </row>
    <row r="385" spans="1:5" outlineLevel="6" x14ac:dyDescent="0.25">
      <c r="A385" s="46" t="s">
        <v>74</v>
      </c>
      <c r="B385" s="47" t="s">
        <v>72</v>
      </c>
      <c r="C385" s="47" t="s">
        <v>316</v>
      </c>
      <c r="D385" s="47" t="s">
        <v>75</v>
      </c>
      <c r="E385" s="85">
        <f>100000</f>
        <v>100000</v>
      </c>
    </row>
    <row r="386" spans="1:5" ht="56.25" outlineLevel="6" x14ac:dyDescent="0.25">
      <c r="A386" s="51" t="s">
        <v>650</v>
      </c>
      <c r="B386" s="47" t="s">
        <v>72</v>
      </c>
      <c r="C386" s="47" t="s">
        <v>651</v>
      </c>
      <c r="D386" s="47" t="s">
        <v>6</v>
      </c>
      <c r="E386" s="85">
        <f>E387</f>
        <v>7642785.4199999999</v>
      </c>
    </row>
    <row r="387" spans="1:5" ht="37.5" outlineLevel="6" x14ac:dyDescent="0.25">
      <c r="A387" s="46" t="s">
        <v>37</v>
      </c>
      <c r="B387" s="47" t="s">
        <v>72</v>
      </c>
      <c r="C387" s="47" t="s">
        <v>651</v>
      </c>
      <c r="D387" s="47" t="s">
        <v>38</v>
      </c>
      <c r="E387" s="85">
        <f>E388</f>
        <v>7642785.4199999999</v>
      </c>
    </row>
    <row r="388" spans="1:5" outlineLevel="6" x14ac:dyDescent="0.25">
      <c r="A388" s="46" t="s">
        <v>74</v>
      </c>
      <c r="B388" s="47" t="s">
        <v>72</v>
      </c>
      <c r="C388" s="47" t="s">
        <v>651</v>
      </c>
      <c r="D388" s="47" t="s">
        <v>75</v>
      </c>
      <c r="E388" s="85">
        <v>7642785.4199999999</v>
      </c>
    </row>
    <row r="389" spans="1:5" ht="20.25" customHeight="1" outlineLevel="6" x14ac:dyDescent="0.25">
      <c r="A389" s="46" t="s">
        <v>466</v>
      </c>
      <c r="B389" s="47" t="s">
        <v>72</v>
      </c>
      <c r="C389" s="47" t="s">
        <v>467</v>
      </c>
      <c r="D389" s="47" t="s">
        <v>6</v>
      </c>
      <c r="E389" s="85">
        <f>E390</f>
        <v>236375</v>
      </c>
    </row>
    <row r="390" spans="1:5" ht="39" customHeight="1" outlineLevel="6" x14ac:dyDescent="0.25">
      <c r="A390" s="46" t="s">
        <v>37</v>
      </c>
      <c r="B390" s="47" t="s">
        <v>72</v>
      </c>
      <c r="C390" s="47" t="s">
        <v>467</v>
      </c>
      <c r="D390" s="47" t="s">
        <v>38</v>
      </c>
      <c r="E390" s="85">
        <f>E391</f>
        <v>236375</v>
      </c>
    </row>
    <row r="391" spans="1:5" outlineLevel="6" x14ac:dyDescent="0.25">
      <c r="A391" s="46" t="s">
        <v>74</v>
      </c>
      <c r="B391" s="47" t="s">
        <v>72</v>
      </c>
      <c r="C391" s="47" t="s">
        <v>467</v>
      </c>
      <c r="D391" s="47" t="s">
        <v>75</v>
      </c>
      <c r="E391" s="85">
        <v>236375</v>
      </c>
    </row>
    <row r="392" spans="1:5" ht="37.5" outlineLevel="6" x14ac:dyDescent="0.25">
      <c r="A392" s="80" t="s">
        <v>277</v>
      </c>
      <c r="B392" s="47" t="s">
        <v>72</v>
      </c>
      <c r="C392" s="47" t="s">
        <v>224</v>
      </c>
      <c r="D392" s="47" t="s">
        <v>6</v>
      </c>
      <c r="E392" s="85">
        <f>E393</f>
        <v>6226250</v>
      </c>
    </row>
    <row r="393" spans="1:5" ht="93.75" outlineLevel="6" x14ac:dyDescent="0.25">
      <c r="A393" s="205" t="s">
        <v>715</v>
      </c>
      <c r="B393" s="47" t="s">
        <v>72</v>
      </c>
      <c r="C393" s="47" t="s">
        <v>716</v>
      </c>
      <c r="D393" s="47" t="s">
        <v>6</v>
      </c>
      <c r="E393" s="85">
        <f>E394</f>
        <v>6226250</v>
      </c>
    </row>
    <row r="394" spans="1:5" ht="37.5" outlineLevel="6" x14ac:dyDescent="0.25">
      <c r="A394" s="46" t="s">
        <v>37</v>
      </c>
      <c r="B394" s="47" t="s">
        <v>72</v>
      </c>
      <c r="C394" s="47" t="s">
        <v>716</v>
      </c>
      <c r="D394" s="47" t="s">
        <v>38</v>
      </c>
      <c r="E394" s="85">
        <f>E395</f>
        <v>6226250</v>
      </c>
    </row>
    <row r="395" spans="1:5" outlineLevel="6" x14ac:dyDescent="0.25">
      <c r="A395" s="46" t="s">
        <v>74</v>
      </c>
      <c r="B395" s="47" t="s">
        <v>72</v>
      </c>
      <c r="C395" s="47" t="s">
        <v>716</v>
      </c>
      <c r="D395" s="47" t="s">
        <v>75</v>
      </c>
      <c r="E395" s="85">
        <v>6226250</v>
      </c>
    </row>
    <row r="396" spans="1:5" outlineLevel="6" x14ac:dyDescent="0.25">
      <c r="A396" s="51" t="s">
        <v>494</v>
      </c>
      <c r="B396" s="47" t="s">
        <v>72</v>
      </c>
      <c r="C396" s="47" t="s">
        <v>317</v>
      </c>
      <c r="D396" s="47" t="s">
        <v>6</v>
      </c>
      <c r="E396" s="85">
        <f>E397</f>
        <v>3167109.77</v>
      </c>
    </row>
    <row r="397" spans="1:5" ht="37.5" outlineLevel="6" x14ac:dyDescent="0.25">
      <c r="A397" s="46" t="s">
        <v>495</v>
      </c>
      <c r="B397" s="47" t="s">
        <v>72</v>
      </c>
      <c r="C397" s="47" t="s">
        <v>711</v>
      </c>
      <c r="D397" s="47" t="s">
        <v>6</v>
      </c>
      <c r="E397" s="85">
        <f>E398</f>
        <v>3167109.77</v>
      </c>
    </row>
    <row r="398" spans="1:5" ht="37.5" outlineLevel="6" x14ac:dyDescent="0.25">
      <c r="A398" s="46" t="s">
        <v>37</v>
      </c>
      <c r="B398" s="47" t="s">
        <v>72</v>
      </c>
      <c r="C398" s="47" t="s">
        <v>711</v>
      </c>
      <c r="D398" s="47" t="s">
        <v>38</v>
      </c>
      <c r="E398" s="85">
        <f>E399</f>
        <v>3167109.77</v>
      </c>
    </row>
    <row r="399" spans="1:5" outlineLevel="6" x14ac:dyDescent="0.25">
      <c r="A399" s="46" t="s">
        <v>74</v>
      </c>
      <c r="B399" s="47" t="s">
        <v>72</v>
      </c>
      <c r="C399" s="47" t="s">
        <v>711</v>
      </c>
      <c r="D399" s="47" t="s">
        <v>75</v>
      </c>
      <c r="E399" s="85">
        <v>3167109.77</v>
      </c>
    </row>
    <row r="400" spans="1:5" outlineLevel="6" x14ac:dyDescent="0.25">
      <c r="A400" s="46" t="s">
        <v>258</v>
      </c>
      <c r="B400" s="47" t="s">
        <v>257</v>
      </c>
      <c r="C400" s="47" t="s">
        <v>126</v>
      </c>
      <c r="D400" s="47" t="s">
        <v>6</v>
      </c>
      <c r="E400" s="85">
        <f>E401+E418</f>
        <v>38887114.539999999</v>
      </c>
    </row>
    <row r="401" spans="1:5" ht="37.5" outlineLevel="6" x14ac:dyDescent="0.25">
      <c r="A401" s="79" t="s">
        <v>403</v>
      </c>
      <c r="B401" s="62" t="s">
        <v>257</v>
      </c>
      <c r="C401" s="62" t="s">
        <v>138</v>
      </c>
      <c r="D401" s="62" t="s">
        <v>6</v>
      </c>
      <c r="E401" s="85">
        <f>E402</f>
        <v>22782090</v>
      </c>
    </row>
    <row r="402" spans="1:5" ht="37.5" outlineLevel="3" x14ac:dyDescent="0.25">
      <c r="A402" s="46" t="s">
        <v>409</v>
      </c>
      <c r="B402" s="47" t="s">
        <v>257</v>
      </c>
      <c r="C402" s="47" t="s">
        <v>149</v>
      </c>
      <c r="D402" s="47" t="s">
        <v>6</v>
      </c>
      <c r="E402" s="85">
        <f>E403+E407+E414</f>
        <v>22782090</v>
      </c>
    </row>
    <row r="403" spans="1:5" ht="37.5" outlineLevel="4" x14ac:dyDescent="0.25">
      <c r="A403" s="81" t="s">
        <v>207</v>
      </c>
      <c r="B403" s="47" t="s">
        <v>257</v>
      </c>
      <c r="C403" s="47" t="s">
        <v>225</v>
      </c>
      <c r="D403" s="47" t="s">
        <v>6</v>
      </c>
      <c r="E403" s="85">
        <f>E404</f>
        <v>22671790</v>
      </c>
    </row>
    <row r="404" spans="1:5" ht="56.25" outlineLevel="5" x14ac:dyDescent="0.25">
      <c r="A404" s="46" t="s">
        <v>115</v>
      </c>
      <c r="B404" s="47" t="s">
        <v>257</v>
      </c>
      <c r="C404" s="47" t="s">
        <v>151</v>
      </c>
      <c r="D404" s="47" t="s">
        <v>6</v>
      </c>
      <c r="E404" s="85">
        <f>E405</f>
        <v>22671790</v>
      </c>
    </row>
    <row r="405" spans="1:5" ht="37.5" outlineLevel="6" x14ac:dyDescent="0.25">
      <c r="A405" s="46" t="s">
        <v>37</v>
      </c>
      <c r="B405" s="47" t="s">
        <v>257</v>
      </c>
      <c r="C405" s="47" t="s">
        <v>151</v>
      </c>
      <c r="D405" s="47" t="s">
        <v>38</v>
      </c>
      <c r="E405" s="85">
        <f>E406</f>
        <v>22671790</v>
      </c>
    </row>
    <row r="406" spans="1:5" outlineLevel="6" x14ac:dyDescent="0.25">
      <c r="A406" s="46" t="s">
        <v>74</v>
      </c>
      <c r="B406" s="47" t="s">
        <v>257</v>
      </c>
      <c r="C406" s="47" t="s">
        <v>151</v>
      </c>
      <c r="D406" s="47" t="s">
        <v>75</v>
      </c>
      <c r="E406" s="85">
        <v>22671790</v>
      </c>
    </row>
    <row r="407" spans="1:5" ht="37.5" outlineLevel="5" x14ac:dyDescent="0.25">
      <c r="A407" s="49" t="s">
        <v>410</v>
      </c>
      <c r="B407" s="47" t="s">
        <v>257</v>
      </c>
      <c r="C407" s="47" t="s">
        <v>226</v>
      </c>
      <c r="D407" s="47" t="s">
        <v>6</v>
      </c>
      <c r="E407" s="85">
        <f>E408+E411</f>
        <v>110300</v>
      </c>
    </row>
    <row r="408" spans="1:5" outlineLevel="6" x14ac:dyDescent="0.25">
      <c r="A408" s="46" t="s">
        <v>269</v>
      </c>
      <c r="B408" s="47" t="s">
        <v>257</v>
      </c>
      <c r="C408" s="47" t="s">
        <v>292</v>
      </c>
      <c r="D408" s="47" t="s">
        <v>6</v>
      </c>
      <c r="E408" s="85">
        <f>E409</f>
        <v>24800</v>
      </c>
    </row>
    <row r="409" spans="1:5" ht="37.5" outlineLevel="6" x14ac:dyDescent="0.25">
      <c r="A409" s="46" t="s">
        <v>37</v>
      </c>
      <c r="B409" s="47" t="s">
        <v>257</v>
      </c>
      <c r="C409" s="47" t="s">
        <v>292</v>
      </c>
      <c r="D409" s="47" t="s">
        <v>38</v>
      </c>
      <c r="E409" s="85">
        <f>E410</f>
        <v>24800</v>
      </c>
    </row>
    <row r="410" spans="1:5" outlineLevel="6" x14ac:dyDescent="0.25">
      <c r="A410" s="46" t="s">
        <v>74</v>
      </c>
      <c r="B410" s="47" t="s">
        <v>257</v>
      </c>
      <c r="C410" s="47" t="s">
        <v>292</v>
      </c>
      <c r="D410" s="47" t="s">
        <v>75</v>
      </c>
      <c r="E410" s="85">
        <f>24800</f>
        <v>24800</v>
      </c>
    </row>
    <row r="411" spans="1:5" outlineLevel="6" x14ac:dyDescent="0.25">
      <c r="A411" s="46" t="s">
        <v>112</v>
      </c>
      <c r="B411" s="47" t="s">
        <v>257</v>
      </c>
      <c r="C411" s="47" t="s">
        <v>150</v>
      </c>
      <c r="D411" s="47" t="s">
        <v>6</v>
      </c>
      <c r="E411" s="85">
        <f>E412</f>
        <v>85500</v>
      </c>
    </row>
    <row r="412" spans="1:5" ht="37.5" outlineLevel="6" x14ac:dyDescent="0.25">
      <c r="A412" s="46" t="s">
        <v>37</v>
      </c>
      <c r="B412" s="47" t="s">
        <v>257</v>
      </c>
      <c r="C412" s="47" t="s">
        <v>150</v>
      </c>
      <c r="D412" s="47" t="s">
        <v>38</v>
      </c>
      <c r="E412" s="85">
        <f>E413</f>
        <v>85500</v>
      </c>
    </row>
    <row r="413" spans="1:5" ht="18" customHeight="1" outlineLevel="6" x14ac:dyDescent="0.25">
      <c r="A413" s="46" t="s">
        <v>74</v>
      </c>
      <c r="B413" s="47" t="s">
        <v>257</v>
      </c>
      <c r="C413" s="47" t="s">
        <v>150</v>
      </c>
      <c r="D413" s="47" t="s">
        <v>75</v>
      </c>
      <c r="E413" s="85">
        <f>85500</f>
        <v>85500</v>
      </c>
    </row>
    <row r="414" spans="1:5" hidden="1" outlineLevel="6" x14ac:dyDescent="0.25">
      <c r="A414" s="46" t="s">
        <v>386</v>
      </c>
      <c r="B414" s="47" t="s">
        <v>257</v>
      </c>
      <c r="C414" s="47" t="s">
        <v>308</v>
      </c>
      <c r="D414" s="47" t="s">
        <v>6</v>
      </c>
      <c r="E414" s="85">
        <f>E415</f>
        <v>0</v>
      </c>
    </row>
    <row r="415" spans="1:5" ht="37.5" hidden="1" outlineLevel="6" x14ac:dyDescent="0.25">
      <c r="A415" s="46" t="s">
        <v>657</v>
      </c>
      <c r="B415" s="47" t="s">
        <v>257</v>
      </c>
      <c r="C415" s="47" t="s">
        <v>658</v>
      </c>
      <c r="D415" s="47" t="s">
        <v>6</v>
      </c>
      <c r="E415" s="85">
        <f>E416</f>
        <v>0</v>
      </c>
    </row>
    <row r="416" spans="1:5" ht="37.5" hidden="1" outlineLevel="6" x14ac:dyDescent="0.25">
      <c r="A416" s="46" t="s">
        <v>37</v>
      </c>
      <c r="B416" s="47" t="s">
        <v>257</v>
      </c>
      <c r="C416" s="47" t="s">
        <v>658</v>
      </c>
      <c r="D416" s="47" t="s">
        <v>38</v>
      </c>
      <c r="E416" s="85">
        <f>E417</f>
        <v>0</v>
      </c>
    </row>
    <row r="417" spans="1:5" hidden="1" outlineLevel="6" x14ac:dyDescent="0.25">
      <c r="A417" s="46" t="s">
        <v>74</v>
      </c>
      <c r="B417" s="47" t="s">
        <v>257</v>
      </c>
      <c r="C417" s="47" t="s">
        <v>658</v>
      </c>
      <c r="D417" s="47" t="s">
        <v>75</v>
      </c>
      <c r="E417" s="85">
        <v>0</v>
      </c>
    </row>
    <row r="418" spans="1:5" ht="37.5" outlineLevel="6" x14ac:dyDescent="0.25">
      <c r="A418" s="46" t="s">
        <v>374</v>
      </c>
      <c r="B418" s="47" t="s">
        <v>257</v>
      </c>
      <c r="C418" s="47" t="s">
        <v>136</v>
      </c>
      <c r="D418" s="47" t="s">
        <v>6</v>
      </c>
      <c r="E418" s="85">
        <f>E419+E423</f>
        <v>16105024.539999999</v>
      </c>
    </row>
    <row r="419" spans="1:5" ht="21" customHeight="1" outlineLevel="6" x14ac:dyDescent="0.25">
      <c r="A419" s="46" t="s">
        <v>375</v>
      </c>
      <c r="B419" s="47" t="s">
        <v>257</v>
      </c>
      <c r="C419" s="47" t="s">
        <v>229</v>
      </c>
      <c r="D419" s="47" t="s">
        <v>6</v>
      </c>
      <c r="E419" s="85">
        <f>E420</f>
        <v>16000000</v>
      </c>
    </row>
    <row r="420" spans="1:5" ht="41.25" customHeight="1" outlineLevel="6" x14ac:dyDescent="0.25">
      <c r="A420" s="46" t="s">
        <v>73</v>
      </c>
      <c r="B420" s="47" t="s">
        <v>257</v>
      </c>
      <c r="C420" s="47" t="s">
        <v>137</v>
      </c>
      <c r="D420" s="47" t="s">
        <v>6</v>
      </c>
      <c r="E420" s="85">
        <f>E421</f>
        <v>16000000</v>
      </c>
    </row>
    <row r="421" spans="1:5" ht="37.5" outlineLevel="6" x14ac:dyDescent="0.25">
      <c r="A421" s="46" t="s">
        <v>37</v>
      </c>
      <c r="B421" s="47" t="s">
        <v>257</v>
      </c>
      <c r="C421" s="47" t="s">
        <v>137</v>
      </c>
      <c r="D421" s="47" t="s">
        <v>38</v>
      </c>
      <c r="E421" s="85">
        <f>E422</f>
        <v>16000000</v>
      </c>
    </row>
    <row r="422" spans="1:5" outlineLevel="6" x14ac:dyDescent="0.25">
      <c r="A422" s="46" t="s">
        <v>74</v>
      </c>
      <c r="B422" s="47" t="s">
        <v>257</v>
      </c>
      <c r="C422" s="47" t="s">
        <v>137</v>
      </c>
      <c r="D422" s="47" t="s">
        <v>75</v>
      </c>
      <c r="E422" s="85">
        <v>16000000</v>
      </c>
    </row>
    <row r="423" spans="1:5" ht="21" customHeight="1" outlineLevel="6" x14ac:dyDescent="0.25">
      <c r="A423" s="46" t="s">
        <v>211</v>
      </c>
      <c r="B423" s="47" t="s">
        <v>257</v>
      </c>
      <c r="C423" s="47" t="s">
        <v>230</v>
      </c>
      <c r="D423" s="47" t="s">
        <v>6</v>
      </c>
      <c r="E423" s="85">
        <f>E424</f>
        <v>105024.54</v>
      </c>
    </row>
    <row r="424" spans="1:5" ht="75" outlineLevel="6" x14ac:dyDescent="0.25">
      <c r="A424" s="46" t="s">
        <v>555</v>
      </c>
      <c r="B424" s="47" t="s">
        <v>257</v>
      </c>
      <c r="C424" s="47" t="s">
        <v>556</v>
      </c>
      <c r="D424" s="47" t="s">
        <v>6</v>
      </c>
      <c r="E424" s="85">
        <f>E425</f>
        <v>105024.54</v>
      </c>
    </row>
    <row r="425" spans="1:5" ht="37.5" outlineLevel="6" x14ac:dyDescent="0.25">
      <c r="A425" s="46" t="s">
        <v>37</v>
      </c>
      <c r="B425" s="47" t="s">
        <v>257</v>
      </c>
      <c r="C425" s="47" t="s">
        <v>556</v>
      </c>
      <c r="D425" s="47" t="s">
        <v>38</v>
      </c>
      <c r="E425" s="85">
        <f>E426</f>
        <v>105024.54</v>
      </c>
    </row>
    <row r="426" spans="1:5" outlineLevel="6" x14ac:dyDescent="0.25">
      <c r="A426" s="46" t="s">
        <v>74</v>
      </c>
      <c r="B426" s="47" t="s">
        <v>257</v>
      </c>
      <c r="C426" s="47" t="s">
        <v>556</v>
      </c>
      <c r="D426" s="47" t="s">
        <v>75</v>
      </c>
      <c r="E426" s="85">
        <f>105024.54</f>
        <v>105024.54</v>
      </c>
    </row>
    <row r="427" spans="1:5" outlineLevel="1" x14ac:dyDescent="0.25">
      <c r="A427" s="46" t="s">
        <v>76</v>
      </c>
      <c r="B427" s="47" t="s">
        <v>77</v>
      </c>
      <c r="C427" s="47" t="s">
        <v>126</v>
      </c>
      <c r="D427" s="47" t="s">
        <v>6</v>
      </c>
      <c r="E427" s="85">
        <f>E428</f>
        <v>1883721.5</v>
      </c>
    </row>
    <row r="428" spans="1:5" s="76" customFormat="1" ht="37.5" outlineLevel="2" x14ac:dyDescent="0.25">
      <c r="A428" s="79" t="s">
        <v>403</v>
      </c>
      <c r="B428" s="62" t="s">
        <v>77</v>
      </c>
      <c r="C428" s="62" t="s">
        <v>138</v>
      </c>
      <c r="D428" s="62" t="s">
        <v>6</v>
      </c>
      <c r="E428" s="87">
        <f>E429+E442</f>
        <v>1883721.5</v>
      </c>
    </row>
    <row r="429" spans="1:5" ht="37.5" outlineLevel="3" x14ac:dyDescent="0.25">
      <c r="A429" s="46" t="s">
        <v>406</v>
      </c>
      <c r="B429" s="47" t="s">
        <v>77</v>
      </c>
      <c r="C429" s="47" t="s">
        <v>146</v>
      </c>
      <c r="D429" s="47" t="s">
        <v>6</v>
      </c>
      <c r="E429" s="85">
        <f>E430+E434</f>
        <v>1759721.5</v>
      </c>
    </row>
    <row r="430" spans="1:5" ht="18.75" customHeight="1" outlineLevel="3" x14ac:dyDescent="0.25">
      <c r="A430" s="80" t="s">
        <v>206</v>
      </c>
      <c r="B430" s="47" t="s">
        <v>77</v>
      </c>
      <c r="C430" s="47" t="s">
        <v>221</v>
      </c>
      <c r="D430" s="47" t="s">
        <v>6</v>
      </c>
      <c r="E430" s="85">
        <f>E431</f>
        <v>70000</v>
      </c>
    </row>
    <row r="431" spans="1:5" outlineLevel="3" x14ac:dyDescent="0.25">
      <c r="A431" s="46" t="s">
        <v>439</v>
      </c>
      <c r="B431" s="47" t="s">
        <v>77</v>
      </c>
      <c r="C431" s="47" t="s">
        <v>236</v>
      </c>
      <c r="D431" s="47" t="s">
        <v>6</v>
      </c>
      <c r="E431" s="85">
        <f>E432</f>
        <v>70000</v>
      </c>
    </row>
    <row r="432" spans="1:5" ht="17.25" customHeight="1" outlineLevel="3" x14ac:dyDescent="0.25">
      <c r="A432" s="46" t="s">
        <v>15</v>
      </c>
      <c r="B432" s="47" t="s">
        <v>77</v>
      </c>
      <c r="C432" s="47" t="s">
        <v>236</v>
      </c>
      <c r="D432" s="47" t="s">
        <v>16</v>
      </c>
      <c r="E432" s="85">
        <f>E433</f>
        <v>70000</v>
      </c>
    </row>
    <row r="433" spans="1:5" ht="21" customHeight="1" outlineLevel="4" x14ac:dyDescent="0.25">
      <c r="A433" s="46" t="s">
        <v>17</v>
      </c>
      <c r="B433" s="47" t="s">
        <v>77</v>
      </c>
      <c r="C433" s="47" t="s">
        <v>236</v>
      </c>
      <c r="D433" s="47" t="s">
        <v>18</v>
      </c>
      <c r="E433" s="85">
        <f>70000</f>
        <v>70000</v>
      </c>
    </row>
    <row r="434" spans="1:5" ht="21" customHeight="1" outlineLevel="6" x14ac:dyDescent="0.25">
      <c r="A434" s="80" t="s">
        <v>277</v>
      </c>
      <c r="B434" s="47" t="s">
        <v>77</v>
      </c>
      <c r="C434" s="47" t="s">
        <v>224</v>
      </c>
      <c r="D434" s="47" t="s">
        <v>6</v>
      </c>
      <c r="E434" s="85">
        <f>E435</f>
        <v>1689721.5</v>
      </c>
    </row>
    <row r="435" spans="1:5" ht="75" outlineLevel="6" x14ac:dyDescent="0.25">
      <c r="A435" s="29" t="s">
        <v>411</v>
      </c>
      <c r="B435" s="47" t="s">
        <v>77</v>
      </c>
      <c r="C435" s="47" t="s">
        <v>152</v>
      </c>
      <c r="D435" s="47" t="s">
        <v>6</v>
      </c>
      <c r="E435" s="85">
        <f>E436+E438+E440</f>
        <v>1689721.5</v>
      </c>
    </row>
    <row r="436" spans="1:5" ht="37.5" outlineLevel="6" x14ac:dyDescent="0.25">
      <c r="A436" s="46" t="s">
        <v>15</v>
      </c>
      <c r="B436" s="47" t="s">
        <v>77</v>
      </c>
      <c r="C436" s="47" t="s">
        <v>152</v>
      </c>
      <c r="D436" s="47" t="s">
        <v>16</v>
      </c>
      <c r="E436" s="85">
        <f>E437</f>
        <v>2000</v>
      </c>
    </row>
    <row r="437" spans="1:5" ht="37.5" outlineLevel="6" x14ac:dyDescent="0.25">
      <c r="A437" s="46" t="s">
        <v>17</v>
      </c>
      <c r="B437" s="47" t="s">
        <v>77</v>
      </c>
      <c r="C437" s="47" t="s">
        <v>152</v>
      </c>
      <c r="D437" s="47" t="s">
        <v>18</v>
      </c>
      <c r="E437" s="85">
        <v>2000</v>
      </c>
    </row>
    <row r="438" spans="1:5" outlineLevel="5" x14ac:dyDescent="0.25">
      <c r="A438" s="46" t="s">
        <v>90</v>
      </c>
      <c r="B438" s="47" t="s">
        <v>77</v>
      </c>
      <c r="C438" s="47" t="s">
        <v>152</v>
      </c>
      <c r="D438" s="47" t="s">
        <v>91</v>
      </c>
      <c r="E438" s="85">
        <f>E439</f>
        <v>320000</v>
      </c>
    </row>
    <row r="439" spans="1:5" ht="18.75" customHeight="1" outlineLevel="6" x14ac:dyDescent="0.25">
      <c r="A439" s="46" t="s">
        <v>97</v>
      </c>
      <c r="B439" s="47" t="s">
        <v>77</v>
      </c>
      <c r="C439" s="47" t="s">
        <v>152</v>
      </c>
      <c r="D439" s="47" t="s">
        <v>98</v>
      </c>
      <c r="E439" s="85">
        <v>320000</v>
      </c>
    </row>
    <row r="440" spans="1:5" ht="37.5" outlineLevel="4" x14ac:dyDescent="0.25">
      <c r="A440" s="46" t="s">
        <v>37</v>
      </c>
      <c r="B440" s="47" t="s">
        <v>77</v>
      </c>
      <c r="C440" s="47" t="s">
        <v>152</v>
      </c>
      <c r="D440" s="47" t="s">
        <v>38</v>
      </c>
      <c r="E440" s="85">
        <f>E441</f>
        <v>1367721.5</v>
      </c>
    </row>
    <row r="441" spans="1:5" outlineLevel="5" x14ac:dyDescent="0.25">
      <c r="A441" s="46" t="s">
        <v>74</v>
      </c>
      <c r="B441" s="47" t="s">
        <v>77</v>
      </c>
      <c r="C441" s="47" t="s">
        <v>152</v>
      </c>
      <c r="D441" s="47" t="s">
        <v>75</v>
      </c>
      <c r="E441" s="85">
        <v>1367721.5</v>
      </c>
    </row>
    <row r="442" spans="1:5" outlineLevel="6" x14ac:dyDescent="0.25">
      <c r="A442" s="51" t="s">
        <v>239</v>
      </c>
      <c r="B442" s="47" t="s">
        <v>77</v>
      </c>
      <c r="C442" s="47" t="s">
        <v>238</v>
      </c>
      <c r="D442" s="47" t="s">
        <v>6</v>
      </c>
      <c r="E442" s="85">
        <f>E443</f>
        <v>124000</v>
      </c>
    </row>
    <row r="443" spans="1:5" outlineLevel="6" x14ac:dyDescent="0.25">
      <c r="A443" s="46" t="s">
        <v>78</v>
      </c>
      <c r="B443" s="47" t="s">
        <v>77</v>
      </c>
      <c r="C443" s="47" t="s">
        <v>153</v>
      </c>
      <c r="D443" s="47" t="s">
        <v>6</v>
      </c>
      <c r="E443" s="85">
        <f>E444</f>
        <v>124000</v>
      </c>
    </row>
    <row r="444" spans="1:5" ht="18" customHeight="1" outlineLevel="6" x14ac:dyDescent="0.25">
      <c r="A444" s="46" t="s">
        <v>15</v>
      </c>
      <c r="B444" s="47" t="s">
        <v>77</v>
      </c>
      <c r="C444" s="47" t="s">
        <v>153</v>
      </c>
      <c r="D444" s="47" t="s">
        <v>16</v>
      </c>
      <c r="E444" s="85">
        <f>E445</f>
        <v>124000</v>
      </c>
    </row>
    <row r="445" spans="1:5" ht="21.75" customHeight="1" outlineLevel="6" x14ac:dyDescent="0.25">
      <c r="A445" s="46" t="s">
        <v>17</v>
      </c>
      <c r="B445" s="47" t="s">
        <v>77</v>
      </c>
      <c r="C445" s="47" t="s">
        <v>153</v>
      </c>
      <c r="D445" s="47" t="s">
        <v>18</v>
      </c>
      <c r="E445" s="85">
        <f>124000</f>
        <v>124000</v>
      </c>
    </row>
    <row r="446" spans="1:5" outlineLevel="1" x14ac:dyDescent="0.25">
      <c r="A446" s="46" t="s">
        <v>116</v>
      </c>
      <c r="B446" s="47" t="s">
        <v>117</v>
      </c>
      <c r="C446" s="47" t="s">
        <v>126</v>
      </c>
      <c r="D446" s="47" t="s">
        <v>6</v>
      </c>
      <c r="E446" s="85">
        <f>E447</f>
        <v>19414600</v>
      </c>
    </row>
    <row r="447" spans="1:5" ht="37.5" outlineLevel="2" x14ac:dyDescent="0.25">
      <c r="A447" s="79" t="s">
        <v>412</v>
      </c>
      <c r="B447" s="62" t="s">
        <v>117</v>
      </c>
      <c r="C447" s="62" t="s">
        <v>138</v>
      </c>
      <c r="D447" s="62" t="s">
        <v>6</v>
      </c>
      <c r="E447" s="85">
        <f>E448</f>
        <v>19414600</v>
      </c>
    </row>
    <row r="448" spans="1:5" ht="37.5" outlineLevel="4" x14ac:dyDescent="0.25">
      <c r="A448" s="49" t="s">
        <v>209</v>
      </c>
      <c r="B448" s="47" t="s">
        <v>117</v>
      </c>
      <c r="C448" s="47" t="s">
        <v>227</v>
      </c>
      <c r="D448" s="47" t="s">
        <v>6</v>
      </c>
      <c r="E448" s="85">
        <f>E449+E456+E463</f>
        <v>19414600</v>
      </c>
    </row>
    <row r="449" spans="1:5" ht="39.75" customHeight="1" outlineLevel="5" x14ac:dyDescent="0.25">
      <c r="A449" s="46" t="s">
        <v>528</v>
      </c>
      <c r="B449" s="47" t="s">
        <v>117</v>
      </c>
      <c r="C449" s="47" t="s">
        <v>570</v>
      </c>
      <c r="D449" s="47" t="s">
        <v>6</v>
      </c>
      <c r="E449" s="85">
        <f>E450+E452+E454</f>
        <v>3629000</v>
      </c>
    </row>
    <row r="450" spans="1:5" ht="75" outlineLevel="6" x14ac:dyDescent="0.25">
      <c r="A450" s="46" t="s">
        <v>11</v>
      </c>
      <c r="B450" s="47" t="s">
        <v>117</v>
      </c>
      <c r="C450" s="47" t="s">
        <v>570</v>
      </c>
      <c r="D450" s="47" t="s">
        <v>12</v>
      </c>
      <c r="E450" s="85">
        <f>E451</f>
        <v>3331000</v>
      </c>
    </row>
    <row r="451" spans="1:5" ht="18" customHeight="1" outlineLevel="5" x14ac:dyDescent="0.25">
      <c r="A451" s="46" t="s">
        <v>13</v>
      </c>
      <c r="B451" s="47" t="s">
        <v>117</v>
      </c>
      <c r="C451" s="47" t="s">
        <v>570</v>
      </c>
      <c r="D451" s="47" t="s">
        <v>14</v>
      </c>
      <c r="E451" s="85">
        <f>3121000+210000</f>
        <v>3331000</v>
      </c>
    </row>
    <row r="452" spans="1:5" ht="18" customHeight="1" outlineLevel="6" x14ac:dyDescent="0.25">
      <c r="A452" s="46" t="s">
        <v>15</v>
      </c>
      <c r="B452" s="47" t="s">
        <v>117</v>
      </c>
      <c r="C452" s="47" t="s">
        <v>570</v>
      </c>
      <c r="D452" s="47" t="s">
        <v>16</v>
      </c>
      <c r="E452" s="85">
        <f>E453</f>
        <v>110400</v>
      </c>
    </row>
    <row r="453" spans="1:5" ht="19.5" customHeight="1" outlineLevel="6" x14ac:dyDescent="0.25">
      <c r="A453" s="46" t="s">
        <v>17</v>
      </c>
      <c r="B453" s="47" t="s">
        <v>117</v>
      </c>
      <c r="C453" s="47" t="s">
        <v>570</v>
      </c>
      <c r="D453" s="47" t="s">
        <v>18</v>
      </c>
      <c r="E453" s="85">
        <f>110400</f>
        <v>110400</v>
      </c>
    </row>
    <row r="454" spans="1:5" outlineLevel="6" x14ac:dyDescent="0.25">
      <c r="A454" s="46" t="s">
        <v>19</v>
      </c>
      <c r="B454" s="47" t="s">
        <v>117</v>
      </c>
      <c r="C454" s="47" t="s">
        <v>570</v>
      </c>
      <c r="D454" s="47" t="s">
        <v>20</v>
      </c>
      <c r="E454" s="85">
        <f>E455</f>
        <v>187600</v>
      </c>
    </row>
    <row r="455" spans="1:5" outlineLevel="4" x14ac:dyDescent="0.25">
      <c r="A455" s="46" t="s">
        <v>21</v>
      </c>
      <c r="B455" s="47" t="s">
        <v>117</v>
      </c>
      <c r="C455" s="47" t="s">
        <v>570</v>
      </c>
      <c r="D455" s="47" t="s">
        <v>22</v>
      </c>
      <c r="E455" s="85">
        <f>187600</f>
        <v>187600</v>
      </c>
    </row>
    <row r="456" spans="1:5" ht="37.5" outlineLevel="5" x14ac:dyDescent="0.25">
      <c r="A456" s="46" t="s">
        <v>33</v>
      </c>
      <c r="B456" s="47" t="s">
        <v>117</v>
      </c>
      <c r="C456" s="47" t="s">
        <v>154</v>
      </c>
      <c r="D456" s="47" t="s">
        <v>6</v>
      </c>
      <c r="E456" s="85">
        <f>E457+E459+E461</f>
        <v>13934200</v>
      </c>
    </row>
    <row r="457" spans="1:5" ht="75" outlineLevel="6" x14ac:dyDescent="0.25">
      <c r="A457" s="46" t="s">
        <v>11</v>
      </c>
      <c r="B457" s="47" t="s">
        <v>117</v>
      </c>
      <c r="C457" s="47" t="s">
        <v>154</v>
      </c>
      <c r="D457" s="47" t="s">
        <v>12</v>
      </c>
      <c r="E457" s="85">
        <f>E458</f>
        <v>11192000</v>
      </c>
    </row>
    <row r="458" spans="1:5" outlineLevel="5" x14ac:dyDescent="0.25">
      <c r="A458" s="46" t="s">
        <v>34</v>
      </c>
      <c r="B458" s="47" t="s">
        <v>117</v>
      </c>
      <c r="C458" s="47" t="s">
        <v>154</v>
      </c>
      <c r="D458" s="47" t="s">
        <v>35</v>
      </c>
      <c r="E458" s="85">
        <f>11192000</f>
        <v>11192000</v>
      </c>
    </row>
    <row r="459" spans="1:5" ht="16.5" customHeight="1" outlineLevel="6" x14ac:dyDescent="0.25">
      <c r="A459" s="46" t="s">
        <v>15</v>
      </c>
      <c r="B459" s="47" t="s">
        <v>117</v>
      </c>
      <c r="C459" s="47" t="s">
        <v>154</v>
      </c>
      <c r="D459" s="47" t="s">
        <v>16</v>
      </c>
      <c r="E459" s="85">
        <f>E460</f>
        <v>2700000</v>
      </c>
    </row>
    <row r="460" spans="1:5" ht="20.25" customHeight="1" outlineLevel="6" x14ac:dyDescent="0.25">
      <c r="A460" s="46" t="s">
        <v>17</v>
      </c>
      <c r="B460" s="47" t="s">
        <v>117</v>
      </c>
      <c r="C460" s="47" t="s">
        <v>154</v>
      </c>
      <c r="D460" s="47" t="s">
        <v>18</v>
      </c>
      <c r="E460" s="85">
        <f>2700000</f>
        <v>2700000</v>
      </c>
    </row>
    <row r="461" spans="1:5" outlineLevel="6" x14ac:dyDescent="0.25">
      <c r="A461" s="46" t="s">
        <v>19</v>
      </c>
      <c r="B461" s="47" t="s">
        <v>117</v>
      </c>
      <c r="C461" s="47" t="s">
        <v>154</v>
      </c>
      <c r="D461" s="47" t="s">
        <v>20</v>
      </c>
      <c r="E461" s="85">
        <f>E462</f>
        <v>42200</v>
      </c>
    </row>
    <row r="462" spans="1:5" outlineLevel="6" x14ac:dyDescent="0.25">
      <c r="A462" s="46" t="s">
        <v>21</v>
      </c>
      <c r="B462" s="47" t="s">
        <v>117</v>
      </c>
      <c r="C462" s="47" t="s">
        <v>154</v>
      </c>
      <c r="D462" s="47" t="s">
        <v>22</v>
      </c>
      <c r="E462" s="85">
        <f>42200</f>
        <v>42200</v>
      </c>
    </row>
    <row r="463" spans="1:5" ht="37.5" outlineLevel="6" x14ac:dyDescent="0.25">
      <c r="A463" s="51" t="s">
        <v>36</v>
      </c>
      <c r="B463" s="47" t="s">
        <v>117</v>
      </c>
      <c r="C463" s="47" t="s">
        <v>155</v>
      </c>
      <c r="D463" s="47" t="s">
        <v>6</v>
      </c>
      <c r="E463" s="85">
        <f>E464</f>
        <v>1851400</v>
      </c>
    </row>
    <row r="464" spans="1:5" ht="37.5" outlineLevel="6" x14ac:dyDescent="0.25">
      <c r="A464" s="46" t="s">
        <v>37</v>
      </c>
      <c r="B464" s="47" t="s">
        <v>117</v>
      </c>
      <c r="C464" s="47" t="s">
        <v>155</v>
      </c>
      <c r="D464" s="47" t="s">
        <v>38</v>
      </c>
      <c r="E464" s="85">
        <f>E465</f>
        <v>1851400</v>
      </c>
    </row>
    <row r="465" spans="1:5" outlineLevel="6" x14ac:dyDescent="0.25">
      <c r="A465" s="46" t="s">
        <v>39</v>
      </c>
      <c r="B465" s="47" t="s">
        <v>117</v>
      </c>
      <c r="C465" s="47" t="s">
        <v>155</v>
      </c>
      <c r="D465" s="47" t="s">
        <v>40</v>
      </c>
      <c r="E465" s="85">
        <f>1851400</f>
        <v>1851400</v>
      </c>
    </row>
    <row r="466" spans="1:5" s="3" customFormat="1" x14ac:dyDescent="0.25">
      <c r="A466" s="46" t="s">
        <v>79</v>
      </c>
      <c r="B466" s="45" t="s">
        <v>80</v>
      </c>
      <c r="C466" s="45" t="s">
        <v>126</v>
      </c>
      <c r="D466" s="45" t="s">
        <v>6</v>
      </c>
      <c r="E466" s="89">
        <f>E467+E488+E473</f>
        <v>32977506.280000001</v>
      </c>
    </row>
    <row r="467" spans="1:5" outlineLevel="1" x14ac:dyDescent="0.25">
      <c r="A467" s="46" t="s">
        <v>81</v>
      </c>
      <c r="B467" s="47" t="s">
        <v>82</v>
      </c>
      <c r="C467" s="47" t="s">
        <v>126</v>
      </c>
      <c r="D467" s="47" t="s">
        <v>6</v>
      </c>
      <c r="E467" s="85">
        <f>E468</f>
        <v>9944446.2799999993</v>
      </c>
    </row>
    <row r="468" spans="1:5" ht="37.5" outlineLevel="2" x14ac:dyDescent="0.25">
      <c r="A468" s="79" t="s">
        <v>376</v>
      </c>
      <c r="B468" s="62" t="s">
        <v>82</v>
      </c>
      <c r="C468" s="62" t="s">
        <v>136</v>
      </c>
      <c r="D468" s="62" t="s">
        <v>6</v>
      </c>
      <c r="E468" s="85">
        <f>E469+E483</f>
        <v>9944446.2799999993</v>
      </c>
    </row>
    <row r="469" spans="1:5" ht="21" customHeight="1" outlineLevel="2" x14ac:dyDescent="0.25">
      <c r="A469" s="46" t="s">
        <v>377</v>
      </c>
      <c r="B469" s="47" t="s">
        <v>82</v>
      </c>
      <c r="C469" s="47" t="s">
        <v>228</v>
      </c>
      <c r="D469" s="47" t="s">
        <v>6</v>
      </c>
      <c r="E469" s="85">
        <f>E470+E477+E480</f>
        <v>7973946.2799999993</v>
      </c>
    </row>
    <row r="470" spans="1:5" ht="37.5" outlineLevel="6" x14ac:dyDescent="0.25">
      <c r="A470" s="51" t="s">
        <v>84</v>
      </c>
      <c r="B470" s="47" t="s">
        <v>82</v>
      </c>
      <c r="C470" s="47" t="s">
        <v>141</v>
      </c>
      <c r="D470" s="47" t="s">
        <v>6</v>
      </c>
      <c r="E470" s="85">
        <f>E471</f>
        <v>7740500</v>
      </c>
    </row>
    <row r="471" spans="1:5" ht="37.5" outlineLevel="6" x14ac:dyDescent="0.25">
      <c r="A471" s="46" t="s">
        <v>37</v>
      </c>
      <c r="B471" s="47" t="s">
        <v>82</v>
      </c>
      <c r="C471" s="47" t="s">
        <v>141</v>
      </c>
      <c r="D471" s="47" t="s">
        <v>38</v>
      </c>
      <c r="E471" s="85">
        <f>E472</f>
        <v>7740500</v>
      </c>
    </row>
    <row r="472" spans="1:5" outlineLevel="6" x14ac:dyDescent="0.25">
      <c r="A472" s="46" t="s">
        <v>74</v>
      </c>
      <c r="B472" s="47" t="s">
        <v>82</v>
      </c>
      <c r="C472" s="47" t="s">
        <v>141</v>
      </c>
      <c r="D472" s="47" t="s">
        <v>75</v>
      </c>
      <c r="E472" s="85">
        <v>7740500</v>
      </c>
    </row>
    <row r="473" spans="1:5" ht="37.5" outlineLevel="6" x14ac:dyDescent="0.25">
      <c r="A473" s="46" t="s">
        <v>741</v>
      </c>
      <c r="B473" s="47" t="s">
        <v>82</v>
      </c>
      <c r="C473" s="47" t="s">
        <v>740</v>
      </c>
      <c r="D473" s="47" t="s">
        <v>6</v>
      </c>
      <c r="E473" s="85">
        <f>E474</f>
        <v>22853060</v>
      </c>
    </row>
    <row r="474" spans="1:5" ht="37.5" outlineLevel="6" x14ac:dyDescent="0.25">
      <c r="A474" s="51" t="s">
        <v>84</v>
      </c>
      <c r="B474" s="47" t="s">
        <v>82</v>
      </c>
      <c r="C474" s="47" t="s">
        <v>739</v>
      </c>
      <c r="D474" s="47" t="s">
        <v>6</v>
      </c>
      <c r="E474" s="85">
        <f>E475</f>
        <v>22853060</v>
      </c>
    </row>
    <row r="475" spans="1:5" ht="37.5" outlineLevel="6" x14ac:dyDescent="0.25">
      <c r="A475" s="46" t="s">
        <v>37</v>
      </c>
      <c r="B475" s="47" t="s">
        <v>82</v>
      </c>
      <c r="C475" s="47" t="s">
        <v>739</v>
      </c>
      <c r="D475" s="47" t="s">
        <v>38</v>
      </c>
      <c r="E475" s="85">
        <f>E476</f>
        <v>22853060</v>
      </c>
    </row>
    <row r="476" spans="1:5" outlineLevel="6" x14ac:dyDescent="0.25">
      <c r="A476" s="46" t="s">
        <v>74</v>
      </c>
      <c r="B476" s="47" t="s">
        <v>82</v>
      </c>
      <c r="C476" s="47" t="s">
        <v>739</v>
      </c>
      <c r="D476" s="47" t="s">
        <v>75</v>
      </c>
      <c r="E476" s="85">
        <v>22853060</v>
      </c>
    </row>
    <row r="477" spans="1:5" ht="58.5" customHeight="1" outlineLevel="6" x14ac:dyDescent="0.25">
      <c r="A477" s="29" t="s">
        <v>401</v>
      </c>
      <c r="B477" s="47" t="s">
        <v>82</v>
      </c>
      <c r="C477" s="47" t="s">
        <v>298</v>
      </c>
      <c r="D477" s="47" t="s">
        <v>6</v>
      </c>
      <c r="E477" s="85">
        <f>E478</f>
        <v>226442.89</v>
      </c>
    </row>
    <row r="478" spans="1:5" ht="37.5" outlineLevel="6" x14ac:dyDescent="0.25">
      <c r="A478" s="46" t="s">
        <v>37</v>
      </c>
      <c r="B478" s="47" t="s">
        <v>82</v>
      </c>
      <c r="C478" s="47" t="s">
        <v>298</v>
      </c>
      <c r="D478" s="47" t="s">
        <v>38</v>
      </c>
      <c r="E478" s="85">
        <f>E479</f>
        <v>226442.89</v>
      </c>
    </row>
    <row r="479" spans="1:5" outlineLevel="4" x14ac:dyDescent="0.25">
      <c r="A479" s="46" t="s">
        <v>74</v>
      </c>
      <c r="B479" s="47" t="s">
        <v>82</v>
      </c>
      <c r="C479" s="47" t="s">
        <v>298</v>
      </c>
      <c r="D479" s="47" t="s">
        <v>75</v>
      </c>
      <c r="E479" s="85">
        <v>226442.89</v>
      </c>
    </row>
    <row r="480" spans="1:5" ht="56.25" outlineLevel="4" x14ac:dyDescent="0.25">
      <c r="A480" s="46" t="s">
        <v>311</v>
      </c>
      <c r="B480" s="47" t="s">
        <v>82</v>
      </c>
      <c r="C480" s="47" t="s">
        <v>312</v>
      </c>
      <c r="D480" s="47" t="s">
        <v>6</v>
      </c>
      <c r="E480" s="85">
        <f>E481</f>
        <v>7003.39</v>
      </c>
    </row>
    <row r="481" spans="1:5" ht="37.5" outlineLevel="4" x14ac:dyDescent="0.25">
      <c r="A481" s="46" t="s">
        <v>37</v>
      </c>
      <c r="B481" s="47" t="s">
        <v>82</v>
      </c>
      <c r="C481" s="47" t="s">
        <v>312</v>
      </c>
      <c r="D481" s="47" t="s">
        <v>38</v>
      </c>
      <c r="E481" s="85">
        <f>E482</f>
        <v>7003.39</v>
      </c>
    </row>
    <row r="482" spans="1:5" outlineLevel="4" x14ac:dyDescent="0.25">
      <c r="A482" s="46" t="s">
        <v>74</v>
      </c>
      <c r="B482" s="47" t="s">
        <v>82</v>
      </c>
      <c r="C482" s="47" t="s">
        <v>312</v>
      </c>
      <c r="D482" s="47" t="s">
        <v>75</v>
      </c>
      <c r="E482" s="85">
        <v>7003.39</v>
      </c>
    </row>
    <row r="483" spans="1:5" ht="21" customHeight="1" outlineLevel="5" x14ac:dyDescent="0.25">
      <c r="A483" s="46" t="s">
        <v>211</v>
      </c>
      <c r="B483" s="47" t="s">
        <v>82</v>
      </c>
      <c r="C483" s="47" t="s">
        <v>230</v>
      </c>
      <c r="D483" s="47" t="s">
        <v>6</v>
      </c>
      <c r="E483" s="85">
        <f>E484</f>
        <v>1970500</v>
      </c>
    </row>
    <row r="484" spans="1:5" outlineLevel="6" x14ac:dyDescent="0.25">
      <c r="A484" s="46" t="s">
        <v>83</v>
      </c>
      <c r="B484" s="47" t="s">
        <v>82</v>
      </c>
      <c r="C484" s="47" t="s">
        <v>140</v>
      </c>
      <c r="D484" s="47" t="s">
        <v>6</v>
      </c>
      <c r="E484" s="85">
        <f>E485</f>
        <v>1970500</v>
      </c>
    </row>
    <row r="485" spans="1:5" ht="37.5" outlineLevel="6" x14ac:dyDescent="0.25">
      <c r="A485" s="46" t="s">
        <v>37</v>
      </c>
      <c r="B485" s="47" t="s">
        <v>82</v>
      </c>
      <c r="C485" s="47" t="s">
        <v>140</v>
      </c>
      <c r="D485" s="47" t="s">
        <v>38</v>
      </c>
      <c r="E485" s="85">
        <f>E486+E487</f>
        <v>1970500</v>
      </c>
    </row>
    <row r="486" spans="1:5" outlineLevel="6" x14ac:dyDescent="0.25">
      <c r="A486" s="46" t="s">
        <v>74</v>
      </c>
      <c r="B486" s="47" t="s">
        <v>82</v>
      </c>
      <c r="C486" s="47" t="s">
        <v>140</v>
      </c>
      <c r="D486" s="47" t="s">
        <v>75</v>
      </c>
      <c r="E486" s="85">
        <v>1856500</v>
      </c>
    </row>
    <row r="487" spans="1:5" ht="37.5" outlineLevel="6" x14ac:dyDescent="0.25">
      <c r="A487" s="46" t="s">
        <v>378</v>
      </c>
      <c r="B487" s="47" t="s">
        <v>82</v>
      </c>
      <c r="C487" s="47" t="s">
        <v>140</v>
      </c>
      <c r="D487" s="47" t="s">
        <v>253</v>
      </c>
      <c r="E487" s="85">
        <f>114000</f>
        <v>114000</v>
      </c>
    </row>
    <row r="488" spans="1:5" outlineLevel="6" x14ac:dyDescent="0.25">
      <c r="A488" s="46" t="s">
        <v>557</v>
      </c>
      <c r="B488" s="47" t="s">
        <v>558</v>
      </c>
      <c r="C488" s="47" t="s">
        <v>126</v>
      </c>
      <c r="D488" s="47" t="s">
        <v>6</v>
      </c>
      <c r="E488" s="85">
        <f>E489</f>
        <v>180000</v>
      </c>
    </row>
    <row r="489" spans="1:5" ht="37.5" outlineLevel="6" x14ac:dyDescent="0.25">
      <c r="A489" s="46" t="s">
        <v>376</v>
      </c>
      <c r="B489" s="47" t="s">
        <v>558</v>
      </c>
      <c r="C489" s="47" t="s">
        <v>136</v>
      </c>
      <c r="D489" s="47" t="s">
        <v>6</v>
      </c>
      <c r="E489" s="85">
        <f>E490</f>
        <v>180000</v>
      </c>
    </row>
    <row r="490" spans="1:5" ht="21.75" customHeight="1" outlineLevel="6" x14ac:dyDescent="0.25">
      <c r="A490" s="46" t="s">
        <v>211</v>
      </c>
      <c r="B490" s="47" t="s">
        <v>558</v>
      </c>
      <c r="C490" s="47" t="s">
        <v>230</v>
      </c>
      <c r="D490" s="47" t="s">
        <v>6</v>
      </c>
      <c r="E490" s="85">
        <f>E491</f>
        <v>180000</v>
      </c>
    </row>
    <row r="491" spans="1:5" ht="40.5" customHeight="1" outlineLevel="6" x14ac:dyDescent="0.25">
      <c r="A491" s="46" t="s">
        <v>559</v>
      </c>
      <c r="B491" s="47" t="s">
        <v>558</v>
      </c>
      <c r="C491" s="47" t="s">
        <v>560</v>
      </c>
      <c r="D491" s="47" t="s">
        <v>6</v>
      </c>
      <c r="E491" s="85">
        <f>E492</f>
        <v>180000</v>
      </c>
    </row>
    <row r="492" spans="1:5" ht="37.5" outlineLevel="6" x14ac:dyDescent="0.25">
      <c r="A492" s="46" t="s">
        <v>37</v>
      </c>
      <c r="B492" s="47" t="s">
        <v>558</v>
      </c>
      <c r="C492" s="47" t="s">
        <v>560</v>
      </c>
      <c r="D492" s="47" t="s">
        <v>38</v>
      </c>
      <c r="E492" s="85">
        <f>E493</f>
        <v>180000</v>
      </c>
    </row>
    <row r="493" spans="1:5" outlineLevel="6" x14ac:dyDescent="0.25">
      <c r="A493" s="46" t="s">
        <v>74</v>
      </c>
      <c r="B493" s="47" t="s">
        <v>558</v>
      </c>
      <c r="C493" s="47" t="s">
        <v>560</v>
      </c>
      <c r="D493" s="47" t="s">
        <v>75</v>
      </c>
      <c r="E493" s="85">
        <f>180000</f>
        <v>180000</v>
      </c>
    </row>
    <row r="494" spans="1:5" s="3" customFormat="1" x14ac:dyDescent="0.25">
      <c r="A494" s="46" t="s">
        <v>85</v>
      </c>
      <c r="B494" s="45" t="s">
        <v>86</v>
      </c>
      <c r="C494" s="45" t="s">
        <v>126</v>
      </c>
      <c r="D494" s="45" t="s">
        <v>6</v>
      </c>
      <c r="E494" s="89">
        <f>E495+E520+E500</f>
        <v>46102058.520000003</v>
      </c>
    </row>
    <row r="495" spans="1:5" outlineLevel="1" x14ac:dyDescent="0.25">
      <c r="A495" s="46" t="s">
        <v>87</v>
      </c>
      <c r="B495" s="47" t="s">
        <v>88</v>
      </c>
      <c r="C495" s="47" t="s">
        <v>126</v>
      </c>
      <c r="D495" s="47" t="s">
        <v>6</v>
      </c>
      <c r="E495" s="85">
        <f>E496</f>
        <v>5559675.2400000002</v>
      </c>
    </row>
    <row r="496" spans="1:5" outlineLevel="3" x14ac:dyDescent="0.25">
      <c r="A496" s="46" t="s">
        <v>198</v>
      </c>
      <c r="B496" s="47" t="s">
        <v>88</v>
      </c>
      <c r="C496" s="47" t="s">
        <v>127</v>
      </c>
      <c r="D496" s="47" t="s">
        <v>6</v>
      </c>
      <c r="E496" s="85">
        <f>E497</f>
        <v>5559675.2400000002</v>
      </c>
    </row>
    <row r="497" spans="1:5" outlineLevel="4" x14ac:dyDescent="0.25">
      <c r="A497" s="46" t="s">
        <v>89</v>
      </c>
      <c r="B497" s="47" t="s">
        <v>88</v>
      </c>
      <c r="C497" s="47" t="s">
        <v>142</v>
      </c>
      <c r="D497" s="47" t="s">
        <v>6</v>
      </c>
      <c r="E497" s="85">
        <f>E498</f>
        <v>5559675.2400000002</v>
      </c>
    </row>
    <row r="498" spans="1:5" outlineLevel="5" x14ac:dyDescent="0.25">
      <c r="A498" s="46" t="s">
        <v>90</v>
      </c>
      <c r="B498" s="47" t="s">
        <v>88</v>
      </c>
      <c r="C498" s="47" t="s">
        <v>142</v>
      </c>
      <c r="D498" s="47" t="s">
        <v>91</v>
      </c>
      <c r="E498" s="85">
        <f>E499</f>
        <v>5559675.2400000002</v>
      </c>
    </row>
    <row r="499" spans="1:5" outlineLevel="6" x14ac:dyDescent="0.25">
      <c r="A499" s="46" t="s">
        <v>92</v>
      </c>
      <c r="B499" s="47" t="s">
        <v>88</v>
      </c>
      <c r="C499" s="47" t="s">
        <v>142</v>
      </c>
      <c r="D499" s="47" t="s">
        <v>93</v>
      </c>
      <c r="E499" s="85">
        <f>5301675.24+258000</f>
        <v>5559675.2400000002</v>
      </c>
    </row>
    <row r="500" spans="1:5" outlineLevel="6" x14ac:dyDescent="0.25">
      <c r="A500" s="46" t="s">
        <v>94</v>
      </c>
      <c r="B500" s="47" t="s">
        <v>95</v>
      </c>
      <c r="C500" s="47" t="s">
        <v>126</v>
      </c>
      <c r="D500" s="47" t="s">
        <v>6</v>
      </c>
      <c r="E500" s="85">
        <f>E501+E506+E511+E516</f>
        <v>3318600</v>
      </c>
    </row>
    <row r="501" spans="1:5" ht="37.5" outlineLevel="6" x14ac:dyDescent="0.25">
      <c r="A501" s="79" t="s">
        <v>403</v>
      </c>
      <c r="B501" s="62" t="s">
        <v>95</v>
      </c>
      <c r="C501" s="62" t="s">
        <v>138</v>
      </c>
      <c r="D501" s="62" t="s">
        <v>6</v>
      </c>
      <c r="E501" s="85">
        <f>E502</f>
        <v>2460000</v>
      </c>
    </row>
    <row r="502" spans="1:5" outlineLevel="6" x14ac:dyDescent="0.25">
      <c r="A502" s="49" t="s">
        <v>481</v>
      </c>
      <c r="B502" s="47" t="s">
        <v>95</v>
      </c>
      <c r="C502" s="47" t="s">
        <v>482</v>
      </c>
      <c r="D502" s="47" t="s">
        <v>6</v>
      </c>
      <c r="E502" s="85">
        <f>E503</f>
        <v>2460000</v>
      </c>
    </row>
    <row r="503" spans="1:5" ht="57.75" customHeight="1" outlineLevel="6" x14ac:dyDescent="0.25">
      <c r="A503" s="29" t="s">
        <v>413</v>
      </c>
      <c r="B503" s="47" t="s">
        <v>95</v>
      </c>
      <c r="C503" s="47" t="s">
        <v>483</v>
      </c>
      <c r="D503" s="47" t="s">
        <v>6</v>
      </c>
      <c r="E503" s="85">
        <f>E504</f>
        <v>2460000</v>
      </c>
    </row>
    <row r="504" spans="1:5" outlineLevel="6" x14ac:dyDescent="0.25">
      <c r="A504" s="46" t="s">
        <v>90</v>
      </c>
      <c r="B504" s="47" t="s">
        <v>95</v>
      </c>
      <c r="C504" s="47" t="s">
        <v>483</v>
      </c>
      <c r="D504" s="47" t="s">
        <v>91</v>
      </c>
      <c r="E504" s="85">
        <f>E505</f>
        <v>2460000</v>
      </c>
    </row>
    <row r="505" spans="1:5" ht="21" customHeight="1" outlineLevel="6" x14ac:dyDescent="0.25">
      <c r="A505" s="46" t="s">
        <v>97</v>
      </c>
      <c r="B505" s="47" t="s">
        <v>95</v>
      </c>
      <c r="C505" s="47" t="s">
        <v>483</v>
      </c>
      <c r="D505" s="47" t="s">
        <v>98</v>
      </c>
      <c r="E505" s="85">
        <v>2460000</v>
      </c>
    </row>
    <row r="506" spans="1:5" ht="37.5" outlineLevel="6" x14ac:dyDescent="0.25">
      <c r="A506" s="79" t="s">
        <v>379</v>
      </c>
      <c r="B506" s="62" t="s">
        <v>95</v>
      </c>
      <c r="C506" s="62" t="s">
        <v>129</v>
      </c>
      <c r="D506" s="62" t="s">
        <v>6</v>
      </c>
      <c r="E506" s="85">
        <f>E507</f>
        <v>200000</v>
      </c>
    </row>
    <row r="507" spans="1:5" ht="37.5" outlineLevel="6" x14ac:dyDescent="0.25">
      <c r="A507" s="46" t="s">
        <v>380</v>
      </c>
      <c r="B507" s="47" t="s">
        <v>95</v>
      </c>
      <c r="C507" s="47" t="s">
        <v>422</v>
      </c>
      <c r="D507" s="47" t="s">
        <v>6</v>
      </c>
      <c r="E507" s="85">
        <f>E508</f>
        <v>200000</v>
      </c>
    </row>
    <row r="508" spans="1:5" ht="20.25" customHeight="1" outlineLevel="6" x14ac:dyDescent="0.25">
      <c r="A508" s="46" t="s">
        <v>99</v>
      </c>
      <c r="B508" s="47" t="s">
        <v>95</v>
      </c>
      <c r="C508" s="47" t="s">
        <v>425</v>
      </c>
      <c r="D508" s="47" t="s">
        <v>6</v>
      </c>
      <c r="E508" s="85">
        <f>E509</f>
        <v>200000</v>
      </c>
    </row>
    <row r="509" spans="1:5" outlineLevel="6" x14ac:dyDescent="0.25">
      <c r="A509" s="46" t="s">
        <v>90</v>
      </c>
      <c r="B509" s="47" t="s">
        <v>95</v>
      </c>
      <c r="C509" s="47" t="s">
        <v>425</v>
      </c>
      <c r="D509" s="47" t="s">
        <v>91</v>
      </c>
      <c r="E509" s="85">
        <f>E510</f>
        <v>200000</v>
      </c>
    </row>
    <row r="510" spans="1:5" ht="18" customHeight="1" outlineLevel="6" x14ac:dyDescent="0.25">
      <c r="A510" s="46" t="s">
        <v>97</v>
      </c>
      <c r="B510" s="47" t="s">
        <v>95</v>
      </c>
      <c r="C510" s="47" t="s">
        <v>425</v>
      </c>
      <c r="D510" s="47" t="s">
        <v>98</v>
      </c>
      <c r="E510" s="85">
        <f>200000</f>
        <v>200000</v>
      </c>
    </row>
    <row r="511" spans="1:5" ht="37.5" outlineLevel="6" x14ac:dyDescent="0.25">
      <c r="A511" s="79" t="s">
        <v>381</v>
      </c>
      <c r="B511" s="62" t="s">
        <v>95</v>
      </c>
      <c r="C511" s="62" t="s">
        <v>382</v>
      </c>
      <c r="D511" s="62" t="s">
        <v>6</v>
      </c>
      <c r="E511" s="85">
        <f>E512</f>
        <v>558600</v>
      </c>
    </row>
    <row r="512" spans="1:5" ht="37.5" outlineLevel="6" x14ac:dyDescent="0.25">
      <c r="A512" s="46" t="s">
        <v>402</v>
      </c>
      <c r="B512" s="47" t="s">
        <v>95</v>
      </c>
      <c r="C512" s="47" t="s">
        <v>383</v>
      </c>
      <c r="D512" s="47" t="s">
        <v>6</v>
      </c>
      <c r="E512" s="85">
        <f>E513</f>
        <v>558600</v>
      </c>
    </row>
    <row r="513" spans="1:5" ht="37.5" outlineLevel="6" x14ac:dyDescent="0.25">
      <c r="A513" s="46" t="s">
        <v>96</v>
      </c>
      <c r="B513" s="47" t="s">
        <v>95</v>
      </c>
      <c r="C513" s="47" t="s">
        <v>384</v>
      </c>
      <c r="D513" s="47" t="s">
        <v>6</v>
      </c>
      <c r="E513" s="85">
        <f>E514</f>
        <v>558600</v>
      </c>
    </row>
    <row r="514" spans="1:5" outlineLevel="6" x14ac:dyDescent="0.25">
      <c r="A514" s="46" t="s">
        <v>90</v>
      </c>
      <c r="B514" s="47" t="s">
        <v>95</v>
      </c>
      <c r="C514" s="47" t="s">
        <v>384</v>
      </c>
      <c r="D514" s="47" t="s">
        <v>91</v>
      </c>
      <c r="E514" s="85">
        <f>E515</f>
        <v>558600</v>
      </c>
    </row>
    <row r="515" spans="1:5" ht="19.5" customHeight="1" outlineLevel="6" x14ac:dyDescent="0.25">
      <c r="A515" s="46" t="s">
        <v>97</v>
      </c>
      <c r="B515" s="47" t="s">
        <v>95</v>
      </c>
      <c r="C515" s="47" t="s">
        <v>384</v>
      </c>
      <c r="D515" s="47" t="s">
        <v>98</v>
      </c>
      <c r="E515" s="85">
        <v>558600</v>
      </c>
    </row>
    <row r="516" spans="1:5" ht="19.5" customHeight="1" outlineLevel="6" x14ac:dyDescent="0.25">
      <c r="A516" s="46" t="s">
        <v>132</v>
      </c>
      <c r="B516" s="47" t="s">
        <v>95</v>
      </c>
      <c r="C516" s="47" t="s">
        <v>127</v>
      </c>
      <c r="D516" s="47" t="s">
        <v>6</v>
      </c>
      <c r="E516" s="85">
        <f>E517</f>
        <v>100000</v>
      </c>
    </row>
    <row r="517" spans="1:5" ht="37.5" outlineLevel="6" x14ac:dyDescent="0.25">
      <c r="A517" s="46" t="s">
        <v>561</v>
      </c>
      <c r="B517" s="47" t="s">
        <v>95</v>
      </c>
      <c r="C517" s="47" t="s">
        <v>574</v>
      </c>
      <c r="D517" s="47" t="s">
        <v>6</v>
      </c>
      <c r="E517" s="85">
        <f>E518</f>
        <v>100000</v>
      </c>
    </row>
    <row r="518" spans="1:5" outlineLevel="6" x14ac:dyDescent="0.25">
      <c r="A518" s="46" t="s">
        <v>90</v>
      </c>
      <c r="B518" s="47" t="s">
        <v>95</v>
      </c>
      <c r="C518" s="47" t="s">
        <v>574</v>
      </c>
      <c r="D518" s="47" t="s">
        <v>91</v>
      </c>
      <c r="E518" s="85">
        <f>E519</f>
        <v>100000</v>
      </c>
    </row>
    <row r="519" spans="1:5" outlineLevel="6" x14ac:dyDescent="0.25">
      <c r="A519" s="46" t="s">
        <v>313</v>
      </c>
      <c r="B519" s="47" t="s">
        <v>95</v>
      </c>
      <c r="C519" s="47" t="s">
        <v>574</v>
      </c>
      <c r="D519" s="47" t="s">
        <v>314</v>
      </c>
      <c r="E519" s="85">
        <f>100000</f>
        <v>100000</v>
      </c>
    </row>
    <row r="520" spans="1:5" outlineLevel="1" x14ac:dyDescent="0.25">
      <c r="A520" s="46" t="s">
        <v>123</v>
      </c>
      <c r="B520" s="47" t="s">
        <v>124</v>
      </c>
      <c r="C520" s="47" t="s">
        <v>126</v>
      </c>
      <c r="D520" s="47" t="s">
        <v>6</v>
      </c>
      <c r="E520" s="85">
        <f>E521+E529</f>
        <v>37223783.280000001</v>
      </c>
    </row>
    <row r="521" spans="1:5" ht="37.5" outlineLevel="2" x14ac:dyDescent="0.25">
      <c r="A521" s="79" t="s">
        <v>412</v>
      </c>
      <c r="B521" s="62" t="s">
        <v>124</v>
      </c>
      <c r="C521" s="62" t="s">
        <v>138</v>
      </c>
      <c r="D521" s="62" t="s">
        <v>6</v>
      </c>
      <c r="E521" s="85">
        <f>E522</f>
        <v>3404117</v>
      </c>
    </row>
    <row r="522" spans="1:5" ht="37.5" outlineLevel="3" x14ac:dyDescent="0.25">
      <c r="A522" s="46" t="s">
        <v>404</v>
      </c>
      <c r="B522" s="47" t="s">
        <v>124</v>
      </c>
      <c r="C522" s="47" t="s">
        <v>139</v>
      </c>
      <c r="D522" s="47" t="s">
        <v>6</v>
      </c>
      <c r="E522" s="85">
        <f>E523</f>
        <v>3404117</v>
      </c>
    </row>
    <row r="523" spans="1:5" ht="21" customHeight="1" outlineLevel="4" x14ac:dyDescent="0.25">
      <c r="A523" s="80" t="s">
        <v>204</v>
      </c>
      <c r="B523" s="47" t="s">
        <v>124</v>
      </c>
      <c r="C523" s="47" t="s">
        <v>235</v>
      </c>
      <c r="D523" s="47" t="s">
        <v>6</v>
      </c>
      <c r="E523" s="85">
        <f>E524</f>
        <v>3404117</v>
      </c>
    </row>
    <row r="524" spans="1:5" ht="130.5" customHeight="1" outlineLevel="5" x14ac:dyDescent="0.25">
      <c r="A524" s="29" t="s">
        <v>714</v>
      </c>
      <c r="B524" s="47" t="s">
        <v>124</v>
      </c>
      <c r="C524" s="47" t="s">
        <v>156</v>
      </c>
      <c r="D524" s="47" t="s">
        <v>6</v>
      </c>
      <c r="E524" s="85">
        <f>E527+E525</f>
        <v>3404117</v>
      </c>
    </row>
    <row r="525" spans="1:5" ht="24.75" customHeight="1" outlineLevel="5" x14ac:dyDescent="0.25">
      <c r="A525" s="46" t="s">
        <v>15</v>
      </c>
      <c r="B525" s="47" t="s">
        <v>124</v>
      </c>
      <c r="C525" s="47" t="s">
        <v>156</v>
      </c>
      <c r="D525" s="47" t="s">
        <v>16</v>
      </c>
      <c r="E525" s="85">
        <f>E526</f>
        <v>24000</v>
      </c>
    </row>
    <row r="526" spans="1:5" ht="37.5" customHeight="1" outlineLevel="5" x14ac:dyDescent="0.25">
      <c r="A526" s="46" t="s">
        <v>17</v>
      </c>
      <c r="B526" s="47" t="s">
        <v>124</v>
      </c>
      <c r="C526" s="47" t="s">
        <v>156</v>
      </c>
      <c r="D526" s="47" t="s">
        <v>18</v>
      </c>
      <c r="E526" s="85">
        <v>24000</v>
      </c>
    </row>
    <row r="527" spans="1:5" outlineLevel="6" x14ac:dyDescent="0.25">
      <c r="A527" s="46" t="s">
        <v>90</v>
      </c>
      <c r="B527" s="47" t="s">
        <v>124</v>
      </c>
      <c r="C527" s="47" t="s">
        <v>156</v>
      </c>
      <c r="D527" s="47" t="s">
        <v>91</v>
      </c>
      <c r="E527" s="85">
        <f>E528</f>
        <v>3380117</v>
      </c>
    </row>
    <row r="528" spans="1:5" ht="17.25" customHeight="1" outlineLevel="6" x14ac:dyDescent="0.25">
      <c r="A528" s="46" t="s">
        <v>97</v>
      </c>
      <c r="B528" s="47" t="s">
        <v>124</v>
      </c>
      <c r="C528" s="47" t="s">
        <v>156</v>
      </c>
      <c r="D528" s="47" t="s">
        <v>98</v>
      </c>
      <c r="E528" s="85">
        <v>3380117</v>
      </c>
    </row>
    <row r="529" spans="1:5" ht="20.25" customHeight="1" outlineLevel="6" x14ac:dyDescent="0.25">
      <c r="A529" s="46" t="s">
        <v>132</v>
      </c>
      <c r="B529" s="47" t="s">
        <v>124</v>
      </c>
      <c r="C529" s="47" t="s">
        <v>127</v>
      </c>
      <c r="D529" s="47" t="s">
        <v>6</v>
      </c>
      <c r="E529" s="85">
        <f>E530</f>
        <v>33819666.280000001</v>
      </c>
    </row>
    <row r="530" spans="1:5" outlineLevel="6" x14ac:dyDescent="0.25">
      <c r="A530" s="46" t="s">
        <v>279</v>
      </c>
      <c r="B530" s="47" t="s">
        <v>124</v>
      </c>
      <c r="C530" s="47" t="s">
        <v>278</v>
      </c>
      <c r="D530" s="47" t="s">
        <v>6</v>
      </c>
      <c r="E530" s="85">
        <f>E540+E531+E534</f>
        <v>33819666.280000001</v>
      </c>
    </row>
    <row r="531" spans="1:5" ht="57" customHeight="1" outlineLevel="6" x14ac:dyDescent="0.25">
      <c r="A531" s="46" t="s">
        <v>446</v>
      </c>
      <c r="B531" s="47" t="s">
        <v>124</v>
      </c>
      <c r="C531" s="47" t="s">
        <v>447</v>
      </c>
      <c r="D531" s="47" t="s">
        <v>6</v>
      </c>
      <c r="E531" s="85">
        <f>E532</f>
        <v>1021243.89</v>
      </c>
    </row>
    <row r="532" spans="1:5" outlineLevel="6" x14ac:dyDescent="0.25">
      <c r="A532" s="46" t="s">
        <v>90</v>
      </c>
      <c r="B532" s="47" t="s">
        <v>124</v>
      </c>
      <c r="C532" s="47" t="s">
        <v>447</v>
      </c>
      <c r="D532" s="47" t="s">
        <v>91</v>
      </c>
      <c r="E532" s="85">
        <f>E533</f>
        <v>1021243.89</v>
      </c>
    </row>
    <row r="533" spans="1:5" outlineLevel="6" x14ac:dyDescent="0.25">
      <c r="A533" s="46" t="s">
        <v>92</v>
      </c>
      <c r="B533" s="47" t="s">
        <v>124</v>
      </c>
      <c r="C533" s="47" t="s">
        <v>447</v>
      </c>
      <c r="D533" s="47" t="s">
        <v>93</v>
      </c>
      <c r="E533" s="85">
        <v>1021243.89</v>
      </c>
    </row>
    <row r="534" spans="1:5" ht="78.75" customHeight="1" outlineLevel="6" x14ac:dyDescent="0.25">
      <c r="A534" s="29" t="s">
        <v>448</v>
      </c>
      <c r="B534" s="47" t="s">
        <v>124</v>
      </c>
      <c r="C534" s="47" t="s">
        <v>449</v>
      </c>
      <c r="D534" s="47" t="s">
        <v>6</v>
      </c>
      <c r="E534" s="85">
        <f>E535+E537</f>
        <v>14290492.390000001</v>
      </c>
    </row>
    <row r="535" spans="1:5" ht="17.25" customHeight="1" outlineLevel="6" x14ac:dyDescent="0.25">
      <c r="A535" s="46" t="s">
        <v>15</v>
      </c>
      <c r="B535" s="47" t="s">
        <v>124</v>
      </c>
      <c r="C535" s="47" t="s">
        <v>449</v>
      </c>
      <c r="D535" s="47" t="s">
        <v>16</v>
      </c>
      <c r="E535" s="85">
        <f>E536</f>
        <v>130000</v>
      </c>
    </row>
    <row r="536" spans="1:5" ht="23.25" customHeight="1" outlineLevel="6" x14ac:dyDescent="0.25">
      <c r="A536" s="46" t="s">
        <v>17</v>
      </c>
      <c r="B536" s="47" t="s">
        <v>124</v>
      </c>
      <c r="C536" s="47" t="s">
        <v>449</v>
      </c>
      <c r="D536" s="47" t="s">
        <v>18</v>
      </c>
      <c r="E536" s="85">
        <f>130000</f>
        <v>130000</v>
      </c>
    </row>
    <row r="537" spans="1:5" outlineLevel="6" x14ac:dyDescent="0.25">
      <c r="A537" s="46" t="s">
        <v>90</v>
      </c>
      <c r="B537" s="47" t="s">
        <v>124</v>
      </c>
      <c r="C537" s="47" t="s">
        <v>449</v>
      </c>
      <c r="D537" s="47" t="s">
        <v>91</v>
      </c>
      <c r="E537" s="85">
        <f>E538+E539</f>
        <v>14160492.390000001</v>
      </c>
    </row>
    <row r="538" spans="1:5" outlineLevel="6" x14ac:dyDescent="0.25">
      <c r="A538" s="46" t="s">
        <v>92</v>
      </c>
      <c r="B538" s="47" t="s">
        <v>124</v>
      </c>
      <c r="C538" s="47" t="s">
        <v>449</v>
      </c>
      <c r="D538" s="47" t="s">
        <v>93</v>
      </c>
      <c r="E538" s="85">
        <v>12360492.390000001</v>
      </c>
    </row>
    <row r="539" spans="1:5" ht="18.75" customHeight="1" outlineLevel="6" x14ac:dyDescent="0.25">
      <c r="A539" s="46" t="s">
        <v>97</v>
      </c>
      <c r="B539" s="47" t="s">
        <v>124</v>
      </c>
      <c r="C539" s="47" t="s">
        <v>449</v>
      </c>
      <c r="D539" s="47" t="s">
        <v>98</v>
      </c>
      <c r="E539" s="85">
        <v>1800000</v>
      </c>
    </row>
    <row r="540" spans="1:5" ht="94.5" customHeight="1" outlineLevel="6" x14ac:dyDescent="0.25">
      <c r="A540" s="29" t="s">
        <v>713</v>
      </c>
      <c r="B540" s="47" t="s">
        <v>124</v>
      </c>
      <c r="C540" s="47" t="s">
        <v>299</v>
      </c>
      <c r="D540" s="47" t="s">
        <v>6</v>
      </c>
      <c r="E540" s="85">
        <f>E541</f>
        <v>18507930</v>
      </c>
    </row>
    <row r="541" spans="1:5" ht="37.5" outlineLevel="6" x14ac:dyDescent="0.25">
      <c r="A541" s="46" t="s">
        <v>265</v>
      </c>
      <c r="B541" s="47" t="s">
        <v>124</v>
      </c>
      <c r="C541" s="47" t="s">
        <v>299</v>
      </c>
      <c r="D541" s="47" t="s">
        <v>266</v>
      </c>
      <c r="E541" s="85">
        <f>E542</f>
        <v>18507930</v>
      </c>
    </row>
    <row r="542" spans="1:5" outlineLevel="6" x14ac:dyDescent="0.25">
      <c r="A542" s="46" t="s">
        <v>267</v>
      </c>
      <c r="B542" s="47" t="s">
        <v>124</v>
      </c>
      <c r="C542" s="47" t="s">
        <v>299</v>
      </c>
      <c r="D542" s="47" t="s">
        <v>268</v>
      </c>
      <c r="E542" s="85">
        <v>18507930</v>
      </c>
    </row>
    <row r="543" spans="1:5" s="3" customFormat="1" x14ac:dyDescent="0.25">
      <c r="A543" s="46" t="s">
        <v>100</v>
      </c>
      <c r="B543" s="45" t="s">
        <v>101</v>
      </c>
      <c r="C543" s="45" t="s">
        <v>126</v>
      </c>
      <c r="D543" s="45" t="s">
        <v>6</v>
      </c>
      <c r="E543" s="89">
        <f>E544</f>
        <v>5167575.9800000004</v>
      </c>
    </row>
    <row r="544" spans="1:5" outlineLevel="1" x14ac:dyDescent="0.25">
      <c r="A544" s="46" t="s">
        <v>305</v>
      </c>
      <c r="B544" s="47" t="s">
        <v>304</v>
      </c>
      <c r="C544" s="47" t="s">
        <v>126</v>
      </c>
      <c r="D544" s="47" t="s">
        <v>6</v>
      </c>
      <c r="E544" s="85">
        <f>E545+E559</f>
        <v>5167575.9800000004</v>
      </c>
    </row>
    <row r="545" spans="1:5" ht="34.5" customHeight="1" outlineLevel="2" x14ac:dyDescent="0.25">
      <c r="A545" s="79" t="s">
        <v>385</v>
      </c>
      <c r="B545" s="62" t="s">
        <v>304</v>
      </c>
      <c r="C545" s="62" t="s">
        <v>200</v>
      </c>
      <c r="D545" s="62" t="s">
        <v>6</v>
      </c>
      <c r="E545" s="85">
        <f>E552+E546</f>
        <v>5117575.9800000004</v>
      </c>
    </row>
    <row r="546" spans="1:5" ht="37.5" outlineLevel="6" x14ac:dyDescent="0.25">
      <c r="A546" s="46" t="s">
        <v>213</v>
      </c>
      <c r="B546" s="47" t="s">
        <v>304</v>
      </c>
      <c r="C546" s="47" t="s">
        <v>231</v>
      </c>
      <c r="D546" s="47" t="s">
        <v>6</v>
      </c>
      <c r="E546" s="85">
        <f>E547</f>
        <v>661000</v>
      </c>
    </row>
    <row r="547" spans="1:5" outlineLevel="6" x14ac:dyDescent="0.25">
      <c r="A547" s="46" t="s">
        <v>102</v>
      </c>
      <c r="B547" s="47" t="s">
        <v>304</v>
      </c>
      <c r="C547" s="47" t="s">
        <v>201</v>
      </c>
      <c r="D547" s="47" t="s">
        <v>6</v>
      </c>
      <c r="E547" s="85">
        <f>E548+E550</f>
        <v>661000</v>
      </c>
    </row>
    <row r="548" spans="1:5" ht="18.75" customHeight="1" outlineLevel="6" x14ac:dyDescent="0.25">
      <c r="A548" s="46" t="s">
        <v>15</v>
      </c>
      <c r="B548" s="47" t="s">
        <v>304</v>
      </c>
      <c r="C548" s="47" t="s">
        <v>201</v>
      </c>
      <c r="D548" s="47" t="s">
        <v>16</v>
      </c>
      <c r="E548" s="85">
        <f>E549</f>
        <v>631000</v>
      </c>
    </row>
    <row r="549" spans="1:5" ht="19.5" customHeight="1" outlineLevel="6" x14ac:dyDescent="0.25">
      <c r="A549" s="46" t="s">
        <v>17</v>
      </c>
      <c r="B549" s="47" t="s">
        <v>304</v>
      </c>
      <c r="C549" s="47" t="s">
        <v>201</v>
      </c>
      <c r="D549" s="47" t="s">
        <v>18</v>
      </c>
      <c r="E549" s="85">
        <f>631000</f>
        <v>631000</v>
      </c>
    </row>
    <row r="550" spans="1:5" ht="21" customHeight="1" outlineLevel="6" x14ac:dyDescent="0.25">
      <c r="A550" s="46" t="s">
        <v>273</v>
      </c>
      <c r="B550" s="47" t="s">
        <v>304</v>
      </c>
      <c r="C550" s="47" t="s">
        <v>201</v>
      </c>
      <c r="D550" s="47" t="s">
        <v>20</v>
      </c>
      <c r="E550" s="85">
        <f>E551</f>
        <v>30000</v>
      </c>
    </row>
    <row r="551" spans="1:5" ht="21" customHeight="1" outlineLevel="6" x14ac:dyDescent="0.25">
      <c r="A551" s="46" t="s">
        <v>274</v>
      </c>
      <c r="B551" s="47" t="s">
        <v>304</v>
      </c>
      <c r="C551" s="47" t="s">
        <v>201</v>
      </c>
      <c r="D551" s="47" t="s">
        <v>22</v>
      </c>
      <c r="E551" s="85">
        <f>30000</f>
        <v>30000</v>
      </c>
    </row>
    <row r="552" spans="1:5" outlineLevel="2" x14ac:dyDescent="0.25">
      <c r="A552" s="46" t="s">
        <v>386</v>
      </c>
      <c r="B552" s="47" t="s">
        <v>304</v>
      </c>
      <c r="C552" s="47" t="s">
        <v>307</v>
      </c>
      <c r="D552" s="47" t="s">
        <v>6</v>
      </c>
      <c r="E552" s="85">
        <f>E553+E556</f>
        <v>4456575.9800000004</v>
      </c>
    </row>
    <row r="553" spans="1:5" ht="18.75" customHeight="1" outlineLevel="2" x14ac:dyDescent="0.25">
      <c r="A553" s="46" t="s">
        <v>283</v>
      </c>
      <c r="B553" s="47" t="s">
        <v>304</v>
      </c>
      <c r="C553" s="47" t="s">
        <v>306</v>
      </c>
      <c r="D553" s="47" t="s">
        <v>6</v>
      </c>
      <c r="E553" s="85">
        <f>E554</f>
        <v>213454.32999999996</v>
      </c>
    </row>
    <row r="554" spans="1:5" ht="37.5" outlineLevel="2" x14ac:dyDescent="0.25">
      <c r="A554" s="46" t="s">
        <v>265</v>
      </c>
      <c r="B554" s="47" t="s">
        <v>304</v>
      </c>
      <c r="C554" s="47" t="s">
        <v>306</v>
      </c>
      <c r="D554" s="47" t="s">
        <v>266</v>
      </c>
      <c r="E554" s="85">
        <f>E555</f>
        <v>213454.32999999996</v>
      </c>
    </row>
    <row r="555" spans="1:5" outlineLevel="4" x14ac:dyDescent="0.25">
      <c r="A555" s="46" t="s">
        <v>267</v>
      </c>
      <c r="B555" s="47" t="s">
        <v>304</v>
      </c>
      <c r="C555" s="47" t="s">
        <v>306</v>
      </c>
      <c r="D555" s="47" t="s">
        <v>268</v>
      </c>
      <c r="E555" s="85">
        <f>817224.33-603770</f>
        <v>213454.32999999996</v>
      </c>
    </row>
    <row r="556" spans="1:5" ht="43.5" customHeight="1" outlineLevel="4" x14ac:dyDescent="0.25">
      <c r="A556" s="46" t="s">
        <v>657</v>
      </c>
      <c r="B556" s="47" t="s">
        <v>304</v>
      </c>
      <c r="C556" s="47" t="s">
        <v>736</v>
      </c>
      <c r="D556" s="47" t="s">
        <v>6</v>
      </c>
      <c r="E556" s="85">
        <f>E557</f>
        <v>4243121.6500000004</v>
      </c>
    </row>
    <row r="557" spans="1:5" ht="37.5" outlineLevel="4" x14ac:dyDescent="0.25">
      <c r="A557" s="46" t="s">
        <v>37</v>
      </c>
      <c r="B557" s="47" t="s">
        <v>304</v>
      </c>
      <c r="C557" s="47" t="s">
        <v>736</v>
      </c>
      <c r="D557" s="47" t="s">
        <v>38</v>
      </c>
      <c r="E557" s="85">
        <f>E558</f>
        <v>4243121.6500000004</v>
      </c>
    </row>
    <row r="558" spans="1:5" outlineLevel="4" x14ac:dyDescent="0.25">
      <c r="A558" s="46" t="s">
        <v>74</v>
      </c>
      <c r="B558" s="47" t="s">
        <v>304</v>
      </c>
      <c r="C558" s="47" t="s">
        <v>736</v>
      </c>
      <c r="D558" s="47" t="s">
        <v>75</v>
      </c>
      <c r="E558" s="85">
        <v>4243121.6500000004</v>
      </c>
    </row>
    <row r="559" spans="1:5" ht="37.5" outlineLevel="6" x14ac:dyDescent="0.25">
      <c r="A559" s="79" t="s">
        <v>488</v>
      </c>
      <c r="B559" s="62" t="s">
        <v>304</v>
      </c>
      <c r="C559" s="62" t="s">
        <v>489</v>
      </c>
      <c r="D559" s="62" t="s">
        <v>6</v>
      </c>
      <c r="E559" s="85">
        <f>E560</f>
        <v>50000</v>
      </c>
    </row>
    <row r="560" spans="1:5" ht="21" customHeight="1" outlineLevel="6" x14ac:dyDescent="0.25">
      <c r="A560" s="46" t="s">
        <v>490</v>
      </c>
      <c r="B560" s="47" t="s">
        <v>304</v>
      </c>
      <c r="C560" s="47" t="s">
        <v>491</v>
      </c>
      <c r="D560" s="47" t="s">
        <v>6</v>
      </c>
      <c r="E560" s="85">
        <f>E561</f>
        <v>50000</v>
      </c>
    </row>
    <row r="561" spans="1:8" ht="37.5" outlineLevel="6" x14ac:dyDescent="0.25">
      <c r="A561" s="46" t="s">
        <v>492</v>
      </c>
      <c r="B561" s="47" t="s">
        <v>304</v>
      </c>
      <c r="C561" s="47" t="s">
        <v>493</v>
      </c>
      <c r="D561" s="47" t="s">
        <v>6</v>
      </c>
      <c r="E561" s="85">
        <f>E562</f>
        <v>50000</v>
      </c>
    </row>
    <row r="562" spans="1:8" ht="20.25" customHeight="1" outlineLevel="6" x14ac:dyDescent="0.25">
      <c r="A562" s="46" t="s">
        <v>15</v>
      </c>
      <c r="B562" s="47" t="s">
        <v>304</v>
      </c>
      <c r="C562" s="47" t="s">
        <v>493</v>
      </c>
      <c r="D562" s="47" t="s">
        <v>16</v>
      </c>
      <c r="E562" s="85">
        <f>E563</f>
        <v>50000</v>
      </c>
    </row>
    <row r="563" spans="1:8" ht="22.5" customHeight="1" outlineLevel="6" x14ac:dyDescent="0.25">
      <c r="A563" s="46" t="s">
        <v>17</v>
      </c>
      <c r="B563" s="47" t="s">
        <v>304</v>
      </c>
      <c r="C563" s="47" t="s">
        <v>493</v>
      </c>
      <c r="D563" s="47" t="s">
        <v>18</v>
      </c>
      <c r="E563" s="85">
        <f>50000</f>
        <v>50000</v>
      </c>
    </row>
    <row r="564" spans="1:8" s="3" customFormat="1" x14ac:dyDescent="0.25">
      <c r="A564" s="46" t="s">
        <v>103</v>
      </c>
      <c r="B564" s="45" t="s">
        <v>104</v>
      </c>
      <c r="C564" s="45" t="s">
        <v>126</v>
      </c>
      <c r="D564" s="45" t="s">
        <v>6</v>
      </c>
      <c r="E564" s="89">
        <f t="shared" ref="E564:E569" si="1">E565</f>
        <v>2500000</v>
      </c>
    </row>
    <row r="565" spans="1:8" outlineLevel="1" x14ac:dyDescent="0.25">
      <c r="A565" s="46" t="s">
        <v>105</v>
      </c>
      <c r="B565" s="47" t="s">
        <v>106</v>
      </c>
      <c r="C565" s="47" t="s">
        <v>126</v>
      </c>
      <c r="D565" s="47" t="s">
        <v>6</v>
      </c>
      <c r="E565" s="85">
        <f t="shared" si="1"/>
        <v>2500000</v>
      </c>
    </row>
    <row r="566" spans="1:8" ht="36" customHeight="1" outlineLevel="2" x14ac:dyDescent="0.25">
      <c r="A566" s="79" t="s">
        <v>442</v>
      </c>
      <c r="B566" s="62" t="s">
        <v>106</v>
      </c>
      <c r="C566" s="62" t="s">
        <v>321</v>
      </c>
      <c r="D566" s="62" t="s">
        <v>6</v>
      </c>
      <c r="E566" s="85">
        <f t="shared" si="1"/>
        <v>2500000</v>
      </c>
    </row>
    <row r="567" spans="1:8" ht="21" customHeight="1" outlineLevel="3" x14ac:dyDescent="0.25">
      <c r="A567" s="49" t="s">
        <v>333</v>
      </c>
      <c r="B567" s="47" t="s">
        <v>106</v>
      </c>
      <c r="C567" s="47" t="s">
        <v>323</v>
      </c>
      <c r="D567" s="47" t="s">
        <v>6</v>
      </c>
      <c r="E567" s="85">
        <f t="shared" si="1"/>
        <v>2500000</v>
      </c>
    </row>
    <row r="568" spans="1:8" ht="37.5" outlineLevel="4" x14ac:dyDescent="0.25">
      <c r="A568" s="46" t="s">
        <v>107</v>
      </c>
      <c r="B568" s="47" t="s">
        <v>106</v>
      </c>
      <c r="C568" s="47" t="s">
        <v>324</v>
      </c>
      <c r="D568" s="47" t="s">
        <v>6</v>
      </c>
      <c r="E568" s="85">
        <f t="shared" si="1"/>
        <v>2500000</v>
      </c>
    </row>
    <row r="569" spans="1:8" ht="37.5" outlineLevel="5" x14ac:dyDescent="0.25">
      <c r="A569" s="46" t="s">
        <v>37</v>
      </c>
      <c r="B569" s="47" t="s">
        <v>106</v>
      </c>
      <c r="C569" s="47" t="s">
        <v>324</v>
      </c>
      <c r="D569" s="47" t="s">
        <v>38</v>
      </c>
      <c r="E569" s="85">
        <f t="shared" si="1"/>
        <v>2500000</v>
      </c>
    </row>
    <row r="570" spans="1:8" outlineLevel="6" x14ac:dyDescent="0.25">
      <c r="A570" s="46" t="s">
        <v>39</v>
      </c>
      <c r="B570" s="47" t="s">
        <v>106</v>
      </c>
      <c r="C570" s="47" t="s">
        <v>324</v>
      </c>
      <c r="D570" s="47" t="s">
        <v>40</v>
      </c>
      <c r="E570" s="85">
        <f>1000000+1500000</f>
        <v>2500000</v>
      </c>
    </row>
    <row r="571" spans="1:8" s="3" customFormat="1" x14ac:dyDescent="0.3">
      <c r="A571" s="230" t="s">
        <v>118</v>
      </c>
      <c r="B571" s="230"/>
      <c r="C571" s="230"/>
      <c r="D571" s="230"/>
      <c r="E571" s="103">
        <f>E16+E163+E170+E181+E220+E310+E326+E466+E494+E543+E564</f>
        <v>1057259703.24</v>
      </c>
    </row>
    <row r="572" spans="1:8" x14ac:dyDescent="0.3">
      <c r="A572" s="52"/>
      <c r="B572" s="52"/>
      <c r="C572" s="52"/>
      <c r="D572" s="52"/>
      <c r="E572" s="56"/>
    </row>
    <row r="573" spans="1:8" x14ac:dyDescent="0.3">
      <c r="A573" s="104"/>
      <c r="B573" s="104"/>
      <c r="C573" s="104"/>
      <c r="D573" s="104"/>
      <c r="E573" s="105"/>
    </row>
    <row r="574" spans="1:8" x14ac:dyDescent="0.3">
      <c r="C574" s="57"/>
      <c r="E574" s="58"/>
    </row>
    <row r="575" spans="1:8" x14ac:dyDescent="0.3">
      <c r="C575" s="57"/>
      <c r="E575" s="58"/>
    </row>
    <row r="576" spans="1:8" x14ac:dyDescent="0.3">
      <c r="C576" s="57"/>
      <c r="E576" s="58"/>
      <c r="G576" s="57"/>
      <c r="H576" s="57"/>
    </row>
    <row r="577" spans="3:8" x14ac:dyDescent="0.3">
      <c r="C577" s="57"/>
      <c r="E577" s="58"/>
      <c r="G577" s="57"/>
      <c r="H577" s="57"/>
    </row>
    <row r="578" spans="3:8" x14ac:dyDescent="0.3">
      <c r="C578" s="57"/>
      <c r="E578" s="58"/>
      <c r="G578" s="57"/>
      <c r="H578" s="57"/>
    </row>
    <row r="579" spans="3:8" x14ac:dyDescent="0.3">
      <c r="C579" s="57"/>
      <c r="E579" s="58"/>
      <c r="G579" s="57"/>
      <c r="H579" s="57"/>
    </row>
    <row r="580" spans="3:8" x14ac:dyDescent="0.3">
      <c r="C580" s="57"/>
      <c r="E580" s="58"/>
      <c r="G580" s="57"/>
      <c r="H580" s="57"/>
    </row>
    <row r="581" spans="3:8" x14ac:dyDescent="0.3">
      <c r="C581" s="57"/>
      <c r="E581" s="58"/>
      <c r="G581" s="57"/>
      <c r="H581" s="57"/>
    </row>
    <row r="582" spans="3:8" x14ac:dyDescent="0.3">
      <c r="C582" s="57"/>
      <c r="E582" s="58"/>
      <c r="G582" s="57"/>
      <c r="H582" s="57"/>
    </row>
    <row r="583" spans="3:8" x14ac:dyDescent="0.3">
      <c r="C583" s="57"/>
      <c r="E583" s="58"/>
      <c r="G583" s="57"/>
      <c r="H583" s="57"/>
    </row>
    <row r="584" spans="3:8" x14ac:dyDescent="0.3">
      <c r="C584" s="57"/>
      <c r="E584" s="58"/>
      <c r="G584" s="57"/>
      <c r="H584" s="57"/>
    </row>
    <row r="585" spans="3:8" x14ac:dyDescent="0.3">
      <c r="C585" s="57"/>
      <c r="E585" s="58"/>
      <c r="G585" s="57"/>
      <c r="H585" s="57"/>
    </row>
    <row r="586" spans="3:8" x14ac:dyDescent="0.3">
      <c r="C586" s="57"/>
      <c r="E586" s="58"/>
      <c r="G586" s="57"/>
      <c r="H586" s="57"/>
    </row>
    <row r="587" spans="3:8" x14ac:dyDescent="0.3">
      <c r="C587" s="57"/>
      <c r="E587" s="58"/>
      <c r="G587" s="57"/>
      <c r="H587" s="57"/>
    </row>
    <row r="588" spans="3:8" x14ac:dyDescent="0.3">
      <c r="C588" s="57"/>
      <c r="E588" s="58"/>
      <c r="G588" s="57"/>
      <c r="H588" s="57"/>
    </row>
    <row r="589" spans="3:8" x14ac:dyDescent="0.3">
      <c r="C589" s="57"/>
      <c r="E589" s="58"/>
      <c r="G589" s="57"/>
      <c r="H589" s="57"/>
    </row>
    <row r="590" spans="3:8" x14ac:dyDescent="0.3">
      <c r="C590" s="57"/>
      <c r="E590" s="58"/>
    </row>
    <row r="591" spans="3:8" x14ac:dyDescent="0.3">
      <c r="C591" s="57"/>
      <c r="E591" s="58"/>
    </row>
    <row r="592" spans="3:8" x14ac:dyDescent="0.3">
      <c r="C592" s="57"/>
      <c r="E592" s="58"/>
    </row>
    <row r="593" spans="3:5" x14ac:dyDescent="0.3">
      <c r="C593" s="57"/>
      <c r="E593" s="58"/>
    </row>
    <row r="594" spans="3:5" x14ac:dyDescent="0.3">
      <c r="C594" s="57"/>
      <c r="E594" s="58"/>
    </row>
    <row r="595" spans="3:5" x14ac:dyDescent="0.3">
      <c r="C595" s="57"/>
      <c r="E595" s="58"/>
    </row>
    <row r="596" spans="3:5" x14ac:dyDescent="0.3">
      <c r="C596" s="57"/>
      <c r="E596" s="58"/>
    </row>
    <row r="597" spans="3:5" x14ac:dyDescent="0.3">
      <c r="C597" s="57"/>
      <c r="E597" s="58"/>
    </row>
    <row r="598" spans="3:5" x14ac:dyDescent="0.3">
      <c r="C598" s="57"/>
      <c r="E598" s="58"/>
    </row>
    <row r="599" spans="3:5" x14ac:dyDescent="0.3">
      <c r="C599" s="57"/>
      <c r="E599" s="58"/>
    </row>
    <row r="600" spans="3:5" x14ac:dyDescent="0.3">
      <c r="C600" s="57"/>
      <c r="E600" s="58"/>
    </row>
    <row r="601" spans="3:5" x14ac:dyDescent="0.3">
      <c r="C601" s="57"/>
      <c r="E601" s="58"/>
    </row>
    <row r="602" spans="3:5" x14ac:dyDescent="0.3">
      <c r="C602" s="57"/>
      <c r="E602" s="58"/>
    </row>
    <row r="603" spans="3:5" x14ac:dyDescent="0.3">
      <c r="C603" s="57"/>
      <c r="E603" s="58"/>
    </row>
    <row r="604" spans="3:5" x14ac:dyDescent="0.3">
      <c r="C604" s="57"/>
      <c r="E604" s="58"/>
    </row>
    <row r="605" spans="3:5" x14ac:dyDescent="0.3">
      <c r="C605" s="57"/>
      <c r="E605" s="58"/>
    </row>
    <row r="606" spans="3:5" x14ac:dyDescent="0.3">
      <c r="C606" s="57"/>
      <c r="E606" s="58"/>
    </row>
    <row r="607" spans="3:5" x14ac:dyDescent="0.3">
      <c r="C607" s="57"/>
      <c r="E607" s="58"/>
    </row>
    <row r="608" spans="3:5" x14ac:dyDescent="0.3">
      <c r="C608" s="57"/>
      <c r="E608" s="58"/>
    </row>
    <row r="609" spans="3:5" x14ac:dyDescent="0.3">
      <c r="C609" s="57"/>
      <c r="E609" s="58"/>
    </row>
    <row r="610" spans="3:5" x14ac:dyDescent="0.3">
      <c r="C610" s="57"/>
      <c r="E610" s="58"/>
    </row>
    <row r="611" spans="3:5" x14ac:dyDescent="0.3">
      <c r="C611" s="57"/>
      <c r="E611" s="58"/>
    </row>
    <row r="612" spans="3:5" x14ac:dyDescent="0.3">
      <c r="C612" s="57"/>
      <c r="E612" s="58"/>
    </row>
    <row r="613" spans="3:5" x14ac:dyDescent="0.3">
      <c r="C613" s="57"/>
      <c r="E613" s="58"/>
    </row>
    <row r="614" spans="3:5" x14ac:dyDescent="0.3">
      <c r="C614" s="57"/>
      <c r="E614" s="58"/>
    </row>
    <row r="615" spans="3:5" x14ac:dyDescent="0.3">
      <c r="C615" s="57"/>
      <c r="E615" s="58"/>
    </row>
    <row r="616" spans="3:5" x14ac:dyDescent="0.3">
      <c r="C616" s="57"/>
      <c r="E616" s="58"/>
    </row>
    <row r="617" spans="3:5" x14ac:dyDescent="0.3">
      <c r="C617" s="57"/>
      <c r="E617" s="58"/>
    </row>
    <row r="618" spans="3:5" x14ac:dyDescent="0.3">
      <c r="C618" s="57"/>
      <c r="E618" s="58"/>
    </row>
    <row r="619" spans="3:5" x14ac:dyDescent="0.3">
      <c r="C619" s="57"/>
      <c r="E619" s="58"/>
    </row>
    <row r="620" spans="3:5" x14ac:dyDescent="0.3">
      <c r="C620" s="57"/>
      <c r="E620" s="58"/>
    </row>
    <row r="621" spans="3:5" x14ac:dyDescent="0.3">
      <c r="C621" s="57"/>
      <c r="E621" s="58"/>
    </row>
    <row r="622" spans="3:5" x14ac:dyDescent="0.3">
      <c r="C622" s="57"/>
      <c r="E622" s="58"/>
    </row>
    <row r="623" spans="3:5" x14ac:dyDescent="0.3">
      <c r="C623" s="57"/>
      <c r="E623" s="58"/>
    </row>
    <row r="624" spans="3:5" x14ac:dyDescent="0.3">
      <c r="C624" s="57"/>
      <c r="E624" s="58"/>
    </row>
    <row r="625" spans="3:7" x14ac:dyDescent="0.3">
      <c r="C625" s="57"/>
      <c r="E625" s="58"/>
    </row>
    <row r="626" spans="3:7" x14ac:dyDescent="0.3">
      <c r="C626" s="57"/>
      <c r="E626" s="58"/>
    </row>
    <row r="627" spans="3:7" x14ac:dyDescent="0.3">
      <c r="C627" s="57"/>
      <c r="E627" s="58"/>
    </row>
    <row r="628" spans="3:7" x14ac:dyDescent="0.3">
      <c r="C628" s="57"/>
      <c r="E628" s="58"/>
    </row>
    <row r="629" spans="3:7" x14ac:dyDescent="0.3">
      <c r="C629" s="57"/>
      <c r="E629" s="58"/>
    </row>
    <row r="630" spans="3:7" x14ac:dyDescent="0.3">
      <c r="C630" s="57"/>
      <c r="E630" s="58"/>
    </row>
    <row r="631" spans="3:7" x14ac:dyDescent="0.3">
      <c r="C631" s="57"/>
      <c r="E631" s="58"/>
    </row>
    <row r="632" spans="3:7" x14ac:dyDescent="0.3">
      <c r="C632" s="57"/>
      <c r="E632" s="58"/>
    </row>
    <row r="633" spans="3:7" x14ac:dyDescent="0.3">
      <c r="C633" s="57"/>
      <c r="E633" s="58"/>
    </row>
    <row r="634" spans="3:7" x14ac:dyDescent="0.3">
      <c r="C634" s="57"/>
      <c r="E634" s="58"/>
    </row>
    <row r="635" spans="3:7" x14ac:dyDescent="0.3">
      <c r="C635" s="57"/>
      <c r="E635" s="58"/>
    </row>
    <row r="636" spans="3:7" x14ac:dyDescent="0.3">
      <c r="C636" s="57"/>
      <c r="E636" s="58"/>
    </row>
    <row r="637" spans="3:7" x14ac:dyDescent="0.3">
      <c r="C637" s="57"/>
      <c r="E637" s="58"/>
    </row>
    <row r="638" spans="3:7" x14ac:dyDescent="0.3">
      <c r="C638" s="57"/>
      <c r="E638" s="58"/>
    </row>
    <row r="639" spans="3:7" x14ac:dyDescent="0.3">
      <c r="C639" s="57"/>
      <c r="E639" s="58"/>
      <c r="G639" s="72"/>
    </row>
    <row r="640" spans="3:7" x14ac:dyDescent="0.3">
      <c r="C640" s="57"/>
      <c r="E640" s="58"/>
    </row>
    <row r="641" spans="3:5" x14ac:dyDescent="0.3">
      <c r="C641" s="57"/>
      <c r="E641" s="58"/>
    </row>
    <row r="642" spans="3:5" x14ac:dyDescent="0.3">
      <c r="C642" s="57"/>
      <c r="E642" s="58"/>
    </row>
    <row r="643" spans="3:5" x14ac:dyDescent="0.3">
      <c r="C643" s="57"/>
    </row>
    <row r="644" spans="3:5" x14ac:dyDescent="0.3">
      <c r="C644" s="57"/>
    </row>
    <row r="645" spans="3:5" x14ac:dyDescent="0.3">
      <c r="C645" s="57"/>
    </row>
    <row r="646" spans="3:5" x14ac:dyDescent="0.3">
      <c r="C646" s="57"/>
    </row>
    <row r="647" spans="3:5" x14ac:dyDescent="0.3">
      <c r="C647" s="57"/>
    </row>
    <row r="648" spans="3:5" x14ac:dyDescent="0.3">
      <c r="C648" s="57"/>
    </row>
  </sheetData>
  <mergeCells count="7">
    <mergeCell ref="D4:E4"/>
    <mergeCell ref="A9:E9"/>
    <mergeCell ref="A10:E10"/>
    <mergeCell ref="A571:D571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1"/>
  <sheetViews>
    <sheetView view="pageBreakPreview" topLeftCell="A464" zoomScaleNormal="100" zoomScaleSheetLayoutView="100" workbookViewId="0">
      <selection activeCell="E385" sqref="E385"/>
    </sheetView>
  </sheetViews>
  <sheetFormatPr defaultRowHeight="18.75" outlineLevelRow="6" x14ac:dyDescent="0.3"/>
  <cols>
    <col min="1" max="1" width="85.28515625" style="148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455</v>
      </c>
    </row>
    <row r="2" spans="1:8" x14ac:dyDescent="0.3">
      <c r="F2" s="77" t="s">
        <v>764</v>
      </c>
    </row>
    <row r="3" spans="1:8" x14ac:dyDescent="0.3">
      <c r="F3" s="77" t="s">
        <v>582</v>
      </c>
    </row>
    <row r="5" spans="1:8" x14ac:dyDescent="0.3">
      <c r="F5" s="77" t="s">
        <v>472</v>
      </c>
    </row>
    <row r="6" spans="1:8" x14ac:dyDescent="0.3">
      <c r="F6" s="77" t="s">
        <v>709</v>
      </c>
    </row>
    <row r="7" spans="1:8" x14ac:dyDescent="0.3">
      <c r="F7" s="77" t="s">
        <v>708</v>
      </c>
    </row>
    <row r="8" spans="1:8" x14ac:dyDescent="0.3">
      <c r="F8" s="77" t="s">
        <v>710</v>
      </c>
    </row>
    <row r="9" spans="1:8" x14ac:dyDescent="0.3">
      <c r="A9" s="232" t="s">
        <v>196</v>
      </c>
      <c r="B9" s="232"/>
      <c r="C9" s="232"/>
      <c r="D9" s="232"/>
      <c r="E9" s="232"/>
      <c r="F9" s="232"/>
    </row>
    <row r="10" spans="1:8" x14ac:dyDescent="0.3">
      <c r="A10" s="226" t="s">
        <v>578</v>
      </c>
      <c r="B10" s="226"/>
      <c r="C10" s="226"/>
      <c r="D10" s="226"/>
      <c r="E10" s="226"/>
      <c r="F10" s="226"/>
    </row>
    <row r="11" spans="1:8" ht="19.5" customHeight="1" x14ac:dyDescent="0.3">
      <c r="A11" s="226" t="s">
        <v>473</v>
      </c>
      <c r="B11" s="226"/>
      <c r="C11" s="226"/>
      <c r="D11" s="226"/>
      <c r="E11" s="226"/>
      <c r="F11" s="226"/>
    </row>
    <row r="12" spans="1:8" ht="19.5" customHeight="1" x14ac:dyDescent="0.3">
      <c r="A12" s="226" t="s">
        <v>474</v>
      </c>
      <c r="B12" s="226"/>
      <c r="C12" s="226"/>
      <c r="D12" s="226"/>
      <c r="E12" s="226"/>
      <c r="F12" s="226"/>
    </row>
    <row r="13" spans="1:8" x14ac:dyDescent="0.3">
      <c r="A13" s="226" t="s">
        <v>475</v>
      </c>
      <c r="B13" s="226"/>
      <c r="C13" s="226"/>
      <c r="D13" s="226"/>
      <c r="E13" s="226"/>
      <c r="F13" s="226"/>
    </row>
    <row r="14" spans="1:8" x14ac:dyDescent="0.3">
      <c r="A14" s="40"/>
      <c r="B14" s="55"/>
      <c r="C14" s="55"/>
      <c r="D14" s="55"/>
      <c r="F14" s="66" t="s">
        <v>416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149" t="s">
        <v>476</v>
      </c>
      <c r="F15" s="43" t="s">
        <v>504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150">
        <f>E17+E22+E44+E37+E50+E65</f>
        <v>100576742.59999999</v>
      </c>
      <c r="F16" s="89">
        <f>F17+F22+F44+F37+F50+F65</f>
        <v>100520274.22</v>
      </c>
      <c r="G16" s="9">
        <f>'прил 12'!F531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151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151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530</v>
      </c>
      <c r="B19" s="47" t="s">
        <v>29</v>
      </c>
      <c r="C19" s="47" t="s">
        <v>531</v>
      </c>
      <c r="D19" s="47" t="s">
        <v>6</v>
      </c>
      <c r="E19" s="151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531</v>
      </c>
      <c r="D20" s="47" t="s">
        <v>12</v>
      </c>
      <c r="E20" s="151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531</v>
      </c>
      <c r="D21" s="47" t="s">
        <v>14</v>
      </c>
      <c r="E21" s="151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151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151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563</v>
      </c>
      <c r="B24" s="47" t="s">
        <v>109</v>
      </c>
      <c r="C24" s="47" t="s">
        <v>564</v>
      </c>
      <c r="D24" s="47" t="s">
        <v>6</v>
      </c>
      <c r="E24" s="151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564</v>
      </c>
      <c r="D25" s="47" t="s">
        <v>12</v>
      </c>
      <c r="E25" s="151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564</v>
      </c>
      <c r="D26" s="47" t="s">
        <v>14</v>
      </c>
      <c r="E26" s="151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528</v>
      </c>
      <c r="B27" s="47" t="s">
        <v>109</v>
      </c>
      <c r="C27" s="47" t="s">
        <v>529</v>
      </c>
      <c r="D27" s="47" t="s">
        <v>6</v>
      </c>
      <c r="E27" s="151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529</v>
      </c>
      <c r="D28" s="47" t="s">
        <v>12</v>
      </c>
      <c r="E28" s="151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529</v>
      </c>
      <c r="D29" s="47" t="s">
        <v>14</v>
      </c>
      <c r="E29" s="151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529</v>
      </c>
      <c r="D30" s="47" t="s">
        <v>16</v>
      </c>
      <c r="E30" s="151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529</v>
      </c>
      <c r="D31" s="47" t="s">
        <v>18</v>
      </c>
      <c r="E31" s="151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529</v>
      </c>
      <c r="D32" s="47" t="s">
        <v>20</v>
      </c>
      <c r="E32" s="151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529</v>
      </c>
      <c r="D33" s="47" t="s">
        <v>22</v>
      </c>
      <c r="E33" s="151">
        <v>5500</v>
      </c>
      <c r="F33" s="85">
        <v>5500</v>
      </c>
      <c r="G33" s="106"/>
    </row>
    <row r="34" spans="1:7" outlineLevel="4" x14ac:dyDescent="0.25">
      <c r="A34" s="46" t="s">
        <v>566</v>
      </c>
      <c r="B34" s="47" t="s">
        <v>109</v>
      </c>
      <c r="C34" s="47" t="s">
        <v>565</v>
      </c>
      <c r="D34" s="47" t="s">
        <v>6</v>
      </c>
      <c r="E34" s="151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565</v>
      </c>
      <c r="D35" s="47" t="s">
        <v>12</v>
      </c>
      <c r="E35" s="151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565</v>
      </c>
      <c r="D36" s="47" t="s">
        <v>14</v>
      </c>
      <c r="E36" s="151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151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151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528</v>
      </c>
      <c r="B39" s="47" t="s">
        <v>31</v>
      </c>
      <c r="C39" s="47" t="s">
        <v>529</v>
      </c>
      <c r="D39" s="47" t="s">
        <v>6</v>
      </c>
      <c r="E39" s="151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529</v>
      </c>
      <c r="D40" s="47" t="s">
        <v>12</v>
      </c>
      <c r="E40" s="151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529</v>
      </c>
      <c r="D41" s="47" t="s">
        <v>14</v>
      </c>
      <c r="E41" s="151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529</v>
      </c>
      <c r="D42" s="47" t="s">
        <v>16</v>
      </c>
      <c r="E42" s="151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529</v>
      </c>
      <c r="D43" s="47" t="s">
        <v>18</v>
      </c>
      <c r="E43" s="151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151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151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151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151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151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151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151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151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528</v>
      </c>
      <c r="B52" s="47" t="s">
        <v>10</v>
      </c>
      <c r="C52" s="47" t="s">
        <v>529</v>
      </c>
      <c r="D52" s="47" t="s">
        <v>6</v>
      </c>
      <c r="E52" s="151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529</v>
      </c>
      <c r="D53" s="47" t="s">
        <v>12</v>
      </c>
      <c r="E53" s="151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529</v>
      </c>
      <c r="D54" s="47" t="s">
        <v>14</v>
      </c>
      <c r="E54" s="151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529</v>
      </c>
      <c r="D55" s="47" t="s">
        <v>16</v>
      </c>
      <c r="E55" s="151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529</v>
      </c>
      <c r="D56" s="47" t="s">
        <v>18</v>
      </c>
      <c r="E56" s="151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529</v>
      </c>
      <c r="D57" s="47" t="s">
        <v>20</v>
      </c>
      <c r="E57" s="151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529</v>
      </c>
      <c r="D58" s="47" t="s">
        <v>22</v>
      </c>
      <c r="E58" s="151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151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151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151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532</v>
      </c>
      <c r="B62" s="47" t="s">
        <v>10</v>
      </c>
      <c r="C62" s="47" t="s">
        <v>572</v>
      </c>
      <c r="D62" s="47" t="s">
        <v>6</v>
      </c>
      <c r="E62" s="151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572</v>
      </c>
      <c r="D63" s="47" t="s">
        <v>12</v>
      </c>
      <c r="E63" s="151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572</v>
      </c>
      <c r="D64" s="47" t="s">
        <v>14</v>
      </c>
      <c r="E64" s="151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151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387</v>
      </c>
      <c r="B66" s="62" t="s">
        <v>24</v>
      </c>
      <c r="C66" s="62" t="s">
        <v>128</v>
      </c>
      <c r="D66" s="62" t="s">
        <v>6</v>
      </c>
      <c r="E66" s="151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319</v>
      </c>
      <c r="D67" s="47" t="s">
        <v>6</v>
      </c>
      <c r="E67" s="151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327</v>
      </c>
      <c r="B68" s="47" t="s">
        <v>24</v>
      </c>
      <c r="C68" s="47" t="s">
        <v>320</v>
      </c>
      <c r="D68" s="47" t="s">
        <v>6</v>
      </c>
      <c r="E68" s="151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320</v>
      </c>
      <c r="D69" s="47" t="s">
        <v>16</v>
      </c>
      <c r="E69" s="151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320</v>
      </c>
      <c r="D70" s="47" t="s">
        <v>18</v>
      </c>
      <c r="E70" s="151">
        <f>212385+20000+31000</f>
        <v>263385</v>
      </c>
      <c r="F70" s="85">
        <v>263385</v>
      </c>
      <c r="G70" s="106"/>
    </row>
    <row r="71" spans="1:7" outlineLevel="6" x14ac:dyDescent="0.25">
      <c r="A71" s="46" t="s">
        <v>328</v>
      </c>
      <c r="B71" s="47" t="s">
        <v>24</v>
      </c>
      <c r="C71" s="47" t="s">
        <v>329</v>
      </c>
      <c r="D71" s="47" t="s">
        <v>6</v>
      </c>
      <c r="E71" s="151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329</v>
      </c>
      <c r="D72" s="47" t="s">
        <v>16</v>
      </c>
      <c r="E72" s="151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329</v>
      </c>
      <c r="D73" s="47" t="s">
        <v>18</v>
      </c>
      <c r="E73" s="151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151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151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151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151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151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151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151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151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441</v>
      </c>
      <c r="B82" s="62" t="s">
        <v>24</v>
      </c>
      <c r="C82" s="62" t="s">
        <v>131</v>
      </c>
      <c r="D82" s="62" t="s">
        <v>6</v>
      </c>
      <c r="E82" s="151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330</v>
      </c>
      <c r="B83" s="47" t="s">
        <v>24</v>
      </c>
      <c r="C83" s="47" t="s">
        <v>234</v>
      </c>
      <c r="D83" s="47" t="s">
        <v>6</v>
      </c>
      <c r="E83" s="151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331</v>
      </c>
      <c r="B84" s="47" t="s">
        <v>24</v>
      </c>
      <c r="C84" s="47" t="s">
        <v>332</v>
      </c>
      <c r="D84" s="47" t="s">
        <v>6</v>
      </c>
      <c r="E84" s="151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332</v>
      </c>
      <c r="D85" s="47" t="s">
        <v>16</v>
      </c>
      <c r="E85" s="151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332</v>
      </c>
      <c r="D86" s="47" t="s">
        <v>18</v>
      </c>
      <c r="E86" s="151">
        <v>50000</v>
      </c>
      <c r="F86" s="85">
        <v>50000</v>
      </c>
      <c r="G86" s="106"/>
    </row>
    <row r="87" spans="1:7" ht="38.25" customHeight="1" outlineLevel="6" x14ac:dyDescent="0.25">
      <c r="A87" s="79" t="s">
        <v>442</v>
      </c>
      <c r="B87" s="62" t="s">
        <v>24</v>
      </c>
      <c r="C87" s="62" t="s">
        <v>321</v>
      </c>
      <c r="D87" s="62" t="s">
        <v>6</v>
      </c>
      <c r="E87" s="151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333</v>
      </c>
      <c r="B88" s="47" t="s">
        <v>24</v>
      </c>
      <c r="C88" s="47" t="s">
        <v>323</v>
      </c>
      <c r="D88" s="47" t="s">
        <v>6</v>
      </c>
      <c r="E88" s="151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334</v>
      </c>
      <c r="B89" s="47" t="s">
        <v>24</v>
      </c>
      <c r="C89" s="47" t="s">
        <v>335</v>
      </c>
      <c r="D89" s="47" t="s">
        <v>6</v>
      </c>
      <c r="E89" s="151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335</v>
      </c>
      <c r="D90" s="47" t="s">
        <v>16</v>
      </c>
      <c r="E90" s="151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335</v>
      </c>
      <c r="D91" s="47" t="s">
        <v>18</v>
      </c>
      <c r="E91" s="151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336</v>
      </c>
      <c r="B92" s="47" t="s">
        <v>24</v>
      </c>
      <c r="C92" s="47" t="s">
        <v>324</v>
      </c>
      <c r="D92" s="47" t="s">
        <v>6</v>
      </c>
      <c r="E92" s="151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324</v>
      </c>
      <c r="D93" s="47" t="s">
        <v>16</v>
      </c>
      <c r="E93" s="151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324</v>
      </c>
      <c r="D94" s="47" t="s">
        <v>18</v>
      </c>
      <c r="E94" s="151">
        <v>42500</v>
      </c>
      <c r="F94" s="85">
        <v>42500</v>
      </c>
      <c r="G94" s="106"/>
    </row>
    <row r="95" spans="1:7" ht="39.75" customHeight="1" outlineLevel="4" x14ac:dyDescent="0.25">
      <c r="A95" s="79" t="s">
        <v>388</v>
      </c>
      <c r="B95" s="62" t="s">
        <v>24</v>
      </c>
      <c r="C95" s="62" t="s">
        <v>337</v>
      </c>
      <c r="D95" s="62" t="s">
        <v>6</v>
      </c>
      <c r="E95" s="151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338</v>
      </c>
      <c r="D96" s="47" t="s">
        <v>6</v>
      </c>
      <c r="E96" s="151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339</v>
      </c>
      <c r="D97" s="47" t="s">
        <v>6</v>
      </c>
      <c r="E97" s="151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339</v>
      </c>
      <c r="D98" s="47" t="s">
        <v>16</v>
      </c>
      <c r="E98" s="151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339</v>
      </c>
      <c r="D99" s="47" t="s">
        <v>18</v>
      </c>
      <c r="E99" s="151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339</v>
      </c>
      <c r="D100" s="47" t="s">
        <v>20</v>
      </c>
      <c r="E100" s="151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339</v>
      </c>
      <c r="D101" s="47" t="s">
        <v>22</v>
      </c>
      <c r="E101" s="151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151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528</v>
      </c>
      <c r="B103" s="47" t="s">
        <v>24</v>
      </c>
      <c r="C103" s="47" t="s">
        <v>529</v>
      </c>
      <c r="D103" s="47" t="s">
        <v>6</v>
      </c>
      <c r="E103" s="151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529</v>
      </c>
      <c r="D104" s="47" t="s">
        <v>12</v>
      </c>
      <c r="E104" s="151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529</v>
      </c>
      <c r="D105" s="47" t="s">
        <v>14</v>
      </c>
      <c r="E105" s="151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529</v>
      </c>
      <c r="D106" s="47" t="s">
        <v>16</v>
      </c>
      <c r="E106" s="151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529</v>
      </c>
      <c r="D107" s="47" t="s">
        <v>18</v>
      </c>
      <c r="E107" s="151">
        <v>880366</v>
      </c>
      <c r="F107" s="85">
        <v>880366</v>
      </c>
      <c r="G107" s="106"/>
    </row>
    <row r="108" spans="1:7" ht="37.5" outlineLevel="6" x14ac:dyDescent="0.25">
      <c r="A108" s="46" t="s">
        <v>575</v>
      </c>
      <c r="B108" s="47" t="s">
        <v>24</v>
      </c>
      <c r="C108" s="47" t="s">
        <v>536</v>
      </c>
      <c r="D108" s="47" t="s">
        <v>6</v>
      </c>
      <c r="E108" s="151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536</v>
      </c>
      <c r="D109" s="47" t="s">
        <v>16</v>
      </c>
      <c r="E109" s="151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536</v>
      </c>
      <c r="D110" s="47" t="s">
        <v>18</v>
      </c>
      <c r="E110" s="151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567</v>
      </c>
      <c r="B111" s="47" t="s">
        <v>24</v>
      </c>
      <c r="C111" s="47" t="s">
        <v>568</v>
      </c>
      <c r="D111" s="47" t="s">
        <v>6</v>
      </c>
      <c r="E111" s="151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568</v>
      </c>
      <c r="D112" s="47" t="s">
        <v>16</v>
      </c>
      <c r="E112" s="151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568</v>
      </c>
      <c r="D113" s="47" t="s">
        <v>18</v>
      </c>
      <c r="E113" s="151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151">
        <f>E135+E115+E120+E125+E130</f>
        <v>6803803.2000000002</v>
      </c>
      <c r="F114" s="151">
        <f>F135+F115+F120+F125+F130</f>
        <v>6978136.2000000002</v>
      </c>
      <c r="G114" s="106"/>
    </row>
    <row r="115" spans="1:7" ht="58.5" customHeight="1" outlineLevel="3" x14ac:dyDescent="0.25">
      <c r="A115" s="29" t="s">
        <v>420</v>
      </c>
      <c r="B115" s="47" t="s">
        <v>24</v>
      </c>
      <c r="C115" s="47" t="s">
        <v>289</v>
      </c>
      <c r="D115" s="47" t="s">
        <v>6</v>
      </c>
      <c r="E115" s="151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289</v>
      </c>
      <c r="D116" s="47" t="s">
        <v>12</v>
      </c>
      <c r="E116" s="151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289</v>
      </c>
      <c r="D117" s="47" t="s">
        <v>14</v>
      </c>
      <c r="E117" s="151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289</v>
      </c>
      <c r="D118" s="47" t="s">
        <v>16</v>
      </c>
      <c r="E118" s="151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289</v>
      </c>
      <c r="D119" s="47" t="s">
        <v>18</v>
      </c>
      <c r="E119" s="151">
        <v>15000</v>
      </c>
      <c r="F119" s="85">
        <v>15000</v>
      </c>
      <c r="G119" s="106"/>
    </row>
    <row r="120" spans="1:7" ht="20.25" customHeight="1" outlineLevel="1" x14ac:dyDescent="0.25">
      <c r="A120" s="29" t="s">
        <v>628</v>
      </c>
      <c r="B120" s="47" t="s">
        <v>24</v>
      </c>
      <c r="C120" s="47" t="s">
        <v>635</v>
      </c>
      <c r="D120" s="47" t="s">
        <v>6</v>
      </c>
      <c r="E120" s="151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635</v>
      </c>
      <c r="D121" s="47" t="s">
        <v>12</v>
      </c>
      <c r="E121" s="151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635</v>
      </c>
      <c r="D122" s="47" t="s">
        <v>14</v>
      </c>
      <c r="E122" s="151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635</v>
      </c>
      <c r="D123" s="47" t="s">
        <v>16</v>
      </c>
      <c r="E123" s="151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635</v>
      </c>
      <c r="D124" s="47" t="s">
        <v>18</v>
      </c>
      <c r="E124" s="151">
        <v>15000</v>
      </c>
      <c r="F124" s="85">
        <v>15000</v>
      </c>
      <c r="G124" s="106"/>
    </row>
    <row r="125" spans="1:7" s="3" customFormat="1" ht="58.5" customHeight="1" x14ac:dyDescent="0.25">
      <c r="A125" s="29" t="s">
        <v>390</v>
      </c>
      <c r="B125" s="47" t="s">
        <v>24</v>
      </c>
      <c r="C125" s="47" t="s">
        <v>290</v>
      </c>
      <c r="D125" s="47" t="s">
        <v>6</v>
      </c>
      <c r="E125" s="151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290</v>
      </c>
      <c r="D126" s="47" t="s">
        <v>12</v>
      </c>
      <c r="E126" s="151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290</v>
      </c>
      <c r="D127" s="47" t="s">
        <v>14</v>
      </c>
      <c r="E127" s="151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290</v>
      </c>
      <c r="D128" s="47" t="s">
        <v>16</v>
      </c>
      <c r="E128" s="151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290</v>
      </c>
      <c r="D129" s="47" t="s">
        <v>18</v>
      </c>
      <c r="E129" s="151">
        <v>45000</v>
      </c>
      <c r="F129" s="85">
        <v>45000</v>
      </c>
      <c r="G129" s="106"/>
    </row>
    <row r="130" spans="1:7" s="3" customFormat="1" ht="37.5" x14ac:dyDescent="0.25">
      <c r="A130" s="46" t="s">
        <v>414</v>
      </c>
      <c r="B130" s="47" t="s">
        <v>24</v>
      </c>
      <c r="C130" s="47" t="s">
        <v>415</v>
      </c>
      <c r="D130" s="47" t="s">
        <v>6</v>
      </c>
      <c r="E130" s="151">
        <f>E131+E133</f>
        <v>1882931</v>
      </c>
      <c r="F130" s="151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415</v>
      </c>
      <c r="D131" s="47" t="s">
        <v>12</v>
      </c>
      <c r="E131" s="151">
        <f>E132</f>
        <v>1725331</v>
      </c>
      <c r="F131" s="151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415</v>
      </c>
      <c r="D132" s="47" t="s">
        <v>14</v>
      </c>
      <c r="E132" s="151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415</v>
      </c>
      <c r="D133" s="47" t="s">
        <v>16</v>
      </c>
      <c r="E133" s="151">
        <f>E134</f>
        <v>157600</v>
      </c>
      <c r="F133" s="151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415</v>
      </c>
      <c r="D134" s="47" t="s">
        <v>18</v>
      </c>
      <c r="E134" s="151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717</v>
      </c>
      <c r="B135" s="47" t="s">
        <v>24</v>
      </c>
      <c r="C135" s="47" t="s">
        <v>299</v>
      </c>
      <c r="D135" s="47" t="s">
        <v>6</v>
      </c>
      <c r="E135" s="151">
        <f>E136+E138</f>
        <v>740317.2</v>
      </c>
      <c r="F135" s="151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299</v>
      </c>
      <c r="D136" s="47" t="s">
        <v>12</v>
      </c>
      <c r="E136" s="151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299</v>
      </c>
      <c r="D137" s="47" t="s">
        <v>14</v>
      </c>
      <c r="E137" s="151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299</v>
      </c>
      <c r="D138" s="47" t="s">
        <v>16</v>
      </c>
      <c r="E138" s="151">
        <f>E139</f>
        <v>60000</v>
      </c>
      <c r="F138" s="151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299</v>
      </c>
      <c r="D139" s="47" t="s">
        <v>18</v>
      </c>
      <c r="E139" s="151">
        <v>60000</v>
      </c>
      <c r="F139" s="151">
        <v>60000</v>
      </c>
      <c r="G139" s="106"/>
    </row>
    <row r="140" spans="1:7" ht="18.75" customHeight="1" outlineLevel="3" x14ac:dyDescent="0.25">
      <c r="A140" s="44" t="s">
        <v>636</v>
      </c>
      <c r="B140" s="45" t="s">
        <v>26</v>
      </c>
      <c r="C140" s="45" t="s">
        <v>126</v>
      </c>
      <c r="D140" s="45" t="s">
        <v>6</v>
      </c>
      <c r="E140" s="150">
        <f t="shared" ref="E140:F145" si="3">E141</f>
        <v>1348180</v>
      </c>
      <c r="F140" s="150">
        <f t="shared" si="3"/>
        <v>1401668</v>
      </c>
      <c r="G140" s="106"/>
    </row>
    <row r="141" spans="1:7" ht="21" customHeight="1" outlineLevel="3" x14ac:dyDescent="0.25">
      <c r="A141" s="46" t="s">
        <v>637</v>
      </c>
      <c r="B141" s="47" t="s">
        <v>638</v>
      </c>
      <c r="C141" s="47" t="s">
        <v>126</v>
      </c>
      <c r="D141" s="47" t="s">
        <v>6</v>
      </c>
      <c r="E141" s="151">
        <f t="shared" si="3"/>
        <v>1348180</v>
      </c>
      <c r="F141" s="151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638</v>
      </c>
      <c r="C142" s="47" t="s">
        <v>127</v>
      </c>
      <c r="D142" s="47" t="s">
        <v>6</v>
      </c>
      <c r="E142" s="151">
        <f t="shared" si="3"/>
        <v>1348180</v>
      </c>
      <c r="F142" s="151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638</v>
      </c>
      <c r="C143" s="47" t="s">
        <v>278</v>
      </c>
      <c r="D143" s="47" t="s">
        <v>6</v>
      </c>
      <c r="E143" s="151">
        <f t="shared" si="3"/>
        <v>1348180</v>
      </c>
      <c r="F143" s="151">
        <f t="shared" si="3"/>
        <v>1401668</v>
      </c>
      <c r="G143" s="106"/>
    </row>
    <row r="144" spans="1:7" ht="37.5" outlineLevel="3" x14ac:dyDescent="0.25">
      <c r="A144" s="80" t="s">
        <v>639</v>
      </c>
      <c r="B144" s="47" t="s">
        <v>638</v>
      </c>
      <c r="C144" s="47" t="s">
        <v>640</v>
      </c>
      <c r="D144" s="47" t="s">
        <v>6</v>
      </c>
      <c r="E144" s="151">
        <f t="shared" si="3"/>
        <v>1348180</v>
      </c>
      <c r="F144" s="151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638</v>
      </c>
      <c r="C145" s="47" t="s">
        <v>640</v>
      </c>
      <c r="D145" s="47" t="s">
        <v>12</v>
      </c>
      <c r="E145" s="151">
        <f t="shared" si="3"/>
        <v>1348180</v>
      </c>
      <c r="F145" s="151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638</v>
      </c>
      <c r="C146" s="47" t="s">
        <v>640</v>
      </c>
      <c r="D146" s="47" t="s">
        <v>35</v>
      </c>
      <c r="E146" s="151">
        <v>1348180</v>
      </c>
      <c r="F146" s="151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150">
        <f>E148+E153</f>
        <v>440000</v>
      </c>
      <c r="F147" s="150">
        <f>F148+F153</f>
        <v>440000</v>
      </c>
      <c r="G147" s="107">
        <f>'прил 12'!F533</f>
        <v>440000</v>
      </c>
      <c r="H147" s="107">
        <f>'прил 12'!G533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151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151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151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151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151">
        <v>100000</v>
      </c>
      <c r="F152" s="85">
        <v>100000</v>
      </c>
      <c r="G152" s="106"/>
    </row>
    <row r="153" spans="1:8" outlineLevel="5" x14ac:dyDescent="0.25">
      <c r="A153" s="46" t="s">
        <v>538</v>
      </c>
      <c r="B153" s="47" t="s">
        <v>539</v>
      </c>
      <c r="C153" s="47" t="s">
        <v>126</v>
      </c>
      <c r="D153" s="47" t="s">
        <v>6</v>
      </c>
      <c r="E153" s="151">
        <f t="shared" ref="E153:F156" si="5">E154</f>
        <v>340000</v>
      </c>
      <c r="F153" s="151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539</v>
      </c>
      <c r="C154" s="47" t="s">
        <v>127</v>
      </c>
      <c r="D154" s="47" t="s">
        <v>6</v>
      </c>
      <c r="E154" s="151">
        <f t="shared" si="5"/>
        <v>340000</v>
      </c>
      <c r="F154" s="151">
        <f t="shared" si="5"/>
        <v>340000</v>
      </c>
      <c r="G154" s="106"/>
    </row>
    <row r="155" spans="1:8" ht="37.5" outlineLevel="5" x14ac:dyDescent="0.25">
      <c r="A155" s="46" t="s">
        <v>540</v>
      </c>
      <c r="B155" s="47" t="s">
        <v>539</v>
      </c>
      <c r="C155" s="47" t="s">
        <v>748</v>
      </c>
      <c r="D155" s="47" t="s">
        <v>6</v>
      </c>
      <c r="E155" s="151">
        <f t="shared" si="5"/>
        <v>340000</v>
      </c>
      <c r="F155" s="151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539</v>
      </c>
      <c r="C156" s="47" t="s">
        <v>748</v>
      </c>
      <c r="D156" s="47" t="s">
        <v>16</v>
      </c>
      <c r="E156" s="151">
        <f t="shared" si="5"/>
        <v>340000</v>
      </c>
      <c r="F156" s="151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539</v>
      </c>
      <c r="C157" s="47" t="s">
        <v>748</v>
      </c>
      <c r="D157" s="47" t="s">
        <v>18</v>
      </c>
      <c r="E157" s="151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150">
        <f>E159+E165+E171+E180</f>
        <v>12961514.17</v>
      </c>
      <c r="F158" s="89">
        <f>F159+F165+F171+F180</f>
        <v>14188514.17</v>
      </c>
      <c r="G158" s="107">
        <f>'прил 12'!F534</f>
        <v>12961514.17</v>
      </c>
      <c r="H158" s="107">
        <f>'прил 12'!G534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151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151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151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391</v>
      </c>
      <c r="B162" s="47" t="s">
        <v>122</v>
      </c>
      <c r="C162" s="47" t="s">
        <v>288</v>
      </c>
      <c r="D162" s="47" t="s">
        <v>6</v>
      </c>
      <c r="E162" s="151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151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151">
        <v>324127.09000000003</v>
      </c>
      <c r="F164" s="85">
        <v>324127.09000000003</v>
      </c>
      <c r="G164" s="107"/>
    </row>
    <row r="165" spans="1:7" s="3" customFormat="1" x14ac:dyDescent="0.25">
      <c r="A165" s="46" t="s">
        <v>294</v>
      </c>
      <c r="B165" s="47" t="s">
        <v>295</v>
      </c>
      <c r="C165" s="47" t="s">
        <v>126</v>
      </c>
      <c r="D165" s="47" t="s">
        <v>6</v>
      </c>
      <c r="E165" s="151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295</v>
      </c>
      <c r="C166" s="47" t="s">
        <v>127</v>
      </c>
      <c r="D166" s="47" t="s">
        <v>6</v>
      </c>
      <c r="E166" s="151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295</v>
      </c>
      <c r="C167" s="47" t="s">
        <v>278</v>
      </c>
      <c r="D167" s="47" t="s">
        <v>6</v>
      </c>
      <c r="E167" s="151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393</v>
      </c>
      <c r="B168" s="47" t="s">
        <v>295</v>
      </c>
      <c r="C168" s="47" t="s">
        <v>392</v>
      </c>
      <c r="D168" s="47" t="s">
        <v>6</v>
      </c>
      <c r="E168" s="151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295</v>
      </c>
      <c r="C169" s="47" t="s">
        <v>392</v>
      </c>
      <c r="D169" s="47" t="s">
        <v>16</v>
      </c>
      <c r="E169" s="151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295</v>
      </c>
      <c r="C170" s="47" t="s">
        <v>392</v>
      </c>
      <c r="D170" s="47" t="s">
        <v>18</v>
      </c>
      <c r="E170" s="151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151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340</v>
      </c>
      <c r="B172" s="62" t="s">
        <v>50</v>
      </c>
      <c r="C172" s="62" t="s">
        <v>341</v>
      </c>
      <c r="D172" s="62" t="s">
        <v>6</v>
      </c>
      <c r="E172" s="151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342</v>
      </c>
      <c r="B173" s="47" t="s">
        <v>50</v>
      </c>
      <c r="C173" s="47" t="s">
        <v>343</v>
      </c>
      <c r="D173" s="47" t="s">
        <v>6</v>
      </c>
      <c r="E173" s="151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344</v>
      </c>
      <c r="B174" s="47" t="s">
        <v>50</v>
      </c>
      <c r="C174" s="47" t="s">
        <v>345</v>
      </c>
      <c r="D174" s="47" t="s">
        <v>6</v>
      </c>
      <c r="E174" s="151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345</v>
      </c>
      <c r="D175" s="47" t="s">
        <v>16</v>
      </c>
      <c r="E175" s="151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345</v>
      </c>
      <c r="D176" s="47" t="s">
        <v>18</v>
      </c>
      <c r="E176" s="151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417</v>
      </c>
      <c r="D177" s="47" t="s">
        <v>6</v>
      </c>
      <c r="E177" s="151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417</v>
      </c>
      <c r="D178" s="47" t="s">
        <v>16</v>
      </c>
      <c r="E178" s="151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417</v>
      </c>
      <c r="D179" s="47" t="s">
        <v>18</v>
      </c>
      <c r="E179" s="151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151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397</v>
      </c>
      <c r="B181" s="62" t="s">
        <v>53</v>
      </c>
      <c r="C181" s="62" t="s">
        <v>346</v>
      </c>
      <c r="D181" s="62" t="s">
        <v>6</v>
      </c>
      <c r="E181" s="151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394</v>
      </c>
      <c r="B182" s="47" t="s">
        <v>53</v>
      </c>
      <c r="C182" s="47" t="s">
        <v>347</v>
      </c>
      <c r="D182" s="47" t="s">
        <v>6</v>
      </c>
      <c r="E182" s="151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348</v>
      </c>
      <c r="B183" s="47" t="s">
        <v>53</v>
      </c>
      <c r="C183" s="47" t="s">
        <v>349</v>
      </c>
      <c r="D183" s="47" t="s">
        <v>6</v>
      </c>
      <c r="E183" s="151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349</v>
      </c>
      <c r="D184" s="47" t="s">
        <v>16</v>
      </c>
      <c r="E184" s="151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349</v>
      </c>
      <c r="D185" s="47" t="s">
        <v>18</v>
      </c>
      <c r="E185" s="151">
        <v>300000</v>
      </c>
      <c r="F185" s="85">
        <v>300000</v>
      </c>
      <c r="G185" s="106"/>
    </row>
    <row r="186" spans="1:8" s="3" customFormat="1" ht="37.5" x14ac:dyDescent="0.25">
      <c r="A186" s="49" t="s">
        <v>396</v>
      </c>
      <c r="B186" s="47" t="s">
        <v>53</v>
      </c>
      <c r="C186" s="47" t="s">
        <v>395</v>
      </c>
      <c r="D186" s="47" t="s">
        <v>6</v>
      </c>
      <c r="E186" s="151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350</v>
      </c>
      <c r="B187" s="47" t="s">
        <v>53</v>
      </c>
      <c r="C187" s="47" t="s">
        <v>426</v>
      </c>
      <c r="D187" s="47" t="s">
        <v>6</v>
      </c>
      <c r="E187" s="151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426</v>
      </c>
      <c r="D188" s="47" t="s">
        <v>16</v>
      </c>
      <c r="E188" s="151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426</v>
      </c>
      <c r="D189" s="47" t="s">
        <v>18</v>
      </c>
      <c r="E189" s="151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150">
        <f>E191+E202+E217+E251</f>
        <v>29634370.300000001</v>
      </c>
      <c r="F190" s="89">
        <f>F191+F202+F217+F251</f>
        <v>29634370.300000001</v>
      </c>
      <c r="G190" s="107">
        <f>'прил 12'!F535</f>
        <v>29634370.300000001</v>
      </c>
      <c r="H190" s="107">
        <f>'прил 12'!G535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151">
        <f>E192+E197</f>
        <v>500000</v>
      </c>
      <c r="F191" s="151">
        <f>F192+F197</f>
        <v>500000</v>
      </c>
      <c r="G191" s="107"/>
    </row>
    <row r="192" spans="1:8" ht="38.25" customHeight="1" outlineLevel="2" x14ac:dyDescent="0.25">
      <c r="A192" s="79" t="s">
        <v>594</v>
      </c>
      <c r="B192" s="62" t="s">
        <v>57</v>
      </c>
      <c r="C192" s="62" t="s">
        <v>337</v>
      </c>
      <c r="D192" s="62" t="s">
        <v>6</v>
      </c>
      <c r="E192" s="151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351</v>
      </c>
      <c r="B193" s="47" t="s">
        <v>57</v>
      </c>
      <c r="C193" s="47" t="s">
        <v>338</v>
      </c>
      <c r="D193" s="47" t="s">
        <v>6</v>
      </c>
      <c r="E193" s="151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352</v>
      </c>
      <c r="B194" s="47" t="s">
        <v>57</v>
      </c>
      <c r="C194" s="47" t="s">
        <v>353</v>
      </c>
      <c r="D194" s="47" t="s">
        <v>6</v>
      </c>
      <c r="E194" s="151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353</v>
      </c>
      <c r="D195" s="47" t="s">
        <v>16</v>
      </c>
      <c r="E195" s="151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353</v>
      </c>
      <c r="D196" s="47" t="s">
        <v>18</v>
      </c>
      <c r="E196" s="151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151">
        <f t="shared" ref="E197:F200" si="11">E198</f>
        <v>0</v>
      </c>
      <c r="F197" s="151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151">
        <f t="shared" si="11"/>
        <v>0</v>
      </c>
      <c r="F198" s="151">
        <f t="shared" si="11"/>
        <v>0</v>
      </c>
      <c r="G198" s="107"/>
    </row>
    <row r="199" spans="1:7" ht="56.25" hidden="1" outlineLevel="4" x14ac:dyDescent="0.25">
      <c r="A199" s="29" t="s">
        <v>389</v>
      </c>
      <c r="B199" s="47" t="s">
        <v>57</v>
      </c>
      <c r="C199" s="47" t="s">
        <v>541</v>
      </c>
      <c r="D199" s="47" t="s">
        <v>6</v>
      </c>
      <c r="E199" s="151">
        <f t="shared" si="11"/>
        <v>0</v>
      </c>
      <c r="F199" s="151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541</v>
      </c>
      <c r="D200" s="47" t="s">
        <v>16</v>
      </c>
      <c r="E200" s="151">
        <f t="shared" si="11"/>
        <v>0</v>
      </c>
      <c r="F200" s="151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541</v>
      </c>
      <c r="D201" s="47" t="s">
        <v>18</v>
      </c>
      <c r="E201" s="151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151">
        <f>E203</f>
        <v>2075000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354</v>
      </c>
      <c r="B203" s="62" t="s">
        <v>59</v>
      </c>
      <c r="C203" s="62" t="s">
        <v>134</v>
      </c>
      <c r="D203" s="62" t="s">
        <v>6</v>
      </c>
      <c r="E203" s="151">
        <f>E204</f>
        <v>2075000</v>
      </c>
      <c r="F203" s="151">
        <f>F204</f>
        <v>2075000</v>
      </c>
      <c r="G203" s="107"/>
    </row>
    <row r="204" spans="1:7" ht="36.75" customHeight="1" outlineLevel="4" x14ac:dyDescent="0.25">
      <c r="A204" s="46" t="s">
        <v>355</v>
      </c>
      <c r="B204" s="47" t="s">
        <v>59</v>
      </c>
      <c r="C204" s="47" t="s">
        <v>356</v>
      </c>
      <c r="D204" s="47" t="s">
        <v>6</v>
      </c>
      <c r="E204" s="151">
        <f>E205+E208+E211+E214</f>
        <v>2075000</v>
      </c>
      <c r="F204" s="151">
        <f>F205+F208+F211+F214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357</v>
      </c>
      <c r="D205" s="47" t="s">
        <v>6</v>
      </c>
      <c r="E205" s="151">
        <f>E206</f>
        <v>1000000</v>
      </c>
      <c r="F205" s="151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357</v>
      </c>
      <c r="D206" s="47" t="s">
        <v>16</v>
      </c>
      <c r="E206" s="151">
        <f>E207</f>
        <v>1000000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357</v>
      </c>
      <c r="D207" s="47" t="s">
        <v>18</v>
      </c>
      <c r="E207" s="151">
        <v>1000000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358</v>
      </c>
      <c r="D208" s="47" t="s">
        <v>6</v>
      </c>
      <c r="E208" s="151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358</v>
      </c>
      <c r="D209" s="47" t="s">
        <v>20</v>
      </c>
      <c r="E209" s="151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358</v>
      </c>
      <c r="D210" s="47" t="s">
        <v>48</v>
      </c>
      <c r="E210" s="151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359</v>
      </c>
      <c r="D211" s="47" t="s">
        <v>6</v>
      </c>
      <c r="E211" s="151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359</v>
      </c>
      <c r="D212" s="47" t="s">
        <v>20</v>
      </c>
      <c r="E212" s="151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359</v>
      </c>
      <c r="D213" s="47" t="s">
        <v>48</v>
      </c>
      <c r="E213" s="151">
        <v>500000</v>
      </c>
      <c r="F213" s="85">
        <v>500000</v>
      </c>
      <c r="G213" s="107"/>
    </row>
    <row r="214" spans="1:7" ht="56.25" customHeight="1" outlineLevel="6" x14ac:dyDescent="0.25">
      <c r="A214" s="46" t="s">
        <v>264</v>
      </c>
      <c r="B214" s="47" t="s">
        <v>59</v>
      </c>
      <c r="C214" s="47" t="s">
        <v>399</v>
      </c>
      <c r="D214" s="47" t="s">
        <v>6</v>
      </c>
      <c r="E214" s="151">
        <f>E215</f>
        <v>75000</v>
      </c>
      <c r="F214" s="151">
        <f>F215</f>
        <v>75000</v>
      </c>
      <c r="G214" s="107"/>
    </row>
    <row r="215" spans="1:7" ht="21" customHeight="1" outlineLevel="6" x14ac:dyDescent="0.25">
      <c r="A215" s="46" t="s">
        <v>15</v>
      </c>
      <c r="B215" s="47" t="s">
        <v>59</v>
      </c>
      <c r="C215" s="47" t="s">
        <v>399</v>
      </c>
      <c r="D215" s="47" t="s">
        <v>16</v>
      </c>
      <c r="E215" s="151">
        <f>E216</f>
        <v>75000</v>
      </c>
      <c r="F215" s="151">
        <f>F216</f>
        <v>75000</v>
      </c>
      <c r="G215" s="107"/>
    </row>
    <row r="216" spans="1:7" ht="37.5" outlineLevel="6" x14ac:dyDescent="0.25">
      <c r="A216" s="46" t="s">
        <v>17</v>
      </c>
      <c r="B216" s="47" t="s">
        <v>59</v>
      </c>
      <c r="C216" s="47" t="s">
        <v>399</v>
      </c>
      <c r="D216" s="47" t="s">
        <v>18</v>
      </c>
      <c r="E216" s="151">
        <v>75000</v>
      </c>
      <c r="F216" s="85">
        <v>75000</v>
      </c>
      <c r="G216" s="107"/>
    </row>
    <row r="217" spans="1:7" outlineLevel="1" x14ac:dyDescent="0.25">
      <c r="A217" s="46" t="s">
        <v>61</v>
      </c>
      <c r="B217" s="47" t="s">
        <v>62</v>
      </c>
      <c r="C217" s="47" t="s">
        <v>126</v>
      </c>
      <c r="D217" s="47" t="s">
        <v>6</v>
      </c>
      <c r="E217" s="151">
        <f>E218+E226+E237</f>
        <v>26909370.300000001</v>
      </c>
      <c r="F217" s="151">
        <f>F218+F226+F237</f>
        <v>26909370.300000001</v>
      </c>
      <c r="G217" s="107"/>
    </row>
    <row r="218" spans="1:7" ht="37.5" customHeight="1" outlineLevel="2" x14ac:dyDescent="0.25">
      <c r="A218" s="79" t="s">
        <v>354</v>
      </c>
      <c r="B218" s="62" t="s">
        <v>62</v>
      </c>
      <c r="C218" s="62" t="s">
        <v>134</v>
      </c>
      <c r="D218" s="62" t="s">
        <v>6</v>
      </c>
      <c r="E218" s="151">
        <f>E219</f>
        <v>550000</v>
      </c>
      <c r="F218" s="85">
        <f t="shared" ref="E218:F224" si="12">F219</f>
        <v>550000</v>
      </c>
      <c r="G218" s="107"/>
    </row>
    <row r="219" spans="1:7" ht="19.5" customHeight="1" outlineLevel="3" x14ac:dyDescent="0.25">
      <c r="A219" s="46" t="s">
        <v>360</v>
      </c>
      <c r="B219" s="47" t="s">
        <v>62</v>
      </c>
      <c r="C219" s="47" t="s">
        <v>233</v>
      </c>
      <c r="D219" s="47" t="s">
        <v>6</v>
      </c>
      <c r="E219" s="151">
        <f>E220+E223</f>
        <v>550000</v>
      </c>
      <c r="F219" s="151">
        <f>F220+F223</f>
        <v>550000</v>
      </c>
      <c r="G219" s="107"/>
    </row>
    <row r="220" spans="1:7" ht="19.5" customHeight="1" outlineLevel="3" x14ac:dyDescent="0.25">
      <c r="A220" s="46" t="s">
        <v>366</v>
      </c>
      <c r="B220" s="47" t="s">
        <v>62</v>
      </c>
      <c r="C220" s="47" t="s">
        <v>487</v>
      </c>
      <c r="D220" s="47" t="s">
        <v>6</v>
      </c>
      <c r="E220" s="151">
        <f>E221</f>
        <v>200000</v>
      </c>
      <c r="F220" s="151">
        <f>F221</f>
        <v>200000</v>
      </c>
      <c r="G220" s="107"/>
    </row>
    <row r="221" spans="1:7" ht="19.5" customHeight="1" outlineLevel="3" x14ac:dyDescent="0.25">
      <c r="A221" s="48" t="s">
        <v>15</v>
      </c>
      <c r="B221" s="47" t="s">
        <v>62</v>
      </c>
      <c r="C221" s="47" t="s">
        <v>487</v>
      </c>
      <c r="D221" s="47" t="s">
        <v>16</v>
      </c>
      <c r="E221" s="151">
        <f>E222</f>
        <v>200000</v>
      </c>
      <c r="F221" s="151">
        <f>F222</f>
        <v>200000</v>
      </c>
      <c r="G221" s="107"/>
    </row>
    <row r="222" spans="1:7" ht="37.5" outlineLevel="3" x14ac:dyDescent="0.25">
      <c r="A222" s="48" t="s">
        <v>17</v>
      </c>
      <c r="B222" s="47" t="s">
        <v>62</v>
      </c>
      <c r="C222" s="47" t="s">
        <v>487</v>
      </c>
      <c r="D222" s="47" t="s">
        <v>18</v>
      </c>
      <c r="E222" s="151">
        <v>200000</v>
      </c>
      <c r="F222" s="85">
        <v>200000</v>
      </c>
      <c r="G222" s="107"/>
    </row>
    <row r="223" spans="1:7" ht="18" customHeight="1" outlineLevel="4" x14ac:dyDescent="0.25">
      <c r="A223" s="50" t="s">
        <v>63</v>
      </c>
      <c r="B223" s="47" t="s">
        <v>62</v>
      </c>
      <c r="C223" s="47" t="s">
        <v>361</v>
      </c>
      <c r="D223" s="47" t="s">
        <v>6</v>
      </c>
      <c r="E223" s="151">
        <f t="shared" si="12"/>
        <v>350000</v>
      </c>
      <c r="F223" s="85">
        <f t="shared" si="12"/>
        <v>350000</v>
      </c>
      <c r="G223" s="107"/>
    </row>
    <row r="224" spans="1:7" ht="18" customHeight="1" outlineLevel="5" x14ac:dyDescent="0.25">
      <c r="A224" s="46" t="s">
        <v>15</v>
      </c>
      <c r="B224" s="47" t="s">
        <v>62</v>
      </c>
      <c r="C224" s="47" t="s">
        <v>361</v>
      </c>
      <c r="D224" s="47" t="s">
        <v>16</v>
      </c>
      <c r="E224" s="151">
        <f t="shared" si="12"/>
        <v>350000</v>
      </c>
      <c r="F224" s="85">
        <f t="shared" si="12"/>
        <v>350000</v>
      </c>
      <c r="G224" s="107"/>
    </row>
    <row r="225" spans="1:7" ht="37.5" outlineLevel="6" x14ac:dyDescent="0.25">
      <c r="A225" s="46" t="s">
        <v>17</v>
      </c>
      <c r="B225" s="47" t="s">
        <v>62</v>
      </c>
      <c r="C225" s="47" t="s">
        <v>361</v>
      </c>
      <c r="D225" s="47" t="s">
        <v>18</v>
      </c>
      <c r="E225" s="151">
        <v>350000</v>
      </c>
      <c r="F225" s="85">
        <v>350000</v>
      </c>
      <c r="G225" s="107"/>
    </row>
    <row r="226" spans="1:7" ht="37.5" outlineLevel="6" x14ac:dyDescent="0.25">
      <c r="A226" s="79" t="s">
        <v>542</v>
      </c>
      <c r="B226" s="62" t="s">
        <v>62</v>
      </c>
      <c r="C226" s="62" t="s">
        <v>543</v>
      </c>
      <c r="D226" s="62" t="s">
        <v>6</v>
      </c>
      <c r="E226" s="151">
        <f>E227</f>
        <v>6000000</v>
      </c>
      <c r="F226" s="151">
        <f>F227</f>
        <v>6000000</v>
      </c>
      <c r="G226" s="107"/>
    </row>
    <row r="227" spans="1:7" ht="20.25" customHeight="1" outlineLevel="6" x14ac:dyDescent="0.25">
      <c r="A227" s="46" t="s">
        <v>544</v>
      </c>
      <c r="B227" s="47" t="s">
        <v>62</v>
      </c>
      <c r="C227" s="47" t="s">
        <v>545</v>
      </c>
      <c r="D227" s="47" t="s">
        <v>6</v>
      </c>
      <c r="E227" s="151">
        <f>E228+E231+E234</f>
        <v>6000000</v>
      </c>
      <c r="F227" s="151">
        <f>F228+F231+F234</f>
        <v>6000000</v>
      </c>
      <c r="G227" s="107"/>
    </row>
    <row r="228" spans="1:7" ht="56.25" outlineLevel="6" x14ac:dyDescent="0.25">
      <c r="A228" s="46" t="s">
        <v>546</v>
      </c>
      <c r="B228" s="47" t="s">
        <v>62</v>
      </c>
      <c r="C228" s="47" t="s">
        <v>547</v>
      </c>
      <c r="D228" s="47" t="s">
        <v>6</v>
      </c>
      <c r="E228" s="151">
        <f>E229</f>
        <v>2000000</v>
      </c>
      <c r="F228" s="151">
        <f>F229</f>
        <v>2000000</v>
      </c>
      <c r="G228" s="107"/>
    </row>
    <row r="229" spans="1:7" ht="37.5" outlineLevel="6" x14ac:dyDescent="0.25">
      <c r="A229" s="46" t="s">
        <v>15</v>
      </c>
      <c r="B229" s="47" t="s">
        <v>62</v>
      </c>
      <c r="C229" s="47" t="s">
        <v>547</v>
      </c>
      <c r="D229" s="47" t="s">
        <v>16</v>
      </c>
      <c r="E229" s="151">
        <f>E230</f>
        <v>2000000</v>
      </c>
      <c r="F229" s="151">
        <f>F230</f>
        <v>2000000</v>
      </c>
      <c r="G229" s="107"/>
    </row>
    <row r="230" spans="1:7" ht="37.5" outlineLevel="6" x14ac:dyDescent="0.25">
      <c r="A230" s="46" t="s">
        <v>17</v>
      </c>
      <c r="B230" s="47" t="s">
        <v>62</v>
      </c>
      <c r="C230" s="47" t="s">
        <v>547</v>
      </c>
      <c r="D230" s="47" t="s">
        <v>18</v>
      </c>
      <c r="E230" s="151">
        <v>2000000</v>
      </c>
      <c r="F230" s="85">
        <v>2000000</v>
      </c>
      <c r="G230" s="107"/>
    </row>
    <row r="231" spans="1:7" ht="37.5" outlineLevel="6" x14ac:dyDescent="0.25">
      <c r="A231" s="46" t="s">
        <v>548</v>
      </c>
      <c r="B231" s="47" t="s">
        <v>62</v>
      </c>
      <c r="C231" s="47" t="s">
        <v>549</v>
      </c>
      <c r="D231" s="47" t="s">
        <v>6</v>
      </c>
      <c r="E231" s="151">
        <f>E232</f>
        <v>1500000</v>
      </c>
      <c r="F231" s="151">
        <f>F232</f>
        <v>1500000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549</v>
      </c>
      <c r="D232" s="47" t="s">
        <v>16</v>
      </c>
      <c r="E232" s="151">
        <f>E233</f>
        <v>1500000</v>
      </c>
      <c r="F232" s="151">
        <f>F233</f>
        <v>1500000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549</v>
      </c>
      <c r="D233" s="47" t="s">
        <v>18</v>
      </c>
      <c r="E233" s="151">
        <v>1500000</v>
      </c>
      <c r="F233" s="85">
        <v>1500000</v>
      </c>
      <c r="G233" s="107"/>
    </row>
    <row r="234" spans="1:7" ht="37.5" outlineLevel="6" x14ac:dyDescent="0.25">
      <c r="A234" s="46" t="s">
        <v>550</v>
      </c>
      <c r="B234" s="47" t="s">
        <v>62</v>
      </c>
      <c r="C234" s="47" t="s">
        <v>551</v>
      </c>
      <c r="D234" s="47" t="s">
        <v>6</v>
      </c>
      <c r="E234" s="151">
        <f>E235</f>
        <v>2500000</v>
      </c>
      <c r="F234" s="151">
        <f>F235</f>
        <v>2500000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551</v>
      </c>
      <c r="D235" s="47" t="s">
        <v>16</v>
      </c>
      <c r="E235" s="151">
        <f>E236</f>
        <v>2500000</v>
      </c>
      <c r="F235" s="151">
        <f>F236</f>
        <v>2500000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551</v>
      </c>
      <c r="D236" s="47" t="s">
        <v>18</v>
      </c>
      <c r="E236" s="151">
        <f>2500000</f>
        <v>2500000</v>
      </c>
      <c r="F236" s="85">
        <f>2500000</f>
        <v>2500000</v>
      </c>
      <c r="G236" s="107"/>
    </row>
    <row r="237" spans="1:7" ht="56.25" outlineLevel="6" x14ac:dyDescent="0.25">
      <c r="A237" s="79" t="s">
        <v>552</v>
      </c>
      <c r="B237" s="62" t="s">
        <v>62</v>
      </c>
      <c r="C237" s="62" t="s">
        <v>553</v>
      </c>
      <c r="D237" s="62" t="s">
        <v>6</v>
      </c>
      <c r="E237" s="151">
        <f>E238+E243</f>
        <v>20359370.300000001</v>
      </c>
      <c r="F237" s="151">
        <f>F238+F243</f>
        <v>20359370.300000001</v>
      </c>
      <c r="G237" s="107"/>
    </row>
    <row r="238" spans="1:7" ht="38.25" customHeight="1" outlineLevel="6" x14ac:dyDescent="0.25">
      <c r="A238" s="79" t="s">
        <v>597</v>
      </c>
      <c r="B238" s="62" t="s">
        <v>62</v>
      </c>
      <c r="C238" s="62" t="s">
        <v>598</v>
      </c>
      <c r="D238" s="62" t="s">
        <v>6</v>
      </c>
      <c r="E238" s="151">
        <f t="shared" ref="E238:F241" si="13">E239</f>
        <v>7018314.5599999996</v>
      </c>
      <c r="F238" s="151">
        <f t="shared" si="13"/>
        <v>7018314.5599999996</v>
      </c>
      <c r="G238" s="107"/>
    </row>
    <row r="239" spans="1:7" outlineLevel="6" x14ac:dyDescent="0.25">
      <c r="A239" s="46" t="s">
        <v>596</v>
      </c>
      <c r="B239" s="47" t="s">
        <v>62</v>
      </c>
      <c r="C239" s="47" t="s">
        <v>599</v>
      </c>
      <c r="D239" s="47" t="s">
        <v>6</v>
      </c>
      <c r="E239" s="151">
        <f t="shared" si="13"/>
        <v>7018314.5599999996</v>
      </c>
      <c r="F239" s="151">
        <f t="shared" si="13"/>
        <v>7018314.5599999996</v>
      </c>
      <c r="G239" s="107"/>
    </row>
    <row r="240" spans="1:7" ht="37.5" outlineLevel="6" x14ac:dyDescent="0.25">
      <c r="A240" s="46" t="s">
        <v>595</v>
      </c>
      <c r="B240" s="47" t="s">
        <v>62</v>
      </c>
      <c r="C240" s="47" t="s">
        <v>600</v>
      </c>
      <c r="D240" s="47" t="s">
        <v>6</v>
      </c>
      <c r="E240" s="151">
        <f t="shared" si="13"/>
        <v>7018314.5599999996</v>
      </c>
      <c r="F240" s="151">
        <f t="shared" si="13"/>
        <v>7018314.5599999996</v>
      </c>
      <c r="G240" s="107"/>
    </row>
    <row r="241" spans="1:8" ht="37.5" outlineLevel="6" x14ac:dyDescent="0.25">
      <c r="A241" s="46" t="s">
        <v>15</v>
      </c>
      <c r="B241" s="47" t="s">
        <v>62</v>
      </c>
      <c r="C241" s="47" t="s">
        <v>600</v>
      </c>
      <c r="D241" s="47" t="s">
        <v>16</v>
      </c>
      <c r="E241" s="151">
        <f t="shared" si="13"/>
        <v>7018314.5599999996</v>
      </c>
      <c r="F241" s="151">
        <f t="shared" si="13"/>
        <v>7018314.5599999996</v>
      </c>
      <c r="G241" s="107"/>
    </row>
    <row r="242" spans="1:8" ht="37.5" outlineLevel="6" x14ac:dyDescent="0.25">
      <c r="A242" s="46" t="s">
        <v>17</v>
      </c>
      <c r="B242" s="47" t="s">
        <v>62</v>
      </c>
      <c r="C242" s="47" t="s">
        <v>600</v>
      </c>
      <c r="D242" s="47" t="s">
        <v>18</v>
      </c>
      <c r="E242" s="151">
        <v>7018314.5599999996</v>
      </c>
      <c r="F242" s="151">
        <v>7018314.5599999996</v>
      </c>
      <c r="G242" s="107"/>
    </row>
    <row r="243" spans="1:8" ht="37.5" outlineLevel="6" x14ac:dyDescent="0.25">
      <c r="A243" s="160" t="s">
        <v>601</v>
      </c>
      <c r="B243" s="47" t="s">
        <v>62</v>
      </c>
      <c r="C243" s="62" t="s">
        <v>603</v>
      </c>
      <c r="D243" s="62" t="s">
        <v>6</v>
      </c>
      <c r="E243" s="151">
        <f t="shared" ref="E243:F249" si="14">E244</f>
        <v>13341055.74</v>
      </c>
      <c r="F243" s="151">
        <f t="shared" si="14"/>
        <v>13341055.74</v>
      </c>
      <c r="G243" s="107"/>
    </row>
    <row r="244" spans="1:8" ht="37.5" outlineLevel="6" x14ac:dyDescent="0.25">
      <c r="A244" s="160" t="s">
        <v>602</v>
      </c>
      <c r="B244" s="47" t="s">
        <v>62</v>
      </c>
      <c r="C244" s="62" t="s">
        <v>604</v>
      </c>
      <c r="D244" s="62" t="s">
        <v>6</v>
      </c>
      <c r="E244" s="151">
        <f>E245+E248</f>
        <v>13341055.74</v>
      </c>
      <c r="F244" s="151">
        <f>F245+F248</f>
        <v>13341055.74</v>
      </c>
      <c r="G244" s="107"/>
    </row>
    <row r="245" spans="1:8" ht="56.25" outlineLevel="6" x14ac:dyDescent="0.25">
      <c r="A245" s="48" t="s">
        <v>617</v>
      </c>
      <c r="B245" s="47" t="s">
        <v>62</v>
      </c>
      <c r="C245" s="47" t="s">
        <v>642</v>
      </c>
      <c r="D245" s="47" t="s">
        <v>6</v>
      </c>
      <c r="E245" s="151">
        <f>E246</f>
        <v>13041055.74</v>
      </c>
      <c r="F245" s="151">
        <f>F246</f>
        <v>13041055.74</v>
      </c>
      <c r="G245" s="107"/>
    </row>
    <row r="246" spans="1:8" ht="37.5" outlineLevel="6" x14ac:dyDescent="0.25">
      <c r="A246" s="46" t="s">
        <v>15</v>
      </c>
      <c r="B246" s="47" t="s">
        <v>62</v>
      </c>
      <c r="C246" s="47" t="s">
        <v>642</v>
      </c>
      <c r="D246" s="47" t="s">
        <v>16</v>
      </c>
      <c r="E246" s="151">
        <f>E247</f>
        <v>13041055.74</v>
      </c>
      <c r="F246" s="151">
        <f>F247</f>
        <v>13041055.74</v>
      </c>
      <c r="G246" s="107"/>
    </row>
    <row r="247" spans="1:8" ht="37.5" outlineLevel="6" x14ac:dyDescent="0.25">
      <c r="A247" s="46" t="s">
        <v>17</v>
      </c>
      <c r="B247" s="47" t="s">
        <v>62</v>
      </c>
      <c r="C247" s="47" t="s">
        <v>642</v>
      </c>
      <c r="D247" s="47" t="s">
        <v>18</v>
      </c>
      <c r="E247" s="151">
        <v>13041055.74</v>
      </c>
      <c r="F247" s="151">
        <v>13041055.74</v>
      </c>
      <c r="G247" s="107"/>
    </row>
    <row r="248" spans="1:8" ht="56.25" outlineLevel="6" x14ac:dyDescent="0.25">
      <c r="A248" s="48" t="s">
        <v>606</v>
      </c>
      <c r="B248" s="47" t="s">
        <v>62</v>
      </c>
      <c r="C248" s="47" t="s">
        <v>605</v>
      </c>
      <c r="D248" s="47" t="s">
        <v>6</v>
      </c>
      <c r="E248" s="151">
        <f t="shared" si="14"/>
        <v>300000</v>
      </c>
      <c r="F248" s="151">
        <f t="shared" si="14"/>
        <v>300000</v>
      </c>
      <c r="G248" s="107"/>
    </row>
    <row r="249" spans="1:8" ht="37.5" outlineLevel="6" x14ac:dyDescent="0.25">
      <c r="A249" s="46" t="s">
        <v>15</v>
      </c>
      <c r="B249" s="47" t="s">
        <v>62</v>
      </c>
      <c r="C249" s="47" t="s">
        <v>605</v>
      </c>
      <c r="D249" s="47" t="s">
        <v>16</v>
      </c>
      <c r="E249" s="151">
        <f t="shared" si="14"/>
        <v>300000</v>
      </c>
      <c r="F249" s="151">
        <f t="shared" si="14"/>
        <v>300000</v>
      </c>
      <c r="G249" s="107"/>
    </row>
    <row r="250" spans="1:8" ht="37.5" outlineLevel="6" x14ac:dyDescent="0.25">
      <c r="A250" s="46" t="s">
        <v>17</v>
      </c>
      <c r="B250" s="47" t="s">
        <v>62</v>
      </c>
      <c r="C250" s="47" t="s">
        <v>605</v>
      </c>
      <c r="D250" s="47" t="s">
        <v>18</v>
      </c>
      <c r="E250" s="151">
        <v>300000</v>
      </c>
      <c r="F250" s="85">
        <v>300000</v>
      </c>
      <c r="G250" s="107"/>
    </row>
    <row r="251" spans="1:8" ht="20.25" customHeight="1" outlineLevel="4" x14ac:dyDescent="0.25">
      <c r="A251" s="46" t="s">
        <v>296</v>
      </c>
      <c r="B251" s="47" t="s">
        <v>297</v>
      </c>
      <c r="C251" s="47" t="s">
        <v>126</v>
      </c>
      <c r="D251" s="47" t="s">
        <v>6</v>
      </c>
      <c r="E251" s="151">
        <f t="shared" ref="E251:F255" si="15">E252</f>
        <v>150000</v>
      </c>
      <c r="F251" s="85">
        <f t="shared" si="15"/>
        <v>150000</v>
      </c>
      <c r="G251" s="107"/>
    </row>
    <row r="252" spans="1:8" ht="38.25" customHeight="1" outlineLevel="5" x14ac:dyDescent="0.25">
      <c r="A252" s="79" t="s">
        <v>434</v>
      </c>
      <c r="B252" s="62" t="s">
        <v>297</v>
      </c>
      <c r="C252" s="62" t="s">
        <v>134</v>
      </c>
      <c r="D252" s="62" t="s">
        <v>6</v>
      </c>
      <c r="E252" s="151">
        <f t="shared" si="15"/>
        <v>150000</v>
      </c>
      <c r="F252" s="85">
        <f t="shared" si="15"/>
        <v>150000</v>
      </c>
      <c r="G252" s="107"/>
    </row>
    <row r="253" spans="1:8" ht="39" customHeight="1" outlineLevel="6" x14ac:dyDescent="0.25">
      <c r="A253" s="46" t="s">
        <v>362</v>
      </c>
      <c r="B253" s="47" t="s">
        <v>297</v>
      </c>
      <c r="C253" s="47" t="s">
        <v>356</v>
      </c>
      <c r="D253" s="47" t="s">
        <v>6</v>
      </c>
      <c r="E253" s="151">
        <f t="shared" si="15"/>
        <v>150000</v>
      </c>
      <c r="F253" s="85">
        <f t="shared" si="15"/>
        <v>150000</v>
      </c>
      <c r="G253" s="107"/>
    </row>
    <row r="254" spans="1:8" ht="21.75" customHeight="1" outlineLevel="6" x14ac:dyDescent="0.25">
      <c r="A254" s="46" t="s">
        <v>310</v>
      </c>
      <c r="B254" s="47" t="s">
        <v>297</v>
      </c>
      <c r="C254" s="47" t="s">
        <v>363</v>
      </c>
      <c r="D254" s="47" t="s">
        <v>6</v>
      </c>
      <c r="E254" s="151">
        <f t="shared" si="15"/>
        <v>150000</v>
      </c>
      <c r="F254" s="85">
        <f t="shared" si="15"/>
        <v>150000</v>
      </c>
      <c r="G254" s="107"/>
      <c r="H254" s="1" t="s">
        <v>51</v>
      </c>
    </row>
    <row r="255" spans="1:8" outlineLevel="6" x14ac:dyDescent="0.25">
      <c r="A255" s="46" t="s">
        <v>19</v>
      </c>
      <c r="B255" s="47" t="s">
        <v>297</v>
      </c>
      <c r="C255" s="47" t="s">
        <v>363</v>
      </c>
      <c r="D255" s="47" t="s">
        <v>20</v>
      </c>
      <c r="E255" s="151">
        <f t="shared" si="15"/>
        <v>150000</v>
      </c>
      <c r="F255" s="85">
        <f t="shared" si="15"/>
        <v>150000</v>
      </c>
      <c r="G255" s="107"/>
    </row>
    <row r="256" spans="1:8" ht="39" customHeight="1" outlineLevel="6" x14ac:dyDescent="0.25">
      <c r="A256" s="46" t="s">
        <v>47</v>
      </c>
      <c r="B256" s="47" t="s">
        <v>297</v>
      </c>
      <c r="C256" s="47" t="s">
        <v>363</v>
      </c>
      <c r="D256" s="47" t="s">
        <v>48</v>
      </c>
      <c r="E256" s="151">
        <v>150000</v>
      </c>
      <c r="F256" s="85">
        <v>150000</v>
      </c>
      <c r="G256" s="107"/>
    </row>
    <row r="257" spans="1:8" outlineLevel="6" x14ac:dyDescent="0.25">
      <c r="A257" s="44" t="s">
        <v>64</v>
      </c>
      <c r="B257" s="45" t="s">
        <v>65</v>
      </c>
      <c r="C257" s="45" t="s">
        <v>126</v>
      </c>
      <c r="D257" s="45" t="s">
        <v>6</v>
      </c>
      <c r="E257" s="150">
        <f>E258</f>
        <v>515000</v>
      </c>
      <c r="F257" s="89">
        <f>F258</f>
        <v>515000</v>
      </c>
      <c r="G257" s="107">
        <f>'прил 12'!F536</f>
        <v>515000</v>
      </c>
      <c r="H257" s="107">
        <f>'прил 12'!G536</f>
        <v>515000</v>
      </c>
    </row>
    <row r="258" spans="1:8" ht="18" customHeight="1" outlineLevel="6" x14ac:dyDescent="0.25">
      <c r="A258" s="46" t="s">
        <v>66</v>
      </c>
      <c r="B258" s="47" t="s">
        <v>67</v>
      </c>
      <c r="C258" s="47" t="s">
        <v>126</v>
      </c>
      <c r="D258" s="47" t="s">
        <v>6</v>
      </c>
      <c r="E258" s="151">
        <f>E259+E268</f>
        <v>515000</v>
      </c>
      <c r="F258" s="85">
        <f>F259+F268</f>
        <v>515000</v>
      </c>
      <c r="G258" s="106"/>
    </row>
    <row r="259" spans="1:8" ht="37.5" outlineLevel="3" x14ac:dyDescent="0.25">
      <c r="A259" s="79" t="s">
        <v>364</v>
      </c>
      <c r="B259" s="62" t="s">
        <v>67</v>
      </c>
      <c r="C259" s="62" t="s">
        <v>135</v>
      </c>
      <c r="D259" s="62" t="s">
        <v>6</v>
      </c>
      <c r="E259" s="151">
        <f>E260+E264</f>
        <v>470000</v>
      </c>
      <c r="F259" s="85">
        <f>F260+F264</f>
        <v>470000</v>
      </c>
      <c r="G259" s="106"/>
    </row>
    <row r="260" spans="1:8" ht="38.25" customHeight="1" outlineLevel="4" x14ac:dyDescent="0.25">
      <c r="A260" s="46" t="s">
        <v>365</v>
      </c>
      <c r="B260" s="47" t="s">
        <v>67</v>
      </c>
      <c r="C260" s="47" t="s">
        <v>400</v>
      </c>
      <c r="D260" s="47" t="s">
        <v>6</v>
      </c>
      <c r="E260" s="151">
        <f t="shared" ref="E260:F262" si="16">E261</f>
        <v>440000</v>
      </c>
      <c r="F260" s="151">
        <f t="shared" si="16"/>
        <v>440000</v>
      </c>
      <c r="G260" s="106"/>
    </row>
    <row r="261" spans="1:8" ht="19.5" customHeight="1" outlineLevel="6" x14ac:dyDescent="0.25">
      <c r="A261" s="46" t="s">
        <v>245</v>
      </c>
      <c r="B261" s="47" t="s">
        <v>67</v>
      </c>
      <c r="C261" s="47" t="s">
        <v>367</v>
      </c>
      <c r="D261" s="47" t="s">
        <v>6</v>
      </c>
      <c r="E261" s="151">
        <f t="shared" si="16"/>
        <v>440000</v>
      </c>
      <c r="F261" s="85">
        <f t="shared" si="16"/>
        <v>440000</v>
      </c>
      <c r="G261" s="106"/>
    </row>
    <row r="262" spans="1:8" ht="18" customHeight="1" outlineLevel="6" x14ac:dyDescent="0.25">
      <c r="A262" s="46" t="s">
        <v>15</v>
      </c>
      <c r="B262" s="47" t="s">
        <v>67</v>
      </c>
      <c r="C262" s="47" t="s">
        <v>367</v>
      </c>
      <c r="D262" s="47" t="s">
        <v>16</v>
      </c>
      <c r="E262" s="151">
        <f t="shared" si="16"/>
        <v>440000</v>
      </c>
      <c r="F262" s="85">
        <f t="shared" si="16"/>
        <v>440000</v>
      </c>
      <c r="G262" s="106"/>
    </row>
    <row r="263" spans="1:8" ht="23.25" customHeight="1" outlineLevel="6" x14ac:dyDescent="0.25">
      <c r="A263" s="46" t="s">
        <v>17</v>
      </c>
      <c r="B263" s="47" t="s">
        <v>67</v>
      </c>
      <c r="C263" s="47" t="s">
        <v>367</v>
      </c>
      <c r="D263" s="47" t="s">
        <v>18</v>
      </c>
      <c r="E263" s="151">
        <v>440000</v>
      </c>
      <c r="F263" s="85">
        <v>440000</v>
      </c>
      <c r="G263" s="106"/>
    </row>
    <row r="264" spans="1:8" ht="19.5" customHeight="1" outlineLevel="6" x14ac:dyDescent="0.25">
      <c r="A264" s="46" t="s">
        <v>368</v>
      </c>
      <c r="B264" s="47" t="s">
        <v>67</v>
      </c>
      <c r="C264" s="47" t="s">
        <v>247</v>
      </c>
      <c r="D264" s="47" t="s">
        <v>6</v>
      </c>
      <c r="E264" s="151">
        <f t="shared" ref="E264:F266" si="17">E265</f>
        <v>30000</v>
      </c>
      <c r="F264" s="85">
        <f t="shared" si="17"/>
        <v>30000</v>
      </c>
      <c r="G264" s="106"/>
    </row>
    <row r="265" spans="1:8" outlineLevel="6" x14ac:dyDescent="0.25">
      <c r="A265" s="46" t="s">
        <v>68</v>
      </c>
      <c r="B265" s="47" t="s">
        <v>67</v>
      </c>
      <c r="C265" s="47" t="s">
        <v>246</v>
      </c>
      <c r="D265" s="47" t="s">
        <v>6</v>
      </c>
      <c r="E265" s="151">
        <f t="shared" si="17"/>
        <v>30000</v>
      </c>
      <c r="F265" s="85">
        <f t="shared" si="17"/>
        <v>30000</v>
      </c>
      <c r="G265" s="106"/>
    </row>
    <row r="266" spans="1:8" ht="18.75" customHeight="1" outlineLevel="4" x14ac:dyDescent="0.25">
      <c r="A266" s="46" t="s">
        <v>15</v>
      </c>
      <c r="B266" s="47" t="s">
        <v>67</v>
      </c>
      <c r="C266" s="47" t="s">
        <v>246</v>
      </c>
      <c r="D266" s="47" t="s">
        <v>16</v>
      </c>
      <c r="E266" s="151">
        <f t="shared" si="17"/>
        <v>30000</v>
      </c>
      <c r="F266" s="85">
        <f t="shared" si="17"/>
        <v>30000</v>
      </c>
      <c r="G266" s="106"/>
    </row>
    <row r="267" spans="1:8" ht="37.5" outlineLevel="5" x14ac:dyDescent="0.25">
      <c r="A267" s="46" t="s">
        <v>17</v>
      </c>
      <c r="B267" s="47" t="s">
        <v>67</v>
      </c>
      <c r="C267" s="47" t="s">
        <v>246</v>
      </c>
      <c r="D267" s="47" t="s">
        <v>18</v>
      </c>
      <c r="E267" s="151">
        <v>30000</v>
      </c>
      <c r="F267" s="85">
        <v>30000</v>
      </c>
      <c r="G267" s="106"/>
    </row>
    <row r="268" spans="1:8" ht="56.25" customHeight="1" outlineLevel="6" x14ac:dyDescent="0.25">
      <c r="A268" s="79" t="s">
        <v>444</v>
      </c>
      <c r="B268" s="62" t="s">
        <v>67</v>
      </c>
      <c r="C268" s="62" t="s">
        <v>369</v>
      </c>
      <c r="D268" s="62" t="s">
        <v>6</v>
      </c>
      <c r="E268" s="151">
        <f t="shared" ref="E268:F271" si="18">E269</f>
        <v>45000</v>
      </c>
      <c r="F268" s="85">
        <f t="shared" si="18"/>
        <v>45000</v>
      </c>
      <c r="G268" s="106"/>
    </row>
    <row r="269" spans="1:8" ht="17.25" customHeight="1" outlineLevel="2" x14ac:dyDescent="0.25">
      <c r="A269" s="46" t="s">
        <v>370</v>
      </c>
      <c r="B269" s="47" t="s">
        <v>67</v>
      </c>
      <c r="C269" s="47" t="s">
        <v>371</v>
      </c>
      <c r="D269" s="47" t="s">
        <v>6</v>
      </c>
      <c r="E269" s="151">
        <f t="shared" si="18"/>
        <v>45000</v>
      </c>
      <c r="F269" s="85">
        <f t="shared" si="18"/>
        <v>45000</v>
      </c>
      <c r="G269" s="106"/>
    </row>
    <row r="270" spans="1:8" outlineLevel="4" x14ac:dyDescent="0.25">
      <c r="A270" s="46" t="s">
        <v>372</v>
      </c>
      <c r="B270" s="47" t="s">
        <v>67</v>
      </c>
      <c r="C270" s="47" t="s">
        <v>373</v>
      </c>
      <c r="D270" s="47" t="s">
        <v>6</v>
      </c>
      <c r="E270" s="151">
        <f t="shared" si="18"/>
        <v>45000</v>
      </c>
      <c r="F270" s="85">
        <f t="shared" si="18"/>
        <v>45000</v>
      </c>
      <c r="G270" s="106"/>
    </row>
    <row r="271" spans="1:8" ht="18" customHeight="1" outlineLevel="5" x14ac:dyDescent="0.25">
      <c r="A271" s="46" t="s">
        <v>15</v>
      </c>
      <c r="B271" s="47" t="s">
        <v>67</v>
      </c>
      <c r="C271" s="47" t="s">
        <v>373</v>
      </c>
      <c r="D271" s="47" t="s">
        <v>16</v>
      </c>
      <c r="E271" s="151">
        <f t="shared" si="18"/>
        <v>45000</v>
      </c>
      <c r="F271" s="85">
        <f t="shared" si="18"/>
        <v>45000</v>
      </c>
      <c r="G271" s="106"/>
    </row>
    <row r="272" spans="1:8" ht="37.5" outlineLevel="6" x14ac:dyDescent="0.25">
      <c r="A272" s="46" t="s">
        <v>17</v>
      </c>
      <c r="B272" s="47" t="s">
        <v>67</v>
      </c>
      <c r="C272" s="47" t="s">
        <v>373</v>
      </c>
      <c r="D272" s="47" t="s">
        <v>18</v>
      </c>
      <c r="E272" s="151">
        <v>45000</v>
      </c>
      <c r="F272" s="85">
        <v>45000</v>
      </c>
      <c r="G272" s="106"/>
    </row>
    <row r="273" spans="1:9" outlineLevel="1" x14ac:dyDescent="0.25">
      <c r="A273" s="44" t="s">
        <v>69</v>
      </c>
      <c r="B273" s="45" t="s">
        <v>70</v>
      </c>
      <c r="C273" s="45" t="s">
        <v>126</v>
      </c>
      <c r="D273" s="45" t="s">
        <v>6</v>
      </c>
      <c r="E273" s="150">
        <f>E274+E294+E328+E354+E365</f>
        <v>510895956.50999999</v>
      </c>
      <c r="F273" s="150">
        <f>F274+F294+F328+F354+F365</f>
        <v>537422477.88</v>
      </c>
      <c r="G273" s="107">
        <f>'прил 12'!F537</f>
        <v>510895956.51000005</v>
      </c>
      <c r="H273" s="107">
        <f>'прил 12'!G537</f>
        <v>537422477.88</v>
      </c>
    </row>
    <row r="274" spans="1:9" ht="17.25" customHeight="1" outlineLevel="2" x14ac:dyDescent="0.25">
      <c r="A274" s="46" t="s">
        <v>110</v>
      </c>
      <c r="B274" s="47" t="s">
        <v>111</v>
      </c>
      <c r="C274" s="47" t="s">
        <v>126</v>
      </c>
      <c r="D274" s="47" t="s">
        <v>6</v>
      </c>
      <c r="E274" s="151">
        <f>E275</f>
        <v>110540713.96000001</v>
      </c>
      <c r="F274" s="85">
        <f>F275</f>
        <v>115938708.71000001</v>
      </c>
      <c r="G274" s="106">
        <f>E273-G273</f>
        <v>0</v>
      </c>
    </row>
    <row r="275" spans="1:9" ht="39.75" customHeight="1" outlineLevel="3" x14ac:dyDescent="0.25">
      <c r="A275" s="79" t="s">
        <v>403</v>
      </c>
      <c r="B275" s="62" t="s">
        <v>111</v>
      </c>
      <c r="C275" s="62" t="s">
        <v>138</v>
      </c>
      <c r="D275" s="62" t="s">
        <v>6</v>
      </c>
      <c r="E275" s="151">
        <f>E276</f>
        <v>110540713.96000001</v>
      </c>
      <c r="F275" s="85">
        <f>F276</f>
        <v>115938708.71000001</v>
      </c>
      <c r="G275" s="106"/>
    </row>
    <row r="276" spans="1:9" ht="37.5" outlineLevel="3" x14ac:dyDescent="0.25">
      <c r="A276" s="46" t="s">
        <v>404</v>
      </c>
      <c r="B276" s="47" t="s">
        <v>111</v>
      </c>
      <c r="C276" s="47" t="s">
        <v>139</v>
      </c>
      <c r="D276" s="47" t="s">
        <v>6</v>
      </c>
      <c r="E276" s="151">
        <f>E277+E284</f>
        <v>110540713.96000001</v>
      </c>
      <c r="F276" s="85">
        <f>F277+F284</f>
        <v>115938708.71000001</v>
      </c>
      <c r="G276" s="106"/>
    </row>
    <row r="277" spans="1:9" ht="37.5" outlineLevel="3" x14ac:dyDescent="0.25">
      <c r="A277" s="49" t="s">
        <v>202</v>
      </c>
      <c r="B277" s="47" t="s">
        <v>111</v>
      </c>
      <c r="C277" s="47" t="s">
        <v>220</v>
      </c>
      <c r="D277" s="47" t="s">
        <v>6</v>
      </c>
      <c r="E277" s="151">
        <f>E278+E281</f>
        <v>110298213.96000001</v>
      </c>
      <c r="F277" s="85">
        <f>F278+F281</f>
        <v>115798708.71000001</v>
      </c>
      <c r="G277" s="106"/>
    </row>
    <row r="278" spans="1:9" ht="38.25" customHeight="1" outlineLevel="3" x14ac:dyDescent="0.25">
      <c r="A278" s="46" t="s">
        <v>113</v>
      </c>
      <c r="B278" s="47" t="s">
        <v>111</v>
      </c>
      <c r="C278" s="47" t="s">
        <v>144</v>
      </c>
      <c r="D278" s="47" t="s">
        <v>6</v>
      </c>
      <c r="E278" s="151">
        <f>E279</f>
        <v>29581197.960000001</v>
      </c>
      <c r="F278" s="85">
        <f>F279</f>
        <v>30298365.710000001</v>
      </c>
      <c r="G278" s="106"/>
    </row>
    <row r="279" spans="1:9" ht="39" customHeight="1" outlineLevel="4" x14ac:dyDescent="0.25">
      <c r="A279" s="46" t="s">
        <v>37</v>
      </c>
      <c r="B279" s="47" t="s">
        <v>111</v>
      </c>
      <c r="C279" s="47" t="s">
        <v>144</v>
      </c>
      <c r="D279" s="47" t="s">
        <v>38</v>
      </c>
      <c r="E279" s="151">
        <f>E280</f>
        <v>29581197.960000001</v>
      </c>
      <c r="F279" s="85">
        <f>F280</f>
        <v>30298365.710000001</v>
      </c>
      <c r="G279" s="106"/>
    </row>
    <row r="280" spans="1:9" outlineLevel="6" x14ac:dyDescent="0.25">
      <c r="A280" s="46" t="s">
        <v>74</v>
      </c>
      <c r="B280" s="47" t="s">
        <v>111</v>
      </c>
      <c r="C280" s="47" t="s">
        <v>144</v>
      </c>
      <c r="D280" s="47" t="s">
        <v>75</v>
      </c>
      <c r="E280" s="151">
        <v>29581197.960000001</v>
      </c>
      <c r="F280" s="85">
        <v>30298365.710000001</v>
      </c>
      <c r="G280" s="106"/>
    </row>
    <row r="281" spans="1:9" ht="77.25" customHeight="1" outlineLevel="6" x14ac:dyDescent="0.25">
      <c r="A281" s="49" t="s">
        <v>405</v>
      </c>
      <c r="B281" s="47" t="s">
        <v>111</v>
      </c>
      <c r="C281" s="47" t="s">
        <v>145</v>
      </c>
      <c r="D281" s="47" t="s">
        <v>6</v>
      </c>
      <c r="E281" s="151">
        <f>E282</f>
        <v>80717016</v>
      </c>
      <c r="F281" s="85">
        <f>F282</f>
        <v>85500343</v>
      </c>
      <c r="G281" s="106"/>
    </row>
    <row r="282" spans="1:9" ht="37.5" outlineLevel="5" x14ac:dyDescent="0.25">
      <c r="A282" s="46" t="s">
        <v>37</v>
      </c>
      <c r="B282" s="47" t="s">
        <v>111</v>
      </c>
      <c r="C282" s="47" t="s">
        <v>145</v>
      </c>
      <c r="D282" s="47" t="s">
        <v>38</v>
      </c>
      <c r="E282" s="151">
        <f>E283</f>
        <v>80717016</v>
      </c>
      <c r="F282" s="85">
        <f>F283</f>
        <v>85500343</v>
      </c>
      <c r="G282" s="106"/>
    </row>
    <row r="283" spans="1:9" outlineLevel="6" x14ac:dyDescent="0.25">
      <c r="A283" s="46" t="s">
        <v>74</v>
      </c>
      <c r="B283" s="47" t="s">
        <v>111</v>
      </c>
      <c r="C283" s="47" t="s">
        <v>145</v>
      </c>
      <c r="D283" s="47" t="s">
        <v>75</v>
      </c>
      <c r="E283" s="151">
        <v>80717016</v>
      </c>
      <c r="F283" s="85">
        <v>85500343</v>
      </c>
      <c r="G283" s="106"/>
    </row>
    <row r="284" spans="1:9" ht="37.5" outlineLevel="4" x14ac:dyDescent="0.25">
      <c r="A284" s="49" t="s">
        <v>203</v>
      </c>
      <c r="B284" s="47" t="s">
        <v>111</v>
      </c>
      <c r="C284" s="47" t="s">
        <v>222</v>
      </c>
      <c r="D284" s="47" t="s">
        <v>6</v>
      </c>
      <c r="E284" s="151">
        <f>E291+E285+E288</f>
        <v>242500</v>
      </c>
      <c r="F284" s="151">
        <f>F291+F285+F288</f>
        <v>140000</v>
      </c>
      <c r="G284" s="106"/>
    </row>
    <row r="285" spans="1:9" ht="37.5" outlineLevel="6" x14ac:dyDescent="0.25">
      <c r="A285" s="46" t="s">
        <v>284</v>
      </c>
      <c r="B285" s="47" t="s">
        <v>111</v>
      </c>
      <c r="C285" s="47" t="s">
        <v>285</v>
      </c>
      <c r="D285" s="47" t="s">
        <v>6</v>
      </c>
      <c r="E285" s="151">
        <f>E286</f>
        <v>97500</v>
      </c>
      <c r="F285" s="85">
        <f>F286</f>
        <v>95000</v>
      </c>
      <c r="G285" s="106"/>
    </row>
    <row r="286" spans="1:9" ht="37.5" outlineLevel="5" x14ac:dyDescent="0.25">
      <c r="A286" s="46" t="s">
        <v>37</v>
      </c>
      <c r="B286" s="47" t="s">
        <v>111</v>
      </c>
      <c r="C286" s="47" t="s">
        <v>285</v>
      </c>
      <c r="D286" s="47" t="s">
        <v>38</v>
      </c>
      <c r="E286" s="151">
        <f>E287</f>
        <v>97500</v>
      </c>
      <c r="F286" s="85">
        <f>F287</f>
        <v>95000</v>
      </c>
      <c r="G286" s="106"/>
    </row>
    <row r="287" spans="1:9" outlineLevel="6" x14ac:dyDescent="0.25">
      <c r="A287" s="46" t="s">
        <v>74</v>
      </c>
      <c r="B287" s="47" t="s">
        <v>111</v>
      </c>
      <c r="C287" s="47" t="s">
        <v>285</v>
      </c>
      <c r="D287" s="47" t="s">
        <v>75</v>
      </c>
      <c r="E287" s="151">
        <v>97500</v>
      </c>
      <c r="F287" s="85">
        <v>95000</v>
      </c>
      <c r="G287" s="106"/>
    </row>
    <row r="288" spans="1:9" outlineLevel="4" x14ac:dyDescent="0.25">
      <c r="A288" s="46" t="s">
        <v>269</v>
      </c>
      <c r="B288" s="47" t="s">
        <v>111</v>
      </c>
      <c r="C288" s="47" t="s">
        <v>286</v>
      </c>
      <c r="D288" s="47" t="s">
        <v>6</v>
      </c>
      <c r="E288" s="151">
        <f>E289</f>
        <v>45000</v>
      </c>
      <c r="F288" s="85">
        <f>F289</f>
        <v>45000</v>
      </c>
      <c r="G288" s="106"/>
      <c r="I288" s="1" t="s">
        <v>51</v>
      </c>
    </row>
    <row r="289" spans="1:7" ht="40.5" customHeight="1" outlineLevel="5" x14ac:dyDescent="0.25">
      <c r="A289" s="46" t="s">
        <v>37</v>
      </c>
      <c r="B289" s="47" t="s">
        <v>111</v>
      </c>
      <c r="C289" s="47" t="s">
        <v>286</v>
      </c>
      <c r="D289" s="47" t="s">
        <v>38</v>
      </c>
      <c r="E289" s="151">
        <f>E290</f>
        <v>45000</v>
      </c>
      <c r="F289" s="85">
        <f>F290</f>
        <v>45000</v>
      </c>
      <c r="G289" s="106"/>
    </row>
    <row r="290" spans="1:7" outlineLevel="6" x14ac:dyDescent="0.25">
      <c r="A290" s="46" t="s">
        <v>74</v>
      </c>
      <c r="B290" s="47" t="s">
        <v>111</v>
      </c>
      <c r="C290" s="47" t="s">
        <v>286</v>
      </c>
      <c r="D290" s="47" t="s">
        <v>75</v>
      </c>
      <c r="E290" s="151">
        <v>45000</v>
      </c>
      <c r="F290" s="85">
        <v>45000</v>
      </c>
      <c r="G290" s="106"/>
    </row>
    <row r="291" spans="1:7" ht="38.25" customHeight="1" outlineLevel="2" x14ac:dyDescent="0.25">
      <c r="A291" s="46" t="s">
        <v>464</v>
      </c>
      <c r="B291" s="47" t="s">
        <v>111</v>
      </c>
      <c r="C291" s="47" t="s">
        <v>465</v>
      </c>
      <c r="D291" s="47" t="s">
        <v>6</v>
      </c>
      <c r="E291" s="151">
        <f>E292</f>
        <v>100000</v>
      </c>
      <c r="F291" s="85">
        <f>F292</f>
        <v>0</v>
      </c>
      <c r="G291" s="106"/>
    </row>
    <row r="292" spans="1:7" ht="37.5" outlineLevel="4" x14ac:dyDescent="0.25">
      <c r="A292" s="46" t="s">
        <v>37</v>
      </c>
      <c r="B292" s="47" t="s">
        <v>111</v>
      </c>
      <c r="C292" s="47" t="s">
        <v>465</v>
      </c>
      <c r="D292" s="47" t="s">
        <v>38</v>
      </c>
      <c r="E292" s="151">
        <f>E293</f>
        <v>100000</v>
      </c>
      <c r="F292" s="85">
        <f>F293</f>
        <v>0</v>
      </c>
      <c r="G292" s="106"/>
    </row>
    <row r="293" spans="1:7" ht="21" customHeight="1" outlineLevel="5" x14ac:dyDescent="0.25">
      <c r="A293" s="46" t="s">
        <v>74</v>
      </c>
      <c r="B293" s="47" t="s">
        <v>111</v>
      </c>
      <c r="C293" s="47" t="s">
        <v>465</v>
      </c>
      <c r="D293" s="47" t="s">
        <v>75</v>
      </c>
      <c r="E293" s="151">
        <v>100000</v>
      </c>
      <c r="F293" s="85">
        <v>0</v>
      </c>
      <c r="G293" s="106"/>
    </row>
    <row r="294" spans="1:7" outlineLevel="5" x14ac:dyDescent="0.25">
      <c r="A294" s="46" t="s">
        <v>71</v>
      </c>
      <c r="B294" s="47" t="s">
        <v>72</v>
      </c>
      <c r="C294" s="47" t="s">
        <v>126</v>
      </c>
      <c r="D294" s="47" t="s">
        <v>6</v>
      </c>
      <c r="E294" s="151">
        <f>E295</f>
        <v>349776745.51999998</v>
      </c>
      <c r="F294" s="85">
        <f>F295</f>
        <v>365891805.06999999</v>
      </c>
      <c r="G294" s="106"/>
    </row>
    <row r="295" spans="1:7" ht="37.5" outlineLevel="6" x14ac:dyDescent="0.25">
      <c r="A295" s="79" t="s">
        <v>403</v>
      </c>
      <c r="B295" s="62" t="s">
        <v>72</v>
      </c>
      <c r="C295" s="62" t="s">
        <v>138</v>
      </c>
      <c r="D295" s="62" t="s">
        <v>6</v>
      </c>
      <c r="E295" s="151">
        <f>E296</f>
        <v>349776745.51999998</v>
      </c>
      <c r="F295" s="85">
        <f>F296</f>
        <v>365891805.06999999</v>
      </c>
      <c r="G295" s="106"/>
    </row>
    <row r="296" spans="1:7" ht="37.5" outlineLevel="5" x14ac:dyDescent="0.25">
      <c r="A296" s="46" t="s">
        <v>407</v>
      </c>
      <c r="B296" s="47" t="s">
        <v>72</v>
      </c>
      <c r="C296" s="47" t="s">
        <v>146</v>
      </c>
      <c r="D296" s="47" t="s">
        <v>6</v>
      </c>
      <c r="E296" s="151">
        <f>E297+E310+E320+E324</f>
        <v>349776745.51999998</v>
      </c>
      <c r="F296" s="151">
        <f>F297+F310+F320+F324</f>
        <v>365891805.06999999</v>
      </c>
      <c r="G296" s="106"/>
    </row>
    <row r="297" spans="1:7" ht="39.75" customHeight="1" outlineLevel="6" x14ac:dyDescent="0.25">
      <c r="A297" s="49" t="s">
        <v>205</v>
      </c>
      <c r="B297" s="47" t="s">
        <v>72</v>
      </c>
      <c r="C297" s="47" t="s">
        <v>223</v>
      </c>
      <c r="D297" s="47" t="s">
        <v>6</v>
      </c>
      <c r="E297" s="151">
        <f>E298+E301+E304+E307</f>
        <v>341121441.27999997</v>
      </c>
      <c r="F297" s="151">
        <f>F298+F301+F304+F307</f>
        <v>357278714.27999997</v>
      </c>
      <c r="G297" s="106"/>
    </row>
    <row r="298" spans="1:7" ht="39.75" customHeight="1" outlineLevel="6" x14ac:dyDescent="0.25">
      <c r="A298" s="51" t="s">
        <v>648</v>
      </c>
      <c r="B298" s="47" t="s">
        <v>72</v>
      </c>
      <c r="C298" s="47" t="s">
        <v>649</v>
      </c>
      <c r="D298" s="47" t="s">
        <v>6</v>
      </c>
      <c r="E298" s="151">
        <f>E299</f>
        <v>20592000</v>
      </c>
      <c r="F298" s="151">
        <f>F299</f>
        <v>20592000</v>
      </c>
      <c r="G298" s="106"/>
    </row>
    <row r="299" spans="1:7" ht="39.75" customHeight="1" outlineLevel="6" x14ac:dyDescent="0.25">
      <c r="A299" s="46" t="s">
        <v>37</v>
      </c>
      <c r="B299" s="47" t="s">
        <v>72</v>
      </c>
      <c r="C299" s="47" t="s">
        <v>649</v>
      </c>
      <c r="D299" s="47" t="s">
        <v>38</v>
      </c>
      <c r="E299" s="151">
        <f>E300</f>
        <v>20592000</v>
      </c>
      <c r="F299" s="151">
        <f>F300</f>
        <v>20592000</v>
      </c>
      <c r="G299" s="106"/>
    </row>
    <row r="300" spans="1:7" ht="22.5" customHeight="1" outlineLevel="6" x14ac:dyDescent="0.25">
      <c r="A300" s="46" t="s">
        <v>74</v>
      </c>
      <c r="B300" s="47" t="s">
        <v>72</v>
      </c>
      <c r="C300" s="47" t="s">
        <v>649</v>
      </c>
      <c r="D300" s="47" t="s">
        <v>75</v>
      </c>
      <c r="E300" s="151">
        <v>20592000</v>
      </c>
      <c r="F300" s="151">
        <v>20592000</v>
      </c>
      <c r="G300" s="106"/>
    </row>
    <row r="301" spans="1:7" ht="38.25" customHeight="1" outlineLevel="6" x14ac:dyDescent="0.25">
      <c r="A301" s="46" t="s">
        <v>114</v>
      </c>
      <c r="B301" s="47" t="s">
        <v>72</v>
      </c>
      <c r="C301" s="47" t="s">
        <v>147</v>
      </c>
      <c r="D301" s="47" t="s">
        <v>6</v>
      </c>
      <c r="E301" s="151">
        <f>E302</f>
        <v>60979276.280000001</v>
      </c>
      <c r="F301" s="85">
        <f>F302</f>
        <v>62457660.280000001</v>
      </c>
      <c r="G301" s="106"/>
    </row>
    <row r="302" spans="1:7" ht="37.5" outlineLevel="6" x14ac:dyDescent="0.25">
      <c r="A302" s="46" t="s">
        <v>37</v>
      </c>
      <c r="B302" s="47" t="s">
        <v>72</v>
      </c>
      <c r="C302" s="47" t="s">
        <v>147</v>
      </c>
      <c r="D302" s="47" t="s">
        <v>38</v>
      </c>
      <c r="E302" s="151">
        <f>E303</f>
        <v>60979276.280000001</v>
      </c>
      <c r="F302" s="85">
        <f>F303</f>
        <v>62457660.280000001</v>
      </c>
      <c r="G302" s="106"/>
    </row>
    <row r="303" spans="1:7" outlineLevel="6" x14ac:dyDescent="0.25">
      <c r="A303" s="46" t="s">
        <v>74</v>
      </c>
      <c r="B303" s="47" t="s">
        <v>72</v>
      </c>
      <c r="C303" s="47" t="s">
        <v>147</v>
      </c>
      <c r="D303" s="47" t="s">
        <v>75</v>
      </c>
      <c r="E303" s="151">
        <v>60979276.280000001</v>
      </c>
      <c r="F303" s="85">
        <v>62457660.280000001</v>
      </c>
      <c r="G303" s="106"/>
    </row>
    <row r="304" spans="1:7" s="3" customFormat="1" ht="93.75" customHeight="1" x14ac:dyDescent="0.25">
      <c r="A304" s="49" t="s">
        <v>408</v>
      </c>
      <c r="B304" s="47" t="s">
        <v>72</v>
      </c>
      <c r="C304" s="47" t="s">
        <v>148</v>
      </c>
      <c r="D304" s="47" t="s">
        <v>6</v>
      </c>
      <c r="E304" s="151">
        <f>E305</f>
        <v>248435565</v>
      </c>
      <c r="F304" s="85">
        <f>F305</f>
        <v>263114454</v>
      </c>
      <c r="G304" s="106"/>
    </row>
    <row r="305" spans="1:7" ht="37.5" outlineLevel="1" x14ac:dyDescent="0.25">
      <c r="A305" s="46" t="s">
        <v>37</v>
      </c>
      <c r="B305" s="47" t="s">
        <v>72</v>
      </c>
      <c r="C305" s="47" t="s">
        <v>148</v>
      </c>
      <c r="D305" s="47" t="s">
        <v>38</v>
      </c>
      <c r="E305" s="151">
        <f>E306</f>
        <v>248435565</v>
      </c>
      <c r="F305" s="85">
        <f>F306</f>
        <v>263114454</v>
      </c>
      <c r="G305" s="106"/>
    </row>
    <row r="306" spans="1:7" ht="19.5" customHeight="1" outlineLevel="2" x14ac:dyDescent="0.25">
      <c r="A306" s="46" t="s">
        <v>74</v>
      </c>
      <c r="B306" s="47" t="s">
        <v>72</v>
      </c>
      <c r="C306" s="47" t="s">
        <v>148</v>
      </c>
      <c r="D306" s="47" t="s">
        <v>75</v>
      </c>
      <c r="E306" s="151">
        <v>248435565</v>
      </c>
      <c r="F306" s="85">
        <v>263114454</v>
      </c>
      <c r="G306" s="106"/>
    </row>
    <row r="307" spans="1:7" ht="112.5" outlineLevel="2" x14ac:dyDescent="0.25">
      <c r="A307" s="48" t="s">
        <v>496</v>
      </c>
      <c r="B307" s="47" t="s">
        <v>72</v>
      </c>
      <c r="C307" s="47" t="s">
        <v>497</v>
      </c>
      <c r="D307" s="47" t="s">
        <v>6</v>
      </c>
      <c r="E307" s="151">
        <f>E308</f>
        <v>11114600</v>
      </c>
      <c r="F307" s="151">
        <f>F308</f>
        <v>11114600</v>
      </c>
      <c r="G307" s="106"/>
    </row>
    <row r="308" spans="1:7" ht="37.5" outlineLevel="2" x14ac:dyDescent="0.25">
      <c r="A308" s="46" t="s">
        <v>37</v>
      </c>
      <c r="B308" s="47" t="s">
        <v>72</v>
      </c>
      <c r="C308" s="47" t="s">
        <v>497</v>
      </c>
      <c r="D308" s="47" t="s">
        <v>38</v>
      </c>
      <c r="E308" s="151">
        <f>E309</f>
        <v>11114600</v>
      </c>
      <c r="F308" s="151">
        <f>F309</f>
        <v>11114600</v>
      </c>
      <c r="G308" s="106"/>
    </row>
    <row r="309" spans="1:7" outlineLevel="2" x14ac:dyDescent="0.25">
      <c r="A309" s="46" t="s">
        <v>74</v>
      </c>
      <c r="B309" s="47" t="s">
        <v>72</v>
      </c>
      <c r="C309" s="47" t="s">
        <v>497</v>
      </c>
      <c r="D309" s="47" t="s">
        <v>75</v>
      </c>
      <c r="E309" s="151">
        <v>11114600</v>
      </c>
      <c r="F309" s="85">
        <v>11114600</v>
      </c>
      <c r="G309" s="106"/>
    </row>
    <row r="310" spans="1:7" ht="41.25" customHeight="1" outlineLevel="6" x14ac:dyDescent="0.25">
      <c r="A310" s="80" t="s">
        <v>206</v>
      </c>
      <c r="B310" s="47" t="s">
        <v>72</v>
      </c>
      <c r="C310" s="47" t="s">
        <v>221</v>
      </c>
      <c r="D310" s="47" t="s">
        <v>6</v>
      </c>
      <c r="E310" s="151">
        <f>E317+E311+E314</f>
        <v>200000</v>
      </c>
      <c r="F310" s="85">
        <f>F317+F311+F314</f>
        <v>200000</v>
      </c>
      <c r="G310" s="106"/>
    </row>
    <row r="311" spans="1:7" outlineLevel="6" x14ac:dyDescent="0.25">
      <c r="A311" s="46" t="s">
        <v>269</v>
      </c>
      <c r="B311" s="47" t="s">
        <v>72</v>
      </c>
      <c r="C311" s="47" t="s">
        <v>270</v>
      </c>
      <c r="D311" s="47" t="s">
        <v>6</v>
      </c>
      <c r="E311" s="151">
        <f>E312</f>
        <v>50000</v>
      </c>
      <c r="F311" s="85">
        <f>F312</f>
        <v>50000</v>
      </c>
      <c r="G311" s="106"/>
    </row>
    <row r="312" spans="1:7" ht="37.5" outlineLevel="6" x14ac:dyDescent="0.25">
      <c r="A312" s="46" t="s">
        <v>37</v>
      </c>
      <c r="B312" s="47" t="s">
        <v>72</v>
      </c>
      <c r="C312" s="47" t="s">
        <v>270</v>
      </c>
      <c r="D312" s="47" t="s">
        <v>38</v>
      </c>
      <c r="E312" s="151">
        <f>E313</f>
        <v>50000</v>
      </c>
      <c r="F312" s="85">
        <f>F313</f>
        <v>50000</v>
      </c>
      <c r="G312" s="106"/>
    </row>
    <row r="313" spans="1:7" outlineLevel="4" x14ac:dyDescent="0.25">
      <c r="A313" s="46" t="s">
        <v>74</v>
      </c>
      <c r="B313" s="47" t="s">
        <v>72</v>
      </c>
      <c r="C313" s="47" t="s">
        <v>270</v>
      </c>
      <c r="D313" s="47" t="s">
        <v>75</v>
      </c>
      <c r="E313" s="151">
        <v>50000</v>
      </c>
      <c r="F313" s="85">
        <v>50000</v>
      </c>
      <c r="G313" s="106"/>
    </row>
    <row r="314" spans="1:7" outlineLevel="5" x14ac:dyDescent="0.25">
      <c r="A314" s="78" t="s">
        <v>315</v>
      </c>
      <c r="B314" s="47" t="s">
        <v>72</v>
      </c>
      <c r="C314" s="47" t="s">
        <v>316</v>
      </c>
      <c r="D314" s="47" t="s">
        <v>6</v>
      </c>
      <c r="E314" s="151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316</v>
      </c>
      <c r="D315" s="47" t="s">
        <v>38</v>
      </c>
      <c r="E315" s="151">
        <f>E316</f>
        <v>50000</v>
      </c>
      <c r="F315" s="85">
        <f>F316</f>
        <v>50000</v>
      </c>
      <c r="G315" s="106"/>
    </row>
    <row r="316" spans="1:7" ht="19.5" customHeight="1" outlineLevel="6" x14ac:dyDescent="0.25">
      <c r="A316" s="46" t="s">
        <v>74</v>
      </c>
      <c r="B316" s="47" t="s">
        <v>72</v>
      </c>
      <c r="C316" s="47" t="s">
        <v>316</v>
      </c>
      <c r="D316" s="47" t="s">
        <v>75</v>
      </c>
      <c r="E316" s="151">
        <v>50000</v>
      </c>
      <c r="F316" s="85">
        <v>50000</v>
      </c>
      <c r="G316" s="106"/>
    </row>
    <row r="317" spans="1:7" ht="19.5" customHeight="1" outlineLevel="6" x14ac:dyDescent="0.25">
      <c r="A317" s="46" t="s">
        <v>466</v>
      </c>
      <c r="B317" s="47" t="s">
        <v>72</v>
      </c>
      <c r="C317" s="47" t="s">
        <v>467</v>
      </c>
      <c r="D317" s="47" t="s">
        <v>6</v>
      </c>
      <c r="E317" s="151">
        <f>E318</f>
        <v>100000</v>
      </c>
      <c r="F317" s="85">
        <f>F318</f>
        <v>100000</v>
      </c>
      <c r="G317" s="106"/>
    </row>
    <row r="318" spans="1:7" ht="41.25" customHeight="1" outlineLevel="6" x14ac:dyDescent="0.25">
      <c r="A318" s="46" t="s">
        <v>37</v>
      </c>
      <c r="B318" s="47" t="s">
        <v>72</v>
      </c>
      <c r="C318" s="47" t="s">
        <v>467</v>
      </c>
      <c r="D318" s="47" t="s">
        <v>38</v>
      </c>
      <c r="E318" s="151">
        <f>E319</f>
        <v>100000</v>
      </c>
      <c r="F318" s="85">
        <f>F319</f>
        <v>100000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467</v>
      </c>
      <c r="D319" s="47" t="s">
        <v>75</v>
      </c>
      <c r="E319" s="151">
        <v>100000</v>
      </c>
      <c r="F319" s="85">
        <v>100000</v>
      </c>
      <c r="G319" s="106"/>
    </row>
    <row r="320" spans="1:7" ht="37.5" outlineLevel="6" x14ac:dyDescent="0.25">
      <c r="A320" s="80" t="s">
        <v>277</v>
      </c>
      <c r="B320" s="47" t="s">
        <v>72</v>
      </c>
      <c r="C320" s="47" t="s">
        <v>224</v>
      </c>
      <c r="D320" s="47" t="s">
        <v>6</v>
      </c>
      <c r="E320" s="151">
        <f t="shared" ref="E320:F322" si="19">E321</f>
        <v>6226250</v>
      </c>
      <c r="F320" s="151">
        <f t="shared" si="19"/>
        <v>6226250</v>
      </c>
      <c r="G320" s="106"/>
    </row>
    <row r="321" spans="1:7" ht="78" customHeight="1" outlineLevel="6" x14ac:dyDescent="0.25">
      <c r="A321" s="51" t="s">
        <v>715</v>
      </c>
      <c r="B321" s="47" t="s">
        <v>72</v>
      </c>
      <c r="C321" s="47" t="s">
        <v>716</v>
      </c>
      <c r="D321" s="47" t="s">
        <v>6</v>
      </c>
      <c r="E321" s="151">
        <f t="shared" si="19"/>
        <v>6226250</v>
      </c>
      <c r="F321" s="151">
        <f t="shared" si="19"/>
        <v>6226250</v>
      </c>
      <c r="G321" s="106"/>
    </row>
    <row r="322" spans="1:7" ht="37.5" outlineLevel="6" x14ac:dyDescent="0.25">
      <c r="A322" s="46" t="s">
        <v>37</v>
      </c>
      <c r="B322" s="47" t="s">
        <v>72</v>
      </c>
      <c r="C322" s="47" t="s">
        <v>716</v>
      </c>
      <c r="D322" s="47" t="s">
        <v>38</v>
      </c>
      <c r="E322" s="151">
        <f t="shared" si="19"/>
        <v>6226250</v>
      </c>
      <c r="F322" s="151">
        <f t="shared" si="19"/>
        <v>6226250</v>
      </c>
      <c r="G322" s="106"/>
    </row>
    <row r="323" spans="1:7" outlineLevel="6" x14ac:dyDescent="0.25">
      <c r="A323" s="46" t="s">
        <v>74</v>
      </c>
      <c r="B323" s="47" t="s">
        <v>72</v>
      </c>
      <c r="C323" s="47" t="s">
        <v>716</v>
      </c>
      <c r="D323" s="47" t="s">
        <v>75</v>
      </c>
      <c r="E323" s="151">
        <v>6226250</v>
      </c>
      <c r="F323" s="151">
        <v>6226250</v>
      </c>
      <c r="G323" s="106"/>
    </row>
    <row r="324" spans="1:7" outlineLevel="6" x14ac:dyDescent="0.25">
      <c r="A324" s="51" t="s">
        <v>494</v>
      </c>
      <c r="B324" s="47" t="s">
        <v>72</v>
      </c>
      <c r="C324" s="47" t="s">
        <v>317</v>
      </c>
      <c r="D324" s="47" t="s">
        <v>6</v>
      </c>
      <c r="E324" s="151">
        <f t="shared" ref="E324:F326" si="20">E325</f>
        <v>2229054.2400000002</v>
      </c>
      <c r="F324" s="151">
        <f t="shared" si="20"/>
        <v>2186840.79</v>
      </c>
      <c r="G324" s="106"/>
    </row>
    <row r="325" spans="1:7" ht="37.5" outlineLevel="6" x14ac:dyDescent="0.25">
      <c r="A325" s="46" t="s">
        <v>495</v>
      </c>
      <c r="B325" s="47" t="s">
        <v>72</v>
      </c>
      <c r="C325" s="47" t="s">
        <v>711</v>
      </c>
      <c r="D325" s="47" t="s">
        <v>6</v>
      </c>
      <c r="E325" s="151">
        <f t="shared" si="20"/>
        <v>2229054.2400000002</v>
      </c>
      <c r="F325" s="151">
        <f t="shared" si="20"/>
        <v>2186840.79</v>
      </c>
      <c r="G325" s="106"/>
    </row>
    <row r="326" spans="1:7" ht="37.5" outlineLevel="6" x14ac:dyDescent="0.25">
      <c r="A326" s="46" t="s">
        <v>37</v>
      </c>
      <c r="B326" s="47" t="s">
        <v>72</v>
      </c>
      <c r="C326" s="47" t="s">
        <v>711</v>
      </c>
      <c r="D326" s="47" t="s">
        <v>38</v>
      </c>
      <c r="E326" s="151">
        <f t="shared" si="20"/>
        <v>2229054.2400000002</v>
      </c>
      <c r="F326" s="151">
        <f t="shared" si="20"/>
        <v>2186840.79</v>
      </c>
      <c r="G326" s="106"/>
    </row>
    <row r="327" spans="1:7" outlineLevel="6" x14ac:dyDescent="0.25">
      <c r="A327" s="46" t="s">
        <v>74</v>
      </c>
      <c r="B327" s="47" t="s">
        <v>72</v>
      </c>
      <c r="C327" s="47" t="s">
        <v>711</v>
      </c>
      <c r="D327" s="47" t="s">
        <v>75</v>
      </c>
      <c r="E327" s="151">
        <v>2229054.2400000002</v>
      </c>
      <c r="F327" s="85">
        <v>2186840.79</v>
      </c>
      <c r="G327" s="106"/>
    </row>
    <row r="328" spans="1:7" outlineLevel="5" x14ac:dyDescent="0.25">
      <c r="A328" s="46" t="s">
        <v>258</v>
      </c>
      <c r="B328" s="47" t="s">
        <v>257</v>
      </c>
      <c r="C328" s="47" t="s">
        <v>126</v>
      </c>
      <c r="D328" s="47" t="s">
        <v>6</v>
      </c>
      <c r="E328" s="151">
        <f>E329+E342</f>
        <v>31219097.030000001</v>
      </c>
      <c r="F328" s="85">
        <f>F329+F342</f>
        <v>36240564.099999994</v>
      </c>
      <c r="G328" s="106"/>
    </row>
    <row r="329" spans="1:7" ht="37.5" outlineLevel="6" x14ac:dyDescent="0.25">
      <c r="A329" s="79" t="s">
        <v>403</v>
      </c>
      <c r="B329" s="62" t="s">
        <v>257</v>
      </c>
      <c r="C329" s="62" t="s">
        <v>138</v>
      </c>
      <c r="D329" s="62" t="s">
        <v>6</v>
      </c>
      <c r="E329" s="151">
        <f>E330</f>
        <v>18276307.850000001</v>
      </c>
      <c r="F329" s="85">
        <f>F330</f>
        <v>18717084.059999999</v>
      </c>
      <c r="G329" s="106"/>
    </row>
    <row r="330" spans="1:7" ht="39.75" customHeight="1" outlineLevel="6" x14ac:dyDescent="0.25">
      <c r="A330" s="46" t="s">
        <v>409</v>
      </c>
      <c r="B330" s="47" t="s">
        <v>257</v>
      </c>
      <c r="C330" s="47" t="s">
        <v>149</v>
      </c>
      <c r="D330" s="47" t="s">
        <v>6</v>
      </c>
      <c r="E330" s="151">
        <f>E331+E335</f>
        <v>18276307.850000001</v>
      </c>
      <c r="F330" s="85">
        <f>F331+F335</f>
        <v>18717084.059999999</v>
      </c>
      <c r="G330" s="106"/>
    </row>
    <row r="331" spans="1:7" ht="37.5" outlineLevel="6" x14ac:dyDescent="0.25">
      <c r="A331" s="81" t="s">
        <v>207</v>
      </c>
      <c r="B331" s="47" t="s">
        <v>257</v>
      </c>
      <c r="C331" s="47" t="s">
        <v>225</v>
      </c>
      <c r="D331" s="47" t="s">
        <v>6</v>
      </c>
      <c r="E331" s="151">
        <f>E332</f>
        <v>18180807.850000001</v>
      </c>
      <c r="F331" s="151">
        <f t="shared" ref="E331:F333" si="21">F332</f>
        <v>18621584.059999999</v>
      </c>
      <c r="G331" s="106"/>
    </row>
    <row r="332" spans="1:7" ht="37.5" customHeight="1" outlineLevel="6" x14ac:dyDescent="0.25">
      <c r="A332" s="46" t="s">
        <v>115</v>
      </c>
      <c r="B332" s="47" t="s">
        <v>257</v>
      </c>
      <c r="C332" s="47" t="s">
        <v>151</v>
      </c>
      <c r="D332" s="47" t="s">
        <v>6</v>
      </c>
      <c r="E332" s="151">
        <f t="shared" si="21"/>
        <v>18180807.850000001</v>
      </c>
      <c r="F332" s="85">
        <f t="shared" si="21"/>
        <v>18621584.059999999</v>
      </c>
      <c r="G332" s="106"/>
    </row>
    <row r="333" spans="1:7" ht="37.5" outlineLevel="6" x14ac:dyDescent="0.25">
      <c r="A333" s="46" t="s">
        <v>37</v>
      </c>
      <c r="B333" s="47" t="s">
        <v>257</v>
      </c>
      <c r="C333" s="47" t="s">
        <v>151</v>
      </c>
      <c r="D333" s="47" t="s">
        <v>38</v>
      </c>
      <c r="E333" s="151">
        <f t="shared" si="21"/>
        <v>18180807.850000001</v>
      </c>
      <c r="F333" s="85">
        <f t="shared" si="21"/>
        <v>18621584.059999999</v>
      </c>
      <c r="G333" s="106"/>
    </row>
    <row r="334" spans="1:7" outlineLevel="6" x14ac:dyDescent="0.25">
      <c r="A334" s="46" t="s">
        <v>74</v>
      </c>
      <c r="B334" s="47" t="s">
        <v>257</v>
      </c>
      <c r="C334" s="47" t="s">
        <v>151</v>
      </c>
      <c r="D334" s="47" t="s">
        <v>75</v>
      </c>
      <c r="E334" s="151">
        <v>18180807.850000001</v>
      </c>
      <c r="F334" s="85">
        <v>18621584.059999999</v>
      </c>
      <c r="G334" s="106"/>
    </row>
    <row r="335" spans="1:7" ht="37.5" outlineLevel="6" x14ac:dyDescent="0.25">
      <c r="A335" s="49" t="s">
        <v>410</v>
      </c>
      <c r="B335" s="47" t="s">
        <v>257</v>
      </c>
      <c r="C335" s="47" t="s">
        <v>226</v>
      </c>
      <c r="D335" s="47" t="s">
        <v>6</v>
      </c>
      <c r="E335" s="151">
        <f>E336+E339</f>
        <v>95500</v>
      </c>
      <c r="F335" s="85">
        <f>F336+F339</f>
        <v>95500</v>
      </c>
      <c r="G335" s="106"/>
    </row>
    <row r="336" spans="1:7" outlineLevel="6" x14ac:dyDescent="0.25">
      <c r="A336" s="46" t="s">
        <v>269</v>
      </c>
      <c r="B336" s="47" t="s">
        <v>257</v>
      </c>
      <c r="C336" s="47" t="s">
        <v>292</v>
      </c>
      <c r="D336" s="47" t="s">
        <v>6</v>
      </c>
      <c r="E336" s="151">
        <f>E337</f>
        <v>10000</v>
      </c>
      <c r="F336" s="85">
        <f>F337</f>
        <v>10000</v>
      </c>
      <c r="G336" s="106"/>
    </row>
    <row r="337" spans="1:7" ht="37.5" outlineLevel="6" x14ac:dyDescent="0.25">
      <c r="A337" s="46" t="s">
        <v>37</v>
      </c>
      <c r="B337" s="47" t="s">
        <v>257</v>
      </c>
      <c r="C337" s="47" t="s">
        <v>292</v>
      </c>
      <c r="D337" s="47" t="s">
        <v>38</v>
      </c>
      <c r="E337" s="151">
        <f>E338</f>
        <v>10000</v>
      </c>
      <c r="F337" s="85">
        <f>F338</f>
        <v>10000</v>
      </c>
      <c r="G337" s="106"/>
    </row>
    <row r="338" spans="1:7" outlineLevel="6" x14ac:dyDescent="0.25">
      <c r="A338" s="46" t="s">
        <v>74</v>
      </c>
      <c r="B338" s="47" t="s">
        <v>257</v>
      </c>
      <c r="C338" s="47" t="s">
        <v>292</v>
      </c>
      <c r="D338" s="47" t="s">
        <v>75</v>
      </c>
      <c r="E338" s="151">
        <v>10000</v>
      </c>
      <c r="F338" s="85">
        <v>10000</v>
      </c>
      <c r="G338" s="106"/>
    </row>
    <row r="339" spans="1:7" outlineLevel="6" x14ac:dyDescent="0.25">
      <c r="A339" s="46" t="s">
        <v>112</v>
      </c>
      <c r="B339" s="47" t="s">
        <v>257</v>
      </c>
      <c r="C339" s="47" t="s">
        <v>150</v>
      </c>
      <c r="D339" s="47" t="s">
        <v>6</v>
      </c>
      <c r="E339" s="151">
        <f>E340</f>
        <v>85500</v>
      </c>
      <c r="F339" s="85">
        <f>F340</f>
        <v>85500</v>
      </c>
      <c r="G339" s="106"/>
    </row>
    <row r="340" spans="1:7" ht="37.5" outlineLevel="1" x14ac:dyDescent="0.25">
      <c r="A340" s="46" t="s">
        <v>37</v>
      </c>
      <c r="B340" s="47" t="s">
        <v>257</v>
      </c>
      <c r="C340" s="47" t="s">
        <v>150</v>
      </c>
      <c r="D340" s="47" t="s">
        <v>38</v>
      </c>
      <c r="E340" s="151">
        <f>E341</f>
        <v>85500</v>
      </c>
      <c r="F340" s="85">
        <f>F341</f>
        <v>85500</v>
      </c>
      <c r="G340" s="106"/>
    </row>
    <row r="341" spans="1:7" ht="21" customHeight="1" outlineLevel="2" x14ac:dyDescent="0.25">
      <c r="A341" s="46" t="s">
        <v>74</v>
      </c>
      <c r="B341" s="47" t="s">
        <v>257</v>
      </c>
      <c r="C341" s="47" t="s">
        <v>150</v>
      </c>
      <c r="D341" s="47" t="s">
        <v>75</v>
      </c>
      <c r="E341" s="151">
        <v>85500</v>
      </c>
      <c r="F341" s="85">
        <v>85500</v>
      </c>
      <c r="G341" s="106"/>
    </row>
    <row r="342" spans="1:7" s="76" customFormat="1" ht="37.5" outlineLevel="3" x14ac:dyDescent="0.25">
      <c r="A342" s="79" t="s">
        <v>376</v>
      </c>
      <c r="B342" s="62" t="s">
        <v>257</v>
      </c>
      <c r="C342" s="62" t="s">
        <v>136</v>
      </c>
      <c r="D342" s="62" t="s">
        <v>6</v>
      </c>
      <c r="E342" s="152">
        <f>E343+E350</f>
        <v>12942789.18</v>
      </c>
      <c r="F342" s="152">
        <f>F343+F350</f>
        <v>17523480.039999999</v>
      </c>
      <c r="G342" s="122"/>
    </row>
    <row r="343" spans="1:7" ht="38.25" customHeight="1" outlineLevel="4" x14ac:dyDescent="0.25">
      <c r="A343" s="46" t="s">
        <v>375</v>
      </c>
      <c r="B343" s="47" t="s">
        <v>257</v>
      </c>
      <c r="C343" s="47" t="s">
        <v>229</v>
      </c>
      <c r="D343" s="47" t="s">
        <v>6</v>
      </c>
      <c r="E343" s="151">
        <f>E344+E347</f>
        <v>12942789.18</v>
      </c>
      <c r="F343" s="151">
        <f>F344+F347</f>
        <v>13155830.039999999</v>
      </c>
      <c r="G343" s="106"/>
    </row>
    <row r="344" spans="1:7" ht="39" customHeight="1" outlineLevel="5" x14ac:dyDescent="0.25">
      <c r="A344" s="46" t="s">
        <v>73</v>
      </c>
      <c r="B344" s="47" t="s">
        <v>257</v>
      </c>
      <c r="C344" s="47" t="s">
        <v>137</v>
      </c>
      <c r="D344" s="47" t="s">
        <v>6</v>
      </c>
      <c r="E344" s="151">
        <f t="shared" ref="E344:F345" si="22">E345</f>
        <v>12844429.18</v>
      </c>
      <c r="F344" s="85">
        <f t="shared" si="22"/>
        <v>13155830.039999999</v>
      </c>
      <c r="G344" s="106"/>
    </row>
    <row r="345" spans="1:7" ht="37.5" outlineLevel="6" x14ac:dyDescent="0.25">
      <c r="A345" s="46" t="s">
        <v>37</v>
      </c>
      <c r="B345" s="47" t="s">
        <v>257</v>
      </c>
      <c r="C345" s="47" t="s">
        <v>137</v>
      </c>
      <c r="D345" s="47" t="s">
        <v>38</v>
      </c>
      <c r="E345" s="151">
        <f t="shared" si="22"/>
        <v>12844429.18</v>
      </c>
      <c r="F345" s="85">
        <f t="shared" si="22"/>
        <v>13155830.039999999</v>
      </c>
      <c r="G345" s="106"/>
    </row>
    <row r="346" spans="1:7" outlineLevel="5" x14ac:dyDescent="0.25">
      <c r="A346" s="46" t="s">
        <v>74</v>
      </c>
      <c r="B346" s="47" t="s">
        <v>257</v>
      </c>
      <c r="C346" s="47" t="s">
        <v>137</v>
      </c>
      <c r="D346" s="47" t="s">
        <v>75</v>
      </c>
      <c r="E346" s="151">
        <v>12844429.18</v>
      </c>
      <c r="F346" s="85">
        <v>13155830.039999999</v>
      </c>
      <c r="G346" s="106"/>
    </row>
    <row r="347" spans="1:7" ht="75" outlineLevel="5" x14ac:dyDescent="0.3">
      <c r="A347" s="141" t="s">
        <v>780</v>
      </c>
      <c r="B347" s="47" t="s">
        <v>257</v>
      </c>
      <c r="C347" s="47" t="s">
        <v>781</v>
      </c>
      <c r="D347" s="47" t="s">
        <v>6</v>
      </c>
      <c r="E347" s="151">
        <f>E348</f>
        <v>98360</v>
      </c>
      <c r="F347" s="151">
        <v>0</v>
      </c>
      <c r="G347" s="106"/>
    </row>
    <row r="348" spans="1:7" ht="37.5" outlineLevel="5" x14ac:dyDescent="0.25">
      <c r="A348" s="46" t="s">
        <v>37</v>
      </c>
      <c r="B348" s="47" t="s">
        <v>257</v>
      </c>
      <c r="C348" s="47" t="s">
        <v>781</v>
      </c>
      <c r="D348" s="47" t="s">
        <v>38</v>
      </c>
      <c r="E348" s="151">
        <f>E349</f>
        <v>98360</v>
      </c>
      <c r="F348" s="151">
        <v>0</v>
      </c>
      <c r="G348" s="106"/>
    </row>
    <row r="349" spans="1:7" outlineLevel="5" x14ac:dyDescent="0.3">
      <c r="A349" s="141" t="s">
        <v>74</v>
      </c>
      <c r="B349" s="47" t="s">
        <v>257</v>
      </c>
      <c r="C349" s="47" t="s">
        <v>781</v>
      </c>
      <c r="D349" s="47" t="s">
        <v>75</v>
      </c>
      <c r="E349" s="151">
        <v>98360</v>
      </c>
      <c r="F349" s="151">
        <v>0</v>
      </c>
      <c r="G349" s="106"/>
    </row>
    <row r="350" spans="1:7" outlineLevel="5" x14ac:dyDescent="0.25">
      <c r="A350" s="160" t="s">
        <v>652</v>
      </c>
      <c r="B350" s="62" t="s">
        <v>257</v>
      </c>
      <c r="C350" s="62" t="s">
        <v>653</v>
      </c>
      <c r="D350" s="62" t="s">
        <v>6</v>
      </c>
      <c r="E350" s="151">
        <f t="shared" ref="E350:F352" si="23">E351</f>
        <v>0</v>
      </c>
      <c r="F350" s="151">
        <f t="shared" si="23"/>
        <v>4367650</v>
      </c>
      <c r="G350" s="106"/>
    </row>
    <row r="351" spans="1:7" ht="75" outlineLevel="5" x14ac:dyDescent="0.25">
      <c r="A351" s="48" t="s">
        <v>630</v>
      </c>
      <c r="B351" s="47" t="s">
        <v>257</v>
      </c>
      <c r="C351" s="47" t="s">
        <v>654</v>
      </c>
      <c r="D351" s="47" t="s">
        <v>6</v>
      </c>
      <c r="E351" s="151">
        <f t="shared" si="23"/>
        <v>0</v>
      </c>
      <c r="F351" s="151">
        <f t="shared" si="23"/>
        <v>4367650</v>
      </c>
      <c r="G351" s="106"/>
    </row>
    <row r="352" spans="1:7" ht="37.5" outlineLevel="5" x14ac:dyDescent="0.25">
      <c r="A352" s="46" t="s">
        <v>37</v>
      </c>
      <c r="B352" s="47" t="s">
        <v>257</v>
      </c>
      <c r="C352" s="47" t="s">
        <v>654</v>
      </c>
      <c r="D352" s="47" t="s">
        <v>38</v>
      </c>
      <c r="E352" s="151">
        <f t="shared" si="23"/>
        <v>0</v>
      </c>
      <c r="F352" s="151">
        <f t="shared" si="23"/>
        <v>4367650</v>
      </c>
      <c r="G352" s="106"/>
    </row>
    <row r="353" spans="1:7" outlineLevel="5" x14ac:dyDescent="0.3">
      <c r="A353" s="141" t="s">
        <v>74</v>
      </c>
      <c r="B353" s="47" t="s">
        <v>257</v>
      </c>
      <c r="C353" s="47" t="s">
        <v>654</v>
      </c>
      <c r="D353" s="47" t="s">
        <v>75</v>
      </c>
      <c r="E353" s="151">
        <v>0</v>
      </c>
      <c r="F353" s="85">
        <v>4367650</v>
      </c>
      <c r="G353" s="106"/>
    </row>
    <row r="354" spans="1:7" outlineLevel="6" x14ac:dyDescent="0.25">
      <c r="A354" s="46" t="s">
        <v>76</v>
      </c>
      <c r="B354" s="47" t="s">
        <v>77</v>
      </c>
      <c r="C354" s="47" t="s">
        <v>126</v>
      </c>
      <c r="D354" s="47" t="s">
        <v>6</v>
      </c>
      <c r="E354" s="151">
        <f>E355</f>
        <v>170000</v>
      </c>
      <c r="F354" s="85">
        <f>F355</f>
        <v>170000</v>
      </c>
      <c r="G354" s="106"/>
    </row>
    <row r="355" spans="1:7" s="153" customFormat="1" ht="37.5" x14ac:dyDescent="0.25">
      <c r="A355" s="79" t="s">
        <v>403</v>
      </c>
      <c r="B355" s="62" t="s">
        <v>77</v>
      </c>
      <c r="C355" s="62" t="s">
        <v>138</v>
      </c>
      <c r="D355" s="62" t="s">
        <v>6</v>
      </c>
      <c r="E355" s="152">
        <f>E356+E361</f>
        <v>170000</v>
      </c>
      <c r="F355" s="87">
        <f>F356+F361</f>
        <v>170000</v>
      </c>
      <c r="G355" s="122"/>
    </row>
    <row r="356" spans="1:7" ht="18" customHeight="1" outlineLevel="1" x14ac:dyDescent="0.25">
      <c r="A356" s="46" t="s">
        <v>406</v>
      </c>
      <c r="B356" s="47" t="s">
        <v>77</v>
      </c>
      <c r="C356" s="47" t="s">
        <v>146</v>
      </c>
      <c r="D356" s="47" t="s">
        <v>6</v>
      </c>
      <c r="E356" s="151">
        <f>E357</f>
        <v>70000</v>
      </c>
      <c r="F356" s="151">
        <f>F357</f>
        <v>70000</v>
      </c>
      <c r="G356" s="106"/>
    </row>
    <row r="357" spans="1:7" ht="37.5" outlineLevel="2" x14ac:dyDescent="0.25">
      <c r="A357" s="80" t="s">
        <v>206</v>
      </c>
      <c r="B357" s="47" t="s">
        <v>77</v>
      </c>
      <c r="C357" s="47" t="s">
        <v>221</v>
      </c>
      <c r="D357" s="47" t="s">
        <v>6</v>
      </c>
      <c r="E357" s="151">
        <f t="shared" ref="E357:F359" si="24">E358</f>
        <v>70000</v>
      </c>
      <c r="F357" s="85">
        <f t="shared" si="24"/>
        <v>70000</v>
      </c>
      <c r="G357" s="106"/>
    </row>
    <row r="358" spans="1:7" ht="18" customHeight="1" outlineLevel="2" x14ac:dyDescent="0.25">
      <c r="A358" s="46" t="s">
        <v>439</v>
      </c>
      <c r="B358" s="47" t="s">
        <v>77</v>
      </c>
      <c r="C358" s="47" t="s">
        <v>236</v>
      </c>
      <c r="D358" s="47" t="s">
        <v>6</v>
      </c>
      <c r="E358" s="151">
        <f t="shared" si="24"/>
        <v>70000</v>
      </c>
      <c r="F358" s="85">
        <f t="shared" si="24"/>
        <v>70000</v>
      </c>
      <c r="G358" s="106"/>
    </row>
    <row r="359" spans="1:7" ht="18" customHeight="1" outlineLevel="2" x14ac:dyDescent="0.25">
      <c r="A359" s="46" t="s">
        <v>15</v>
      </c>
      <c r="B359" s="47" t="s">
        <v>77</v>
      </c>
      <c r="C359" s="47" t="s">
        <v>236</v>
      </c>
      <c r="D359" s="47" t="s">
        <v>16</v>
      </c>
      <c r="E359" s="151">
        <f t="shared" si="24"/>
        <v>70000</v>
      </c>
      <c r="F359" s="85">
        <f t="shared" si="24"/>
        <v>70000</v>
      </c>
      <c r="G359" s="106"/>
    </row>
    <row r="360" spans="1:7" ht="37.5" outlineLevel="2" x14ac:dyDescent="0.25">
      <c r="A360" s="46" t="s">
        <v>17</v>
      </c>
      <c r="B360" s="47" t="s">
        <v>77</v>
      </c>
      <c r="C360" s="47" t="s">
        <v>236</v>
      </c>
      <c r="D360" s="47" t="s">
        <v>18</v>
      </c>
      <c r="E360" s="151">
        <v>70000</v>
      </c>
      <c r="F360" s="85">
        <v>70000</v>
      </c>
      <c r="G360" s="106"/>
    </row>
    <row r="361" spans="1:7" ht="18" customHeight="1" outlineLevel="1" x14ac:dyDescent="0.25">
      <c r="A361" s="51" t="s">
        <v>239</v>
      </c>
      <c r="B361" s="47" t="s">
        <v>77</v>
      </c>
      <c r="C361" s="47" t="s">
        <v>238</v>
      </c>
      <c r="D361" s="47" t="s">
        <v>6</v>
      </c>
      <c r="E361" s="151">
        <f t="shared" ref="E361:F363" si="25">E362</f>
        <v>100000</v>
      </c>
      <c r="F361" s="85">
        <f t="shared" si="25"/>
        <v>100000</v>
      </c>
      <c r="G361" s="106"/>
    </row>
    <row r="362" spans="1:7" outlineLevel="2" x14ac:dyDescent="0.25">
      <c r="A362" s="46" t="s">
        <v>78</v>
      </c>
      <c r="B362" s="47" t="s">
        <v>77</v>
      </c>
      <c r="C362" s="47" t="s">
        <v>153</v>
      </c>
      <c r="D362" s="47" t="s">
        <v>6</v>
      </c>
      <c r="E362" s="151">
        <f t="shared" si="25"/>
        <v>100000</v>
      </c>
      <c r="F362" s="85">
        <f t="shared" si="25"/>
        <v>100000</v>
      </c>
      <c r="G362" s="106"/>
    </row>
    <row r="363" spans="1:7" ht="18.75" customHeight="1" outlineLevel="3" x14ac:dyDescent="0.25">
      <c r="A363" s="46" t="s">
        <v>15</v>
      </c>
      <c r="B363" s="47" t="s">
        <v>77</v>
      </c>
      <c r="C363" s="47" t="s">
        <v>153</v>
      </c>
      <c r="D363" s="47" t="s">
        <v>16</v>
      </c>
      <c r="E363" s="151">
        <f t="shared" si="25"/>
        <v>100000</v>
      </c>
      <c r="F363" s="85">
        <f t="shared" si="25"/>
        <v>100000</v>
      </c>
      <c r="G363" s="106"/>
    </row>
    <row r="364" spans="1:7" ht="39" customHeight="1" outlineLevel="4" x14ac:dyDescent="0.25">
      <c r="A364" s="46" t="s">
        <v>17</v>
      </c>
      <c r="B364" s="47" t="s">
        <v>77</v>
      </c>
      <c r="C364" s="47" t="s">
        <v>153</v>
      </c>
      <c r="D364" s="47" t="s">
        <v>18</v>
      </c>
      <c r="E364" s="151">
        <v>100000</v>
      </c>
      <c r="F364" s="85">
        <v>100000</v>
      </c>
      <c r="G364" s="106"/>
    </row>
    <row r="365" spans="1:7" outlineLevel="5" x14ac:dyDescent="0.25">
      <c r="A365" s="46" t="s">
        <v>116</v>
      </c>
      <c r="B365" s="47" t="s">
        <v>117</v>
      </c>
      <c r="C365" s="47" t="s">
        <v>126</v>
      </c>
      <c r="D365" s="47" t="s">
        <v>6</v>
      </c>
      <c r="E365" s="151">
        <f>E366</f>
        <v>19189400</v>
      </c>
      <c r="F365" s="151">
        <f>F366</f>
        <v>19181400</v>
      </c>
      <c r="G365" s="106"/>
    </row>
    <row r="366" spans="1:7" ht="37.5" outlineLevel="6" x14ac:dyDescent="0.25">
      <c r="A366" s="79" t="s">
        <v>412</v>
      </c>
      <c r="B366" s="62" t="s">
        <v>117</v>
      </c>
      <c r="C366" s="62" t="s">
        <v>138</v>
      </c>
      <c r="D366" s="62" t="s">
        <v>6</v>
      </c>
      <c r="E366" s="151">
        <f>E367</f>
        <v>19189400</v>
      </c>
      <c r="F366" s="85">
        <f>F367</f>
        <v>19181400</v>
      </c>
      <c r="G366" s="106"/>
    </row>
    <row r="367" spans="1:7" s="3" customFormat="1" ht="39.75" customHeight="1" x14ac:dyDescent="0.25">
      <c r="A367" s="49" t="s">
        <v>209</v>
      </c>
      <c r="B367" s="47" t="s">
        <v>117</v>
      </c>
      <c r="C367" s="47" t="s">
        <v>227</v>
      </c>
      <c r="D367" s="47" t="s">
        <v>6</v>
      </c>
      <c r="E367" s="151">
        <f>E368+E375+E382</f>
        <v>19189400</v>
      </c>
      <c r="F367" s="85">
        <f>F368+F375+F382</f>
        <v>19181400</v>
      </c>
      <c r="G367" s="106"/>
    </row>
    <row r="368" spans="1:7" ht="39" customHeight="1" outlineLevel="1" x14ac:dyDescent="0.25">
      <c r="A368" s="46" t="s">
        <v>528</v>
      </c>
      <c r="B368" s="47" t="s">
        <v>117</v>
      </c>
      <c r="C368" s="47" t="s">
        <v>570</v>
      </c>
      <c r="D368" s="47" t="s">
        <v>6</v>
      </c>
      <c r="E368" s="151">
        <f>E369+E371+E373</f>
        <v>3406000</v>
      </c>
      <c r="F368" s="85">
        <f>F369+F371+F373</f>
        <v>3401000</v>
      </c>
      <c r="G368" s="106"/>
    </row>
    <row r="369" spans="1:9" ht="36.75" customHeight="1" outlineLevel="2" x14ac:dyDescent="0.25">
      <c r="A369" s="46" t="s">
        <v>11</v>
      </c>
      <c r="B369" s="47" t="s">
        <v>117</v>
      </c>
      <c r="C369" s="47" t="s">
        <v>570</v>
      </c>
      <c r="D369" s="47" t="s">
        <v>12</v>
      </c>
      <c r="E369" s="151">
        <f>E370</f>
        <v>3121000</v>
      </c>
      <c r="F369" s="85">
        <f>F370</f>
        <v>3121000</v>
      </c>
      <c r="G369" s="106"/>
    </row>
    <row r="370" spans="1:9" ht="18" customHeight="1" outlineLevel="4" x14ac:dyDescent="0.25">
      <c r="A370" s="46" t="s">
        <v>13</v>
      </c>
      <c r="B370" s="47" t="s">
        <v>117</v>
      </c>
      <c r="C370" s="47" t="s">
        <v>570</v>
      </c>
      <c r="D370" s="47" t="s">
        <v>14</v>
      </c>
      <c r="E370" s="151">
        <f>3121000</f>
        <v>3121000</v>
      </c>
      <c r="F370" s="85">
        <f>3121000</f>
        <v>3121000</v>
      </c>
      <c r="G370" s="106"/>
    </row>
    <row r="371" spans="1:9" ht="18" customHeight="1" outlineLevel="5" x14ac:dyDescent="0.25">
      <c r="A371" s="46" t="s">
        <v>15</v>
      </c>
      <c r="B371" s="47" t="s">
        <v>117</v>
      </c>
      <c r="C371" s="47" t="s">
        <v>570</v>
      </c>
      <c r="D371" s="47" t="s">
        <v>16</v>
      </c>
      <c r="E371" s="151">
        <f>E372</f>
        <v>100000</v>
      </c>
      <c r="F371" s="85">
        <f>F372</f>
        <v>100000</v>
      </c>
      <c r="G371" s="106"/>
    </row>
    <row r="372" spans="1:9" ht="37.5" outlineLevel="6" x14ac:dyDescent="0.25">
      <c r="A372" s="46" t="s">
        <v>17</v>
      </c>
      <c r="B372" s="47" t="s">
        <v>117</v>
      </c>
      <c r="C372" s="47" t="s">
        <v>570</v>
      </c>
      <c r="D372" s="47" t="s">
        <v>18</v>
      </c>
      <c r="E372" s="151">
        <v>100000</v>
      </c>
      <c r="F372" s="85">
        <v>100000</v>
      </c>
      <c r="G372" s="106"/>
    </row>
    <row r="373" spans="1:9" outlineLevel="4" x14ac:dyDescent="0.25">
      <c r="A373" s="46" t="s">
        <v>19</v>
      </c>
      <c r="B373" s="47" t="s">
        <v>117</v>
      </c>
      <c r="C373" s="47" t="s">
        <v>570</v>
      </c>
      <c r="D373" s="47" t="s">
        <v>20</v>
      </c>
      <c r="E373" s="151">
        <f>E374</f>
        <v>185000</v>
      </c>
      <c r="F373" s="85">
        <f>F374</f>
        <v>180000</v>
      </c>
      <c r="G373" s="106"/>
    </row>
    <row r="374" spans="1:9" outlineLevel="5" x14ac:dyDescent="0.25">
      <c r="A374" s="46" t="s">
        <v>21</v>
      </c>
      <c r="B374" s="47" t="s">
        <v>117</v>
      </c>
      <c r="C374" s="47" t="s">
        <v>570</v>
      </c>
      <c r="D374" s="47" t="s">
        <v>22</v>
      </c>
      <c r="E374" s="151">
        <v>185000</v>
      </c>
      <c r="F374" s="85">
        <v>180000</v>
      </c>
      <c r="G374" s="106"/>
    </row>
    <row r="375" spans="1:9" ht="37.5" outlineLevel="6" x14ac:dyDescent="0.25">
      <c r="A375" s="46" t="s">
        <v>33</v>
      </c>
      <c r="B375" s="47" t="s">
        <v>117</v>
      </c>
      <c r="C375" s="47" t="s">
        <v>154</v>
      </c>
      <c r="D375" s="47" t="s">
        <v>6</v>
      </c>
      <c r="E375" s="151">
        <f>E376+E378+E380</f>
        <v>13932000</v>
      </c>
      <c r="F375" s="85">
        <f>F376+F378+F380</f>
        <v>13929000</v>
      </c>
      <c r="G375" s="106"/>
    </row>
    <row r="376" spans="1:9" s="3" customFormat="1" ht="54.75" customHeight="1" x14ac:dyDescent="0.25">
      <c r="A376" s="46" t="s">
        <v>11</v>
      </c>
      <c r="B376" s="47" t="s">
        <v>117</v>
      </c>
      <c r="C376" s="47" t="s">
        <v>154</v>
      </c>
      <c r="D376" s="47" t="s">
        <v>12</v>
      </c>
      <c r="E376" s="151">
        <f>E377</f>
        <v>11192000</v>
      </c>
      <c r="F376" s="85">
        <f>F377</f>
        <v>11192000</v>
      </c>
      <c r="G376" s="106"/>
    </row>
    <row r="377" spans="1:9" x14ac:dyDescent="0.25">
      <c r="A377" s="46" t="s">
        <v>34</v>
      </c>
      <c r="B377" s="47" t="s">
        <v>117</v>
      </c>
      <c r="C377" s="47" t="s">
        <v>154</v>
      </c>
      <c r="D377" s="47" t="s">
        <v>35</v>
      </c>
      <c r="E377" s="151">
        <v>11192000</v>
      </c>
      <c r="F377" s="85">
        <v>11192000</v>
      </c>
      <c r="G377" s="106"/>
    </row>
    <row r="378" spans="1:9" ht="18" customHeight="1" x14ac:dyDescent="0.25">
      <c r="A378" s="46" t="s">
        <v>15</v>
      </c>
      <c r="B378" s="47" t="s">
        <v>117</v>
      </c>
      <c r="C378" s="47" t="s">
        <v>154</v>
      </c>
      <c r="D378" s="47" t="s">
        <v>16</v>
      </c>
      <c r="E378" s="151">
        <f>E379</f>
        <v>2700000</v>
      </c>
      <c r="F378" s="85">
        <f>F379</f>
        <v>2700000</v>
      </c>
      <c r="G378" s="106"/>
    </row>
    <row r="379" spans="1:9" ht="37.5" x14ac:dyDescent="0.25">
      <c r="A379" s="46" t="s">
        <v>17</v>
      </c>
      <c r="B379" s="47" t="s">
        <v>117</v>
      </c>
      <c r="C379" s="47" t="s">
        <v>154</v>
      </c>
      <c r="D379" s="47" t="s">
        <v>18</v>
      </c>
      <c r="E379" s="151">
        <v>2700000</v>
      </c>
      <c r="F379" s="85">
        <v>2700000</v>
      </c>
      <c r="G379" s="106"/>
      <c r="H379" s="72"/>
      <c r="I379" s="72"/>
    </row>
    <row r="380" spans="1:9" x14ac:dyDescent="0.25">
      <c r="A380" s="46" t="s">
        <v>19</v>
      </c>
      <c r="B380" s="47" t="s">
        <v>117</v>
      </c>
      <c r="C380" s="47" t="s">
        <v>154</v>
      </c>
      <c r="D380" s="47" t="s">
        <v>20</v>
      </c>
      <c r="E380" s="151">
        <f>E381</f>
        <v>40000</v>
      </c>
      <c r="F380" s="85">
        <f>F381</f>
        <v>37000</v>
      </c>
      <c r="G380" s="106"/>
      <c r="H380" s="72"/>
      <c r="I380" s="72"/>
    </row>
    <row r="381" spans="1:9" x14ac:dyDescent="0.25">
      <c r="A381" s="46" t="s">
        <v>21</v>
      </c>
      <c r="B381" s="47" t="s">
        <v>117</v>
      </c>
      <c r="C381" s="47" t="s">
        <v>154</v>
      </c>
      <c r="D381" s="47" t="s">
        <v>22</v>
      </c>
      <c r="E381" s="151">
        <v>40000</v>
      </c>
      <c r="F381" s="85">
        <v>37000</v>
      </c>
      <c r="G381" s="106"/>
      <c r="H381" s="72"/>
      <c r="I381" s="72"/>
    </row>
    <row r="382" spans="1:9" ht="39" customHeight="1" x14ac:dyDescent="0.25">
      <c r="A382" s="51" t="s">
        <v>36</v>
      </c>
      <c r="B382" s="47" t="s">
        <v>117</v>
      </c>
      <c r="C382" s="47" t="s">
        <v>155</v>
      </c>
      <c r="D382" s="47" t="s">
        <v>6</v>
      </c>
      <c r="E382" s="151">
        <f>E383</f>
        <v>1851400</v>
      </c>
      <c r="F382" s="85">
        <f>F383</f>
        <v>1851400</v>
      </c>
      <c r="G382" s="106"/>
      <c r="H382" s="72"/>
      <c r="I382" s="72"/>
    </row>
    <row r="383" spans="1:9" ht="37.5" x14ac:dyDescent="0.25">
      <c r="A383" s="46" t="s">
        <v>37</v>
      </c>
      <c r="B383" s="47" t="s">
        <v>117</v>
      </c>
      <c r="C383" s="47" t="s">
        <v>155</v>
      </c>
      <c r="D383" s="47" t="s">
        <v>38</v>
      </c>
      <c r="E383" s="151">
        <f>E384</f>
        <v>1851400</v>
      </c>
      <c r="F383" s="85">
        <f>F384</f>
        <v>1851400</v>
      </c>
      <c r="G383" s="106"/>
      <c r="H383" s="72"/>
      <c r="I383" s="72"/>
    </row>
    <row r="384" spans="1:9" x14ac:dyDescent="0.25">
      <c r="A384" s="46" t="s">
        <v>39</v>
      </c>
      <c r="B384" s="47" t="s">
        <v>117</v>
      </c>
      <c r="C384" s="47" t="s">
        <v>155</v>
      </c>
      <c r="D384" s="47" t="s">
        <v>40</v>
      </c>
      <c r="E384" s="151">
        <v>1851400</v>
      </c>
      <c r="F384" s="85">
        <v>1851400</v>
      </c>
      <c r="G384" s="106"/>
      <c r="H384" s="72"/>
      <c r="I384" s="72"/>
    </row>
    <row r="385" spans="1:9" x14ac:dyDescent="0.25">
      <c r="A385" s="44" t="s">
        <v>79</v>
      </c>
      <c r="B385" s="45" t="s">
        <v>80</v>
      </c>
      <c r="C385" s="45" t="s">
        <v>126</v>
      </c>
      <c r="D385" s="45" t="s">
        <v>6</v>
      </c>
      <c r="E385" s="150">
        <f>E386</f>
        <v>25331095.880000003</v>
      </c>
      <c r="F385" s="89">
        <f>F386</f>
        <v>25672291.100000001</v>
      </c>
      <c r="G385" s="107">
        <f>'прил 12'!F538</f>
        <v>25331095.880000003</v>
      </c>
      <c r="H385" s="107">
        <f>'прил 12'!G538</f>
        <v>25672291.100000001</v>
      </c>
      <c r="I385" s="72"/>
    </row>
    <row r="386" spans="1:9" x14ac:dyDescent="0.25">
      <c r="A386" s="46" t="s">
        <v>81</v>
      </c>
      <c r="B386" s="47" t="s">
        <v>82</v>
      </c>
      <c r="C386" s="47" t="s">
        <v>126</v>
      </c>
      <c r="D386" s="47" t="s">
        <v>6</v>
      </c>
      <c r="E386" s="151">
        <f>E387</f>
        <v>25331095.880000003</v>
      </c>
      <c r="F386" s="85">
        <f>F387</f>
        <v>25672291.100000001</v>
      </c>
      <c r="G386" s="106"/>
      <c r="H386" s="72"/>
      <c r="I386" s="72"/>
    </row>
    <row r="387" spans="1:9" ht="39.75" customHeight="1" x14ac:dyDescent="0.25">
      <c r="A387" s="79" t="s">
        <v>376</v>
      </c>
      <c r="B387" s="62" t="s">
        <v>82</v>
      </c>
      <c r="C387" s="62" t="s">
        <v>136</v>
      </c>
      <c r="D387" s="62" t="s">
        <v>6</v>
      </c>
      <c r="E387" s="151">
        <f>E388+E405+E392</f>
        <v>25331095.880000003</v>
      </c>
      <c r="F387" s="151">
        <f>F388+F405+F392</f>
        <v>25672291.100000001</v>
      </c>
      <c r="G387" s="106"/>
      <c r="H387" s="72"/>
      <c r="I387" s="72"/>
    </row>
    <row r="388" spans="1:9" ht="37.5" x14ac:dyDescent="0.25">
      <c r="A388" s="46" t="s">
        <v>377</v>
      </c>
      <c r="B388" s="47" t="s">
        <v>82</v>
      </c>
      <c r="C388" s="47" t="s">
        <v>228</v>
      </c>
      <c r="D388" s="47" t="s">
        <v>6</v>
      </c>
      <c r="E388" s="151">
        <f>E402+E399+E389</f>
        <v>7913005</v>
      </c>
      <c r="F388" s="151">
        <f>F402+F399+F389</f>
        <v>7913005</v>
      </c>
      <c r="G388" s="106"/>
      <c r="H388" s="72"/>
      <c r="I388" s="72"/>
    </row>
    <row r="389" spans="1:9" ht="39.75" customHeight="1" x14ac:dyDescent="0.25">
      <c r="A389" s="51" t="s">
        <v>84</v>
      </c>
      <c r="B389" s="47" t="s">
        <v>82</v>
      </c>
      <c r="C389" s="47" t="s">
        <v>141</v>
      </c>
      <c r="D389" s="47" t="s">
        <v>6</v>
      </c>
      <c r="E389" s="151">
        <f>E390</f>
        <v>7740500</v>
      </c>
      <c r="F389" s="85">
        <f>F390</f>
        <v>7740500</v>
      </c>
      <c r="G389" s="106"/>
      <c r="H389" s="72"/>
      <c r="I389" s="72"/>
    </row>
    <row r="390" spans="1:9" ht="37.5" x14ac:dyDescent="0.25">
      <c r="A390" s="46" t="s">
        <v>37</v>
      </c>
      <c r="B390" s="47" t="s">
        <v>82</v>
      </c>
      <c r="C390" s="47" t="s">
        <v>141</v>
      </c>
      <c r="D390" s="47" t="s">
        <v>38</v>
      </c>
      <c r="E390" s="151">
        <f>E391</f>
        <v>7740500</v>
      </c>
      <c r="F390" s="85">
        <f>F391</f>
        <v>7740500</v>
      </c>
      <c r="G390" s="106"/>
      <c r="H390" s="72"/>
      <c r="I390" s="72"/>
    </row>
    <row r="391" spans="1:9" x14ac:dyDescent="0.25">
      <c r="A391" s="46" t="s">
        <v>74</v>
      </c>
      <c r="B391" s="47" t="s">
        <v>82</v>
      </c>
      <c r="C391" s="47" t="s">
        <v>141</v>
      </c>
      <c r="D391" s="47" t="s">
        <v>75</v>
      </c>
      <c r="E391" s="151">
        <v>7740500</v>
      </c>
      <c r="F391" s="85">
        <v>7740500</v>
      </c>
      <c r="G391" s="106"/>
      <c r="H391" s="72"/>
      <c r="I391" s="72"/>
    </row>
    <row r="392" spans="1:9" ht="37.5" x14ac:dyDescent="0.25">
      <c r="A392" s="46" t="s">
        <v>741</v>
      </c>
      <c r="B392" s="47" t="s">
        <v>82</v>
      </c>
      <c r="C392" s="47" t="s">
        <v>740</v>
      </c>
      <c r="D392" s="47" t="s">
        <v>6</v>
      </c>
      <c r="E392" s="151">
        <f>E393+E396</f>
        <v>16747090.880000001</v>
      </c>
      <c r="F392" s="151">
        <f>F393+F396</f>
        <v>17088286.100000001</v>
      </c>
      <c r="G392" s="106"/>
      <c r="H392" s="72"/>
      <c r="I392" s="72"/>
    </row>
    <row r="393" spans="1:9" ht="37.5" x14ac:dyDescent="0.25">
      <c r="A393" s="51" t="s">
        <v>84</v>
      </c>
      <c r="B393" s="47" t="s">
        <v>82</v>
      </c>
      <c r="C393" s="47" t="s">
        <v>739</v>
      </c>
      <c r="D393" s="47" t="s">
        <v>6</v>
      </c>
      <c r="E393" s="151">
        <f t="shared" ref="E393:F394" si="26">E394</f>
        <v>16544943.49</v>
      </c>
      <c r="F393" s="151">
        <f t="shared" si="26"/>
        <v>17088286.100000001</v>
      </c>
      <c r="G393" s="106"/>
      <c r="H393" s="72"/>
      <c r="I393" s="72"/>
    </row>
    <row r="394" spans="1:9" ht="37.5" x14ac:dyDescent="0.25">
      <c r="A394" s="46" t="s">
        <v>37</v>
      </c>
      <c r="B394" s="47" t="s">
        <v>82</v>
      </c>
      <c r="C394" s="47" t="s">
        <v>739</v>
      </c>
      <c r="D394" s="47" t="s">
        <v>38</v>
      </c>
      <c r="E394" s="151">
        <f t="shared" si="26"/>
        <v>16544943.49</v>
      </c>
      <c r="F394" s="151">
        <f t="shared" si="26"/>
        <v>17088286.100000001</v>
      </c>
      <c r="G394" s="106"/>
      <c r="H394" s="72"/>
      <c r="I394" s="72"/>
    </row>
    <row r="395" spans="1:9" x14ac:dyDescent="0.25">
      <c r="A395" s="46" t="s">
        <v>74</v>
      </c>
      <c r="B395" s="47" t="s">
        <v>82</v>
      </c>
      <c r="C395" s="47" t="s">
        <v>739</v>
      </c>
      <c r="D395" s="47" t="s">
        <v>75</v>
      </c>
      <c r="E395" s="151">
        <v>16544943.49</v>
      </c>
      <c r="F395" s="151">
        <v>17088286.100000001</v>
      </c>
      <c r="G395" s="106"/>
      <c r="H395" s="72"/>
      <c r="I395" s="72"/>
    </row>
    <row r="396" spans="1:9" ht="75" x14ac:dyDescent="0.3">
      <c r="A396" s="141" t="s">
        <v>780</v>
      </c>
      <c r="B396" s="209" t="s">
        <v>82</v>
      </c>
      <c r="C396" s="209" t="s">
        <v>782</v>
      </c>
      <c r="D396" s="209" t="s">
        <v>6</v>
      </c>
      <c r="E396" s="151">
        <f>E397</f>
        <v>202147.39</v>
      </c>
      <c r="F396" s="151">
        <f>F397</f>
        <v>0</v>
      </c>
      <c r="G396" s="106"/>
      <c r="H396" s="72"/>
      <c r="I396" s="72"/>
    </row>
    <row r="397" spans="1:9" ht="37.5" x14ac:dyDescent="0.25">
      <c r="A397" s="46" t="s">
        <v>37</v>
      </c>
      <c r="B397" s="209" t="s">
        <v>82</v>
      </c>
      <c r="C397" s="209" t="s">
        <v>782</v>
      </c>
      <c r="D397" s="209" t="s">
        <v>38</v>
      </c>
      <c r="E397" s="151">
        <f>E398</f>
        <v>202147.39</v>
      </c>
      <c r="F397" s="151">
        <f>F398</f>
        <v>0</v>
      </c>
      <c r="G397" s="106"/>
      <c r="H397" s="72"/>
      <c r="I397" s="72"/>
    </row>
    <row r="398" spans="1:9" x14ac:dyDescent="0.3">
      <c r="A398" s="141" t="s">
        <v>74</v>
      </c>
      <c r="B398" s="209" t="s">
        <v>82</v>
      </c>
      <c r="C398" s="209" t="s">
        <v>782</v>
      </c>
      <c r="D398" s="209" t="s">
        <v>75</v>
      </c>
      <c r="E398" s="151">
        <v>202147.39</v>
      </c>
      <c r="F398" s="151">
        <v>0</v>
      </c>
      <c r="G398" s="106"/>
      <c r="H398" s="72"/>
      <c r="I398" s="72"/>
    </row>
    <row r="399" spans="1:9" ht="55.5" customHeight="1" x14ac:dyDescent="0.25">
      <c r="A399" s="29" t="s">
        <v>401</v>
      </c>
      <c r="B399" s="47" t="s">
        <v>82</v>
      </c>
      <c r="C399" s="47" t="s">
        <v>298</v>
      </c>
      <c r="D399" s="47" t="s">
        <v>6</v>
      </c>
      <c r="E399" s="151">
        <f>E400</f>
        <v>168005</v>
      </c>
      <c r="F399" s="151">
        <f>F400</f>
        <v>168005</v>
      </c>
      <c r="G399" s="106"/>
      <c r="H399" s="72"/>
      <c r="I399" s="72"/>
    </row>
    <row r="400" spans="1:9" ht="37.5" x14ac:dyDescent="0.25">
      <c r="A400" s="46" t="s">
        <v>37</v>
      </c>
      <c r="B400" s="47" t="s">
        <v>82</v>
      </c>
      <c r="C400" s="47" t="s">
        <v>298</v>
      </c>
      <c r="D400" s="47" t="s">
        <v>38</v>
      </c>
      <c r="E400" s="151">
        <f>E401</f>
        <v>168005</v>
      </c>
      <c r="F400" s="151">
        <f>F401</f>
        <v>168005</v>
      </c>
      <c r="G400" s="106"/>
      <c r="H400" s="72"/>
      <c r="I400" s="72"/>
    </row>
    <row r="401" spans="1:9" x14ac:dyDescent="0.25">
      <c r="A401" s="46" t="s">
        <v>74</v>
      </c>
      <c r="B401" s="47" t="s">
        <v>82</v>
      </c>
      <c r="C401" s="47" t="s">
        <v>298</v>
      </c>
      <c r="D401" s="47" t="s">
        <v>75</v>
      </c>
      <c r="E401" s="151">
        <v>168005</v>
      </c>
      <c r="F401" s="85">
        <v>168005</v>
      </c>
      <c r="G401" s="106"/>
      <c r="H401" s="72"/>
      <c r="I401" s="72"/>
    </row>
    <row r="402" spans="1:9" ht="58.5" customHeight="1" x14ac:dyDescent="0.25">
      <c r="A402" s="46" t="s">
        <v>311</v>
      </c>
      <c r="B402" s="47" t="s">
        <v>82</v>
      </c>
      <c r="C402" s="47" t="s">
        <v>312</v>
      </c>
      <c r="D402" s="47" t="s">
        <v>6</v>
      </c>
      <c r="E402" s="151">
        <f>E403</f>
        <v>4500</v>
      </c>
      <c r="F402" s="85">
        <f>F403</f>
        <v>4500</v>
      </c>
      <c r="G402" s="106"/>
      <c r="H402" s="72"/>
      <c r="I402" s="72"/>
    </row>
    <row r="403" spans="1:9" ht="37.5" x14ac:dyDescent="0.25">
      <c r="A403" s="46" t="s">
        <v>37</v>
      </c>
      <c r="B403" s="47" t="s">
        <v>82</v>
      </c>
      <c r="C403" s="47" t="s">
        <v>312</v>
      </c>
      <c r="D403" s="47" t="s">
        <v>38</v>
      </c>
      <c r="E403" s="151">
        <f>E404</f>
        <v>4500</v>
      </c>
      <c r="F403" s="85">
        <f>F404</f>
        <v>4500</v>
      </c>
      <c r="G403" s="106"/>
      <c r="H403" s="72"/>
      <c r="I403" s="72"/>
    </row>
    <row r="404" spans="1:9" x14ac:dyDescent="0.25">
      <c r="A404" s="46" t="s">
        <v>74</v>
      </c>
      <c r="B404" s="47" t="s">
        <v>82</v>
      </c>
      <c r="C404" s="47" t="s">
        <v>312</v>
      </c>
      <c r="D404" s="47" t="s">
        <v>75</v>
      </c>
      <c r="E404" s="151">
        <v>4500</v>
      </c>
      <c r="F404" s="85">
        <v>4500</v>
      </c>
      <c r="G404" s="106"/>
      <c r="H404" s="72"/>
      <c r="I404" s="72"/>
    </row>
    <row r="405" spans="1:9" ht="21" customHeight="1" x14ac:dyDescent="0.25">
      <c r="A405" s="46" t="s">
        <v>211</v>
      </c>
      <c r="B405" s="47" t="s">
        <v>82</v>
      </c>
      <c r="C405" s="47" t="s">
        <v>230</v>
      </c>
      <c r="D405" s="47" t="s">
        <v>6</v>
      </c>
      <c r="E405" s="151">
        <f>E406</f>
        <v>671000</v>
      </c>
      <c r="F405" s="85">
        <f>F406</f>
        <v>671000</v>
      </c>
      <c r="G405" s="106"/>
      <c r="H405" s="72"/>
      <c r="I405" s="72"/>
    </row>
    <row r="406" spans="1:9" x14ac:dyDescent="0.25">
      <c r="A406" s="46" t="s">
        <v>83</v>
      </c>
      <c r="B406" s="47" t="s">
        <v>82</v>
      </c>
      <c r="C406" s="47" t="s">
        <v>140</v>
      </c>
      <c r="D406" s="47" t="s">
        <v>6</v>
      </c>
      <c r="E406" s="151">
        <f>E407</f>
        <v>671000</v>
      </c>
      <c r="F406" s="85">
        <f>F407</f>
        <v>671000</v>
      </c>
      <c r="G406" s="106"/>
      <c r="H406" s="72"/>
      <c r="I406" s="72"/>
    </row>
    <row r="407" spans="1:9" ht="37.5" x14ac:dyDescent="0.25">
      <c r="A407" s="46" t="s">
        <v>37</v>
      </c>
      <c r="B407" s="47" t="s">
        <v>82</v>
      </c>
      <c r="C407" s="47" t="s">
        <v>140</v>
      </c>
      <c r="D407" s="47" t="s">
        <v>38</v>
      </c>
      <c r="E407" s="151">
        <f>E408+E409</f>
        <v>671000</v>
      </c>
      <c r="F407" s="85">
        <f>F408+F409</f>
        <v>671000</v>
      </c>
      <c r="G407" s="106"/>
      <c r="H407" s="72"/>
      <c r="I407" s="72"/>
    </row>
    <row r="408" spans="1:9" x14ac:dyDescent="0.25">
      <c r="A408" s="46" t="s">
        <v>74</v>
      </c>
      <c r="B408" s="47" t="s">
        <v>82</v>
      </c>
      <c r="C408" s="47" t="s">
        <v>140</v>
      </c>
      <c r="D408" s="47" t="s">
        <v>75</v>
      </c>
      <c r="E408" s="151">
        <v>557000</v>
      </c>
      <c r="F408" s="85">
        <v>557000</v>
      </c>
      <c r="G408" s="106"/>
      <c r="H408" s="72"/>
      <c r="I408" s="72"/>
    </row>
    <row r="409" spans="1:9" ht="34.5" customHeight="1" x14ac:dyDescent="0.3">
      <c r="A409" s="141" t="s">
        <v>378</v>
      </c>
      <c r="B409" s="47" t="s">
        <v>82</v>
      </c>
      <c r="C409" s="47" t="s">
        <v>140</v>
      </c>
      <c r="D409" s="47" t="s">
        <v>253</v>
      </c>
      <c r="E409" s="151">
        <v>114000</v>
      </c>
      <c r="F409" s="85">
        <v>114000</v>
      </c>
      <c r="G409" s="106"/>
      <c r="H409" s="72"/>
      <c r="I409" s="72"/>
    </row>
    <row r="410" spans="1:9" x14ac:dyDescent="0.25">
      <c r="A410" s="44" t="s">
        <v>85</v>
      </c>
      <c r="B410" s="45" t="s">
        <v>86</v>
      </c>
      <c r="C410" s="45" t="s">
        <v>126</v>
      </c>
      <c r="D410" s="45" t="s">
        <v>6</v>
      </c>
      <c r="E410" s="150">
        <f>E411+E436+E416</f>
        <v>26150817.980000004</v>
      </c>
      <c r="F410" s="89">
        <f>F411+F436+F416</f>
        <v>44848642.740000002</v>
      </c>
      <c r="G410" s="107">
        <f>'прил 12'!F539</f>
        <v>26150817.98</v>
      </c>
      <c r="H410" s="107">
        <f>'прил 12'!G539</f>
        <v>44848642.740000002</v>
      </c>
      <c r="I410" s="72"/>
    </row>
    <row r="411" spans="1:9" x14ac:dyDescent="0.25">
      <c r="A411" s="46" t="s">
        <v>87</v>
      </c>
      <c r="B411" s="47" t="s">
        <v>88</v>
      </c>
      <c r="C411" s="47" t="s">
        <v>126</v>
      </c>
      <c r="D411" s="47" t="s">
        <v>6</v>
      </c>
      <c r="E411" s="151">
        <f t="shared" ref="E411:F414" si="27">E412</f>
        <v>5301675.24</v>
      </c>
      <c r="F411" s="85">
        <f t="shared" si="27"/>
        <v>5301675.24</v>
      </c>
      <c r="G411" s="106"/>
      <c r="H411" s="72"/>
      <c r="I411" s="72"/>
    </row>
    <row r="412" spans="1:9" x14ac:dyDescent="0.25">
      <c r="A412" s="46" t="s">
        <v>198</v>
      </c>
      <c r="B412" s="47" t="s">
        <v>88</v>
      </c>
      <c r="C412" s="47" t="s">
        <v>127</v>
      </c>
      <c r="D412" s="47" t="s">
        <v>6</v>
      </c>
      <c r="E412" s="151">
        <f t="shared" si="27"/>
        <v>5301675.24</v>
      </c>
      <c r="F412" s="85">
        <f t="shared" si="27"/>
        <v>5301675.24</v>
      </c>
      <c r="G412" s="106"/>
      <c r="H412" s="72"/>
      <c r="I412" s="72"/>
    </row>
    <row r="413" spans="1:9" x14ac:dyDescent="0.25">
      <c r="A413" s="46" t="s">
        <v>89</v>
      </c>
      <c r="B413" s="47" t="s">
        <v>88</v>
      </c>
      <c r="C413" s="47" t="s">
        <v>142</v>
      </c>
      <c r="D413" s="47" t="s">
        <v>6</v>
      </c>
      <c r="E413" s="151">
        <f t="shared" si="27"/>
        <v>5301675.24</v>
      </c>
      <c r="F413" s="85">
        <f t="shared" si="27"/>
        <v>5301675.24</v>
      </c>
      <c r="G413" s="106"/>
      <c r="H413" s="72"/>
      <c r="I413" s="72"/>
    </row>
    <row r="414" spans="1:9" x14ac:dyDescent="0.25">
      <c r="A414" s="46" t="s">
        <v>90</v>
      </c>
      <c r="B414" s="47" t="s">
        <v>88</v>
      </c>
      <c r="C414" s="47" t="s">
        <v>142</v>
      </c>
      <c r="D414" s="47" t="s">
        <v>91</v>
      </c>
      <c r="E414" s="151">
        <f t="shared" si="27"/>
        <v>5301675.24</v>
      </c>
      <c r="F414" s="85">
        <f t="shared" si="27"/>
        <v>5301675.24</v>
      </c>
      <c r="G414" s="106"/>
      <c r="H414" s="72"/>
      <c r="I414" s="72"/>
    </row>
    <row r="415" spans="1:9" x14ac:dyDescent="0.25">
      <c r="A415" s="46" t="s">
        <v>92</v>
      </c>
      <c r="B415" s="47" t="s">
        <v>88</v>
      </c>
      <c r="C415" s="47" t="s">
        <v>142</v>
      </c>
      <c r="D415" s="47" t="s">
        <v>93</v>
      </c>
      <c r="E415" s="151">
        <v>5301675.24</v>
      </c>
      <c r="F415" s="85">
        <v>5301675.24</v>
      </c>
      <c r="G415" s="106"/>
      <c r="H415" s="72"/>
      <c r="I415" s="72"/>
    </row>
    <row r="416" spans="1:9" x14ac:dyDescent="0.25">
      <c r="A416" s="46" t="s">
        <v>94</v>
      </c>
      <c r="B416" s="47" t="s">
        <v>95</v>
      </c>
      <c r="C416" s="47" t="s">
        <v>126</v>
      </c>
      <c r="D416" s="47" t="s">
        <v>6</v>
      </c>
      <c r="E416" s="151">
        <f>E417+E422+E427+E432</f>
        <v>3454383.03</v>
      </c>
      <c r="F416" s="85">
        <f>F417+F422+F427+F432</f>
        <v>3512737.58</v>
      </c>
      <c r="G416" s="106"/>
      <c r="H416" s="72"/>
      <c r="I416" s="72"/>
    </row>
    <row r="417" spans="1:9" ht="37.5" x14ac:dyDescent="0.25">
      <c r="A417" s="79" t="s">
        <v>403</v>
      </c>
      <c r="B417" s="62" t="s">
        <v>95</v>
      </c>
      <c r="C417" s="62" t="s">
        <v>138</v>
      </c>
      <c r="D417" s="62" t="s">
        <v>6</v>
      </c>
      <c r="E417" s="151">
        <f t="shared" ref="E417:F420" si="28">E418</f>
        <v>2460000</v>
      </c>
      <c r="F417" s="85">
        <f t="shared" si="28"/>
        <v>2460000</v>
      </c>
      <c r="G417" s="106"/>
      <c r="H417" s="72"/>
      <c r="I417" s="72"/>
    </row>
    <row r="418" spans="1:9" x14ac:dyDescent="0.25">
      <c r="A418" s="49" t="s">
        <v>481</v>
      </c>
      <c r="B418" s="47" t="s">
        <v>95</v>
      </c>
      <c r="C418" s="47" t="s">
        <v>482</v>
      </c>
      <c r="D418" s="47" t="s">
        <v>6</v>
      </c>
      <c r="E418" s="151">
        <f t="shared" si="28"/>
        <v>2460000</v>
      </c>
      <c r="F418" s="85">
        <f t="shared" si="28"/>
        <v>2460000</v>
      </c>
      <c r="G418" s="106"/>
      <c r="H418" s="72"/>
      <c r="I418" s="72"/>
    </row>
    <row r="419" spans="1:9" ht="78.75" customHeight="1" x14ac:dyDescent="0.25">
      <c r="A419" s="29" t="s">
        <v>413</v>
      </c>
      <c r="B419" s="47" t="s">
        <v>95</v>
      </c>
      <c r="C419" s="47" t="s">
        <v>483</v>
      </c>
      <c r="D419" s="47" t="s">
        <v>6</v>
      </c>
      <c r="E419" s="151">
        <f t="shared" si="28"/>
        <v>2460000</v>
      </c>
      <c r="F419" s="85">
        <f t="shared" si="28"/>
        <v>2460000</v>
      </c>
      <c r="G419" s="106"/>
      <c r="H419" s="72"/>
      <c r="I419" s="72"/>
    </row>
    <row r="420" spans="1:9" x14ac:dyDescent="0.25">
      <c r="A420" s="46" t="s">
        <v>90</v>
      </c>
      <c r="B420" s="47" t="s">
        <v>95</v>
      </c>
      <c r="C420" s="47" t="s">
        <v>483</v>
      </c>
      <c r="D420" s="47" t="s">
        <v>91</v>
      </c>
      <c r="E420" s="151">
        <f t="shared" si="28"/>
        <v>2460000</v>
      </c>
      <c r="F420" s="85">
        <f t="shared" si="28"/>
        <v>2460000</v>
      </c>
      <c r="G420" s="106"/>
      <c r="H420" s="72"/>
      <c r="I420" s="72"/>
    </row>
    <row r="421" spans="1:9" ht="37.5" x14ac:dyDescent="0.25">
      <c r="A421" s="46" t="s">
        <v>97</v>
      </c>
      <c r="B421" s="47" t="s">
        <v>95</v>
      </c>
      <c r="C421" s="47" t="s">
        <v>483</v>
      </c>
      <c r="D421" s="47" t="s">
        <v>98</v>
      </c>
      <c r="E421" s="151">
        <v>2460000</v>
      </c>
      <c r="F421" s="85">
        <v>2460000</v>
      </c>
      <c r="G421" s="106"/>
      <c r="H421" s="72"/>
      <c r="I421" s="72"/>
    </row>
    <row r="422" spans="1:9" ht="35.25" customHeight="1" x14ac:dyDescent="0.3">
      <c r="A422" s="154" t="s">
        <v>379</v>
      </c>
      <c r="B422" s="62" t="s">
        <v>95</v>
      </c>
      <c r="C422" s="62" t="s">
        <v>129</v>
      </c>
      <c r="D422" s="62" t="s">
        <v>6</v>
      </c>
      <c r="E422" s="151">
        <f t="shared" ref="E422:F425" si="29">E423</f>
        <v>200000</v>
      </c>
      <c r="F422" s="85">
        <f t="shared" si="29"/>
        <v>200000</v>
      </c>
      <c r="G422" s="106"/>
      <c r="H422" s="72"/>
      <c r="I422" s="72"/>
    </row>
    <row r="423" spans="1:9" ht="33" customHeight="1" x14ac:dyDescent="0.3">
      <c r="A423" s="141" t="s">
        <v>380</v>
      </c>
      <c r="B423" s="47" t="s">
        <v>95</v>
      </c>
      <c r="C423" s="47" t="s">
        <v>422</v>
      </c>
      <c r="D423" s="47" t="s">
        <v>6</v>
      </c>
      <c r="E423" s="151">
        <f t="shared" si="29"/>
        <v>200000</v>
      </c>
      <c r="F423" s="85">
        <f t="shared" si="29"/>
        <v>200000</v>
      </c>
      <c r="G423" s="106"/>
      <c r="H423" s="72"/>
      <c r="I423" s="72"/>
    </row>
    <row r="424" spans="1:9" ht="37.5" x14ac:dyDescent="0.25">
      <c r="A424" s="46" t="s">
        <v>99</v>
      </c>
      <c r="B424" s="47" t="s">
        <v>95</v>
      </c>
      <c r="C424" s="47" t="s">
        <v>425</v>
      </c>
      <c r="D424" s="47" t="s">
        <v>6</v>
      </c>
      <c r="E424" s="151">
        <f t="shared" si="29"/>
        <v>200000</v>
      </c>
      <c r="F424" s="85">
        <f t="shared" si="29"/>
        <v>200000</v>
      </c>
      <c r="G424" s="106"/>
      <c r="H424" s="72"/>
      <c r="I424" s="72"/>
    </row>
    <row r="425" spans="1:9" x14ac:dyDescent="0.25">
      <c r="A425" s="46" t="s">
        <v>90</v>
      </c>
      <c r="B425" s="47" t="s">
        <v>95</v>
      </c>
      <c r="C425" s="47" t="s">
        <v>425</v>
      </c>
      <c r="D425" s="47" t="s">
        <v>91</v>
      </c>
      <c r="E425" s="151">
        <f t="shared" si="29"/>
        <v>200000</v>
      </c>
      <c r="F425" s="85">
        <f t="shared" si="29"/>
        <v>200000</v>
      </c>
      <c r="G425" s="106"/>
      <c r="H425" s="72"/>
      <c r="I425" s="72"/>
    </row>
    <row r="426" spans="1:9" ht="37.5" x14ac:dyDescent="0.25">
      <c r="A426" s="46" t="s">
        <v>97</v>
      </c>
      <c r="B426" s="47" t="s">
        <v>95</v>
      </c>
      <c r="C426" s="47" t="s">
        <v>425</v>
      </c>
      <c r="D426" s="47" t="s">
        <v>98</v>
      </c>
      <c r="E426" s="151">
        <v>200000</v>
      </c>
      <c r="F426" s="85">
        <v>200000</v>
      </c>
      <c r="G426" s="106"/>
      <c r="H426" s="72"/>
      <c r="I426" s="72"/>
    </row>
    <row r="427" spans="1:9" ht="38.25" customHeight="1" x14ac:dyDescent="0.25">
      <c r="A427" s="79" t="s">
        <v>381</v>
      </c>
      <c r="B427" s="62" t="s">
        <v>95</v>
      </c>
      <c r="C427" s="62" t="s">
        <v>382</v>
      </c>
      <c r="D427" s="62" t="s">
        <v>6</v>
      </c>
      <c r="E427" s="151">
        <f t="shared" ref="E427:F430" si="30">E428</f>
        <v>763383.02999999991</v>
      </c>
      <c r="F427" s="85">
        <f t="shared" si="30"/>
        <v>802737.58</v>
      </c>
      <c r="G427" s="106"/>
      <c r="H427" s="72"/>
      <c r="I427" s="72"/>
    </row>
    <row r="428" spans="1:9" ht="39" customHeight="1" x14ac:dyDescent="0.25">
      <c r="A428" s="46" t="s">
        <v>402</v>
      </c>
      <c r="B428" s="47" t="s">
        <v>95</v>
      </c>
      <c r="C428" s="47" t="s">
        <v>383</v>
      </c>
      <c r="D428" s="47" t="s">
        <v>6</v>
      </c>
      <c r="E428" s="151">
        <f t="shared" si="30"/>
        <v>763383.02999999991</v>
      </c>
      <c r="F428" s="85">
        <f t="shared" si="30"/>
        <v>802737.58</v>
      </c>
      <c r="G428" s="106"/>
      <c r="H428" s="72"/>
      <c r="I428" s="72"/>
    </row>
    <row r="429" spans="1:9" ht="37.5" x14ac:dyDescent="0.25">
      <c r="A429" s="46" t="s">
        <v>96</v>
      </c>
      <c r="B429" s="47" t="s">
        <v>95</v>
      </c>
      <c r="C429" s="47" t="s">
        <v>384</v>
      </c>
      <c r="D429" s="47" t="s">
        <v>6</v>
      </c>
      <c r="E429" s="151">
        <f t="shared" si="30"/>
        <v>763383.02999999991</v>
      </c>
      <c r="F429" s="85">
        <f t="shared" si="30"/>
        <v>802737.58</v>
      </c>
      <c r="G429" s="106"/>
      <c r="H429" s="72"/>
      <c r="I429" s="72"/>
    </row>
    <row r="430" spans="1:9" x14ac:dyDescent="0.25">
      <c r="A430" s="46" t="s">
        <v>90</v>
      </c>
      <c r="B430" s="47" t="s">
        <v>95</v>
      </c>
      <c r="C430" s="47" t="s">
        <v>384</v>
      </c>
      <c r="D430" s="47" t="s">
        <v>91</v>
      </c>
      <c r="E430" s="151">
        <f t="shared" si="30"/>
        <v>763383.02999999991</v>
      </c>
      <c r="F430" s="85">
        <f t="shared" si="30"/>
        <v>802737.58</v>
      </c>
      <c r="G430" s="106"/>
      <c r="H430" s="72"/>
      <c r="I430" s="72"/>
    </row>
    <row r="431" spans="1:9" ht="37.5" x14ac:dyDescent="0.25">
      <c r="A431" s="46" t="s">
        <v>97</v>
      </c>
      <c r="B431" s="47" t="s">
        <v>95</v>
      </c>
      <c r="C431" s="47" t="s">
        <v>384</v>
      </c>
      <c r="D431" s="47" t="s">
        <v>98</v>
      </c>
      <c r="E431" s="151">
        <f>750536.94+12846.09</f>
        <v>763383.02999999991</v>
      </c>
      <c r="F431" s="85">
        <f>764472+38265.58</f>
        <v>802737.58</v>
      </c>
      <c r="G431" s="106"/>
      <c r="H431" s="72"/>
      <c r="I431" s="72"/>
    </row>
    <row r="432" spans="1:9" ht="18.75" customHeight="1" x14ac:dyDescent="0.25">
      <c r="A432" s="46" t="s">
        <v>132</v>
      </c>
      <c r="B432" s="47" t="s">
        <v>95</v>
      </c>
      <c r="C432" s="47" t="s">
        <v>127</v>
      </c>
      <c r="D432" s="47" t="s">
        <v>6</v>
      </c>
      <c r="E432" s="151">
        <f t="shared" ref="E432:F434" si="31">E433</f>
        <v>31000</v>
      </c>
      <c r="F432" s="85">
        <f t="shared" si="31"/>
        <v>50000</v>
      </c>
      <c r="G432" s="106"/>
      <c r="H432" s="72"/>
      <c r="I432" s="72"/>
    </row>
    <row r="433" spans="1:9" ht="18.75" customHeight="1" x14ac:dyDescent="0.25">
      <c r="A433" s="46" t="s">
        <v>561</v>
      </c>
      <c r="B433" s="47" t="s">
        <v>95</v>
      </c>
      <c r="C433" s="47" t="s">
        <v>574</v>
      </c>
      <c r="D433" s="47" t="s">
        <v>6</v>
      </c>
      <c r="E433" s="151">
        <f t="shared" si="31"/>
        <v>31000</v>
      </c>
      <c r="F433" s="85">
        <f t="shared" si="31"/>
        <v>50000</v>
      </c>
      <c r="G433" s="106"/>
      <c r="H433" s="72"/>
      <c r="I433" s="72"/>
    </row>
    <row r="434" spans="1:9" x14ac:dyDescent="0.25">
      <c r="A434" s="46" t="s">
        <v>90</v>
      </c>
      <c r="B434" s="47" t="s">
        <v>95</v>
      </c>
      <c r="C434" s="47" t="s">
        <v>574</v>
      </c>
      <c r="D434" s="47" t="s">
        <v>91</v>
      </c>
      <c r="E434" s="151">
        <f t="shared" si="31"/>
        <v>31000</v>
      </c>
      <c r="F434" s="85">
        <f t="shared" si="31"/>
        <v>50000</v>
      </c>
      <c r="G434" s="106"/>
      <c r="H434" s="72"/>
      <c r="I434" s="72"/>
    </row>
    <row r="435" spans="1:9" x14ac:dyDescent="0.25">
      <c r="A435" s="46" t="s">
        <v>313</v>
      </c>
      <c r="B435" s="47" t="s">
        <v>95</v>
      </c>
      <c r="C435" s="47" t="s">
        <v>574</v>
      </c>
      <c r="D435" s="47" t="s">
        <v>314</v>
      </c>
      <c r="E435" s="151">
        <v>31000</v>
      </c>
      <c r="F435" s="85">
        <v>50000</v>
      </c>
      <c r="G435" s="106"/>
      <c r="H435" s="72"/>
      <c r="I435" s="72"/>
    </row>
    <row r="436" spans="1:9" x14ac:dyDescent="0.25">
      <c r="A436" s="46" t="s">
        <v>123</v>
      </c>
      <c r="B436" s="47" t="s">
        <v>124</v>
      </c>
      <c r="C436" s="47" t="s">
        <v>126</v>
      </c>
      <c r="D436" s="47" t="s">
        <v>6</v>
      </c>
      <c r="E436" s="151">
        <f>E437+E443</f>
        <v>17394759.710000001</v>
      </c>
      <c r="F436" s="85">
        <f>F437+F443</f>
        <v>36034229.920000002</v>
      </c>
      <c r="G436" s="106"/>
      <c r="H436" s="72"/>
      <c r="I436" s="72"/>
    </row>
    <row r="437" spans="1:9" ht="37.5" x14ac:dyDescent="0.25">
      <c r="A437" s="79" t="s">
        <v>412</v>
      </c>
      <c r="B437" s="62" t="s">
        <v>124</v>
      </c>
      <c r="C437" s="62" t="s">
        <v>138</v>
      </c>
      <c r="D437" s="62" t="s">
        <v>6</v>
      </c>
      <c r="E437" s="151">
        <f t="shared" ref="E437:F439" si="32">E438</f>
        <v>1666179</v>
      </c>
      <c r="F437" s="85">
        <f t="shared" si="32"/>
        <v>1379302</v>
      </c>
      <c r="G437" s="106"/>
      <c r="H437" s="72"/>
      <c r="I437" s="72"/>
    </row>
    <row r="438" spans="1:9" ht="37.5" x14ac:dyDescent="0.25">
      <c r="A438" s="46" t="s">
        <v>404</v>
      </c>
      <c r="B438" s="47" t="s">
        <v>124</v>
      </c>
      <c r="C438" s="47" t="s">
        <v>139</v>
      </c>
      <c r="D438" s="47" t="s">
        <v>6</v>
      </c>
      <c r="E438" s="151">
        <f t="shared" si="32"/>
        <v>1666179</v>
      </c>
      <c r="F438" s="85">
        <f t="shared" si="32"/>
        <v>1379302</v>
      </c>
      <c r="G438" s="106"/>
    </row>
    <row r="439" spans="1:9" ht="20.25" customHeight="1" x14ac:dyDescent="0.25">
      <c r="A439" s="80" t="s">
        <v>204</v>
      </c>
      <c r="B439" s="47" t="s">
        <v>124</v>
      </c>
      <c r="C439" s="47" t="s">
        <v>235</v>
      </c>
      <c r="D439" s="47" t="s">
        <v>6</v>
      </c>
      <c r="E439" s="151">
        <f t="shared" si="32"/>
        <v>1666179</v>
      </c>
      <c r="F439" s="85">
        <f t="shared" si="32"/>
        <v>1379302</v>
      </c>
      <c r="G439" s="106"/>
    </row>
    <row r="440" spans="1:9" ht="111.75" customHeight="1" x14ac:dyDescent="0.25">
      <c r="A440" s="29" t="s">
        <v>714</v>
      </c>
      <c r="B440" s="47" t="s">
        <v>124</v>
      </c>
      <c r="C440" s="47" t="s">
        <v>156</v>
      </c>
      <c r="D440" s="47" t="s">
        <v>6</v>
      </c>
      <c r="E440" s="151">
        <f>E441</f>
        <v>1666179</v>
      </c>
      <c r="F440" s="151">
        <f>F441</f>
        <v>1379302</v>
      </c>
      <c r="G440" s="106"/>
    </row>
    <row r="441" spans="1:9" x14ac:dyDescent="0.25">
      <c r="A441" s="46" t="s">
        <v>90</v>
      </c>
      <c r="B441" s="47" t="s">
        <v>124</v>
      </c>
      <c r="C441" s="47" t="s">
        <v>156</v>
      </c>
      <c r="D441" s="47" t="s">
        <v>91</v>
      </c>
      <c r="E441" s="151">
        <f>E442</f>
        <v>1666179</v>
      </c>
      <c r="F441" s="85">
        <f>F442</f>
        <v>1379302</v>
      </c>
      <c r="G441" s="106"/>
    </row>
    <row r="442" spans="1:9" ht="37.5" x14ac:dyDescent="0.25">
      <c r="A442" s="46" t="s">
        <v>97</v>
      </c>
      <c r="B442" s="47" t="s">
        <v>124</v>
      </c>
      <c r="C442" s="47" t="s">
        <v>156</v>
      </c>
      <c r="D442" s="47" t="s">
        <v>98</v>
      </c>
      <c r="E442" s="151">
        <v>1666179</v>
      </c>
      <c r="F442" s="85">
        <v>1379302</v>
      </c>
      <c r="G442" s="106"/>
    </row>
    <row r="443" spans="1:9" ht="18.75" customHeight="1" x14ac:dyDescent="0.25">
      <c r="A443" s="46" t="s">
        <v>132</v>
      </c>
      <c r="B443" s="47" t="s">
        <v>124</v>
      </c>
      <c r="C443" s="47" t="s">
        <v>127</v>
      </c>
      <c r="D443" s="47" t="s">
        <v>6</v>
      </c>
      <c r="E443" s="151">
        <f t="shared" ref="E443:F443" si="33">E444</f>
        <v>15728580.709999999</v>
      </c>
      <c r="F443" s="85">
        <f t="shared" si="33"/>
        <v>34654927.920000002</v>
      </c>
      <c r="G443" s="106"/>
    </row>
    <row r="444" spans="1:9" x14ac:dyDescent="0.25">
      <c r="A444" s="46" t="s">
        <v>279</v>
      </c>
      <c r="B444" s="47" t="s">
        <v>124</v>
      </c>
      <c r="C444" s="47" t="s">
        <v>278</v>
      </c>
      <c r="D444" s="47" t="s">
        <v>6</v>
      </c>
      <c r="E444" s="151">
        <f>E454+E445+E448</f>
        <v>15728580.709999999</v>
      </c>
      <c r="F444" s="151">
        <f>F454+F445+F448</f>
        <v>34654927.920000002</v>
      </c>
      <c r="G444" s="106"/>
    </row>
    <row r="445" spans="1:9" ht="75" x14ac:dyDescent="0.25">
      <c r="A445" s="46" t="s">
        <v>446</v>
      </c>
      <c r="B445" s="47" t="s">
        <v>124</v>
      </c>
      <c r="C445" s="47" t="s">
        <v>447</v>
      </c>
      <c r="D445" s="47" t="s">
        <v>6</v>
      </c>
      <c r="E445" s="151">
        <f>E446</f>
        <v>1077196.26</v>
      </c>
      <c r="F445" s="151">
        <f>F446</f>
        <v>1120283.97</v>
      </c>
      <c r="G445" s="106"/>
    </row>
    <row r="446" spans="1:9" x14ac:dyDescent="0.25">
      <c r="A446" s="46" t="s">
        <v>90</v>
      </c>
      <c r="B446" s="47" t="s">
        <v>124</v>
      </c>
      <c r="C446" s="47" t="s">
        <v>447</v>
      </c>
      <c r="D446" s="47" t="s">
        <v>91</v>
      </c>
      <c r="E446" s="151">
        <f>E447</f>
        <v>1077196.26</v>
      </c>
      <c r="F446" s="151">
        <f>F447</f>
        <v>1120283.97</v>
      </c>
      <c r="G446" s="106"/>
    </row>
    <row r="447" spans="1:9" x14ac:dyDescent="0.25">
      <c r="A447" s="46" t="s">
        <v>92</v>
      </c>
      <c r="B447" s="47" t="s">
        <v>124</v>
      </c>
      <c r="C447" s="47" t="s">
        <v>447</v>
      </c>
      <c r="D447" s="47" t="s">
        <v>93</v>
      </c>
      <c r="E447" s="151">
        <v>1077196.26</v>
      </c>
      <c r="F447" s="85">
        <v>1120283.97</v>
      </c>
      <c r="G447" s="106"/>
    </row>
    <row r="448" spans="1:9" ht="75" customHeight="1" x14ac:dyDescent="0.25">
      <c r="A448" s="29" t="s">
        <v>448</v>
      </c>
      <c r="B448" s="47" t="s">
        <v>124</v>
      </c>
      <c r="C448" s="47" t="s">
        <v>449</v>
      </c>
      <c r="D448" s="47" t="s">
        <v>6</v>
      </c>
      <c r="E448" s="151">
        <f>E449+E451</f>
        <v>14651384.449999999</v>
      </c>
      <c r="F448" s="151">
        <f>F449+F451</f>
        <v>15026713.949999999</v>
      </c>
      <c r="G448" s="106"/>
    </row>
    <row r="449" spans="1:8" ht="37.5" x14ac:dyDescent="0.25">
      <c r="A449" s="46" t="s">
        <v>15</v>
      </c>
      <c r="B449" s="47" t="s">
        <v>124</v>
      </c>
      <c r="C449" s="47" t="s">
        <v>449</v>
      </c>
      <c r="D449" s="47" t="s">
        <v>16</v>
      </c>
      <c r="E449" s="151">
        <f>E450</f>
        <v>130000</v>
      </c>
      <c r="F449" s="151">
        <f>F450</f>
        <v>130000</v>
      </c>
      <c r="G449" s="106"/>
    </row>
    <row r="450" spans="1:8" ht="37.5" x14ac:dyDescent="0.25">
      <c r="A450" s="46" t="s">
        <v>17</v>
      </c>
      <c r="B450" s="47" t="s">
        <v>124</v>
      </c>
      <c r="C450" s="47" t="s">
        <v>449</v>
      </c>
      <c r="D450" s="47" t="s">
        <v>18</v>
      </c>
      <c r="E450" s="151">
        <v>130000</v>
      </c>
      <c r="F450" s="151">
        <v>130000</v>
      </c>
      <c r="G450" s="106"/>
    </row>
    <row r="451" spans="1:8" x14ac:dyDescent="0.25">
      <c r="A451" s="46" t="s">
        <v>90</v>
      </c>
      <c r="B451" s="47" t="s">
        <v>124</v>
      </c>
      <c r="C451" s="47" t="s">
        <v>449</v>
      </c>
      <c r="D451" s="47" t="s">
        <v>91</v>
      </c>
      <c r="E451" s="151">
        <f>E452+E453</f>
        <v>14521384.449999999</v>
      </c>
      <c r="F451" s="151">
        <f>F452+F453</f>
        <v>14896713.949999999</v>
      </c>
      <c r="G451" s="106"/>
    </row>
    <row r="452" spans="1:8" x14ac:dyDescent="0.25">
      <c r="A452" s="46" t="s">
        <v>92</v>
      </c>
      <c r="B452" s="47" t="s">
        <v>124</v>
      </c>
      <c r="C452" s="47" t="s">
        <v>449</v>
      </c>
      <c r="D452" s="47" t="s">
        <v>93</v>
      </c>
      <c r="E452" s="151">
        <v>12721384.449999999</v>
      </c>
      <c r="F452" s="151">
        <v>13096713.949999999</v>
      </c>
      <c r="G452" s="106"/>
    </row>
    <row r="453" spans="1:8" x14ac:dyDescent="0.25">
      <c r="A453" s="46" t="s">
        <v>92</v>
      </c>
      <c r="B453" s="47" t="s">
        <v>124</v>
      </c>
      <c r="C453" s="47" t="s">
        <v>449</v>
      </c>
      <c r="D453" s="47" t="s">
        <v>98</v>
      </c>
      <c r="E453" s="151">
        <v>1800000</v>
      </c>
      <c r="F453" s="85">
        <v>1800000</v>
      </c>
      <c r="G453" s="106"/>
    </row>
    <row r="454" spans="1:8" ht="73.5" customHeight="1" x14ac:dyDescent="0.25">
      <c r="A454" s="29" t="s">
        <v>713</v>
      </c>
      <c r="B454" s="47" t="s">
        <v>124</v>
      </c>
      <c r="C454" s="47" t="s">
        <v>299</v>
      </c>
      <c r="D454" s="47" t="s">
        <v>6</v>
      </c>
      <c r="E454" s="151">
        <f>E455</f>
        <v>0</v>
      </c>
      <c r="F454" s="85">
        <f>F455</f>
        <v>18507930</v>
      </c>
      <c r="G454" s="106"/>
    </row>
    <row r="455" spans="1:8" ht="39" customHeight="1" x14ac:dyDescent="0.25">
      <c r="A455" s="46" t="s">
        <v>265</v>
      </c>
      <c r="B455" s="47" t="s">
        <v>124</v>
      </c>
      <c r="C455" s="47" t="s">
        <v>299</v>
      </c>
      <c r="D455" s="47" t="s">
        <v>266</v>
      </c>
      <c r="E455" s="151">
        <f>E456</f>
        <v>0</v>
      </c>
      <c r="F455" s="85">
        <f>F456</f>
        <v>18507930</v>
      </c>
      <c r="G455" s="106"/>
    </row>
    <row r="456" spans="1:8" x14ac:dyDescent="0.25">
      <c r="A456" s="46" t="s">
        <v>267</v>
      </c>
      <c r="B456" s="47" t="s">
        <v>124</v>
      </c>
      <c r="C456" s="47" t="s">
        <v>299</v>
      </c>
      <c r="D456" s="47" t="s">
        <v>268</v>
      </c>
      <c r="E456" s="151">
        <v>0</v>
      </c>
      <c r="F456" s="85">
        <f>18337930+170000</f>
        <v>18507930</v>
      </c>
      <c r="G456" s="106"/>
    </row>
    <row r="457" spans="1:8" x14ac:dyDescent="0.25">
      <c r="A457" s="44" t="s">
        <v>100</v>
      </c>
      <c r="B457" s="45" t="s">
        <v>101</v>
      </c>
      <c r="C457" s="45" t="s">
        <v>126</v>
      </c>
      <c r="D457" s="45" t="s">
        <v>6</v>
      </c>
      <c r="E457" s="150">
        <f>E458</f>
        <v>2249284</v>
      </c>
      <c r="F457" s="89">
        <f>F458</f>
        <v>711000</v>
      </c>
      <c r="G457" s="107">
        <f>'прил 12'!F540</f>
        <v>2249284</v>
      </c>
      <c r="H457" s="107">
        <f>'прил 12'!G540</f>
        <v>711000</v>
      </c>
    </row>
    <row r="458" spans="1:8" x14ac:dyDescent="0.25">
      <c r="A458" s="46" t="s">
        <v>305</v>
      </c>
      <c r="B458" s="47" t="s">
        <v>304</v>
      </c>
      <c r="C458" s="47" t="s">
        <v>126</v>
      </c>
      <c r="D458" s="47" t="s">
        <v>6</v>
      </c>
      <c r="E458" s="151">
        <f>E459+E472</f>
        <v>2249284</v>
      </c>
      <c r="F458" s="151">
        <f>F459+F472</f>
        <v>711000</v>
      </c>
      <c r="G458" s="106"/>
    </row>
    <row r="459" spans="1:8" ht="35.25" customHeight="1" x14ac:dyDescent="0.3">
      <c r="A459" s="154" t="s">
        <v>385</v>
      </c>
      <c r="B459" s="62" t="s">
        <v>304</v>
      </c>
      <c r="C459" s="62" t="s">
        <v>200</v>
      </c>
      <c r="D459" s="62" t="s">
        <v>6</v>
      </c>
      <c r="E459" s="151">
        <f>E460+E466</f>
        <v>2199284</v>
      </c>
      <c r="F459" s="151">
        <f>F460+F466</f>
        <v>661000</v>
      </c>
      <c r="G459" s="106"/>
    </row>
    <row r="460" spans="1:8" ht="35.25" customHeight="1" x14ac:dyDescent="0.3">
      <c r="A460" s="141" t="s">
        <v>213</v>
      </c>
      <c r="B460" s="47" t="s">
        <v>304</v>
      </c>
      <c r="C460" s="47" t="s">
        <v>231</v>
      </c>
      <c r="D460" s="47" t="s">
        <v>6</v>
      </c>
      <c r="E460" s="151">
        <f>E461</f>
        <v>661000</v>
      </c>
      <c r="F460" s="85">
        <f>F461</f>
        <v>661000</v>
      </c>
      <c r="G460" s="106"/>
    </row>
    <row r="461" spans="1:8" ht="18.75" customHeight="1" x14ac:dyDescent="0.25">
      <c r="A461" s="46" t="s">
        <v>102</v>
      </c>
      <c r="B461" s="47" t="s">
        <v>304</v>
      </c>
      <c r="C461" s="47" t="s">
        <v>201</v>
      </c>
      <c r="D461" s="47" t="s">
        <v>6</v>
      </c>
      <c r="E461" s="151">
        <f>E462+E464</f>
        <v>661000</v>
      </c>
      <c r="F461" s="85">
        <f>F462+F464</f>
        <v>661000</v>
      </c>
      <c r="G461" s="106"/>
    </row>
    <row r="462" spans="1:8" ht="18" customHeight="1" x14ac:dyDescent="0.25">
      <c r="A462" s="46" t="s">
        <v>15</v>
      </c>
      <c r="B462" s="47" t="s">
        <v>304</v>
      </c>
      <c r="C462" s="47" t="s">
        <v>201</v>
      </c>
      <c r="D462" s="47" t="s">
        <v>16</v>
      </c>
      <c r="E462" s="151">
        <f>E463</f>
        <v>631000</v>
      </c>
      <c r="F462" s="85">
        <f>F463</f>
        <v>631000</v>
      </c>
      <c r="G462" s="106"/>
    </row>
    <row r="463" spans="1:8" ht="34.5" customHeight="1" x14ac:dyDescent="0.3">
      <c r="A463" s="141" t="s">
        <v>17</v>
      </c>
      <c r="B463" s="47" t="s">
        <v>304</v>
      </c>
      <c r="C463" s="47" t="s">
        <v>201</v>
      </c>
      <c r="D463" s="47" t="s">
        <v>18</v>
      </c>
      <c r="E463" s="151">
        <v>631000</v>
      </c>
      <c r="F463" s="85">
        <v>631000</v>
      </c>
      <c r="G463" s="106"/>
    </row>
    <row r="464" spans="1:8" ht="19.5" customHeight="1" x14ac:dyDescent="0.25">
      <c r="A464" s="46" t="s">
        <v>273</v>
      </c>
      <c r="B464" s="47" t="s">
        <v>304</v>
      </c>
      <c r="C464" s="47" t="s">
        <v>201</v>
      </c>
      <c r="D464" s="47" t="s">
        <v>20</v>
      </c>
      <c r="E464" s="151">
        <f>E465</f>
        <v>30000</v>
      </c>
      <c r="F464" s="85">
        <f>F465</f>
        <v>30000</v>
      </c>
      <c r="G464" s="106"/>
    </row>
    <row r="465" spans="1:8" ht="19.5" customHeight="1" x14ac:dyDescent="0.25">
      <c r="A465" s="46" t="s">
        <v>274</v>
      </c>
      <c r="B465" s="47" t="s">
        <v>304</v>
      </c>
      <c r="C465" s="47" t="s">
        <v>201</v>
      </c>
      <c r="D465" s="47" t="s">
        <v>22</v>
      </c>
      <c r="E465" s="151">
        <v>30000</v>
      </c>
      <c r="F465" s="85">
        <v>30000</v>
      </c>
      <c r="G465" s="106"/>
    </row>
    <row r="466" spans="1:8" ht="19.5" customHeight="1" x14ac:dyDescent="0.25">
      <c r="A466" s="210" t="s">
        <v>386</v>
      </c>
      <c r="B466" s="47" t="s">
        <v>304</v>
      </c>
      <c r="C466" s="47" t="s">
        <v>307</v>
      </c>
      <c r="D466" s="47" t="s">
        <v>6</v>
      </c>
      <c r="E466" s="151">
        <f>E467</f>
        <v>1538284</v>
      </c>
      <c r="F466" s="151">
        <f>F467</f>
        <v>0</v>
      </c>
      <c r="G466" s="106"/>
    </row>
    <row r="467" spans="1:8" ht="19.5" customHeight="1" x14ac:dyDescent="0.25">
      <c r="A467" s="210" t="s">
        <v>283</v>
      </c>
      <c r="B467" s="47" t="s">
        <v>304</v>
      </c>
      <c r="C467" s="47" t="s">
        <v>306</v>
      </c>
      <c r="D467" s="47" t="s">
        <v>6</v>
      </c>
      <c r="E467" s="151">
        <f>E468+E470</f>
        <v>1538284</v>
      </c>
      <c r="F467" s="151">
        <f>F468+F470</f>
        <v>0</v>
      </c>
      <c r="G467" s="106"/>
    </row>
    <row r="468" spans="1:8" ht="19.5" customHeight="1" x14ac:dyDescent="0.25">
      <c r="A468" s="46" t="s">
        <v>37</v>
      </c>
      <c r="B468" s="47" t="s">
        <v>304</v>
      </c>
      <c r="C468" s="47" t="s">
        <v>306</v>
      </c>
      <c r="D468" s="47" t="s">
        <v>38</v>
      </c>
      <c r="E468" s="151">
        <f>E469</f>
        <v>410974</v>
      </c>
      <c r="F468" s="151">
        <f>F469</f>
        <v>0</v>
      </c>
      <c r="G468" s="106"/>
    </row>
    <row r="469" spans="1:8" ht="19.5" customHeight="1" x14ac:dyDescent="0.25">
      <c r="A469" s="46" t="s">
        <v>74</v>
      </c>
      <c r="B469" s="47" t="s">
        <v>304</v>
      </c>
      <c r="C469" s="47" t="s">
        <v>306</v>
      </c>
      <c r="D469" s="47" t="s">
        <v>75</v>
      </c>
      <c r="E469" s="151">
        <v>410974</v>
      </c>
      <c r="F469" s="151">
        <v>0</v>
      </c>
      <c r="G469" s="106"/>
    </row>
    <row r="470" spans="1:8" ht="19.5" customHeight="1" x14ac:dyDescent="0.25">
      <c r="A470" s="210" t="s">
        <v>265</v>
      </c>
      <c r="B470" s="47" t="s">
        <v>304</v>
      </c>
      <c r="C470" s="47" t="s">
        <v>306</v>
      </c>
      <c r="D470" s="47" t="s">
        <v>266</v>
      </c>
      <c r="E470" s="151">
        <f>E471</f>
        <v>1127310</v>
      </c>
      <c r="F470" s="151">
        <f>F471</f>
        <v>0</v>
      </c>
      <c r="G470" s="106"/>
    </row>
    <row r="471" spans="1:8" ht="19.5" customHeight="1" x14ac:dyDescent="0.25">
      <c r="A471" s="210" t="s">
        <v>267</v>
      </c>
      <c r="B471" s="47" t="s">
        <v>304</v>
      </c>
      <c r="C471" s="47" t="s">
        <v>306</v>
      </c>
      <c r="D471" s="47" t="s">
        <v>268</v>
      </c>
      <c r="E471" s="151">
        <v>1127310</v>
      </c>
      <c r="F471" s="151">
        <v>0</v>
      </c>
      <c r="G471" s="106"/>
    </row>
    <row r="472" spans="1:8" ht="37.5" x14ac:dyDescent="0.25">
      <c r="A472" s="79" t="s">
        <v>488</v>
      </c>
      <c r="B472" s="62" t="s">
        <v>304</v>
      </c>
      <c r="C472" s="62" t="s">
        <v>489</v>
      </c>
      <c r="D472" s="62" t="s">
        <v>6</v>
      </c>
      <c r="E472" s="151">
        <f t="shared" ref="E472:F475" si="34">E473</f>
        <v>50000</v>
      </c>
      <c r="F472" s="151">
        <f t="shared" si="34"/>
        <v>50000</v>
      </c>
      <c r="G472" s="106"/>
    </row>
    <row r="473" spans="1:8" ht="19.5" customHeight="1" x14ac:dyDescent="0.25">
      <c r="A473" s="46" t="s">
        <v>490</v>
      </c>
      <c r="B473" s="47" t="s">
        <v>304</v>
      </c>
      <c r="C473" s="47" t="s">
        <v>491</v>
      </c>
      <c r="D473" s="47" t="s">
        <v>6</v>
      </c>
      <c r="E473" s="151">
        <f t="shared" si="34"/>
        <v>50000</v>
      </c>
      <c r="F473" s="151">
        <f t="shared" si="34"/>
        <v>50000</v>
      </c>
      <c r="G473" s="106"/>
    </row>
    <row r="474" spans="1:8" ht="37.5" x14ac:dyDescent="0.25">
      <c r="A474" s="46" t="s">
        <v>492</v>
      </c>
      <c r="B474" s="47" t="s">
        <v>304</v>
      </c>
      <c r="C474" s="47" t="s">
        <v>493</v>
      </c>
      <c r="D474" s="47" t="s">
        <v>6</v>
      </c>
      <c r="E474" s="151">
        <f t="shared" si="34"/>
        <v>50000</v>
      </c>
      <c r="F474" s="151">
        <f t="shared" si="34"/>
        <v>50000</v>
      </c>
      <c r="G474" s="106"/>
    </row>
    <row r="475" spans="1:8" ht="20.25" customHeight="1" x14ac:dyDescent="0.25">
      <c r="A475" s="46" t="s">
        <v>15</v>
      </c>
      <c r="B475" s="47" t="s">
        <v>304</v>
      </c>
      <c r="C475" s="47" t="s">
        <v>493</v>
      </c>
      <c r="D475" s="47" t="s">
        <v>16</v>
      </c>
      <c r="E475" s="151">
        <f t="shared" si="34"/>
        <v>50000</v>
      </c>
      <c r="F475" s="151">
        <f t="shared" si="34"/>
        <v>50000</v>
      </c>
      <c r="G475" s="106"/>
    </row>
    <row r="476" spans="1:8" ht="37.5" x14ac:dyDescent="0.25">
      <c r="A476" s="46" t="s">
        <v>17</v>
      </c>
      <c r="B476" s="47" t="s">
        <v>304</v>
      </c>
      <c r="C476" s="47" t="s">
        <v>493</v>
      </c>
      <c r="D476" s="47" t="s">
        <v>18</v>
      </c>
      <c r="E476" s="151">
        <v>50000</v>
      </c>
      <c r="F476" s="85">
        <v>50000</v>
      </c>
      <c r="G476" s="106"/>
    </row>
    <row r="477" spans="1:8" x14ac:dyDescent="0.25">
      <c r="A477" s="44" t="s">
        <v>103</v>
      </c>
      <c r="B477" s="45" t="s">
        <v>104</v>
      </c>
      <c r="C477" s="45" t="s">
        <v>126</v>
      </c>
      <c r="D477" s="45" t="s">
        <v>6</v>
      </c>
      <c r="E477" s="150">
        <f t="shared" ref="E477:F482" si="35">E478</f>
        <v>1000000</v>
      </c>
      <c r="F477" s="89">
        <f t="shared" si="35"/>
        <v>1000000</v>
      </c>
      <c r="G477" s="107">
        <f>'прил 12'!F541</f>
        <v>1000000</v>
      </c>
      <c r="H477" s="107">
        <f>'прил 12'!G541</f>
        <v>1000000</v>
      </c>
    </row>
    <row r="478" spans="1:8" x14ac:dyDescent="0.25">
      <c r="A478" s="46" t="s">
        <v>105</v>
      </c>
      <c r="B478" s="47" t="s">
        <v>106</v>
      </c>
      <c r="C478" s="47" t="s">
        <v>126</v>
      </c>
      <c r="D478" s="47" t="s">
        <v>6</v>
      </c>
      <c r="E478" s="151">
        <f t="shared" si="35"/>
        <v>1000000</v>
      </c>
      <c r="F478" s="85">
        <f t="shared" si="35"/>
        <v>1000000</v>
      </c>
      <c r="G478" s="106"/>
    </row>
    <row r="479" spans="1:8" ht="38.25" customHeight="1" x14ac:dyDescent="0.25">
      <c r="A479" s="79" t="s">
        <v>442</v>
      </c>
      <c r="B479" s="62" t="s">
        <v>106</v>
      </c>
      <c r="C479" s="62" t="s">
        <v>321</v>
      </c>
      <c r="D479" s="62" t="s">
        <v>6</v>
      </c>
      <c r="E479" s="151">
        <f t="shared" si="35"/>
        <v>1000000</v>
      </c>
      <c r="F479" s="85">
        <f t="shared" si="35"/>
        <v>1000000</v>
      </c>
      <c r="G479" s="106"/>
    </row>
    <row r="480" spans="1:8" ht="37.5" x14ac:dyDescent="0.25">
      <c r="A480" s="49" t="s">
        <v>333</v>
      </c>
      <c r="B480" s="47" t="s">
        <v>106</v>
      </c>
      <c r="C480" s="47" t="s">
        <v>323</v>
      </c>
      <c r="D480" s="47" t="s">
        <v>6</v>
      </c>
      <c r="E480" s="151">
        <f t="shared" si="35"/>
        <v>1000000</v>
      </c>
      <c r="F480" s="85">
        <f t="shared" si="35"/>
        <v>1000000</v>
      </c>
      <c r="G480" s="106"/>
    </row>
    <row r="481" spans="1:8" ht="39.75" customHeight="1" x14ac:dyDescent="0.25">
      <c r="A481" s="46" t="s">
        <v>107</v>
      </c>
      <c r="B481" s="47" t="s">
        <v>106</v>
      </c>
      <c r="C481" s="47" t="s">
        <v>324</v>
      </c>
      <c r="D481" s="47" t="s">
        <v>6</v>
      </c>
      <c r="E481" s="151">
        <f t="shared" si="35"/>
        <v>1000000</v>
      </c>
      <c r="F481" s="85">
        <f t="shared" si="35"/>
        <v>1000000</v>
      </c>
      <c r="G481" s="106"/>
    </row>
    <row r="482" spans="1:8" ht="37.5" x14ac:dyDescent="0.25">
      <c r="A482" s="46" t="s">
        <v>37</v>
      </c>
      <c r="B482" s="47" t="s">
        <v>106</v>
      </c>
      <c r="C482" s="47" t="s">
        <v>324</v>
      </c>
      <c r="D482" s="47" t="s">
        <v>38</v>
      </c>
      <c r="E482" s="151">
        <f t="shared" si="35"/>
        <v>1000000</v>
      </c>
      <c r="F482" s="85">
        <f t="shared" si="35"/>
        <v>1000000</v>
      </c>
      <c r="G482" s="106"/>
    </row>
    <row r="483" spans="1:8" x14ac:dyDescent="0.25">
      <c r="A483" s="46" t="s">
        <v>39</v>
      </c>
      <c r="B483" s="47" t="s">
        <v>106</v>
      </c>
      <c r="C483" s="47" t="s">
        <v>324</v>
      </c>
      <c r="D483" s="47" t="s">
        <v>40</v>
      </c>
      <c r="E483" s="151">
        <v>1000000</v>
      </c>
      <c r="F483" s="85">
        <v>1000000</v>
      </c>
      <c r="G483" s="106"/>
    </row>
    <row r="484" spans="1:8" x14ac:dyDescent="0.3">
      <c r="A484" s="230" t="s">
        <v>118</v>
      </c>
      <c r="B484" s="230"/>
      <c r="C484" s="230"/>
      <c r="D484" s="230"/>
      <c r="E484" s="103">
        <f>E16+E140+E147+E158+E190+E257+E273+E385+E410+E457+E477</f>
        <v>711102961.43999994</v>
      </c>
      <c r="F484" s="103">
        <f>F16+F140+F147+F158+F190+F257+F273+F385+F410+F457+F477</f>
        <v>756354238.40999997</v>
      </c>
      <c r="G484" s="107">
        <f>'прил 12'!F542</f>
        <v>711102961.44000006</v>
      </c>
      <c r="H484" s="107">
        <f>'прил 12'!G542</f>
        <v>756354238.40999997</v>
      </c>
    </row>
    <row r="485" spans="1:8" x14ac:dyDescent="0.3">
      <c r="A485" s="52"/>
      <c r="B485" s="52"/>
      <c r="C485" s="52"/>
      <c r="D485" s="52"/>
      <c r="E485" s="56"/>
      <c r="F485" s="54"/>
      <c r="G485" s="106"/>
    </row>
    <row r="486" spans="1:8" x14ac:dyDescent="0.3">
      <c r="A486" s="104"/>
      <c r="B486" s="104"/>
      <c r="C486" s="104"/>
      <c r="D486" s="104"/>
      <c r="E486" s="105">
        <f>G484-E484</f>
        <v>0</v>
      </c>
      <c r="F486" s="105">
        <f>H484-F484</f>
        <v>0</v>
      </c>
      <c r="G486" s="106"/>
    </row>
    <row r="487" spans="1:8" x14ac:dyDescent="0.3">
      <c r="A487" s="54"/>
      <c r="C487" s="57"/>
      <c r="E487" s="58"/>
      <c r="F487" s="54"/>
      <c r="G487" s="106"/>
    </row>
    <row r="488" spans="1:8" x14ac:dyDescent="0.3">
      <c r="A488" s="54"/>
      <c r="C488" s="57"/>
      <c r="E488" s="58"/>
      <c r="F488" s="54"/>
      <c r="G488" s="106"/>
    </row>
    <row r="489" spans="1:8" x14ac:dyDescent="0.3">
      <c r="A489" s="54"/>
      <c r="C489" s="57" t="s">
        <v>138</v>
      </c>
      <c r="E489" s="58">
        <f>E275+E295+E329+E355+E366+E417+E437</f>
        <v>502079346.33000004</v>
      </c>
      <c r="F489" s="58">
        <f>F275+F295+F329+F355+F366+F417+F437</f>
        <v>523738299.83999997</v>
      </c>
      <c r="G489" s="106"/>
    </row>
    <row r="490" spans="1:8" x14ac:dyDescent="0.3">
      <c r="A490" s="54"/>
      <c r="C490" s="57" t="s">
        <v>136</v>
      </c>
      <c r="E490" s="58">
        <f>E342+E387</f>
        <v>38273885.060000002</v>
      </c>
      <c r="F490" s="58">
        <f>F342+F387</f>
        <v>43195771.140000001</v>
      </c>
      <c r="G490" s="106"/>
    </row>
    <row r="491" spans="1:8" x14ac:dyDescent="0.3">
      <c r="A491" s="54"/>
      <c r="C491" s="57" t="s">
        <v>135</v>
      </c>
      <c r="E491" s="58">
        <f>E259</f>
        <v>470000</v>
      </c>
      <c r="F491" s="58">
        <f>F259</f>
        <v>470000</v>
      </c>
      <c r="G491" s="106"/>
    </row>
    <row r="492" spans="1:8" x14ac:dyDescent="0.3">
      <c r="A492" s="54"/>
      <c r="C492" s="57" t="s">
        <v>200</v>
      </c>
      <c r="E492" s="58">
        <f>E459</f>
        <v>2199284</v>
      </c>
      <c r="F492" s="58">
        <f>F459</f>
        <v>661000</v>
      </c>
      <c r="G492" s="106"/>
    </row>
    <row r="493" spans="1:8" x14ac:dyDescent="0.3">
      <c r="A493" s="54"/>
      <c r="C493" s="57" t="s">
        <v>129</v>
      </c>
      <c r="E493" s="58">
        <f>E422</f>
        <v>200000</v>
      </c>
      <c r="F493" s="58">
        <f>F422</f>
        <v>200000</v>
      </c>
      <c r="G493" s="106"/>
    </row>
    <row r="494" spans="1:8" x14ac:dyDescent="0.3">
      <c r="A494" s="54"/>
      <c r="C494" s="57" t="s">
        <v>128</v>
      </c>
      <c r="E494" s="58">
        <f>E66</f>
        <v>18462025</v>
      </c>
      <c r="F494" s="58">
        <f>F66</f>
        <v>18462025</v>
      </c>
      <c r="G494" s="106"/>
    </row>
    <row r="495" spans="1:8" x14ac:dyDescent="0.3">
      <c r="A495" s="54"/>
      <c r="C495" s="57" t="s">
        <v>134</v>
      </c>
      <c r="E495" s="58">
        <f>E203+E218+E252</f>
        <v>2775000</v>
      </c>
      <c r="F495" s="58">
        <f>F203+F218+F252</f>
        <v>2775000</v>
      </c>
      <c r="G495" s="106"/>
    </row>
    <row r="496" spans="1:8" x14ac:dyDescent="0.3">
      <c r="A496" s="54"/>
      <c r="C496" s="57" t="s">
        <v>131</v>
      </c>
      <c r="E496" s="58">
        <f>E82</f>
        <v>50000</v>
      </c>
      <c r="F496" s="58">
        <f>F82</f>
        <v>50000</v>
      </c>
      <c r="G496" s="106"/>
    </row>
    <row r="497" spans="1:7" x14ac:dyDescent="0.3">
      <c r="A497" s="54"/>
      <c r="C497" s="57" t="s">
        <v>421</v>
      </c>
      <c r="E497" s="58"/>
      <c r="F497" s="58"/>
      <c r="G497" s="106"/>
    </row>
    <row r="498" spans="1:7" x14ac:dyDescent="0.3">
      <c r="A498" s="54"/>
      <c r="C498" s="57" t="s">
        <v>382</v>
      </c>
      <c r="E498" s="58">
        <f>E427</f>
        <v>763383.02999999991</v>
      </c>
      <c r="F498" s="58">
        <f>F427</f>
        <v>802737.58</v>
      </c>
      <c r="G498" s="106"/>
    </row>
    <row r="499" spans="1:7" x14ac:dyDescent="0.3">
      <c r="A499" s="54"/>
      <c r="C499" s="57" t="s">
        <v>321</v>
      </c>
      <c r="E499" s="58">
        <f>E87+E479</f>
        <v>2492285</v>
      </c>
      <c r="F499" s="58">
        <f>F87+F479</f>
        <v>2462285</v>
      </c>
      <c r="G499" s="106"/>
    </row>
    <row r="500" spans="1:7" x14ac:dyDescent="0.3">
      <c r="A500" s="54"/>
      <c r="C500" s="57" t="s">
        <v>341</v>
      </c>
      <c r="E500" s="58">
        <f>E172</f>
        <v>12014000</v>
      </c>
      <c r="F500" s="58">
        <f>F172</f>
        <v>13241000</v>
      </c>
      <c r="G500" s="106"/>
    </row>
    <row r="501" spans="1:7" x14ac:dyDescent="0.3">
      <c r="A501" s="54"/>
      <c r="C501" s="57" t="s">
        <v>369</v>
      </c>
      <c r="E501" s="58">
        <f>E268</f>
        <v>45000</v>
      </c>
      <c r="F501" s="58">
        <f>F268</f>
        <v>45000</v>
      </c>
      <c r="G501" s="106"/>
    </row>
    <row r="502" spans="1:7" x14ac:dyDescent="0.3">
      <c r="A502" s="54"/>
      <c r="C502" s="57" t="s">
        <v>346</v>
      </c>
      <c r="E502" s="58">
        <f>E181</f>
        <v>620000</v>
      </c>
      <c r="F502" s="58">
        <f>F181</f>
        <v>620000</v>
      </c>
      <c r="G502" s="106"/>
    </row>
    <row r="503" spans="1:7" x14ac:dyDescent="0.3">
      <c r="A503" s="54"/>
      <c r="C503" s="57" t="s">
        <v>337</v>
      </c>
      <c r="E503" s="58">
        <f>E95+E192</f>
        <v>1640000</v>
      </c>
      <c r="F503" s="58">
        <f>F95+F192</f>
        <v>1640000</v>
      </c>
      <c r="G503" s="106"/>
    </row>
    <row r="504" spans="1:7" x14ac:dyDescent="0.3">
      <c r="A504" s="54"/>
      <c r="C504" s="57" t="s">
        <v>325</v>
      </c>
      <c r="E504" s="58">
        <v>0</v>
      </c>
      <c r="F504" s="58">
        <v>0</v>
      </c>
      <c r="G504" s="106"/>
    </row>
    <row r="505" spans="1:7" x14ac:dyDescent="0.3">
      <c r="A505" s="54"/>
      <c r="C505" s="57" t="s">
        <v>489</v>
      </c>
      <c r="E505" s="58">
        <f>E472</f>
        <v>50000</v>
      </c>
      <c r="F505" s="58">
        <f>F472</f>
        <v>50000</v>
      </c>
      <c r="G505" s="106"/>
    </row>
    <row r="506" spans="1:7" x14ac:dyDescent="0.3">
      <c r="A506" s="54"/>
      <c r="C506" s="57" t="s">
        <v>543</v>
      </c>
      <c r="E506" s="58">
        <f>E226</f>
        <v>6000000</v>
      </c>
      <c r="F506" s="58">
        <f>F226</f>
        <v>6000000</v>
      </c>
      <c r="G506" s="106"/>
    </row>
    <row r="507" spans="1:7" x14ac:dyDescent="0.3">
      <c r="A507" s="54"/>
      <c r="C507" s="57" t="s">
        <v>553</v>
      </c>
      <c r="E507" s="58">
        <f>E237</f>
        <v>20359370.300000001</v>
      </c>
      <c r="F507" s="58">
        <f>F237</f>
        <v>20359370.300000001</v>
      </c>
      <c r="G507" s="106"/>
    </row>
    <row r="508" spans="1:7" x14ac:dyDescent="0.3">
      <c r="A508" s="54"/>
      <c r="C508" s="57" t="s">
        <v>127</v>
      </c>
      <c r="E508" s="58">
        <f>E18+E23+E38+E45+E51+E102+E149+E154+E160+E166+E197+E412+E432+E443+E142</f>
        <v>102609382.71999998</v>
      </c>
      <c r="F508" s="58">
        <f>F18+F23+F38+F45+F51+F102+F149+F154+F160+F166+F197+F412+F432+F443+F142</f>
        <v>121581749.55</v>
      </c>
      <c r="G508" s="106"/>
    </row>
    <row r="509" spans="1:7" x14ac:dyDescent="0.3">
      <c r="A509" s="54"/>
      <c r="C509" s="57"/>
      <c r="E509" s="58">
        <f>SUM(E489:E508)</f>
        <v>711102961.44000006</v>
      </c>
      <c r="F509" s="58">
        <f>SUM(F489:F508)</f>
        <v>756354238.40999997</v>
      </c>
      <c r="G509" s="106"/>
    </row>
    <row r="510" spans="1:7" x14ac:dyDescent="0.3">
      <c r="A510" s="54"/>
      <c r="C510" s="57"/>
      <c r="E510" s="58"/>
      <c r="F510" s="58"/>
      <c r="G510" s="106"/>
    </row>
    <row r="511" spans="1:7" x14ac:dyDescent="0.3">
      <c r="A511" s="54"/>
      <c r="C511" s="57"/>
      <c r="E511" s="58">
        <f>E484-E509</f>
        <v>0</v>
      </c>
      <c r="F511" s="58">
        <f>F484-F509</f>
        <v>0</v>
      </c>
      <c r="G511" s="106"/>
    </row>
    <row r="512" spans="1:7" x14ac:dyDescent="0.3">
      <c r="A512" s="54"/>
      <c r="C512" s="57"/>
      <c r="E512" s="58"/>
      <c r="F512" s="58"/>
      <c r="G512" s="106"/>
    </row>
    <row r="513" spans="1:7" x14ac:dyDescent="0.3">
      <c r="A513" s="54"/>
      <c r="C513" s="57" t="s">
        <v>220</v>
      </c>
      <c r="E513" s="58">
        <f>E277</f>
        <v>110298213.96000001</v>
      </c>
      <c r="F513" s="58">
        <f>F277</f>
        <v>115798708.71000001</v>
      </c>
      <c r="G513" s="106"/>
    </row>
    <row r="514" spans="1:7" x14ac:dyDescent="0.3">
      <c r="A514" s="54"/>
      <c r="C514" s="57" t="s">
        <v>222</v>
      </c>
      <c r="E514" s="58">
        <f>E284</f>
        <v>242500</v>
      </c>
      <c r="F514" s="58">
        <f>F284</f>
        <v>140000</v>
      </c>
      <c r="G514" s="106"/>
    </row>
    <row r="515" spans="1:7" x14ac:dyDescent="0.3">
      <c r="A515" s="54"/>
      <c r="C515" s="57" t="s">
        <v>235</v>
      </c>
      <c r="E515" s="58">
        <f>E439</f>
        <v>1666179</v>
      </c>
      <c r="F515" s="58">
        <f>F439</f>
        <v>1379302</v>
      </c>
      <c r="G515" s="106"/>
    </row>
    <row r="516" spans="1:7" x14ac:dyDescent="0.3">
      <c r="A516" s="54"/>
      <c r="C516" s="57" t="s">
        <v>223</v>
      </c>
      <c r="E516" s="58">
        <f>E297</f>
        <v>341121441.27999997</v>
      </c>
      <c r="F516" s="58">
        <f>F297</f>
        <v>357278714.27999997</v>
      </c>
      <c r="G516" s="106"/>
    </row>
    <row r="517" spans="1:7" x14ac:dyDescent="0.3">
      <c r="A517" s="54"/>
      <c r="C517" s="57" t="s">
        <v>221</v>
      </c>
      <c r="E517" s="58">
        <f>E357+E310</f>
        <v>270000</v>
      </c>
      <c r="F517" s="58">
        <f>F357+F310</f>
        <v>270000</v>
      </c>
      <c r="G517" s="106"/>
    </row>
    <row r="518" spans="1:7" x14ac:dyDescent="0.3">
      <c r="A518" s="54"/>
      <c r="C518" s="57" t="s">
        <v>224</v>
      </c>
      <c r="E518" s="58">
        <f>E320</f>
        <v>6226250</v>
      </c>
      <c r="F518" s="58">
        <f>F320</f>
        <v>6226250</v>
      </c>
      <c r="G518" s="106"/>
    </row>
    <row r="519" spans="1:7" x14ac:dyDescent="0.3">
      <c r="A519" s="54"/>
      <c r="C519" s="57" t="s">
        <v>317</v>
      </c>
      <c r="E519" s="58">
        <f>E324</f>
        <v>2229054.2400000002</v>
      </c>
      <c r="F519" s="58">
        <f>F324</f>
        <v>2186840.79</v>
      </c>
      <c r="G519" s="106"/>
    </row>
    <row r="520" spans="1:7" x14ac:dyDescent="0.3">
      <c r="A520" s="54"/>
      <c r="C520" s="57" t="s">
        <v>225</v>
      </c>
      <c r="E520" s="58">
        <f>E331</f>
        <v>18180807.850000001</v>
      </c>
      <c r="F520" s="58">
        <f>F331</f>
        <v>18621584.059999999</v>
      </c>
      <c r="G520" s="106"/>
    </row>
    <row r="521" spans="1:7" x14ac:dyDescent="0.3">
      <c r="A521" s="54"/>
      <c r="C521" s="57" t="s">
        <v>226</v>
      </c>
      <c r="E521" s="58">
        <f>E335</f>
        <v>95500</v>
      </c>
      <c r="F521" s="58">
        <f>F335</f>
        <v>95500</v>
      </c>
      <c r="G521" s="106"/>
    </row>
    <row r="522" spans="1:7" x14ac:dyDescent="0.3">
      <c r="A522" s="54"/>
      <c r="C522" s="57" t="s">
        <v>308</v>
      </c>
      <c r="E522" s="58"/>
      <c r="F522" s="58"/>
      <c r="G522" s="106"/>
    </row>
    <row r="523" spans="1:7" x14ac:dyDescent="0.3">
      <c r="A523" s="54"/>
      <c r="C523" s="57" t="s">
        <v>227</v>
      </c>
      <c r="E523" s="58">
        <f>E367</f>
        <v>19189400</v>
      </c>
      <c r="F523" s="58">
        <f>F367</f>
        <v>19181400</v>
      </c>
      <c r="G523" s="106"/>
    </row>
    <row r="524" spans="1:7" x14ac:dyDescent="0.3">
      <c r="A524" s="54"/>
      <c r="C524" s="57" t="s">
        <v>238</v>
      </c>
      <c r="E524" s="58">
        <f>E361</f>
        <v>100000</v>
      </c>
      <c r="F524" s="58">
        <f>F361</f>
        <v>100000</v>
      </c>
      <c r="G524" s="106"/>
    </row>
    <row r="525" spans="1:7" x14ac:dyDescent="0.3">
      <c r="A525" s="54"/>
      <c r="C525" s="57" t="s">
        <v>482</v>
      </c>
      <c r="E525" s="58">
        <f>E418</f>
        <v>2460000</v>
      </c>
      <c r="F525" s="58">
        <f>F418</f>
        <v>2460000</v>
      </c>
      <c r="G525" s="106"/>
    </row>
    <row r="526" spans="1:7" x14ac:dyDescent="0.3">
      <c r="A526" s="54"/>
      <c r="C526" s="57" t="s">
        <v>228</v>
      </c>
      <c r="E526" s="58">
        <f>E388</f>
        <v>7913005</v>
      </c>
      <c r="F526" s="58">
        <f>F388</f>
        <v>7913005</v>
      </c>
      <c r="G526" s="106"/>
    </row>
    <row r="527" spans="1:7" x14ac:dyDescent="0.3">
      <c r="A527" s="54"/>
      <c r="C527" s="57" t="s">
        <v>229</v>
      </c>
      <c r="E527" s="58">
        <f>E343</f>
        <v>12942789.18</v>
      </c>
      <c r="F527" s="58">
        <f>F343</f>
        <v>13155830.039999999</v>
      </c>
      <c r="G527" s="106"/>
    </row>
    <row r="528" spans="1:7" x14ac:dyDescent="0.3">
      <c r="A528" s="54"/>
      <c r="C528" s="57" t="s">
        <v>230</v>
      </c>
      <c r="E528" s="58">
        <f>E405</f>
        <v>671000</v>
      </c>
      <c r="F528" s="58">
        <f>F405</f>
        <v>671000</v>
      </c>
      <c r="G528" s="106"/>
    </row>
    <row r="529" spans="1:7" x14ac:dyDescent="0.3">
      <c r="A529" s="54"/>
      <c r="C529" s="57" t="s">
        <v>740</v>
      </c>
      <c r="E529" s="58">
        <f>E392</f>
        <v>16747090.880000001</v>
      </c>
      <c r="F529" s="58">
        <f>F392</f>
        <v>17088286.100000001</v>
      </c>
      <c r="G529" s="106"/>
    </row>
    <row r="530" spans="1:7" x14ac:dyDescent="0.3">
      <c r="A530" s="54"/>
      <c r="C530" s="57" t="s">
        <v>653</v>
      </c>
      <c r="E530" s="58">
        <f>E350</f>
        <v>0</v>
      </c>
      <c r="F530" s="58">
        <f>F350</f>
        <v>4367650</v>
      </c>
      <c r="G530" s="106"/>
    </row>
    <row r="531" spans="1:7" x14ac:dyDescent="0.3">
      <c r="A531" s="54"/>
      <c r="C531" s="57" t="s">
        <v>400</v>
      </c>
      <c r="E531" s="58">
        <f>E260</f>
        <v>440000</v>
      </c>
      <c r="F531" s="58">
        <f>F260</f>
        <v>440000</v>
      </c>
      <c r="G531" s="106"/>
    </row>
    <row r="532" spans="1:7" x14ac:dyDescent="0.3">
      <c r="A532" s="54"/>
      <c r="C532" s="57" t="s">
        <v>247</v>
      </c>
      <c r="E532" s="58">
        <f>E264</f>
        <v>30000</v>
      </c>
      <c r="F532" s="58">
        <f>F264</f>
        <v>30000</v>
      </c>
      <c r="G532" s="106"/>
    </row>
    <row r="533" spans="1:7" x14ac:dyDescent="0.3">
      <c r="A533" s="54"/>
      <c r="C533" s="57" t="s">
        <v>231</v>
      </c>
      <c r="E533" s="58">
        <f>E460</f>
        <v>661000</v>
      </c>
      <c r="F533" s="58">
        <f>F460</f>
        <v>661000</v>
      </c>
      <c r="G533" s="106"/>
    </row>
    <row r="534" spans="1:7" x14ac:dyDescent="0.3">
      <c r="A534" s="54"/>
      <c r="C534" s="57" t="s">
        <v>307</v>
      </c>
      <c r="E534" s="58">
        <f>E466</f>
        <v>1538284</v>
      </c>
      <c r="F534" s="58">
        <f>F466</f>
        <v>0</v>
      </c>
      <c r="G534" s="106"/>
    </row>
    <row r="535" spans="1:7" x14ac:dyDescent="0.3">
      <c r="A535" s="54"/>
      <c r="C535" s="57" t="s">
        <v>422</v>
      </c>
      <c r="E535" s="58">
        <f>E423</f>
        <v>200000</v>
      </c>
      <c r="F535" s="58">
        <f>F423</f>
        <v>200000</v>
      </c>
      <c r="G535" s="106"/>
    </row>
    <row r="536" spans="1:7" x14ac:dyDescent="0.3">
      <c r="A536" s="54"/>
      <c r="C536" s="57" t="s">
        <v>319</v>
      </c>
      <c r="E536" s="58">
        <f>E67</f>
        <v>313385</v>
      </c>
      <c r="F536" s="58">
        <f>F67</f>
        <v>313385</v>
      </c>
      <c r="G536" s="106"/>
    </row>
    <row r="537" spans="1:7" x14ac:dyDescent="0.3">
      <c r="A537" s="54"/>
      <c r="C537" s="57" t="s">
        <v>232</v>
      </c>
      <c r="E537" s="58">
        <f>E74</f>
        <v>18148640</v>
      </c>
      <c r="F537" s="58">
        <f>F74</f>
        <v>18148640</v>
      </c>
      <c r="G537" s="106"/>
    </row>
    <row r="538" spans="1:7" x14ac:dyDescent="0.3">
      <c r="A538" s="54"/>
      <c r="C538" s="57" t="s">
        <v>272</v>
      </c>
      <c r="E538" s="58"/>
      <c r="F538" s="58"/>
      <c r="G538" s="106"/>
    </row>
    <row r="539" spans="1:7" x14ac:dyDescent="0.3">
      <c r="A539" s="54"/>
      <c r="C539" s="57" t="s">
        <v>356</v>
      </c>
      <c r="E539" s="58">
        <f>E204+E253</f>
        <v>2225000</v>
      </c>
      <c r="F539" s="58">
        <f>F204+F253</f>
        <v>2225000</v>
      </c>
      <c r="G539" s="106"/>
    </row>
    <row r="540" spans="1:7" x14ac:dyDescent="0.3">
      <c r="A540" s="54"/>
      <c r="C540" s="57" t="s">
        <v>233</v>
      </c>
      <c r="E540" s="58">
        <f>E219</f>
        <v>550000</v>
      </c>
      <c r="F540" s="58">
        <f>F219</f>
        <v>550000</v>
      </c>
      <c r="G540" s="106"/>
    </row>
    <row r="541" spans="1:7" x14ac:dyDescent="0.3">
      <c r="A541" s="54"/>
      <c r="C541" s="57" t="s">
        <v>480</v>
      </c>
      <c r="E541" s="58">
        <v>0</v>
      </c>
      <c r="F541" s="58">
        <v>0</v>
      </c>
      <c r="G541" s="106"/>
    </row>
    <row r="542" spans="1:7" x14ac:dyDescent="0.3">
      <c r="A542" s="54"/>
      <c r="C542" s="57" t="s">
        <v>234</v>
      </c>
      <c r="E542" s="58">
        <f>E83</f>
        <v>50000</v>
      </c>
      <c r="F542" s="58">
        <f>F83</f>
        <v>50000</v>
      </c>
      <c r="G542" s="106"/>
    </row>
    <row r="543" spans="1:7" x14ac:dyDescent="0.3">
      <c r="A543" s="54"/>
      <c r="C543" s="57" t="s">
        <v>423</v>
      </c>
      <c r="E543" s="58"/>
      <c r="F543" s="58"/>
      <c r="G543" s="106"/>
    </row>
    <row r="544" spans="1:7" x14ac:dyDescent="0.3">
      <c r="A544" s="54"/>
      <c r="C544" s="57" t="s">
        <v>383</v>
      </c>
      <c r="E544" s="58">
        <f>E428</f>
        <v>763383.02999999991</v>
      </c>
      <c r="F544" s="58">
        <f>F428</f>
        <v>802737.58</v>
      </c>
      <c r="G544" s="106"/>
    </row>
    <row r="545" spans="1:7" x14ac:dyDescent="0.3">
      <c r="A545" s="54"/>
      <c r="C545" s="57" t="s">
        <v>323</v>
      </c>
      <c r="E545" s="58">
        <f>E88+E480</f>
        <v>2492285</v>
      </c>
      <c r="F545" s="58">
        <f>F88+F480</f>
        <v>2462285</v>
      </c>
      <c r="G545" s="106"/>
    </row>
    <row r="546" spans="1:7" x14ac:dyDescent="0.3">
      <c r="A546" s="54"/>
      <c r="C546" s="57" t="s">
        <v>343</v>
      </c>
      <c r="E546" s="58">
        <f>E173</f>
        <v>12014000</v>
      </c>
      <c r="F546" s="58">
        <f>F173</f>
        <v>13241000</v>
      </c>
      <c r="G546" s="106"/>
    </row>
    <row r="547" spans="1:7" x14ac:dyDescent="0.3">
      <c r="A547" s="54"/>
      <c r="C547" s="57" t="s">
        <v>371</v>
      </c>
      <c r="E547" s="58">
        <f>E269</f>
        <v>45000</v>
      </c>
      <c r="F547" s="58">
        <f>F269</f>
        <v>45000</v>
      </c>
      <c r="G547" s="106"/>
    </row>
    <row r="548" spans="1:7" x14ac:dyDescent="0.3">
      <c r="A548" s="54"/>
      <c r="C548" s="57" t="s">
        <v>424</v>
      </c>
      <c r="E548" s="58"/>
      <c r="F548" s="58"/>
      <c r="G548" s="106"/>
    </row>
    <row r="549" spans="1:7" x14ac:dyDescent="0.3">
      <c r="A549" s="54"/>
      <c r="C549" s="57">
        <v>1495300000</v>
      </c>
      <c r="E549" s="58">
        <f>E182</f>
        <v>300000</v>
      </c>
      <c r="F549" s="58">
        <f>F182</f>
        <v>300000</v>
      </c>
      <c r="G549" s="106"/>
    </row>
    <row r="550" spans="1:7" x14ac:dyDescent="0.3">
      <c r="A550" s="54"/>
      <c r="C550" s="57" t="s">
        <v>395</v>
      </c>
      <c r="E550" s="58">
        <f>E186</f>
        <v>320000</v>
      </c>
      <c r="F550" s="58">
        <f>F186</f>
        <v>320000</v>
      </c>
      <c r="G550" s="106"/>
    </row>
    <row r="551" spans="1:7" x14ac:dyDescent="0.3">
      <c r="A551" s="54"/>
      <c r="C551" s="57" t="s">
        <v>338</v>
      </c>
      <c r="E551" s="58">
        <f>E193+E96</f>
        <v>1640000</v>
      </c>
      <c r="F551" s="58">
        <f>F193+F96</f>
        <v>1640000</v>
      </c>
      <c r="G551" s="106"/>
    </row>
    <row r="552" spans="1:7" x14ac:dyDescent="0.3">
      <c r="A552" s="54"/>
      <c r="C552" s="57" t="s">
        <v>326</v>
      </c>
      <c r="E552" s="58">
        <v>0</v>
      </c>
      <c r="F552" s="58">
        <v>0</v>
      </c>
      <c r="G552" s="106"/>
    </row>
    <row r="553" spans="1:7" x14ac:dyDescent="0.3">
      <c r="A553" s="54"/>
      <c r="C553" s="57" t="s">
        <v>491</v>
      </c>
      <c r="E553" s="58">
        <f>E473</f>
        <v>50000</v>
      </c>
      <c r="F553" s="58">
        <f>F473</f>
        <v>50000</v>
      </c>
      <c r="G553" s="106"/>
    </row>
    <row r="554" spans="1:7" x14ac:dyDescent="0.3">
      <c r="A554" s="54"/>
      <c r="C554" s="57" t="s">
        <v>545</v>
      </c>
      <c r="E554" s="58">
        <f>E227</f>
        <v>6000000</v>
      </c>
      <c r="F554" s="58">
        <f>F227</f>
        <v>6000000</v>
      </c>
      <c r="G554" s="106"/>
    </row>
    <row r="555" spans="1:7" x14ac:dyDescent="0.3">
      <c r="A555" s="54"/>
      <c r="C555" s="57" t="s">
        <v>599</v>
      </c>
      <c r="E555" s="58">
        <f>E239</f>
        <v>7018314.5599999996</v>
      </c>
      <c r="F555" s="58">
        <f>F239</f>
        <v>7018314.5599999996</v>
      </c>
      <c r="G555" s="106"/>
    </row>
    <row r="556" spans="1:7" x14ac:dyDescent="0.3">
      <c r="A556" s="54"/>
      <c r="C556" s="57" t="s">
        <v>604</v>
      </c>
      <c r="E556" s="58">
        <f>E244</f>
        <v>13341055.74</v>
      </c>
      <c r="F556" s="58">
        <f>F244</f>
        <v>13341055.74</v>
      </c>
      <c r="G556" s="106"/>
    </row>
    <row r="557" spans="1:7" x14ac:dyDescent="0.3">
      <c r="A557" s="54"/>
      <c r="C557" s="57" t="s">
        <v>127</v>
      </c>
      <c r="E557" s="58">
        <f>E18+E23+E38+E45+E51+E102+E149+E154+E160+E166+E197+E412+E432+E443+E142</f>
        <v>102609382.71999998</v>
      </c>
      <c r="F557" s="58">
        <f>F18+F23+F38+F45+F51+F102+F149+F154+F160+F166+F197+F412+F432+F443+F142</f>
        <v>121581749.55</v>
      </c>
      <c r="G557" s="106"/>
    </row>
    <row r="558" spans="1:7" x14ac:dyDescent="0.3">
      <c r="A558" s="54"/>
      <c r="C558" s="57"/>
      <c r="E558" s="58">
        <f>SUM(E513:E557)</f>
        <v>711102961.44000006</v>
      </c>
      <c r="F558" s="58">
        <f>SUM(F513:F557)</f>
        <v>756354238.40999997</v>
      </c>
      <c r="G558" s="106"/>
    </row>
    <row r="559" spans="1:7" x14ac:dyDescent="0.3">
      <c r="A559" s="54"/>
      <c r="C559" s="57"/>
      <c r="E559" s="58">
        <f>SUM(E513:E556)</f>
        <v>608493578.72000003</v>
      </c>
      <c r="F559" s="58">
        <f>SUM(F513:F556)</f>
        <v>634772488.86000001</v>
      </c>
      <c r="G559" s="106"/>
    </row>
    <row r="561" spans="5:6" x14ac:dyDescent="0.3">
      <c r="E561" s="58">
        <f>E509-E558</f>
        <v>0</v>
      </c>
      <c r="F561" s="58">
        <f>F509-F558</f>
        <v>0</v>
      </c>
    </row>
  </sheetData>
  <mergeCells count="6">
    <mergeCell ref="A484:D484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61" zoomScale="93" zoomScaleNormal="100" zoomScaleSheetLayoutView="93" workbookViewId="0">
      <selection activeCell="C48" sqref="C48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254</v>
      </c>
    </row>
    <row r="2" spans="1:11" x14ac:dyDescent="0.3">
      <c r="C2" s="77" t="s">
        <v>769</v>
      </c>
    </row>
    <row r="3" spans="1:11" x14ac:dyDescent="0.3">
      <c r="C3" s="77" t="s">
        <v>582</v>
      </c>
    </row>
    <row r="4" spans="1:11" x14ac:dyDescent="0.3">
      <c r="B4" s="231"/>
      <c r="C4" s="231"/>
    </row>
    <row r="5" spans="1:11" x14ac:dyDescent="0.3">
      <c r="C5" s="77" t="s">
        <v>440</v>
      </c>
    </row>
    <row r="6" spans="1:11" x14ac:dyDescent="0.3">
      <c r="C6" s="77" t="s">
        <v>709</v>
      </c>
    </row>
    <row r="7" spans="1:11" x14ac:dyDescent="0.3">
      <c r="C7" s="77" t="s">
        <v>708</v>
      </c>
    </row>
    <row r="8" spans="1:11" x14ac:dyDescent="0.3">
      <c r="C8" s="77" t="s">
        <v>710</v>
      </c>
    </row>
    <row r="9" spans="1:11" x14ac:dyDescent="0.3">
      <c r="A9" s="227" t="s">
        <v>196</v>
      </c>
      <c r="B9" s="236"/>
      <c r="C9" s="236"/>
    </row>
    <row r="10" spans="1:11" x14ac:dyDescent="0.3">
      <c r="A10" s="224" t="s">
        <v>577</v>
      </c>
      <c r="B10" s="237"/>
      <c r="C10" s="237"/>
    </row>
    <row r="11" spans="1:11" s="10" customFormat="1" x14ac:dyDescent="0.3">
      <c r="A11" s="211"/>
      <c r="B11" s="212"/>
      <c r="C11" s="66" t="s">
        <v>416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403</v>
      </c>
      <c r="B13" s="45" t="s">
        <v>138</v>
      </c>
      <c r="C13" s="89">
        <f>C14+C19+C24+C28+C29+C30</f>
        <v>574687650.96000004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427</v>
      </c>
      <c r="B14" s="60" t="s">
        <v>139</v>
      </c>
      <c r="C14" s="102">
        <f>C15+C16+C17+C18</f>
        <v>154537172.75999999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118728591.8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891839.9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202" t="s">
        <v>646</v>
      </c>
      <c r="B18" s="62" t="s">
        <v>647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428</v>
      </c>
      <c r="B19" s="60" t="s">
        <v>146</v>
      </c>
      <c r="C19" s="102">
        <f>C20+C21+C22+C23</f>
        <v>375469788.19999999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87">
        <v>356059846.50999999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8326860.4199999999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494</v>
      </c>
      <c r="B23" s="62" t="s">
        <v>317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409</v>
      </c>
      <c r="B24" s="60" t="s">
        <v>149</v>
      </c>
      <c r="C24" s="102">
        <f>C25+C26+C27</f>
        <v>22682090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87">
        <v>22571790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309</v>
      </c>
      <c r="B27" s="62" t="s">
        <v>308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209</v>
      </c>
      <c r="B28" s="62" t="s">
        <v>227</v>
      </c>
      <c r="C28" s="87">
        <v>19414600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73" t="s">
        <v>481</v>
      </c>
      <c r="B30" s="62" t="s">
        <v>482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429</v>
      </c>
      <c r="B31" s="45" t="s">
        <v>136</v>
      </c>
      <c r="C31" s="89">
        <f>C32+C33+C34+C35</f>
        <v>49082530.82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61" t="s">
        <v>210</v>
      </c>
      <c r="B32" s="62" t="s">
        <v>228</v>
      </c>
      <c r="C32" s="87">
        <v>7973946.2800000003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 x14ac:dyDescent="0.25">
      <c r="A35" s="61" t="s">
        <v>741</v>
      </c>
      <c r="B35" s="62" t="s">
        <v>740</v>
      </c>
      <c r="C35" s="87">
        <v>22853060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364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61" t="s">
        <v>430</v>
      </c>
      <c r="B37" s="62" t="s">
        <v>400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x14ac:dyDescent="0.2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431</v>
      </c>
      <c r="B39" s="45" t="s">
        <v>200</v>
      </c>
      <c r="C39" s="89">
        <f>C40+C41</f>
        <v>5117575.9800000004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x14ac:dyDescent="0.25">
      <c r="A41" s="63" t="s">
        <v>309</v>
      </c>
      <c r="B41" s="62" t="s">
        <v>307</v>
      </c>
      <c r="C41" s="87">
        <v>4456575.9800000004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7.5" x14ac:dyDescent="0.25">
      <c r="A42" s="44" t="s">
        <v>379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63" t="s">
        <v>432</v>
      </c>
      <c r="B43" s="62" t="s">
        <v>422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44" t="s">
        <v>433</v>
      </c>
      <c r="B44" s="45" t="s">
        <v>128</v>
      </c>
      <c r="C44" s="89">
        <f>C45+C46+C47</f>
        <v>23617795.09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63" t="s">
        <v>214</v>
      </c>
      <c r="B45" s="62" t="s">
        <v>319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1" t="s">
        <v>216</v>
      </c>
      <c r="B46" s="62" t="s">
        <v>232</v>
      </c>
      <c r="C46" s="87">
        <v>20633310.09</v>
      </c>
      <c r="D46" s="5"/>
      <c r="E46" s="110"/>
      <c r="F46" s="6"/>
      <c r="G46" s="4"/>
      <c r="H46" s="4"/>
      <c r="I46" s="4"/>
      <c r="J46" s="70"/>
      <c r="K46" s="70"/>
    </row>
    <row r="47" spans="1:11" x14ac:dyDescent="0.25">
      <c r="A47" s="61" t="s">
        <v>757</v>
      </c>
      <c r="B47" s="62" t="s">
        <v>272</v>
      </c>
      <c r="C47" s="87">
        <f>650000+1451100</f>
        <v>2101100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 x14ac:dyDescent="0.25">
      <c r="A48" s="44" t="s">
        <v>434</v>
      </c>
      <c r="B48" s="45" t="s">
        <v>134</v>
      </c>
      <c r="C48" s="89">
        <f>C49+C50+C51</f>
        <v>189694139.31999999</v>
      </c>
      <c r="D48" s="5"/>
      <c r="E48" s="110"/>
      <c r="F48" s="6"/>
      <c r="G48" s="4"/>
      <c r="H48" s="4"/>
      <c r="I48" s="4"/>
      <c r="J48" s="70"/>
      <c r="K48" s="70"/>
    </row>
    <row r="49" spans="1:11" ht="37.5" x14ac:dyDescent="0.25">
      <c r="A49" s="61" t="s">
        <v>217</v>
      </c>
      <c r="B49" s="62" t="s">
        <v>356</v>
      </c>
      <c r="C49" s="87">
        <v>33150057.68</v>
      </c>
      <c r="D49" s="5"/>
      <c r="E49" s="110"/>
      <c r="F49" s="6"/>
      <c r="G49" s="4"/>
      <c r="H49" s="4"/>
      <c r="I49" s="4"/>
      <c r="J49" s="70"/>
      <c r="K49" s="70"/>
    </row>
    <row r="50" spans="1:11" x14ac:dyDescent="0.2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73" t="s">
        <v>479</v>
      </c>
      <c r="B51" s="62" t="s">
        <v>770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7.5" x14ac:dyDescent="0.3">
      <c r="A52" s="123" t="s">
        <v>441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x14ac:dyDescent="0.25">
      <c r="A53" s="65" t="s">
        <v>330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 x14ac:dyDescent="0.25">
      <c r="A54" s="44" t="s">
        <v>435</v>
      </c>
      <c r="B54" s="45" t="s">
        <v>382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160" t="s">
        <v>436</v>
      </c>
      <c r="B55" s="62" t="s">
        <v>383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 x14ac:dyDescent="0.3">
      <c r="A56" s="123" t="s">
        <v>442</v>
      </c>
      <c r="B56" s="112" t="s">
        <v>321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 x14ac:dyDescent="0.25">
      <c r="A57" s="61" t="s">
        <v>250</v>
      </c>
      <c r="B57" s="62" t="s">
        <v>323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 x14ac:dyDescent="0.25">
      <c r="A58" s="109" t="s">
        <v>340</v>
      </c>
      <c r="B58" s="45" t="s">
        <v>341</v>
      </c>
      <c r="C58" s="89">
        <f>C59</f>
        <v>36731547.890000001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65" t="s">
        <v>218</v>
      </c>
      <c r="B59" s="62" t="s">
        <v>343</v>
      </c>
      <c r="C59" s="87">
        <v>36731547.890000001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 x14ac:dyDescent="0.25">
      <c r="A60" s="44" t="s">
        <v>445</v>
      </c>
      <c r="B60" s="60" t="s">
        <v>369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 x14ac:dyDescent="0.25">
      <c r="A61" s="73" t="s">
        <v>212</v>
      </c>
      <c r="B61" s="62" t="s">
        <v>371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 x14ac:dyDescent="0.25">
      <c r="A62" s="118" t="s">
        <v>397</v>
      </c>
      <c r="B62" s="45" t="s">
        <v>346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 x14ac:dyDescent="0.25">
      <c r="A63" s="63" t="s">
        <v>437</v>
      </c>
      <c r="B63" s="62" t="s">
        <v>347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396</v>
      </c>
      <c r="B64" s="62" t="s">
        <v>395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 x14ac:dyDescent="0.25">
      <c r="A65" s="118" t="s">
        <v>388</v>
      </c>
      <c r="B65" s="45" t="s">
        <v>337</v>
      </c>
      <c r="C65" s="89">
        <f>C66</f>
        <v>7136392.1600000001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61" t="s">
        <v>215</v>
      </c>
      <c r="B66" s="62" t="s">
        <v>338</v>
      </c>
      <c r="C66" s="87">
        <v>7136392.1600000001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7.5" x14ac:dyDescent="0.25">
      <c r="A67" s="162" t="s">
        <v>488</v>
      </c>
      <c r="B67" s="45" t="s">
        <v>489</v>
      </c>
      <c r="C67" s="89">
        <f>C68</f>
        <v>50000</v>
      </c>
      <c r="D67" s="119"/>
      <c r="E67" s="120"/>
      <c r="F67" s="119"/>
    </row>
    <row r="68" spans="1:11" s="76" customFormat="1" x14ac:dyDescent="0.25">
      <c r="A68" s="163" t="s">
        <v>490</v>
      </c>
      <c r="B68" s="62" t="s">
        <v>491</v>
      </c>
      <c r="C68" s="87">
        <v>50000</v>
      </c>
      <c r="D68" s="119"/>
      <c r="E68" s="120"/>
      <c r="F68" s="119"/>
    </row>
    <row r="69" spans="1:11" s="3" customFormat="1" ht="37.5" x14ac:dyDescent="0.25">
      <c r="A69" s="44" t="s">
        <v>542</v>
      </c>
      <c r="B69" s="45" t="s">
        <v>543</v>
      </c>
      <c r="C69" s="89">
        <f>C70</f>
        <v>9303000</v>
      </c>
      <c r="D69" s="194"/>
      <c r="E69" s="95"/>
      <c r="F69" s="194"/>
    </row>
    <row r="70" spans="1:11" s="76" customFormat="1" ht="23.25" customHeight="1" x14ac:dyDescent="0.25">
      <c r="A70" s="79" t="s">
        <v>544</v>
      </c>
      <c r="B70" s="62">
        <v>1895800000</v>
      </c>
      <c r="C70" s="87">
        <v>9303000</v>
      </c>
      <c r="D70" s="119"/>
      <c r="E70" s="120"/>
      <c r="F70" s="119"/>
    </row>
    <row r="71" spans="1:11" s="3" customFormat="1" ht="37.5" customHeight="1" x14ac:dyDescent="0.25">
      <c r="A71" s="44" t="s">
        <v>552</v>
      </c>
      <c r="B71" s="45" t="s">
        <v>553</v>
      </c>
      <c r="C71" s="89">
        <f>C72+C74</f>
        <v>16418266.550000001</v>
      </c>
      <c r="D71" s="194"/>
      <c r="E71" s="95"/>
      <c r="F71" s="194"/>
    </row>
    <row r="72" spans="1:11" s="3" customFormat="1" ht="37.5" customHeight="1" x14ac:dyDescent="0.25">
      <c r="A72" s="197" t="s">
        <v>597</v>
      </c>
      <c r="B72" s="199">
        <v>1910000000</v>
      </c>
      <c r="C72" s="102">
        <f>C73</f>
        <v>7115762.04</v>
      </c>
      <c r="D72" s="194"/>
      <c r="E72" s="95"/>
      <c r="F72" s="194"/>
    </row>
    <row r="73" spans="1:11" s="3" customFormat="1" ht="18.75" customHeight="1" x14ac:dyDescent="0.25">
      <c r="A73" s="198" t="s">
        <v>596</v>
      </c>
      <c r="B73" s="200" t="s">
        <v>599</v>
      </c>
      <c r="C73" s="87">
        <v>7115762.04</v>
      </c>
      <c r="D73" s="194"/>
      <c r="E73" s="94"/>
      <c r="F73" s="194"/>
    </row>
    <row r="74" spans="1:11" s="3" customFormat="1" ht="37.5" customHeight="1" x14ac:dyDescent="0.25">
      <c r="A74" s="197" t="s">
        <v>601</v>
      </c>
      <c r="B74" s="199">
        <v>1920000000</v>
      </c>
      <c r="C74" s="102">
        <f>C75</f>
        <v>9302504.5099999998</v>
      </c>
      <c r="D74" s="194"/>
      <c r="E74" s="95"/>
      <c r="F74" s="194"/>
    </row>
    <row r="75" spans="1:11" ht="37.5" customHeight="1" x14ac:dyDescent="0.25">
      <c r="A75" s="61" t="s">
        <v>602</v>
      </c>
      <c r="B75" s="200">
        <v>1925900000</v>
      </c>
      <c r="C75" s="87">
        <f>8702504.51+600000</f>
        <v>9302504.5099999998</v>
      </c>
    </row>
    <row r="76" spans="1:11" x14ac:dyDescent="0.3">
      <c r="A76" s="230" t="s">
        <v>118</v>
      </c>
      <c r="B76" s="230"/>
      <c r="C76" s="103">
        <f>C13+C31+C36+C39+C42+C44+C48+C52+C54+C56+C58+C60+C62+C65+C67+C69+C71</f>
        <v>918674783.76999998</v>
      </c>
      <c r="D76" s="5"/>
      <c r="F76" s="5"/>
      <c r="G76" s="4"/>
      <c r="H76" s="4"/>
      <c r="I76" s="4"/>
      <c r="J76" s="70"/>
      <c r="K76" s="70"/>
    </row>
    <row r="77" spans="1:11" x14ac:dyDescent="0.3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x14ac:dyDescent="0.3">
      <c r="A78" s="235"/>
      <c r="B78" s="235"/>
      <c r="C78" s="235"/>
      <c r="E78" s="6"/>
      <c r="F78" s="6"/>
      <c r="G78" s="2"/>
      <c r="H78" s="4"/>
      <c r="I78" s="2"/>
      <c r="J78" s="2"/>
      <c r="K78" s="4"/>
    </row>
    <row r="83" spans="1:1" x14ac:dyDescent="0.3">
      <c r="A83" s="54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58" zoomScale="86" zoomScaleNormal="100" zoomScaleSheetLayoutView="86" workbookViewId="0">
      <selection activeCell="C74" sqref="C74"/>
    </sheetView>
  </sheetViews>
  <sheetFormatPr defaultRowHeight="18.75" x14ac:dyDescent="0.3"/>
  <cols>
    <col min="1" max="1" width="79.7109375" style="148" customWidth="1"/>
    <col min="2" max="2" width="14.85546875" style="54" customWidth="1"/>
    <col min="3" max="3" width="17" style="54" customWidth="1"/>
    <col min="4" max="4" width="16.5703125" style="148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457</v>
      </c>
    </row>
    <row r="2" spans="1:11" x14ac:dyDescent="0.3">
      <c r="D2" s="77" t="s">
        <v>769</v>
      </c>
    </row>
    <row r="3" spans="1:11" x14ac:dyDescent="0.3">
      <c r="D3" s="77" t="s">
        <v>582</v>
      </c>
    </row>
    <row r="5" spans="1:11" x14ac:dyDescent="0.3">
      <c r="D5" s="77" t="s">
        <v>477</v>
      </c>
    </row>
    <row r="6" spans="1:11" x14ac:dyDescent="0.3">
      <c r="D6" s="77" t="s">
        <v>709</v>
      </c>
    </row>
    <row r="7" spans="1:11" x14ac:dyDescent="0.3">
      <c r="D7" s="77" t="s">
        <v>708</v>
      </c>
    </row>
    <row r="8" spans="1:11" x14ac:dyDescent="0.3">
      <c r="D8" s="77" t="s">
        <v>710</v>
      </c>
    </row>
    <row r="9" spans="1:11" x14ac:dyDescent="0.3">
      <c r="A9" s="227" t="s">
        <v>196</v>
      </c>
      <c r="B9" s="227"/>
      <c r="C9" s="227"/>
      <c r="D9" s="227"/>
    </row>
    <row r="10" spans="1:11" x14ac:dyDescent="0.3">
      <c r="A10" s="224" t="s">
        <v>478</v>
      </c>
      <c r="B10" s="224"/>
      <c r="C10" s="224"/>
      <c r="D10" s="224"/>
    </row>
    <row r="11" spans="1:11" x14ac:dyDescent="0.3">
      <c r="A11" s="224" t="s">
        <v>576</v>
      </c>
      <c r="B11" s="224"/>
      <c r="C11" s="224"/>
      <c r="D11" s="224"/>
    </row>
    <row r="12" spans="1:11" s="10" customFormat="1" x14ac:dyDescent="0.3">
      <c r="A12" s="155"/>
      <c r="B12" s="166"/>
      <c r="C12" s="156"/>
      <c r="D12" s="66" t="s">
        <v>416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451</v>
      </c>
      <c r="D13" s="43" t="s">
        <v>500</v>
      </c>
    </row>
    <row r="14" spans="1:11" ht="39.75" customHeight="1" x14ac:dyDescent="0.25">
      <c r="A14" s="44" t="s">
        <v>403</v>
      </c>
      <c r="B14" s="45" t="s">
        <v>138</v>
      </c>
      <c r="C14" s="89">
        <f>C15+C19+C24+C27+C28+C29</f>
        <v>502079346.32999998</v>
      </c>
      <c r="D14" s="89">
        <f>D15+D19+D24+D27+D28+D29</f>
        <v>523738299.83999997</v>
      </c>
      <c r="E14" s="6"/>
      <c r="F14" s="6">
        <f>'прил 14'!E489</f>
        <v>502079346.33000004</v>
      </c>
      <c r="G14" s="6">
        <f>'прил 14'!F489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427</v>
      </c>
      <c r="B15" s="60" t="s">
        <v>139</v>
      </c>
      <c r="C15" s="102">
        <f>C16+C17+C18</f>
        <v>112206892.95999999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110298213.95999999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242500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428</v>
      </c>
      <c r="B19" s="60" t="s">
        <v>146</v>
      </c>
      <c r="C19" s="102">
        <f>C20+C21+C22+C23</f>
        <v>349846745.51999998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f>347347691.28-6226250</f>
        <v>341121441.27999997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v>270000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206" t="s">
        <v>494</v>
      </c>
      <c r="B23" s="62" t="s">
        <v>317</v>
      </c>
      <c r="C23" s="87">
        <v>2229054.2400000002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409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 x14ac:dyDescent="0.25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x14ac:dyDescent="0.25">
      <c r="A29" s="73" t="s">
        <v>481</v>
      </c>
      <c r="B29" s="62" t="s">
        <v>482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 x14ac:dyDescent="0.25">
      <c r="A30" s="44" t="s">
        <v>429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14'!E490</f>
        <v>38273885.060000002</v>
      </c>
      <c r="G30" s="6">
        <f>'прил 14'!F490</f>
        <v>43195771.140000001</v>
      </c>
      <c r="H30" s="4"/>
      <c r="I30" s="2"/>
      <c r="J30" s="2"/>
      <c r="K30" s="4"/>
    </row>
    <row r="31" spans="1:11" ht="18.75" customHeight="1" x14ac:dyDescent="0.25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 x14ac:dyDescent="0.25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 x14ac:dyDescent="0.25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160" t="s">
        <v>652</v>
      </c>
      <c r="B34" s="62" t="s">
        <v>653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 x14ac:dyDescent="0.25">
      <c r="A35" s="61" t="s">
        <v>741</v>
      </c>
      <c r="B35" s="62" t="s">
        <v>740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 x14ac:dyDescent="0.25">
      <c r="A36" s="44" t="s">
        <v>364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14'!E491</f>
        <v>470000</v>
      </c>
      <c r="G36" s="6">
        <f>'прил 14'!F491</f>
        <v>470000</v>
      </c>
      <c r="H36" s="4"/>
      <c r="I36" s="2"/>
      <c r="J36" s="2"/>
      <c r="K36" s="4"/>
    </row>
    <row r="37" spans="1:11" ht="56.25" x14ac:dyDescent="0.25">
      <c r="A37" s="61" t="s">
        <v>430</v>
      </c>
      <c r="B37" s="62" t="s">
        <v>400</v>
      </c>
      <c r="C37" s="85">
        <v>440000</v>
      </c>
      <c r="D37" s="157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 x14ac:dyDescent="0.25">
      <c r="A38" s="61" t="s">
        <v>249</v>
      </c>
      <c r="B38" s="62" t="s">
        <v>247</v>
      </c>
      <c r="C38" s="87">
        <v>30000</v>
      </c>
      <c r="D38" s="157">
        <v>30000</v>
      </c>
      <c r="E38" s="6"/>
      <c r="F38" s="6"/>
      <c r="G38" s="6"/>
      <c r="H38" s="4"/>
      <c r="I38" s="2"/>
      <c r="J38" s="2"/>
      <c r="K38" s="4"/>
    </row>
    <row r="39" spans="1:11" ht="38.25" customHeight="1" x14ac:dyDescent="0.25">
      <c r="A39" s="44" t="s">
        <v>431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14'!E492</f>
        <v>2199284</v>
      </c>
      <c r="G39" s="6">
        <f>'прил 14'!F492</f>
        <v>661000</v>
      </c>
      <c r="H39" s="4"/>
      <c r="I39" s="2"/>
      <c r="J39" s="2"/>
      <c r="K39" s="4"/>
    </row>
    <row r="40" spans="1:11" ht="39" customHeight="1" x14ac:dyDescent="0.25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 x14ac:dyDescent="0.25">
      <c r="A41" s="63" t="s">
        <v>309</v>
      </c>
      <c r="B41" s="62" t="s">
        <v>307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 x14ac:dyDescent="0.25">
      <c r="A42" s="44" t="s">
        <v>379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14'!E493</f>
        <v>200000</v>
      </c>
      <c r="G42" s="6">
        <f>'прил 14'!F493</f>
        <v>200000</v>
      </c>
      <c r="H42" s="4"/>
      <c r="I42" s="2"/>
      <c r="J42" s="2"/>
      <c r="K42" s="4"/>
    </row>
    <row r="43" spans="1:11" ht="37.5" x14ac:dyDescent="0.25">
      <c r="A43" s="63" t="s">
        <v>432</v>
      </c>
      <c r="B43" s="62" t="s">
        <v>422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 x14ac:dyDescent="0.25">
      <c r="A44" s="44" t="s">
        <v>433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14'!E494</f>
        <v>18462025</v>
      </c>
      <c r="G44" s="6">
        <f>'прил 14'!F494</f>
        <v>18462025</v>
      </c>
      <c r="H44" s="4"/>
      <c r="I44" s="2"/>
      <c r="J44" s="2"/>
      <c r="K44" s="4"/>
    </row>
    <row r="45" spans="1:11" ht="39" customHeight="1" x14ac:dyDescent="0.25">
      <c r="A45" s="63" t="s">
        <v>214</v>
      </c>
      <c r="B45" s="62" t="s">
        <v>319</v>
      </c>
      <c r="C45" s="158">
        <v>313385</v>
      </c>
      <c r="D45" s="158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 x14ac:dyDescent="0.2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 x14ac:dyDescent="0.25">
      <c r="A47" s="44" t="s">
        <v>434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14'!E495</f>
        <v>2775000</v>
      </c>
      <c r="G47" s="6">
        <f>'прил 14'!F495</f>
        <v>2775000</v>
      </c>
      <c r="H47" s="4"/>
      <c r="I47" s="2"/>
      <c r="J47" s="2"/>
      <c r="K47" s="4"/>
    </row>
    <row r="48" spans="1:11" ht="37.5" customHeight="1" x14ac:dyDescent="0.25">
      <c r="A48" s="61" t="s">
        <v>217</v>
      </c>
      <c r="B48" s="62" t="s">
        <v>356</v>
      </c>
      <c r="C48" s="87">
        <v>2225000</v>
      </c>
      <c r="D48" s="157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 x14ac:dyDescent="0.25">
      <c r="A49" s="65" t="s">
        <v>219</v>
      </c>
      <c r="B49" s="62" t="s">
        <v>233</v>
      </c>
      <c r="C49" s="87">
        <v>550000</v>
      </c>
      <c r="D49" s="157">
        <v>550000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23" t="s">
        <v>441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14'!E496</f>
        <v>50000</v>
      </c>
      <c r="G50" s="6">
        <f>'прил 14'!F496</f>
        <v>50000</v>
      </c>
      <c r="H50" s="4"/>
      <c r="I50" s="2"/>
      <c r="J50" s="2"/>
      <c r="K50" s="4"/>
    </row>
    <row r="51" spans="1:11" x14ac:dyDescent="0.25">
      <c r="A51" s="65" t="s">
        <v>330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 x14ac:dyDescent="0.25">
      <c r="A52" s="44" t="s">
        <v>435</v>
      </c>
      <c r="B52" s="45" t="s">
        <v>382</v>
      </c>
      <c r="C52" s="89">
        <f>C53</f>
        <v>763383.02999999991</v>
      </c>
      <c r="D52" s="89">
        <f>D53</f>
        <v>802737.58</v>
      </c>
      <c r="E52" s="6"/>
      <c r="F52" s="6">
        <f>'прил 14'!E498</f>
        <v>763383.02999999991</v>
      </c>
      <c r="G52" s="6">
        <f>'прил 14'!F498</f>
        <v>802737.58</v>
      </c>
      <c r="H52" s="4"/>
      <c r="I52" s="2"/>
      <c r="J52" s="2"/>
      <c r="K52" s="4"/>
    </row>
    <row r="53" spans="1:11" s="76" customFormat="1" ht="36.75" customHeight="1" x14ac:dyDescent="0.25">
      <c r="A53" s="108" t="s">
        <v>436</v>
      </c>
      <c r="B53" s="62" t="s">
        <v>383</v>
      </c>
      <c r="C53" s="87">
        <f>750536.94+12846.09</f>
        <v>763383.02999999991</v>
      </c>
      <c r="D53" s="87">
        <f>764472+38265.58</f>
        <v>802737.58</v>
      </c>
      <c r="E53" s="159"/>
      <c r="F53" s="159">
        <f>C52-F52</f>
        <v>0</v>
      </c>
      <c r="G53" s="159">
        <f>D52-G52</f>
        <v>0</v>
      </c>
      <c r="H53" s="75"/>
      <c r="I53" s="74"/>
      <c r="J53" s="74"/>
      <c r="K53" s="75"/>
    </row>
    <row r="54" spans="1:11" ht="39.75" customHeight="1" x14ac:dyDescent="0.3">
      <c r="A54" s="123" t="s">
        <v>442</v>
      </c>
      <c r="B54" s="45" t="s">
        <v>321</v>
      </c>
      <c r="C54" s="89">
        <f>C55</f>
        <v>2492285</v>
      </c>
      <c r="D54" s="89">
        <f>D55</f>
        <v>2462285</v>
      </c>
      <c r="E54" s="6"/>
      <c r="F54" s="6">
        <f>'прил 14'!E499</f>
        <v>2492285</v>
      </c>
      <c r="G54" s="6">
        <f>'прил 14'!F499</f>
        <v>2462285</v>
      </c>
      <c r="H54" s="4"/>
      <c r="I54" s="2"/>
      <c r="J54" s="2"/>
      <c r="K54" s="4"/>
    </row>
    <row r="55" spans="1:11" ht="37.5" x14ac:dyDescent="0.25">
      <c r="A55" s="14" t="s">
        <v>250</v>
      </c>
      <c r="B55" s="62" t="s">
        <v>323</v>
      </c>
      <c r="C55" s="87">
        <v>2492285</v>
      </c>
      <c r="D55" s="157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 x14ac:dyDescent="0.25">
      <c r="A56" s="109" t="s">
        <v>340</v>
      </c>
      <c r="B56" s="45" t="s">
        <v>341</v>
      </c>
      <c r="C56" s="89">
        <f>C57</f>
        <v>12014000</v>
      </c>
      <c r="D56" s="89">
        <f>D57</f>
        <v>13241000</v>
      </c>
      <c r="E56" s="6"/>
      <c r="F56" s="6">
        <f>'прил 14'!E500</f>
        <v>12014000</v>
      </c>
      <c r="G56" s="6">
        <f>'прил 14'!F500</f>
        <v>13241000</v>
      </c>
      <c r="H56" s="4"/>
      <c r="I56" s="2"/>
      <c r="J56" s="2"/>
      <c r="K56" s="4"/>
    </row>
    <row r="57" spans="1:11" ht="33" customHeight="1" x14ac:dyDescent="0.25">
      <c r="A57" s="65" t="s">
        <v>218</v>
      </c>
      <c r="B57" s="62" t="s">
        <v>343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 x14ac:dyDescent="0.25">
      <c r="A58" s="44" t="s">
        <v>445</v>
      </c>
      <c r="B58" s="60" t="s">
        <v>369</v>
      </c>
      <c r="C58" s="102">
        <f>C59</f>
        <v>45000</v>
      </c>
      <c r="D58" s="102">
        <f>D59</f>
        <v>45000</v>
      </c>
      <c r="E58" s="6"/>
      <c r="F58" s="6">
        <f>'прил 14'!E501</f>
        <v>45000</v>
      </c>
      <c r="G58" s="6">
        <f>'прил 14'!F501</f>
        <v>45000</v>
      </c>
      <c r="H58" s="4"/>
      <c r="I58" s="2"/>
      <c r="J58" s="2"/>
      <c r="K58" s="4"/>
    </row>
    <row r="59" spans="1:11" ht="36" customHeight="1" x14ac:dyDescent="0.25">
      <c r="A59" s="73" t="s">
        <v>212</v>
      </c>
      <c r="B59" s="62" t="s">
        <v>371</v>
      </c>
      <c r="C59" s="87">
        <v>45000</v>
      </c>
      <c r="D59" s="157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 x14ac:dyDescent="0.25">
      <c r="A60" s="118" t="s">
        <v>397</v>
      </c>
      <c r="B60" s="45" t="s">
        <v>346</v>
      </c>
      <c r="C60" s="89">
        <f>C61+C62</f>
        <v>620000</v>
      </c>
      <c r="D60" s="89">
        <f>D61+D62</f>
        <v>620000</v>
      </c>
      <c r="E60" s="6"/>
      <c r="F60" s="6">
        <f>'прил 14'!E502</f>
        <v>620000</v>
      </c>
      <c r="G60" s="6">
        <f>'прил 14'!F502</f>
        <v>620000</v>
      </c>
      <c r="H60" s="4"/>
      <c r="I60" s="2"/>
      <c r="J60" s="2"/>
      <c r="K60" s="4"/>
    </row>
    <row r="61" spans="1:11" ht="37.5" x14ac:dyDescent="0.25">
      <c r="A61" s="63" t="s">
        <v>437</v>
      </c>
      <c r="B61" s="62" t="s">
        <v>347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396</v>
      </c>
      <c r="B62" s="62" t="s">
        <v>395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8" t="s">
        <v>388</v>
      </c>
      <c r="B63" s="45" t="s">
        <v>337</v>
      </c>
      <c r="C63" s="89">
        <f>C64</f>
        <v>1640000</v>
      </c>
      <c r="D63" s="89">
        <f>D64</f>
        <v>1640000</v>
      </c>
      <c r="E63" s="6"/>
      <c r="F63" s="6">
        <f>'прил 14'!E503</f>
        <v>1640000</v>
      </c>
      <c r="G63" s="6">
        <f>'[1]прил 14'!F457</f>
        <v>1240000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338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400000</v>
      </c>
      <c r="H64" s="4"/>
      <c r="I64" s="2"/>
      <c r="J64" s="2"/>
      <c r="K64" s="4"/>
    </row>
    <row r="65" spans="1:7" ht="39" customHeight="1" x14ac:dyDescent="0.25">
      <c r="A65" s="162" t="s">
        <v>488</v>
      </c>
      <c r="B65" s="45" t="s">
        <v>489</v>
      </c>
      <c r="C65" s="89">
        <f>C66</f>
        <v>50000</v>
      </c>
      <c r="D65" s="89">
        <f>D66</f>
        <v>50000</v>
      </c>
      <c r="F65" s="5">
        <f>'прил 14'!E505</f>
        <v>50000</v>
      </c>
      <c r="G65" s="5">
        <f>'прил 14'!F505</f>
        <v>50000</v>
      </c>
    </row>
    <row r="66" spans="1:7" x14ac:dyDescent="0.25">
      <c r="A66" s="163" t="s">
        <v>490</v>
      </c>
      <c r="B66" s="62" t="s">
        <v>491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 x14ac:dyDescent="0.25">
      <c r="A67" s="44" t="s">
        <v>542</v>
      </c>
      <c r="B67" s="45" t="s">
        <v>543</v>
      </c>
      <c r="C67" s="89">
        <f>C68</f>
        <v>6000000</v>
      </c>
      <c r="D67" s="89">
        <f>D68</f>
        <v>6000000</v>
      </c>
      <c r="F67" s="5">
        <f>'прил 14'!E506</f>
        <v>6000000</v>
      </c>
      <c r="G67" s="5">
        <f>'прил 14'!F506</f>
        <v>6000000</v>
      </c>
    </row>
    <row r="68" spans="1:7" ht="37.5" x14ac:dyDescent="0.25">
      <c r="A68" s="79" t="s">
        <v>544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 x14ac:dyDescent="0.25">
      <c r="A69" s="44" t="s">
        <v>552</v>
      </c>
      <c r="B69" s="45" t="s">
        <v>553</v>
      </c>
      <c r="C69" s="89">
        <f>C70+C72</f>
        <v>20359370.300000001</v>
      </c>
      <c r="D69" s="89">
        <f>D70+D72</f>
        <v>20359370.300000001</v>
      </c>
      <c r="F69" s="5">
        <f>'прил 14'!E507</f>
        <v>20359370.300000001</v>
      </c>
      <c r="G69" s="5">
        <f>'прил 14'!F507</f>
        <v>20359370.300000001</v>
      </c>
    </row>
    <row r="70" spans="1:7" ht="36" customHeight="1" x14ac:dyDescent="0.25">
      <c r="A70" s="197" t="s">
        <v>597</v>
      </c>
      <c r="B70" s="199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 x14ac:dyDescent="0.25">
      <c r="A71" s="198" t="s">
        <v>596</v>
      </c>
      <c r="B71" s="200" t="s">
        <v>599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 x14ac:dyDescent="0.25">
      <c r="A72" s="197" t="s">
        <v>601</v>
      </c>
      <c r="B72" s="199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 x14ac:dyDescent="0.25">
      <c r="A73" s="61" t="s">
        <v>602</v>
      </c>
      <c r="B73" s="200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x14ac:dyDescent="0.3">
      <c r="A74" s="230" t="s">
        <v>118</v>
      </c>
      <c r="B74" s="230"/>
      <c r="C74" s="103">
        <f>C14+C30+C36+C39+C42+C44+C47+C50+C52+C54+C56+C58+C60+C63+C65+C67+C69</f>
        <v>608493578.71999991</v>
      </c>
      <c r="D74" s="103">
        <f>D14+D30+D36+D39+D42+D44+D47+D50+D52+D54+D56+D58+D60+D63+D65+D67+D69</f>
        <v>634772488.86000001</v>
      </c>
      <c r="F74" s="5">
        <f>'прил 14'!E559</f>
        <v>608493578.72000003</v>
      </c>
      <c r="G74" s="5">
        <f>'прил 14'!F559</f>
        <v>634772488.86000001</v>
      </c>
    </row>
    <row r="76" spans="1:7" x14ac:dyDescent="0.3">
      <c r="A76" s="148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4">
    <mergeCell ref="A9:D9"/>
    <mergeCell ref="A10:D10"/>
    <mergeCell ref="A11:D11"/>
    <mergeCell ref="A74:B7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D16" sqref="D16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723</v>
      </c>
    </row>
    <row r="3" spans="1:8" x14ac:dyDescent="0.3">
      <c r="D3" s="77" t="s">
        <v>582</v>
      </c>
    </row>
    <row r="5" spans="1:8" x14ac:dyDescent="0.3">
      <c r="D5" s="77" t="s">
        <v>275</v>
      </c>
    </row>
    <row r="6" spans="1:8" x14ac:dyDescent="0.3">
      <c r="D6" s="77" t="s">
        <v>709</v>
      </c>
    </row>
    <row r="7" spans="1:8" x14ac:dyDescent="0.3">
      <c r="D7" s="77" t="s">
        <v>708</v>
      </c>
    </row>
    <row r="8" spans="1:8" x14ac:dyDescent="0.3">
      <c r="D8" s="77" t="s">
        <v>710</v>
      </c>
    </row>
    <row r="9" spans="1:8" s="8" customFormat="1" ht="23.25" customHeight="1" x14ac:dyDescent="0.25">
      <c r="A9" s="217" t="s">
        <v>157</v>
      </c>
      <c r="B9" s="217"/>
      <c r="C9" s="217"/>
      <c r="D9" s="217"/>
    </row>
    <row r="10" spans="1:8" ht="28.5" customHeight="1" x14ac:dyDescent="0.25">
      <c r="A10" s="216" t="s">
        <v>589</v>
      </c>
      <c r="B10" s="216"/>
      <c r="C10" s="216"/>
      <c r="D10" s="216"/>
    </row>
    <row r="11" spans="1:8" ht="28.5" customHeight="1" x14ac:dyDescent="0.25">
      <c r="A11" s="216" t="s">
        <v>590</v>
      </c>
      <c r="B11" s="216"/>
      <c r="C11" s="216"/>
      <c r="D11" s="216"/>
    </row>
    <row r="12" spans="1:8" ht="23.25" customHeight="1" x14ac:dyDescent="0.3">
      <c r="A12" s="77"/>
      <c r="D12" s="77" t="s">
        <v>416</v>
      </c>
    </row>
    <row r="13" spans="1:8" ht="62.25" customHeight="1" x14ac:dyDescent="0.25">
      <c r="A13" s="167" t="s">
        <v>159</v>
      </c>
      <c r="B13" s="167" t="s">
        <v>160</v>
      </c>
      <c r="C13" s="167" t="s">
        <v>451</v>
      </c>
      <c r="D13" s="167" t="s">
        <v>500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721</v>
      </c>
      <c r="B15" s="19" t="s">
        <v>587</v>
      </c>
      <c r="C15" s="98">
        <f>-'прил 8'!C61</f>
        <v>-718421031.21999991</v>
      </c>
      <c r="D15" s="124">
        <f>-'прил 8'!D61</f>
        <v>-771128266.98000002</v>
      </c>
    </row>
    <row r="16" spans="1:8" ht="58.5" customHeight="1" x14ac:dyDescent="0.3">
      <c r="A16" s="18" t="s">
        <v>722</v>
      </c>
      <c r="B16" s="19" t="s">
        <v>586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3">
    <mergeCell ref="A9:D9"/>
    <mergeCell ref="A10:D10"/>
    <mergeCell ref="A11:D11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C12" sqref="C12"/>
    </sheetView>
  </sheetViews>
  <sheetFormatPr defaultRowHeight="18.75" x14ac:dyDescent="0.3"/>
  <cols>
    <col min="1" max="1" width="14.85546875" style="126" customWidth="1"/>
    <col min="2" max="2" width="40" style="126" customWidth="1"/>
    <col min="3" max="3" width="56.140625" style="126" customWidth="1"/>
    <col min="4" max="14" width="9.140625" style="126"/>
  </cols>
  <sheetData>
    <row r="1" spans="1:14" x14ac:dyDescent="0.3">
      <c r="C1" s="168" t="s">
        <v>450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77" t="s">
        <v>709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77" t="s">
        <v>708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77" t="s">
        <v>710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218" t="s">
        <v>498</v>
      </c>
      <c r="B5" s="218"/>
      <c r="C5" s="218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219" t="s">
        <v>581</v>
      </c>
      <c r="B6" s="219"/>
      <c r="C6" s="219"/>
      <c r="D6"/>
      <c r="E6"/>
      <c r="F6"/>
      <c r="G6"/>
      <c r="H6"/>
      <c r="I6"/>
      <c r="J6"/>
      <c r="K6"/>
      <c r="L6"/>
      <c r="M6"/>
      <c r="N6"/>
    </row>
    <row r="7" spans="1:14" ht="21" customHeight="1" x14ac:dyDescent="0.3">
      <c r="A7" s="219" t="s">
        <v>582</v>
      </c>
      <c r="B7" s="219"/>
      <c r="C7" s="219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169" t="s">
        <v>499</v>
      </c>
      <c r="B9" s="169" t="s">
        <v>584</v>
      </c>
      <c r="C9" s="169" t="s">
        <v>243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170">
        <v>955</v>
      </c>
      <c r="B10" s="171"/>
      <c r="C10" s="171" t="s">
        <v>583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170">
        <v>955</v>
      </c>
      <c r="B11" s="170" t="s">
        <v>724</v>
      </c>
      <c r="C11" s="196" t="s">
        <v>585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170">
        <v>955</v>
      </c>
      <c r="B12" s="170" t="s">
        <v>725</v>
      </c>
      <c r="C12" s="171" t="s">
        <v>586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55" zoomScale="93" zoomScaleNormal="100" zoomScaleSheetLayoutView="93" workbookViewId="0">
      <selection activeCell="C43" sqref="C43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734</v>
      </c>
    </row>
    <row r="2" spans="1:3" x14ac:dyDescent="0.3">
      <c r="C2" s="77" t="s">
        <v>723</v>
      </c>
    </row>
    <row r="3" spans="1:3" x14ac:dyDescent="0.3">
      <c r="C3" s="77" t="s">
        <v>582</v>
      </c>
    </row>
    <row r="4" spans="1:3" x14ac:dyDescent="0.3">
      <c r="B4" s="222"/>
      <c r="C4" s="222"/>
    </row>
    <row r="5" spans="1:3" x14ac:dyDescent="0.3">
      <c r="C5" s="77" t="s">
        <v>255</v>
      </c>
    </row>
    <row r="6" spans="1:3" x14ac:dyDescent="0.3">
      <c r="C6" s="77" t="s">
        <v>709</v>
      </c>
    </row>
    <row r="7" spans="1:3" x14ac:dyDescent="0.3">
      <c r="C7" s="77" t="s">
        <v>708</v>
      </c>
    </row>
    <row r="8" spans="1:3" x14ac:dyDescent="0.3">
      <c r="C8" s="77" t="s">
        <v>710</v>
      </c>
    </row>
    <row r="9" spans="1:3" x14ac:dyDescent="0.3">
      <c r="A9" s="221" t="s">
        <v>242</v>
      </c>
      <c r="B9" s="221"/>
      <c r="C9" s="221"/>
    </row>
    <row r="10" spans="1:3" x14ac:dyDescent="0.3">
      <c r="A10" s="220" t="s">
        <v>592</v>
      </c>
      <c r="B10" s="220"/>
      <c r="C10" s="220"/>
    </row>
    <row r="11" spans="1:3" x14ac:dyDescent="0.3">
      <c r="C11" s="66" t="s">
        <v>416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8541000</v>
      </c>
    </row>
    <row r="19" spans="1:3" ht="37.5" x14ac:dyDescent="0.3">
      <c r="A19" s="26" t="s">
        <v>506</v>
      </c>
      <c r="B19" s="28" t="s">
        <v>507</v>
      </c>
      <c r="C19" s="97">
        <v>481000</v>
      </c>
    </row>
    <row r="20" spans="1:3" x14ac:dyDescent="0.3">
      <c r="A20" s="26" t="s">
        <v>726</v>
      </c>
      <c r="B20" s="28" t="s">
        <v>727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2560000</v>
      </c>
    </row>
    <row r="22" spans="1:3" ht="37.5" x14ac:dyDescent="0.3">
      <c r="A22" s="26" t="s">
        <v>508</v>
      </c>
      <c r="B22" s="28" t="s">
        <v>662</v>
      </c>
      <c r="C22" s="97">
        <v>3000000</v>
      </c>
    </row>
    <row r="23" spans="1:3" x14ac:dyDescent="0.3">
      <c r="A23" s="26" t="s">
        <v>509</v>
      </c>
      <c r="B23" s="28" t="s">
        <v>510</v>
      </c>
      <c r="C23" s="97">
        <f>C24+C25</f>
        <v>27900000</v>
      </c>
    </row>
    <row r="24" spans="1:3" ht="36.75" customHeight="1" x14ac:dyDescent="0.3">
      <c r="A24" s="26" t="s">
        <v>695</v>
      </c>
      <c r="B24" s="28" t="s">
        <v>663</v>
      </c>
      <c r="C24" s="97">
        <v>3900000</v>
      </c>
    </row>
    <row r="25" spans="1:3" ht="18.75" customHeight="1" x14ac:dyDescent="0.3">
      <c r="A25" s="26" t="s">
        <v>512</v>
      </c>
      <c r="B25" s="28" t="s">
        <v>511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513</v>
      </c>
      <c r="B27" s="28" t="s">
        <v>514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14470000</v>
      </c>
    </row>
    <row r="29" spans="1:3" ht="73.5" customHeight="1" x14ac:dyDescent="0.3">
      <c r="A29" s="26" t="s">
        <v>659</v>
      </c>
      <c r="B29" s="28" t="s">
        <v>664</v>
      </c>
      <c r="C29" s="97">
        <v>10370000</v>
      </c>
    </row>
    <row r="30" spans="1:3" ht="37.5" customHeight="1" x14ac:dyDescent="0.3">
      <c r="A30" s="26" t="s">
        <v>660</v>
      </c>
      <c r="B30" s="28" t="s">
        <v>665</v>
      </c>
      <c r="C30" s="97">
        <v>2100000</v>
      </c>
    </row>
    <row r="31" spans="1:3" ht="74.25" customHeight="1" x14ac:dyDescent="0.3">
      <c r="A31" s="26" t="s">
        <v>661</v>
      </c>
      <c r="B31" s="28" t="s">
        <v>666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685</v>
      </c>
      <c r="B35" s="28" t="s">
        <v>667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1702000</v>
      </c>
    </row>
    <row r="37" spans="1:3" ht="92.25" customHeight="1" x14ac:dyDescent="0.3">
      <c r="A37" s="26" t="s">
        <v>686</v>
      </c>
      <c r="B37" s="28" t="s">
        <v>668</v>
      </c>
      <c r="C37" s="97">
        <v>1000000</v>
      </c>
    </row>
    <row r="38" spans="1:3" ht="57" customHeight="1" x14ac:dyDescent="0.3">
      <c r="A38" s="26" t="s">
        <v>687</v>
      </c>
      <c r="B38" s="28" t="s">
        <v>669</v>
      </c>
      <c r="C38" s="97">
        <v>702000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515</v>
      </c>
      <c r="B40" s="29" t="s">
        <v>516</v>
      </c>
      <c r="C40" s="98">
        <f>C41</f>
        <v>28000</v>
      </c>
    </row>
    <row r="41" spans="1:3" ht="18.75" customHeight="1" x14ac:dyDescent="0.3">
      <c r="A41" s="26" t="s">
        <v>688</v>
      </c>
      <c r="B41" s="28" t="s">
        <v>670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687147735.20000005</v>
      </c>
    </row>
    <row r="43" spans="1:3" ht="38.25" customHeight="1" x14ac:dyDescent="0.3">
      <c r="A43" s="32" t="s">
        <v>195</v>
      </c>
      <c r="B43" s="32" t="s">
        <v>244</v>
      </c>
      <c r="C43" s="84">
        <f>C46+C54+C64+C44</f>
        <v>687147735.20000005</v>
      </c>
    </row>
    <row r="44" spans="1:3" ht="38.25" customHeight="1" x14ac:dyDescent="0.3">
      <c r="A44" s="32" t="s">
        <v>772</v>
      </c>
      <c r="B44" s="32" t="s">
        <v>773</v>
      </c>
      <c r="C44" s="84">
        <f>C45</f>
        <v>41603000</v>
      </c>
    </row>
    <row r="45" spans="1:3" ht="38.25" customHeight="1" x14ac:dyDescent="0.3">
      <c r="A45" s="32" t="s">
        <v>774</v>
      </c>
      <c r="B45" s="32" t="s">
        <v>775</v>
      </c>
      <c r="C45" s="84">
        <v>41603000</v>
      </c>
    </row>
    <row r="46" spans="1:3" ht="38.25" customHeight="1" x14ac:dyDescent="0.3">
      <c r="A46" s="32" t="s">
        <v>302</v>
      </c>
      <c r="B46" s="32" t="s">
        <v>293</v>
      </c>
      <c r="C46" s="84">
        <f>C49+C50+C52+C53+C48+C47+C51</f>
        <v>245228670.56999999</v>
      </c>
    </row>
    <row r="47" spans="1:3" ht="58.5" customHeight="1" x14ac:dyDescent="0.3">
      <c r="A47" s="32" t="s">
        <v>733</v>
      </c>
      <c r="B47" s="32" t="s">
        <v>732</v>
      </c>
      <c r="C47" s="84">
        <v>2383135.7799999998</v>
      </c>
    </row>
    <row r="48" spans="1:3" ht="58.5" customHeight="1" x14ac:dyDescent="0.3">
      <c r="A48" s="32" t="s">
        <v>731</v>
      </c>
      <c r="B48" s="32" t="s">
        <v>730</v>
      </c>
      <c r="C48" s="84">
        <v>2966378</v>
      </c>
    </row>
    <row r="49" spans="1:8" ht="77.25" customHeight="1" x14ac:dyDescent="0.3">
      <c r="A49" s="32" t="s">
        <v>689</v>
      </c>
      <c r="B49" s="32" t="s">
        <v>671</v>
      </c>
      <c r="C49" s="84">
        <v>30570498.050000001</v>
      </c>
    </row>
    <row r="50" spans="1:8" ht="38.25" customHeight="1" x14ac:dyDescent="0.3">
      <c r="A50" s="32" t="s">
        <v>690</v>
      </c>
      <c r="B50" s="34" t="s">
        <v>672</v>
      </c>
      <c r="C50" s="84">
        <f>143460299.73+12533781.91</f>
        <v>155994081.63999999</v>
      </c>
    </row>
    <row r="51" spans="1:8" ht="38.25" customHeight="1" x14ac:dyDescent="0.3">
      <c r="A51" s="32" t="s">
        <v>729</v>
      </c>
      <c r="B51" s="34" t="s">
        <v>728</v>
      </c>
      <c r="C51" s="84">
        <v>385100</v>
      </c>
    </row>
    <row r="52" spans="1:8" ht="38.25" customHeight="1" x14ac:dyDescent="0.3">
      <c r="A52" s="32" t="s">
        <v>691</v>
      </c>
      <c r="B52" s="34" t="s">
        <v>673</v>
      </c>
      <c r="C52" s="84">
        <v>6815762.04</v>
      </c>
    </row>
    <row r="53" spans="1:8" ht="20.25" customHeight="1" x14ac:dyDescent="0.3">
      <c r="A53" s="32" t="s">
        <v>692</v>
      </c>
      <c r="B53" s="32" t="s">
        <v>674</v>
      </c>
      <c r="C53" s="84">
        <f>43080093.06-2966378+6000000</f>
        <v>46113715.060000002</v>
      </c>
    </row>
    <row r="54" spans="1:8" ht="18.75" customHeight="1" x14ac:dyDescent="0.3">
      <c r="A54" s="33" t="s">
        <v>291</v>
      </c>
      <c r="B54" s="32" t="s">
        <v>252</v>
      </c>
      <c r="C54" s="84">
        <f>C62+C55+C57+C56+C58+C60+C61+C59+C63</f>
        <v>379724064.63</v>
      </c>
    </row>
    <row r="55" spans="1:8" ht="37.5" x14ac:dyDescent="0.3">
      <c r="A55" s="32" t="s">
        <v>693</v>
      </c>
      <c r="B55" s="32" t="s">
        <v>675</v>
      </c>
      <c r="C55" s="84">
        <f>352889962.26+6226250</f>
        <v>359116212.25999999</v>
      </c>
    </row>
    <row r="56" spans="1:8" ht="75.75" customHeight="1" x14ac:dyDescent="0.3">
      <c r="A56" s="32" t="s">
        <v>694</v>
      </c>
      <c r="B56" s="34" t="s">
        <v>676</v>
      </c>
      <c r="C56" s="84">
        <f>3404117</f>
        <v>3404117</v>
      </c>
      <c r="H56" s="7" t="s">
        <v>51</v>
      </c>
    </row>
    <row r="57" spans="1:8" ht="37.5" customHeight="1" x14ac:dyDescent="0.3">
      <c r="A57" s="32" t="s">
        <v>696</v>
      </c>
      <c r="B57" s="34" t="s">
        <v>677</v>
      </c>
      <c r="C57" s="84">
        <v>1334332</v>
      </c>
    </row>
    <row r="58" spans="1:8" ht="56.25" customHeight="1" x14ac:dyDescent="0.3">
      <c r="A58" s="32" t="s">
        <v>697</v>
      </c>
      <c r="B58" s="34" t="s">
        <v>678</v>
      </c>
      <c r="C58" s="84">
        <v>32752.48</v>
      </c>
    </row>
    <row r="59" spans="1:8" ht="56.25" customHeight="1" x14ac:dyDescent="0.3">
      <c r="A59" s="32" t="s">
        <v>698</v>
      </c>
      <c r="B59" s="34" t="s">
        <v>679</v>
      </c>
      <c r="C59" s="84">
        <v>1021243.89</v>
      </c>
    </row>
    <row r="60" spans="1:8" ht="56.25" customHeight="1" x14ac:dyDescent="0.3">
      <c r="A60" s="32" t="s">
        <v>699</v>
      </c>
      <c r="B60" s="34" t="s">
        <v>680</v>
      </c>
      <c r="C60" s="84">
        <v>11114600</v>
      </c>
    </row>
    <row r="61" spans="1:8" ht="38.25" customHeight="1" x14ac:dyDescent="0.3">
      <c r="A61" s="32" t="s">
        <v>700</v>
      </c>
      <c r="B61" s="34" t="s">
        <v>681</v>
      </c>
      <c r="C61" s="84">
        <v>307152</v>
      </c>
    </row>
    <row r="62" spans="1:8" ht="37.5" x14ac:dyDescent="0.3">
      <c r="A62" s="32" t="s">
        <v>701</v>
      </c>
      <c r="B62" s="32" t="s">
        <v>682</v>
      </c>
      <c r="C62" s="84">
        <f>1361162+34030</f>
        <v>1395192</v>
      </c>
    </row>
    <row r="63" spans="1:8" ht="37.5" x14ac:dyDescent="0.3">
      <c r="A63" s="32" t="s">
        <v>702</v>
      </c>
      <c r="B63" s="32" t="s">
        <v>683</v>
      </c>
      <c r="C63" s="84">
        <v>1998463</v>
      </c>
    </row>
    <row r="64" spans="1:8" x14ac:dyDescent="0.3">
      <c r="A64" s="32" t="s">
        <v>607</v>
      </c>
      <c r="B64" s="32" t="s">
        <v>608</v>
      </c>
      <c r="C64" s="84">
        <f>C65</f>
        <v>20592000</v>
      </c>
    </row>
    <row r="65" spans="1:3" ht="55.5" customHeight="1" x14ac:dyDescent="0.3">
      <c r="A65" s="32" t="s">
        <v>703</v>
      </c>
      <c r="B65" s="32" t="s">
        <v>684</v>
      </c>
      <c r="C65" s="84">
        <v>20592000</v>
      </c>
    </row>
    <row r="66" spans="1:3" x14ac:dyDescent="0.3">
      <c r="A66" s="35"/>
      <c r="B66" s="36" t="s">
        <v>125</v>
      </c>
      <c r="C66" s="100">
        <f>C13+C42</f>
        <v>1023621135.2</v>
      </c>
    </row>
    <row r="67" spans="1:3" x14ac:dyDescent="0.3">
      <c r="A67" s="37"/>
      <c r="B67" s="38"/>
      <c r="C67" s="68"/>
    </row>
    <row r="68" spans="1:3" x14ac:dyDescent="0.3">
      <c r="A68" s="37"/>
      <c r="B68" s="38"/>
      <c r="C68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49" zoomScale="90" zoomScaleNormal="100" zoomScaleSheetLayoutView="90" workbookViewId="0">
      <selection activeCell="C22" sqref="C22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735</v>
      </c>
    </row>
    <row r="2" spans="1:4" x14ac:dyDescent="0.3">
      <c r="D2" s="77" t="s">
        <v>723</v>
      </c>
    </row>
    <row r="3" spans="1:4" x14ac:dyDescent="0.3">
      <c r="D3" s="77" t="s">
        <v>582</v>
      </c>
    </row>
    <row r="6" spans="1:4" x14ac:dyDescent="0.3">
      <c r="D6" s="77" t="s">
        <v>452</v>
      </c>
    </row>
    <row r="7" spans="1:4" x14ac:dyDescent="0.3">
      <c r="D7" s="77" t="s">
        <v>709</v>
      </c>
    </row>
    <row r="8" spans="1:4" x14ac:dyDescent="0.3">
      <c r="D8" s="77" t="s">
        <v>708</v>
      </c>
    </row>
    <row r="9" spans="1:4" x14ac:dyDescent="0.3">
      <c r="D9" s="77" t="s">
        <v>710</v>
      </c>
    </row>
    <row r="10" spans="1:4" x14ac:dyDescent="0.3">
      <c r="A10" s="221" t="s">
        <v>242</v>
      </c>
      <c r="B10" s="221"/>
      <c r="C10" s="221"/>
      <c r="D10" s="221"/>
    </row>
    <row r="11" spans="1:4" x14ac:dyDescent="0.3">
      <c r="A11" s="220" t="s">
        <v>593</v>
      </c>
      <c r="B11" s="220"/>
      <c r="C11" s="220"/>
      <c r="D11" s="220"/>
    </row>
    <row r="12" spans="1:4" x14ac:dyDescent="0.3">
      <c r="D12" s="66" t="s">
        <v>416</v>
      </c>
    </row>
    <row r="13" spans="1:4" ht="52.5" customHeight="1" x14ac:dyDescent="0.3">
      <c r="A13" s="30" t="s">
        <v>159</v>
      </c>
      <c r="B13" s="25" t="s">
        <v>164</v>
      </c>
      <c r="C13" s="167" t="s">
        <v>451</v>
      </c>
      <c r="D13" s="167" t="s">
        <v>500</v>
      </c>
    </row>
    <row r="14" spans="1:4" ht="19.5" customHeight="1" x14ac:dyDescent="0.3">
      <c r="A14" s="179" t="s">
        <v>517</v>
      </c>
      <c r="B14" s="180" t="s">
        <v>166</v>
      </c>
      <c r="C14" s="190">
        <f>C15+C17+C19+C23+C26+C28+C32+C34+C36+C39+C40</f>
        <v>300040861.16999996</v>
      </c>
      <c r="D14" s="190">
        <f>D15+D17+D19+D23+D26+D28+D32+D34+D36+D39+D40</f>
        <v>310254600</v>
      </c>
    </row>
    <row r="15" spans="1:4" ht="19.5" customHeight="1" x14ac:dyDescent="0.3">
      <c r="A15" s="181" t="s">
        <v>167</v>
      </c>
      <c r="B15" s="182" t="s">
        <v>518</v>
      </c>
      <c r="C15" s="188">
        <f t="shared" ref="C15:D15" si="0">C16</f>
        <v>235746100</v>
      </c>
      <c r="D15" s="188">
        <f t="shared" si="0"/>
        <v>246467600</v>
      </c>
    </row>
    <row r="16" spans="1:4" ht="19.5" customHeight="1" x14ac:dyDescent="0.3">
      <c r="A16" s="181" t="s">
        <v>169</v>
      </c>
      <c r="B16" s="181" t="s">
        <v>170</v>
      </c>
      <c r="C16" s="189">
        <v>235746100</v>
      </c>
      <c r="D16" s="189">
        <v>246467600</v>
      </c>
    </row>
    <row r="17" spans="1:4" ht="56.25" x14ac:dyDescent="0.3">
      <c r="A17" s="181" t="s">
        <v>171</v>
      </c>
      <c r="B17" s="183" t="s">
        <v>519</v>
      </c>
      <c r="C17" s="189">
        <f>C18</f>
        <v>12014000</v>
      </c>
      <c r="D17" s="189">
        <f>D18</f>
        <v>13241000</v>
      </c>
    </row>
    <row r="18" spans="1:4" ht="37.5" x14ac:dyDescent="0.3">
      <c r="A18" s="181" t="s">
        <v>173</v>
      </c>
      <c r="B18" s="183" t="s">
        <v>174</v>
      </c>
      <c r="C18" s="189">
        <f>12588000-574000</f>
        <v>12014000</v>
      </c>
      <c r="D18" s="189">
        <f>12588000+653000</f>
        <v>13241000</v>
      </c>
    </row>
    <row r="19" spans="1:4" ht="36.75" customHeight="1" x14ac:dyDescent="0.3">
      <c r="A19" s="184" t="s">
        <v>175</v>
      </c>
      <c r="B19" s="184" t="s">
        <v>520</v>
      </c>
      <c r="C19" s="189">
        <f t="shared" ref="C19:D19" si="1">C20+C21+C22</f>
        <v>3415761.17</v>
      </c>
      <c r="D19" s="189">
        <f t="shared" si="1"/>
        <v>1661000</v>
      </c>
    </row>
    <row r="20" spans="1:4" ht="36.75" customHeight="1" x14ac:dyDescent="0.3">
      <c r="A20" s="201" t="s">
        <v>506</v>
      </c>
      <c r="B20" s="201" t="s">
        <v>507</v>
      </c>
      <c r="C20" s="189">
        <v>481000</v>
      </c>
      <c r="D20" s="189">
        <v>481000</v>
      </c>
    </row>
    <row r="21" spans="1:4" ht="19.5" customHeight="1" x14ac:dyDescent="0.3">
      <c r="A21" s="185" t="s">
        <v>521</v>
      </c>
      <c r="B21" s="185" t="s">
        <v>178</v>
      </c>
      <c r="C21" s="189">
        <v>690000</v>
      </c>
      <c r="D21" s="189">
        <v>820000</v>
      </c>
    </row>
    <row r="22" spans="1:4" ht="56.25" x14ac:dyDescent="0.3">
      <c r="A22" s="185" t="s">
        <v>508</v>
      </c>
      <c r="B22" s="185" t="s">
        <v>662</v>
      </c>
      <c r="C22" s="189">
        <v>2244761.17</v>
      </c>
      <c r="D22" s="189">
        <v>360000</v>
      </c>
    </row>
    <row r="23" spans="1:4" ht="18.75" customHeight="1" x14ac:dyDescent="0.3">
      <c r="A23" s="185" t="s">
        <v>509</v>
      </c>
      <c r="B23" s="185" t="s">
        <v>510</v>
      </c>
      <c r="C23" s="189">
        <f t="shared" ref="C23:D23" si="2">C24+C25</f>
        <v>27950000</v>
      </c>
      <c r="D23" s="189">
        <f t="shared" si="2"/>
        <v>27950000</v>
      </c>
    </row>
    <row r="24" spans="1:4" ht="56.25" x14ac:dyDescent="0.3">
      <c r="A24" s="185" t="s">
        <v>695</v>
      </c>
      <c r="B24" s="185" t="s">
        <v>663</v>
      </c>
      <c r="C24" s="189">
        <v>3950000</v>
      </c>
      <c r="D24" s="189">
        <v>3950000</v>
      </c>
    </row>
    <row r="25" spans="1:4" ht="24" customHeight="1" x14ac:dyDescent="0.3">
      <c r="A25" s="185" t="s">
        <v>512</v>
      </c>
      <c r="B25" s="185" t="s">
        <v>511</v>
      </c>
      <c r="C25" s="189">
        <v>24000000</v>
      </c>
      <c r="D25" s="189">
        <v>24000000</v>
      </c>
    </row>
    <row r="26" spans="1:4" x14ac:dyDescent="0.3">
      <c r="A26" s="184" t="s">
        <v>179</v>
      </c>
      <c r="B26" s="184" t="s">
        <v>522</v>
      </c>
      <c r="C26" s="189">
        <f t="shared" ref="C26:D26" si="3">C27</f>
        <v>2700000</v>
      </c>
      <c r="D26" s="189">
        <f t="shared" si="3"/>
        <v>2800000</v>
      </c>
    </row>
    <row r="27" spans="1:4" ht="55.5" customHeight="1" x14ac:dyDescent="0.3">
      <c r="A27" s="185" t="s">
        <v>513</v>
      </c>
      <c r="B27" s="186" t="s">
        <v>514</v>
      </c>
      <c r="C27" s="189">
        <v>2700000</v>
      </c>
      <c r="D27" s="189">
        <v>2800000</v>
      </c>
    </row>
    <row r="28" spans="1:4" ht="56.25" x14ac:dyDescent="0.3">
      <c r="A28" s="185" t="s">
        <v>181</v>
      </c>
      <c r="B28" s="185" t="s">
        <v>523</v>
      </c>
      <c r="C28" s="189">
        <f>C29+C30+C31</f>
        <v>14480000</v>
      </c>
      <c r="D28" s="189">
        <f>D29+D30+D31</f>
        <v>14400000</v>
      </c>
    </row>
    <row r="29" spans="1:4" ht="112.5" x14ac:dyDescent="0.3">
      <c r="A29" s="185" t="s">
        <v>659</v>
      </c>
      <c r="B29" s="186" t="s">
        <v>664</v>
      </c>
      <c r="C29" s="189">
        <v>10480000</v>
      </c>
      <c r="D29" s="189">
        <v>10500000</v>
      </c>
    </row>
    <row r="30" spans="1:4" ht="60.75" customHeight="1" x14ac:dyDescent="0.3">
      <c r="A30" s="187" t="s">
        <v>660</v>
      </c>
      <c r="B30" s="204" t="s">
        <v>665</v>
      </c>
      <c r="C30" s="189">
        <v>2200000</v>
      </c>
      <c r="D30" s="189">
        <v>2300000</v>
      </c>
    </row>
    <row r="31" spans="1:4" ht="112.5" x14ac:dyDescent="0.3">
      <c r="A31" s="185" t="s">
        <v>661</v>
      </c>
      <c r="B31" s="186" t="s">
        <v>666</v>
      </c>
      <c r="C31" s="189">
        <v>1800000</v>
      </c>
      <c r="D31" s="189">
        <v>1600000</v>
      </c>
    </row>
    <row r="32" spans="1:4" ht="37.5" x14ac:dyDescent="0.3">
      <c r="A32" s="185" t="s">
        <v>183</v>
      </c>
      <c r="B32" s="184" t="s">
        <v>524</v>
      </c>
      <c r="C32" s="189">
        <f t="shared" ref="C32:D32" si="4">C33</f>
        <v>191000</v>
      </c>
      <c r="D32" s="189">
        <f t="shared" si="4"/>
        <v>191000</v>
      </c>
    </row>
    <row r="33" spans="1:4" ht="19.5" customHeight="1" x14ac:dyDescent="0.3">
      <c r="A33" s="185" t="s">
        <v>185</v>
      </c>
      <c r="B33" s="186" t="s">
        <v>186</v>
      </c>
      <c r="C33" s="189">
        <v>191000</v>
      </c>
      <c r="D33" s="189">
        <v>191000</v>
      </c>
    </row>
    <row r="34" spans="1:4" ht="39.75" customHeight="1" x14ac:dyDescent="0.3">
      <c r="A34" s="185" t="s">
        <v>187</v>
      </c>
      <c r="B34" s="184" t="s">
        <v>525</v>
      </c>
      <c r="C34" s="189">
        <f t="shared" ref="C34:D34" si="5">C35</f>
        <v>716000</v>
      </c>
      <c r="D34" s="189">
        <f t="shared" si="5"/>
        <v>716000</v>
      </c>
    </row>
    <row r="35" spans="1:4" ht="57" customHeight="1" x14ac:dyDescent="0.3">
      <c r="A35" s="185" t="s">
        <v>685</v>
      </c>
      <c r="B35" s="186" t="s">
        <v>667</v>
      </c>
      <c r="C35" s="189">
        <v>716000</v>
      </c>
      <c r="D35" s="189">
        <v>716000</v>
      </c>
    </row>
    <row r="36" spans="1:4" ht="19.5" customHeight="1" x14ac:dyDescent="0.3">
      <c r="A36" s="185" t="s">
        <v>189</v>
      </c>
      <c r="B36" s="186" t="s">
        <v>526</v>
      </c>
      <c r="C36" s="189">
        <f t="shared" ref="C36:D36" si="6">C37+C38</f>
        <v>1600000</v>
      </c>
      <c r="D36" s="189">
        <f t="shared" si="6"/>
        <v>1600000</v>
      </c>
    </row>
    <row r="37" spans="1:4" ht="113.25" customHeight="1" x14ac:dyDescent="0.3">
      <c r="A37" s="185" t="s">
        <v>686</v>
      </c>
      <c r="B37" s="186" t="s">
        <v>668</v>
      </c>
      <c r="C37" s="189">
        <v>1000000</v>
      </c>
      <c r="D37" s="189">
        <v>1000000</v>
      </c>
    </row>
    <row r="38" spans="1:4" ht="54" customHeight="1" x14ac:dyDescent="0.3">
      <c r="A38" s="185" t="s">
        <v>687</v>
      </c>
      <c r="B38" s="186" t="s">
        <v>704</v>
      </c>
      <c r="C38" s="189">
        <v>600000</v>
      </c>
      <c r="D38" s="189">
        <v>600000</v>
      </c>
    </row>
    <row r="39" spans="1:4" x14ac:dyDescent="0.3">
      <c r="A39" s="185" t="s">
        <v>191</v>
      </c>
      <c r="B39" s="184" t="s">
        <v>192</v>
      </c>
      <c r="C39" s="189">
        <v>1200000</v>
      </c>
      <c r="D39" s="189">
        <v>1200000</v>
      </c>
    </row>
    <row r="40" spans="1:4" x14ac:dyDescent="0.3">
      <c r="A40" s="182" t="s">
        <v>515</v>
      </c>
      <c r="B40" s="181" t="s">
        <v>516</v>
      </c>
      <c r="C40" s="189">
        <f t="shared" ref="C40:D40" si="7">C41</f>
        <v>28000</v>
      </c>
      <c r="D40" s="189">
        <f t="shared" si="7"/>
        <v>28000</v>
      </c>
    </row>
    <row r="41" spans="1:4" ht="32.25" customHeight="1" x14ac:dyDescent="0.3">
      <c r="A41" s="185" t="s">
        <v>688</v>
      </c>
      <c r="B41" s="184" t="s">
        <v>670</v>
      </c>
      <c r="C41" s="189">
        <v>28000</v>
      </c>
      <c r="D41" s="189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302</v>
      </c>
      <c r="B44" s="32" t="s">
        <v>293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733</v>
      </c>
      <c r="B45" s="32" t="s">
        <v>732</v>
      </c>
      <c r="C45" s="84">
        <v>2229054.2400000002</v>
      </c>
      <c r="D45" s="84">
        <v>2186840.79</v>
      </c>
    </row>
    <row r="46" spans="1:4" ht="56.25" x14ac:dyDescent="0.3">
      <c r="A46" s="32" t="s">
        <v>729</v>
      </c>
      <c r="B46" s="32" t="s">
        <v>728</v>
      </c>
      <c r="C46" s="84">
        <v>589883.03</v>
      </c>
      <c r="D46" s="84">
        <v>629237.57999999996</v>
      </c>
    </row>
    <row r="47" spans="1:4" ht="37.5" x14ac:dyDescent="0.3">
      <c r="A47" s="32" t="s">
        <v>707</v>
      </c>
      <c r="B47" s="32" t="s">
        <v>705</v>
      </c>
      <c r="C47" s="84">
        <v>0</v>
      </c>
      <c r="D47" s="84">
        <v>4367650</v>
      </c>
    </row>
    <row r="48" spans="1:4" ht="39.75" customHeight="1" x14ac:dyDescent="0.3">
      <c r="A48" s="32" t="s">
        <v>691</v>
      </c>
      <c r="B48" s="34" t="s">
        <v>673</v>
      </c>
      <c r="C48" s="84">
        <v>6718314.5599999996</v>
      </c>
      <c r="D48" s="84">
        <v>6718314.5599999996</v>
      </c>
    </row>
    <row r="49" spans="1:4" x14ac:dyDescent="0.3">
      <c r="A49" s="32" t="s">
        <v>692</v>
      </c>
      <c r="B49" s="32" t="s">
        <v>674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291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693</v>
      </c>
      <c r="B51" s="32" t="s">
        <v>675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694</v>
      </c>
      <c r="B52" s="34" t="s">
        <v>676</v>
      </c>
      <c r="C52" s="84">
        <v>1666179</v>
      </c>
      <c r="D52" s="124">
        <v>1379302</v>
      </c>
    </row>
    <row r="53" spans="1:4" ht="57.75" customHeight="1" x14ac:dyDescent="0.3">
      <c r="A53" s="32" t="s">
        <v>696</v>
      </c>
      <c r="B53" s="34" t="s">
        <v>677</v>
      </c>
      <c r="C53" s="84">
        <v>1348180</v>
      </c>
      <c r="D53" s="124">
        <v>1401668</v>
      </c>
    </row>
    <row r="54" spans="1:4" ht="75" customHeight="1" x14ac:dyDescent="0.3">
      <c r="A54" s="32" t="s">
        <v>697</v>
      </c>
      <c r="B54" s="34" t="s">
        <v>678</v>
      </c>
      <c r="C54" s="84">
        <v>214169.4</v>
      </c>
      <c r="D54" s="124">
        <v>13368.02</v>
      </c>
    </row>
    <row r="55" spans="1:4" ht="57" customHeight="1" x14ac:dyDescent="0.3">
      <c r="A55" s="32" t="s">
        <v>706</v>
      </c>
      <c r="B55" s="34" t="s">
        <v>679</v>
      </c>
      <c r="C55" s="84">
        <v>1077196.26</v>
      </c>
      <c r="D55" s="124">
        <v>1120283.97</v>
      </c>
    </row>
    <row r="56" spans="1:4" ht="93.75" x14ac:dyDescent="0.3">
      <c r="A56" s="32" t="s">
        <v>699</v>
      </c>
      <c r="B56" s="34" t="s">
        <v>680</v>
      </c>
      <c r="C56" s="84">
        <v>11114600</v>
      </c>
      <c r="D56" s="124">
        <v>11114600</v>
      </c>
    </row>
    <row r="57" spans="1:4" ht="56.25" x14ac:dyDescent="0.3">
      <c r="A57" s="32" t="s">
        <v>701</v>
      </c>
      <c r="B57" s="32" t="s">
        <v>682</v>
      </c>
      <c r="C57" s="84">
        <v>1361162</v>
      </c>
      <c r="D57" s="84">
        <v>1361162</v>
      </c>
    </row>
    <row r="58" spans="1:4" ht="37.5" x14ac:dyDescent="0.3">
      <c r="A58" s="32" t="s">
        <v>702</v>
      </c>
      <c r="B58" s="32" t="s">
        <v>683</v>
      </c>
      <c r="C58" s="84">
        <v>2017233</v>
      </c>
      <c r="D58" s="84">
        <v>2093065</v>
      </c>
    </row>
    <row r="59" spans="1:4" x14ac:dyDescent="0.3">
      <c r="A59" s="32" t="s">
        <v>607</v>
      </c>
      <c r="B59" s="32" t="s">
        <v>608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703</v>
      </c>
      <c r="B60" s="32" t="s">
        <v>684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2"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topLeftCell="A39" zoomScale="91" zoomScaleNormal="100" zoomScaleSheetLayoutView="91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78" customWidth="1"/>
  </cols>
  <sheetData>
    <row r="1" spans="1:3" x14ac:dyDescent="0.3">
      <c r="C1" s="77" t="s">
        <v>763</v>
      </c>
    </row>
    <row r="2" spans="1:3" x14ac:dyDescent="0.3">
      <c r="C2" s="77" t="s">
        <v>723</v>
      </c>
    </row>
    <row r="3" spans="1:3" x14ac:dyDescent="0.3">
      <c r="C3" s="77" t="s">
        <v>582</v>
      </c>
    </row>
    <row r="4" spans="1:3" x14ac:dyDescent="0.3">
      <c r="C4" s="15"/>
    </row>
    <row r="5" spans="1:3" x14ac:dyDescent="0.3">
      <c r="C5" s="77" t="s">
        <v>453</v>
      </c>
    </row>
    <row r="6" spans="1:3" x14ac:dyDescent="0.3">
      <c r="C6" s="77" t="s">
        <v>709</v>
      </c>
    </row>
    <row r="7" spans="1:3" x14ac:dyDescent="0.3">
      <c r="C7" s="77" t="s">
        <v>708</v>
      </c>
    </row>
    <row r="8" spans="1:3" x14ac:dyDescent="0.3">
      <c r="C8" s="77" t="s">
        <v>710</v>
      </c>
    </row>
    <row r="9" spans="1:3" x14ac:dyDescent="0.3">
      <c r="A9" s="223" t="s">
        <v>242</v>
      </c>
      <c r="B9" s="223"/>
      <c r="C9" s="77"/>
    </row>
    <row r="10" spans="1:3" ht="15.75" customHeight="1" x14ac:dyDescent="0.3">
      <c r="A10" s="224" t="s">
        <v>501</v>
      </c>
      <c r="B10" s="224"/>
    </row>
    <row r="11" spans="1:3" x14ac:dyDescent="0.3">
      <c r="A11" s="127"/>
      <c r="B11" s="127"/>
      <c r="C11" s="66" t="s">
        <v>416</v>
      </c>
    </row>
    <row r="12" spans="1:3" ht="37.5" x14ac:dyDescent="0.3">
      <c r="A12" s="128" t="s">
        <v>276</v>
      </c>
      <c r="B12" s="129" t="s">
        <v>454</v>
      </c>
      <c r="C12" s="130" t="s">
        <v>240</v>
      </c>
    </row>
    <row r="13" spans="1:3" x14ac:dyDescent="0.3">
      <c r="A13" s="24">
        <v>1</v>
      </c>
      <c r="B13" s="214" t="s">
        <v>775</v>
      </c>
      <c r="C13" s="215">
        <v>41603000</v>
      </c>
    </row>
    <row r="14" spans="1:3" ht="38.25" customHeight="1" x14ac:dyDescent="0.3">
      <c r="A14" s="134">
        <v>2</v>
      </c>
      <c r="B14" s="29" t="s">
        <v>463</v>
      </c>
      <c r="C14" s="98">
        <v>2966378</v>
      </c>
    </row>
    <row r="15" spans="1:3" ht="37.5" x14ac:dyDescent="0.3">
      <c r="A15" s="134">
        <v>3</v>
      </c>
      <c r="B15" s="29" t="s">
        <v>486</v>
      </c>
      <c r="C15" s="98">
        <f>143460299.73+12533781.91</f>
        <v>155994081.63999999</v>
      </c>
    </row>
    <row r="16" spans="1:3" ht="38.25" customHeight="1" x14ac:dyDescent="0.3">
      <c r="A16" s="24">
        <v>4</v>
      </c>
      <c r="B16" s="29" t="s">
        <v>609</v>
      </c>
      <c r="C16" s="98">
        <v>2383135.7799999998</v>
      </c>
    </row>
    <row r="17" spans="1:3" ht="56.25" x14ac:dyDescent="0.3">
      <c r="A17" s="134">
        <v>5</v>
      </c>
      <c r="B17" s="29" t="s">
        <v>610</v>
      </c>
      <c r="C17" s="98">
        <v>30570498.050000001</v>
      </c>
    </row>
    <row r="18" spans="1:3" ht="38.25" customHeight="1" x14ac:dyDescent="0.3">
      <c r="A18" s="134">
        <v>6</v>
      </c>
      <c r="B18" s="29" t="s">
        <v>611</v>
      </c>
      <c r="C18" s="98">
        <v>398999.7</v>
      </c>
    </row>
    <row r="19" spans="1:3" ht="37.5" x14ac:dyDescent="0.3">
      <c r="A19" s="24">
        <v>7</v>
      </c>
      <c r="B19" s="29" t="s">
        <v>612</v>
      </c>
      <c r="C19" s="98">
        <v>7642785.4199999999</v>
      </c>
    </row>
    <row r="20" spans="1:3" ht="39.75" customHeight="1" x14ac:dyDescent="0.3">
      <c r="A20" s="134">
        <v>8</v>
      </c>
      <c r="B20" s="29" t="s">
        <v>401</v>
      </c>
      <c r="C20" s="98">
        <v>226442.89</v>
      </c>
    </row>
    <row r="21" spans="1:3" ht="18.75" customHeight="1" x14ac:dyDescent="0.3">
      <c r="A21" s="134">
        <v>9</v>
      </c>
      <c r="B21" s="29" t="s">
        <v>613</v>
      </c>
      <c r="C21" s="98">
        <v>344057.68</v>
      </c>
    </row>
    <row r="22" spans="1:3" ht="37.5" x14ac:dyDescent="0.3">
      <c r="A22" s="24">
        <v>10</v>
      </c>
      <c r="B22" s="29" t="s">
        <v>614</v>
      </c>
      <c r="C22" s="98">
        <v>385100</v>
      </c>
    </row>
    <row r="23" spans="1:3" ht="40.5" customHeight="1" x14ac:dyDescent="0.3">
      <c r="A23" s="134">
        <v>11</v>
      </c>
      <c r="B23" s="29" t="s">
        <v>615</v>
      </c>
      <c r="C23" s="98">
        <v>25000000</v>
      </c>
    </row>
    <row r="24" spans="1:3" ht="37.5" x14ac:dyDescent="0.3">
      <c r="A24" s="134">
        <v>12</v>
      </c>
      <c r="B24" s="29" t="s">
        <v>616</v>
      </c>
      <c r="C24" s="98">
        <v>6815762.04</v>
      </c>
    </row>
    <row r="25" spans="1:3" ht="37.5" x14ac:dyDescent="0.3">
      <c r="A25" s="24">
        <v>13</v>
      </c>
      <c r="B25" s="29" t="s">
        <v>617</v>
      </c>
      <c r="C25" s="98">
        <v>6501429.3700000001</v>
      </c>
    </row>
    <row r="26" spans="1:3" x14ac:dyDescent="0.3">
      <c r="A26" s="24">
        <v>14</v>
      </c>
      <c r="B26" s="29" t="s">
        <v>776</v>
      </c>
      <c r="C26" s="98">
        <v>6000000</v>
      </c>
    </row>
    <row r="27" spans="1:3" x14ac:dyDescent="0.3">
      <c r="A27" s="134">
        <v>15</v>
      </c>
      <c r="B27" s="29" t="s">
        <v>618</v>
      </c>
      <c r="C27" s="98">
        <v>307152</v>
      </c>
    </row>
    <row r="28" spans="1:3" ht="37.5" x14ac:dyDescent="0.3">
      <c r="A28" s="24">
        <v>16</v>
      </c>
      <c r="B28" s="29" t="s">
        <v>620</v>
      </c>
      <c r="C28" s="135">
        <f>1361162+34030</f>
        <v>1395192</v>
      </c>
    </row>
    <row r="29" spans="1:3" ht="38.25" customHeight="1" x14ac:dyDescent="0.3">
      <c r="A29" s="24">
        <v>17</v>
      </c>
      <c r="B29" s="29" t="s">
        <v>619</v>
      </c>
      <c r="C29" s="135">
        <v>1334332</v>
      </c>
    </row>
    <row r="30" spans="1:3" ht="61.5" customHeight="1" x14ac:dyDescent="0.3">
      <c r="A30" s="134">
        <v>18</v>
      </c>
      <c r="B30" s="29" t="s">
        <v>621</v>
      </c>
      <c r="C30" s="135">
        <v>234603409</v>
      </c>
    </row>
    <row r="31" spans="1:3" ht="37.5" x14ac:dyDescent="0.3">
      <c r="A31" s="24">
        <v>19</v>
      </c>
      <c r="B31" s="29" t="s">
        <v>622</v>
      </c>
      <c r="C31" s="135">
        <v>794861</v>
      </c>
    </row>
    <row r="32" spans="1:3" ht="75" x14ac:dyDescent="0.3">
      <c r="A32" s="24">
        <v>20</v>
      </c>
      <c r="B32" s="29" t="s">
        <v>496</v>
      </c>
      <c r="C32" s="135">
        <v>11114600</v>
      </c>
    </row>
    <row r="33" spans="1:3" ht="39" customHeight="1" x14ac:dyDescent="0.3">
      <c r="A33" s="134">
        <v>21</v>
      </c>
      <c r="B33" s="29" t="s">
        <v>623</v>
      </c>
      <c r="C33" s="135">
        <v>77609869</v>
      </c>
    </row>
    <row r="34" spans="1:3" ht="37.5" x14ac:dyDescent="0.3">
      <c r="A34" s="24">
        <v>22</v>
      </c>
      <c r="B34" s="29" t="s">
        <v>624</v>
      </c>
      <c r="C34" s="135">
        <v>1689721.5</v>
      </c>
    </row>
    <row r="35" spans="1:3" ht="57.75" customHeight="1" x14ac:dyDescent="0.3">
      <c r="A35" s="24">
        <v>23</v>
      </c>
      <c r="B35" s="29" t="s">
        <v>391</v>
      </c>
      <c r="C35" s="135">
        <v>324127.09000000003</v>
      </c>
    </row>
    <row r="36" spans="1:3" ht="56.25" customHeight="1" x14ac:dyDescent="0.3">
      <c r="A36" s="134">
        <v>24</v>
      </c>
      <c r="B36" s="29" t="s">
        <v>625</v>
      </c>
      <c r="C36" s="135">
        <v>32752.48</v>
      </c>
    </row>
    <row r="37" spans="1:3" ht="56.25" x14ac:dyDescent="0.3">
      <c r="A37" s="24">
        <v>25</v>
      </c>
      <c r="B37" s="29" t="s">
        <v>413</v>
      </c>
      <c r="C37" s="135">
        <v>2460000</v>
      </c>
    </row>
    <row r="38" spans="1:3" ht="76.5" customHeight="1" x14ac:dyDescent="0.3">
      <c r="A38" s="24">
        <v>26</v>
      </c>
      <c r="B38" s="29" t="s">
        <v>626</v>
      </c>
      <c r="C38" s="135">
        <v>3387.08</v>
      </c>
    </row>
    <row r="39" spans="1:3" ht="38.25" customHeight="1" x14ac:dyDescent="0.3">
      <c r="A39" s="134">
        <v>27</v>
      </c>
      <c r="B39" s="29" t="s">
        <v>414</v>
      </c>
      <c r="C39" s="135">
        <v>1865848</v>
      </c>
    </row>
    <row r="40" spans="1:3" ht="56.25" x14ac:dyDescent="0.3">
      <c r="A40" s="24">
        <v>28</v>
      </c>
      <c r="B40" s="29" t="s">
        <v>448</v>
      </c>
      <c r="C40" s="135">
        <v>14290492.390000001</v>
      </c>
    </row>
    <row r="41" spans="1:3" ht="39.75" customHeight="1" x14ac:dyDescent="0.3">
      <c r="A41" s="24">
        <v>29</v>
      </c>
      <c r="B41" s="29" t="s">
        <v>627</v>
      </c>
      <c r="C41" s="135">
        <v>1021243.89</v>
      </c>
    </row>
    <row r="42" spans="1:3" ht="57.75" customHeight="1" x14ac:dyDescent="0.3">
      <c r="A42" s="134">
        <v>30</v>
      </c>
      <c r="B42" s="29" t="s">
        <v>712</v>
      </c>
      <c r="C42" s="135">
        <v>6226250</v>
      </c>
    </row>
    <row r="43" spans="1:3" ht="57" customHeight="1" x14ac:dyDescent="0.3">
      <c r="A43" s="24">
        <v>31</v>
      </c>
      <c r="B43" s="29" t="s">
        <v>713</v>
      </c>
      <c r="C43" s="135">
        <v>19248247.199999999</v>
      </c>
    </row>
    <row r="44" spans="1:3" ht="74.25" customHeight="1" x14ac:dyDescent="0.3">
      <c r="A44" s="24">
        <v>32</v>
      </c>
      <c r="B44" s="29" t="s">
        <v>714</v>
      </c>
      <c r="C44" s="135">
        <v>3404117</v>
      </c>
    </row>
    <row r="45" spans="1:3" ht="22.5" customHeight="1" x14ac:dyDescent="0.3">
      <c r="A45" s="134">
        <v>33</v>
      </c>
      <c r="B45" s="29" t="s">
        <v>628</v>
      </c>
      <c r="C45" s="135">
        <v>1998463</v>
      </c>
    </row>
    <row r="46" spans="1:3" ht="57.75" customHeight="1" x14ac:dyDescent="0.3">
      <c r="A46" s="24">
        <v>34</v>
      </c>
      <c r="B46" s="29" t="s">
        <v>629</v>
      </c>
      <c r="C46" s="135">
        <v>20592000</v>
      </c>
    </row>
    <row r="47" spans="1:3" x14ac:dyDescent="0.3">
      <c r="A47" s="131"/>
      <c r="B47" s="132" t="s">
        <v>125</v>
      </c>
      <c r="C47" s="99">
        <f>SUM(C13:C46)</f>
        <v>687147735.20000005</v>
      </c>
    </row>
  </sheetData>
  <mergeCells count="2">
    <mergeCell ref="A9:B9"/>
    <mergeCell ref="A10:B10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6" zoomScale="87" zoomScaleNormal="100" zoomScaleSheetLayoutView="87" workbookViewId="0">
      <selection activeCell="C25" sqref="C2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6" customWidth="1"/>
  </cols>
  <sheetData>
    <row r="1" spans="1:4" x14ac:dyDescent="0.3">
      <c r="D1" s="77" t="s">
        <v>450</v>
      </c>
    </row>
    <row r="2" spans="1:4" x14ac:dyDescent="0.3">
      <c r="D2" s="77" t="s">
        <v>723</v>
      </c>
    </row>
    <row r="3" spans="1:4" x14ac:dyDescent="0.3">
      <c r="D3" s="77" t="s">
        <v>582</v>
      </c>
    </row>
    <row r="4" spans="1:4" x14ac:dyDescent="0.3">
      <c r="D4" s="15"/>
    </row>
    <row r="5" spans="1:4" x14ac:dyDescent="0.3">
      <c r="D5" s="77" t="s">
        <v>455</v>
      </c>
    </row>
    <row r="6" spans="1:4" x14ac:dyDescent="0.3">
      <c r="D6" s="77" t="s">
        <v>709</v>
      </c>
    </row>
    <row r="7" spans="1:4" x14ac:dyDescent="0.3">
      <c r="D7" s="77" t="s">
        <v>708</v>
      </c>
    </row>
    <row r="8" spans="1:4" x14ac:dyDescent="0.3">
      <c r="D8" s="77" t="s">
        <v>710</v>
      </c>
    </row>
    <row r="9" spans="1:4" x14ac:dyDescent="0.3">
      <c r="D9" s="77"/>
    </row>
    <row r="10" spans="1:4" x14ac:dyDescent="0.3">
      <c r="D10" s="77"/>
    </row>
    <row r="11" spans="1:4" x14ac:dyDescent="0.3">
      <c r="A11" s="225" t="s">
        <v>242</v>
      </c>
      <c r="B11" s="225"/>
      <c r="C11" s="225"/>
      <c r="D11" s="225"/>
    </row>
    <row r="12" spans="1:4" x14ac:dyDescent="0.3">
      <c r="A12" s="226" t="s">
        <v>502</v>
      </c>
      <c r="B12" s="226"/>
      <c r="C12" s="226"/>
      <c r="D12" s="226"/>
    </row>
    <row r="13" spans="1:4" x14ac:dyDescent="0.3">
      <c r="A13" s="133"/>
      <c r="B13" s="133"/>
      <c r="D13" s="66" t="s">
        <v>416</v>
      </c>
    </row>
    <row r="14" spans="1:4" ht="37.5" x14ac:dyDescent="0.3">
      <c r="A14" s="128" t="s">
        <v>276</v>
      </c>
      <c r="B14" s="25" t="s">
        <v>456</v>
      </c>
      <c r="C14" s="25" t="s">
        <v>451</v>
      </c>
      <c r="D14" s="25" t="s">
        <v>500</v>
      </c>
    </row>
    <row r="15" spans="1:4" ht="56.25" x14ac:dyDescent="0.3">
      <c r="A15" s="134">
        <v>1</v>
      </c>
      <c r="B15" s="29" t="s">
        <v>609</v>
      </c>
      <c r="C15" s="135">
        <v>2229054.2400000002</v>
      </c>
      <c r="D15" s="135">
        <v>2186840.79</v>
      </c>
    </row>
    <row r="16" spans="1:4" ht="56.25" x14ac:dyDescent="0.3">
      <c r="A16" s="134">
        <v>2</v>
      </c>
      <c r="B16" s="29" t="s">
        <v>401</v>
      </c>
      <c r="C16" s="135">
        <v>168005</v>
      </c>
      <c r="D16" s="135">
        <v>168005</v>
      </c>
    </row>
    <row r="17" spans="1:4" ht="56.25" x14ac:dyDescent="0.3">
      <c r="A17" s="134">
        <v>3</v>
      </c>
      <c r="B17" s="29" t="s">
        <v>630</v>
      </c>
      <c r="C17" s="135">
        <v>0</v>
      </c>
      <c r="D17" s="135">
        <v>4367650</v>
      </c>
    </row>
    <row r="18" spans="1:4" ht="37.5" x14ac:dyDescent="0.3">
      <c r="A18" s="134">
        <v>4</v>
      </c>
      <c r="B18" s="29" t="s">
        <v>614</v>
      </c>
      <c r="C18" s="135">
        <f>577036.94+12846.09</f>
        <v>589883.02999999991</v>
      </c>
      <c r="D18" s="135">
        <f>590972+38265.58</f>
        <v>629237.57999999996</v>
      </c>
    </row>
    <row r="19" spans="1:4" ht="37.5" x14ac:dyDescent="0.3">
      <c r="A19" s="134">
        <v>5</v>
      </c>
      <c r="B19" s="29" t="s">
        <v>616</v>
      </c>
      <c r="C19" s="135">
        <v>6718314.5599999996</v>
      </c>
      <c r="D19" s="135">
        <v>6718314.5599999996</v>
      </c>
    </row>
    <row r="20" spans="1:4" ht="39.75" customHeight="1" x14ac:dyDescent="0.3">
      <c r="A20" s="24">
        <v>6</v>
      </c>
      <c r="B20" s="29" t="s">
        <v>617</v>
      </c>
      <c r="C20" s="135">
        <v>13041055.74</v>
      </c>
      <c r="D20" s="135">
        <v>13041055.74</v>
      </c>
    </row>
    <row r="21" spans="1:4" ht="39" customHeight="1" x14ac:dyDescent="0.3">
      <c r="A21" s="134">
        <v>7</v>
      </c>
      <c r="B21" s="29" t="s">
        <v>620</v>
      </c>
      <c r="C21" s="135">
        <v>1361162</v>
      </c>
      <c r="D21" s="135">
        <v>1361162</v>
      </c>
    </row>
    <row r="22" spans="1:4" ht="57" customHeight="1" x14ac:dyDescent="0.3">
      <c r="A22" s="134">
        <v>8</v>
      </c>
      <c r="B22" s="29" t="s">
        <v>631</v>
      </c>
      <c r="C22" s="135">
        <v>1348180</v>
      </c>
      <c r="D22" s="135">
        <v>1401668</v>
      </c>
    </row>
    <row r="23" spans="1:4" ht="57" customHeight="1" x14ac:dyDescent="0.3">
      <c r="A23" s="134">
        <v>9</v>
      </c>
      <c r="B23" s="29" t="s">
        <v>621</v>
      </c>
      <c r="C23" s="135">
        <v>248435565</v>
      </c>
      <c r="D23" s="135">
        <v>263114454</v>
      </c>
    </row>
    <row r="24" spans="1:4" ht="37.5" x14ac:dyDescent="0.3">
      <c r="A24" s="134">
        <v>10</v>
      </c>
      <c r="B24" s="29" t="s">
        <v>622</v>
      </c>
      <c r="C24" s="135">
        <v>802160</v>
      </c>
      <c r="D24" s="135">
        <v>831647</v>
      </c>
    </row>
    <row r="25" spans="1:4" ht="57" customHeight="1" x14ac:dyDescent="0.3">
      <c r="A25" s="134">
        <v>11</v>
      </c>
      <c r="B25" s="29" t="s">
        <v>496</v>
      </c>
      <c r="C25" s="135">
        <v>11114600</v>
      </c>
      <c r="D25" s="135">
        <v>11114600</v>
      </c>
    </row>
    <row r="26" spans="1:4" ht="57.75" customHeight="1" x14ac:dyDescent="0.3">
      <c r="A26" s="134">
        <v>12</v>
      </c>
      <c r="B26" s="29" t="s">
        <v>632</v>
      </c>
      <c r="C26" s="135">
        <v>80717016</v>
      </c>
      <c r="D26" s="135">
        <v>85500343</v>
      </c>
    </row>
    <row r="27" spans="1:4" ht="55.5" customHeight="1" x14ac:dyDescent="0.3">
      <c r="A27" s="134">
        <v>13</v>
      </c>
      <c r="B27" s="29" t="s">
        <v>391</v>
      </c>
      <c r="C27" s="135">
        <v>324127.09000000003</v>
      </c>
      <c r="D27" s="135">
        <v>324127.09000000003</v>
      </c>
    </row>
    <row r="28" spans="1:4" ht="57" customHeight="1" x14ac:dyDescent="0.3">
      <c r="A28" s="134">
        <v>14</v>
      </c>
      <c r="B28" s="203" t="s">
        <v>633</v>
      </c>
      <c r="C28" s="135">
        <v>214169.4</v>
      </c>
      <c r="D28" s="135">
        <v>13368.02</v>
      </c>
    </row>
    <row r="29" spans="1:4" ht="57" customHeight="1" x14ac:dyDescent="0.3">
      <c r="A29" s="134">
        <v>15</v>
      </c>
      <c r="B29" s="203" t="s">
        <v>413</v>
      </c>
      <c r="C29" s="135">
        <v>2460000</v>
      </c>
      <c r="D29" s="135">
        <v>2460000</v>
      </c>
    </row>
    <row r="30" spans="1:4" ht="77.25" customHeight="1" x14ac:dyDescent="0.3">
      <c r="A30" s="134">
        <v>16</v>
      </c>
      <c r="B30" s="203" t="s">
        <v>626</v>
      </c>
      <c r="C30" s="135">
        <v>3387.08</v>
      </c>
      <c r="D30" s="135">
        <v>3387.08</v>
      </c>
    </row>
    <row r="31" spans="1:4" ht="38.25" customHeight="1" x14ac:dyDescent="0.3">
      <c r="A31" s="134">
        <v>17</v>
      </c>
      <c r="B31" s="203" t="s">
        <v>414</v>
      </c>
      <c r="C31" s="135">
        <v>1882931</v>
      </c>
      <c r="D31" s="135">
        <v>1951945</v>
      </c>
    </row>
    <row r="32" spans="1:4" ht="57.75" customHeight="1" x14ac:dyDescent="0.3">
      <c r="A32" s="131">
        <v>18</v>
      </c>
      <c r="B32" s="203" t="s">
        <v>448</v>
      </c>
      <c r="C32" s="135">
        <v>14651384.449999999</v>
      </c>
      <c r="D32" s="135">
        <v>15026713.949999999</v>
      </c>
    </row>
    <row r="33" spans="1:7" ht="55.5" customHeight="1" x14ac:dyDescent="0.3">
      <c r="A33" s="131">
        <v>19</v>
      </c>
      <c r="B33" s="203" t="s">
        <v>627</v>
      </c>
      <c r="C33" s="135">
        <v>1077196.26</v>
      </c>
      <c r="D33" s="135">
        <v>1120283.97</v>
      </c>
    </row>
    <row r="34" spans="1:7" ht="56.25" customHeight="1" x14ac:dyDescent="0.3">
      <c r="A34" s="131">
        <v>20</v>
      </c>
      <c r="B34" s="29" t="s">
        <v>712</v>
      </c>
      <c r="C34" s="135">
        <v>6226250</v>
      </c>
      <c r="D34" s="135">
        <v>6226250</v>
      </c>
    </row>
    <row r="35" spans="1:7" ht="79.5" customHeight="1" x14ac:dyDescent="0.3">
      <c r="A35" s="134">
        <v>21</v>
      </c>
      <c r="B35" s="29" t="s">
        <v>714</v>
      </c>
      <c r="C35" s="135">
        <v>1666179</v>
      </c>
      <c r="D35" s="135">
        <v>1379302</v>
      </c>
    </row>
    <row r="36" spans="1:7" ht="57" customHeight="1" x14ac:dyDescent="0.3">
      <c r="A36" s="134">
        <v>22</v>
      </c>
      <c r="B36" s="29" t="s">
        <v>713</v>
      </c>
      <c r="C36" s="135">
        <f>19248247.2-18507930</f>
        <v>740317.19999999925</v>
      </c>
      <c r="D36" s="135">
        <v>19248247.199999999</v>
      </c>
      <c r="G36" t="s">
        <v>51</v>
      </c>
    </row>
    <row r="37" spans="1:7" ht="21.75" customHeight="1" x14ac:dyDescent="0.3">
      <c r="A37" s="131">
        <v>23</v>
      </c>
      <c r="B37" s="52" t="s">
        <v>628</v>
      </c>
      <c r="C37" s="135">
        <v>2017233</v>
      </c>
      <c r="D37" s="135">
        <v>2093065</v>
      </c>
    </row>
    <row r="38" spans="1:7" ht="59.25" customHeight="1" x14ac:dyDescent="0.3">
      <c r="A38" s="134">
        <v>24</v>
      </c>
      <c r="B38" s="203" t="s">
        <v>629</v>
      </c>
      <c r="C38" s="135">
        <v>20592000</v>
      </c>
      <c r="D38" s="135">
        <v>20592000</v>
      </c>
    </row>
    <row r="39" spans="1:7" x14ac:dyDescent="0.3">
      <c r="A39" s="134"/>
      <c r="B39" s="134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2">
    <mergeCell ref="A11:D11"/>
    <mergeCell ref="A12:D12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view="pageBreakPreview" zoomScaleNormal="100" zoomScaleSheetLayoutView="100" workbookViewId="0">
      <selection activeCell="F36" sqref="F36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255</v>
      </c>
    </row>
    <row r="2" spans="1:8" x14ac:dyDescent="0.3">
      <c r="F2" s="77" t="s">
        <v>764</v>
      </c>
    </row>
    <row r="3" spans="1:8" x14ac:dyDescent="0.3">
      <c r="F3" s="77" t="s">
        <v>582</v>
      </c>
    </row>
    <row r="4" spans="1:8" x14ac:dyDescent="0.3">
      <c r="E4" s="229"/>
      <c r="F4" s="229"/>
    </row>
    <row r="5" spans="1:8" x14ac:dyDescent="0.3">
      <c r="F5" s="77" t="s">
        <v>254</v>
      </c>
    </row>
    <row r="6" spans="1:8" x14ac:dyDescent="0.3">
      <c r="F6" s="77" t="s">
        <v>709</v>
      </c>
    </row>
    <row r="7" spans="1:8" x14ac:dyDescent="0.3">
      <c r="F7" s="77" t="s">
        <v>708</v>
      </c>
    </row>
    <row r="8" spans="1:8" x14ac:dyDescent="0.3">
      <c r="F8" s="77" t="s">
        <v>710</v>
      </c>
    </row>
    <row r="9" spans="1:8" s="1" customFormat="1" x14ac:dyDescent="0.3">
      <c r="A9" s="227" t="s">
        <v>241</v>
      </c>
      <c r="B9" s="227"/>
      <c r="C9" s="227"/>
      <c r="D9" s="227"/>
      <c r="E9" s="227"/>
      <c r="F9" s="227"/>
      <c r="G9" s="72"/>
      <c r="H9" s="72"/>
    </row>
    <row r="10" spans="1:8" s="1" customFormat="1" x14ac:dyDescent="0.3">
      <c r="A10" s="226" t="s">
        <v>720</v>
      </c>
      <c r="B10" s="226"/>
      <c r="C10" s="226"/>
      <c r="D10" s="226"/>
      <c r="E10" s="226"/>
      <c r="F10" s="226"/>
      <c r="G10" s="72"/>
      <c r="H10" s="72"/>
    </row>
    <row r="11" spans="1:8" s="1" customFormat="1" x14ac:dyDescent="0.3">
      <c r="A11" s="226" t="s">
        <v>505</v>
      </c>
      <c r="B11" s="226"/>
      <c r="C11" s="226"/>
      <c r="D11" s="226"/>
      <c r="E11" s="226"/>
      <c r="F11" s="226"/>
      <c r="G11" s="72"/>
      <c r="H11" s="72"/>
    </row>
    <row r="12" spans="1:8" s="1" customFormat="1" x14ac:dyDescent="0.3">
      <c r="A12" s="40"/>
      <c r="B12" s="207"/>
      <c r="C12" s="207"/>
      <c r="D12" s="207"/>
      <c r="E12" s="207"/>
      <c r="F12" s="41" t="s">
        <v>416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72" t="s">
        <v>503</v>
      </c>
    </row>
    <row r="14" spans="1:8" s="3" customFormat="1" ht="37.5" x14ac:dyDescent="0.25">
      <c r="A14" s="46" t="s">
        <v>527</v>
      </c>
      <c r="B14" s="45" t="s">
        <v>533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533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533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533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528</v>
      </c>
      <c r="B18" s="47" t="s">
        <v>533</v>
      </c>
      <c r="C18" s="47" t="s">
        <v>10</v>
      </c>
      <c r="D18" s="47" t="s">
        <v>529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533</v>
      </c>
      <c r="C19" s="47" t="s">
        <v>10</v>
      </c>
      <c r="D19" s="47" t="s">
        <v>529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533</v>
      </c>
      <c r="C20" s="47" t="s">
        <v>10</v>
      </c>
      <c r="D20" s="47" t="s">
        <v>529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533</v>
      </c>
      <c r="C21" s="47" t="s">
        <v>10</v>
      </c>
      <c r="D21" s="47" t="s">
        <v>529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533</v>
      </c>
      <c r="C22" s="47" t="s">
        <v>10</v>
      </c>
      <c r="D22" s="47" t="s">
        <v>529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533</v>
      </c>
      <c r="C23" s="47" t="s">
        <v>10</v>
      </c>
      <c r="D23" s="47" t="s">
        <v>529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533</v>
      </c>
      <c r="C24" s="47" t="s">
        <v>10</v>
      </c>
      <c r="D24" s="47" t="s">
        <v>529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533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433</v>
      </c>
      <c r="B26" s="47" t="s">
        <v>533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318</v>
      </c>
      <c r="B27" s="47" t="s">
        <v>533</v>
      </c>
      <c r="C27" s="47" t="s">
        <v>24</v>
      </c>
      <c r="D27" s="47" t="s">
        <v>319</v>
      </c>
      <c r="E27" s="47" t="s">
        <v>6</v>
      </c>
      <c r="F27" s="85">
        <f>F28</f>
        <v>56000</v>
      </c>
    </row>
    <row r="28" spans="1:8" outlineLevel="5" x14ac:dyDescent="0.25">
      <c r="A28" s="80" t="s">
        <v>327</v>
      </c>
      <c r="B28" s="47" t="s">
        <v>533</v>
      </c>
      <c r="C28" s="47" t="s">
        <v>24</v>
      </c>
      <c r="D28" s="47" t="s">
        <v>320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533</v>
      </c>
      <c r="C29" s="47" t="s">
        <v>24</v>
      </c>
      <c r="D29" s="47" t="s">
        <v>320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533</v>
      </c>
      <c r="C30" s="47" t="s">
        <v>24</v>
      </c>
      <c r="D30" s="47" t="s">
        <v>320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442</v>
      </c>
      <c r="B31" s="47" t="s">
        <v>533</v>
      </c>
      <c r="C31" s="47" t="s">
        <v>24</v>
      </c>
      <c r="D31" s="62" t="s">
        <v>321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81" t="s">
        <v>322</v>
      </c>
      <c r="B32" s="47" t="s">
        <v>533</v>
      </c>
      <c r="C32" s="47" t="s">
        <v>24</v>
      </c>
      <c r="D32" s="47" t="s">
        <v>323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533</v>
      </c>
      <c r="C33" s="47" t="s">
        <v>24</v>
      </c>
      <c r="D33" s="47" t="s">
        <v>335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533</v>
      </c>
      <c r="C34" s="47" t="s">
        <v>24</v>
      </c>
      <c r="D34" s="47" t="s">
        <v>335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533</v>
      </c>
      <c r="C35" s="47" t="s">
        <v>24</v>
      </c>
      <c r="D35" s="47" t="s">
        <v>335</v>
      </c>
      <c r="E35" s="47" t="s">
        <v>18</v>
      </c>
      <c r="F35" s="83">
        <v>459315</v>
      </c>
    </row>
    <row r="36" spans="1:8" s="3" customFormat="1" ht="37.5" x14ac:dyDescent="0.25">
      <c r="A36" s="44" t="s">
        <v>554</v>
      </c>
      <c r="B36" s="45" t="s">
        <v>534</v>
      </c>
      <c r="C36" s="45" t="s">
        <v>5</v>
      </c>
      <c r="D36" s="45" t="s">
        <v>126</v>
      </c>
      <c r="E36" s="45" t="s">
        <v>6</v>
      </c>
      <c r="F36" s="89">
        <f>F37+F156+F163+F213+F303+F319+F330+F358+F412+F394+F174</f>
        <v>464467625.63</v>
      </c>
      <c r="G36" s="195"/>
      <c r="H36" s="195"/>
    </row>
    <row r="37" spans="1:8" s="74" customFormat="1" outlineLevel="1" x14ac:dyDescent="0.25">
      <c r="A37" s="79" t="s">
        <v>7</v>
      </c>
      <c r="B37" s="62" t="s">
        <v>534</v>
      </c>
      <c r="C37" s="62" t="s">
        <v>8</v>
      </c>
      <c r="D37" s="62" t="s">
        <v>126</v>
      </c>
      <c r="E37" s="62" t="s">
        <v>6</v>
      </c>
      <c r="F37" s="87">
        <f>F38+F43+F50+F56+F66+F61</f>
        <v>102560550.23</v>
      </c>
      <c r="G37" s="75"/>
      <c r="H37" s="75"/>
    </row>
    <row r="38" spans="1:8" ht="37.5" outlineLevel="2" x14ac:dyDescent="0.25">
      <c r="A38" s="46" t="s">
        <v>28</v>
      </c>
      <c r="B38" s="47" t="s">
        <v>534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7.5" outlineLevel="3" x14ac:dyDescent="0.25">
      <c r="A39" s="46" t="s">
        <v>132</v>
      </c>
      <c r="B39" s="47" t="s">
        <v>534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 x14ac:dyDescent="0.25">
      <c r="A40" s="46" t="s">
        <v>530</v>
      </c>
      <c r="B40" s="47" t="s">
        <v>534</v>
      </c>
      <c r="C40" s="47" t="s">
        <v>29</v>
      </c>
      <c r="D40" s="47" t="s">
        <v>531</v>
      </c>
      <c r="E40" s="47" t="s">
        <v>6</v>
      </c>
      <c r="F40" s="85">
        <f>F41</f>
        <v>2523500</v>
      </c>
    </row>
    <row r="41" spans="1:8" ht="75" outlineLevel="6" x14ac:dyDescent="0.25">
      <c r="A41" s="46" t="s">
        <v>11</v>
      </c>
      <c r="B41" s="47" t="s">
        <v>534</v>
      </c>
      <c r="C41" s="47" t="s">
        <v>29</v>
      </c>
      <c r="D41" s="47" t="s">
        <v>531</v>
      </c>
      <c r="E41" s="47" t="s">
        <v>12</v>
      </c>
      <c r="F41" s="85">
        <f>F42</f>
        <v>2523500</v>
      </c>
    </row>
    <row r="42" spans="1:8" ht="37.5" outlineLevel="7" x14ac:dyDescent="0.25">
      <c r="A42" s="46" t="s">
        <v>13</v>
      </c>
      <c r="B42" s="47" t="s">
        <v>534</v>
      </c>
      <c r="C42" s="47" t="s">
        <v>29</v>
      </c>
      <c r="D42" s="47" t="s">
        <v>531</v>
      </c>
      <c r="E42" s="47" t="s">
        <v>14</v>
      </c>
      <c r="F42" s="85">
        <v>2523500</v>
      </c>
    </row>
    <row r="43" spans="1:8" ht="37.5" customHeight="1" outlineLevel="2" x14ac:dyDescent="0.25">
      <c r="A43" s="46" t="s">
        <v>30</v>
      </c>
      <c r="B43" s="47" t="s">
        <v>534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7.5" outlineLevel="3" x14ac:dyDescent="0.25">
      <c r="A44" s="46" t="s">
        <v>132</v>
      </c>
      <c r="B44" s="47" t="s">
        <v>534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56.25" outlineLevel="5" x14ac:dyDescent="0.25">
      <c r="A45" s="46" t="s">
        <v>528</v>
      </c>
      <c r="B45" s="47" t="s">
        <v>534</v>
      </c>
      <c r="C45" s="47" t="s">
        <v>31</v>
      </c>
      <c r="D45" s="47" t="s">
        <v>529</v>
      </c>
      <c r="E45" s="47" t="s">
        <v>6</v>
      </c>
      <c r="F45" s="85">
        <f>F46+F48</f>
        <v>24224582</v>
      </c>
    </row>
    <row r="46" spans="1:8" ht="75" outlineLevel="6" x14ac:dyDescent="0.25">
      <c r="A46" s="46" t="s">
        <v>11</v>
      </c>
      <c r="B46" s="47" t="s">
        <v>534</v>
      </c>
      <c r="C46" s="47" t="s">
        <v>31</v>
      </c>
      <c r="D46" s="47" t="s">
        <v>529</v>
      </c>
      <c r="E46" s="47" t="s">
        <v>12</v>
      </c>
      <c r="F46" s="85">
        <f>F47</f>
        <v>24132582</v>
      </c>
    </row>
    <row r="47" spans="1:8" ht="37.5" outlineLevel="7" x14ac:dyDescent="0.25">
      <c r="A47" s="46" t="s">
        <v>13</v>
      </c>
      <c r="B47" s="47" t="s">
        <v>534</v>
      </c>
      <c r="C47" s="47" t="s">
        <v>31</v>
      </c>
      <c r="D47" s="47" t="s">
        <v>529</v>
      </c>
      <c r="E47" s="47" t="s">
        <v>14</v>
      </c>
      <c r="F47" s="85">
        <v>24132582</v>
      </c>
    </row>
    <row r="48" spans="1:8" ht="37.5" outlineLevel="6" x14ac:dyDescent="0.25">
      <c r="A48" s="46" t="s">
        <v>15</v>
      </c>
      <c r="B48" s="47" t="s">
        <v>534</v>
      </c>
      <c r="C48" s="47" t="s">
        <v>31</v>
      </c>
      <c r="D48" s="47" t="s">
        <v>529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534</v>
      </c>
      <c r="C49" s="47" t="s">
        <v>31</v>
      </c>
      <c r="D49" s="47" t="s">
        <v>529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534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534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534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419</v>
      </c>
      <c r="B53" s="47" t="s">
        <v>534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534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534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534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534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532</v>
      </c>
      <c r="B58" s="47" t="s">
        <v>534</v>
      </c>
      <c r="C58" s="47" t="s">
        <v>10</v>
      </c>
      <c r="D58" s="47" t="s">
        <v>572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534</v>
      </c>
      <c r="C59" s="47" t="s">
        <v>10</v>
      </c>
      <c r="D59" s="47" t="s">
        <v>572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534</v>
      </c>
      <c r="C60" s="47" t="s">
        <v>10</v>
      </c>
      <c r="D60" s="47" t="s">
        <v>572</v>
      </c>
      <c r="E60" s="47" t="s">
        <v>14</v>
      </c>
      <c r="F60" s="85">
        <v>769682.14</v>
      </c>
    </row>
    <row r="61" spans="1:6" outlineLevel="7" x14ac:dyDescent="0.25">
      <c r="A61" s="46" t="s">
        <v>762</v>
      </c>
      <c r="B61" s="47" t="s">
        <v>534</v>
      </c>
      <c r="C61" s="47" t="s">
        <v>759</v>
      </c>
      <c r="D61" s="47" t="s">
        <v>126</v>
      </c>
      <c r="E61" s="47" t="s">
        <v>6</v>
      </c>
      <c r="F61" s="85">
        <f>F62</f>
        <v>572014.66999999993</v>
      </c>
    </row>
    <row r="62" spans="1:6" ht="37.5" outlineLevel="7" x14ac:dyDescent="0.25">
      <c r="A62" s="46" t="s">
        <v>132</v>
      </c>
      <c r="B62" s="47" t="s">
        <v>534</v>
      </c>
      <c r="C62" s="47" t="s">
        <v>759</v>
      </c>
      <c r="D62" s="47" t="s">
        <v>127</v>
      </c>
      <c r="E62" s="47" t="s">
        <v>6</v>
      </c>
      <c r="F62" s="85">
        <f>F63</f>
        <v>572014.66999999993</v>
      </c>
    </row>
    <row r="63" spans="1:6" ht="37.5" outlineLevel="7" x14ac:dyDescent="0.25">
      <c r="A63" s="46" t="s">
        <v>761</v>
      </c>
      <c r="B63" s="47" t="s">
        <v>534</v>
      </c>
      <c r="C63" s="47" t="s">
        <v>759</v>
      </c>
      <c r="D63" s="47" t="s">
        <v>574</v>
      </c>
      <c r="E63" s="47" t="s">
        <v>6</v>
      </c>
      <c r="F63" s="85">
        <f>F64</f>
        <v>572014.66999999993</v>
      </c>
    </row>
    <row r="64" spans="1:6" outlineLevel="7" x14ac:dyDescent="0.25">
      <c r="A64" s="46" t="s">
        <v>19</v>
      </c>
      <c r="B64" s="47" t="s">
        <v>534</v>
      </c>
      <c r="C64" s="47" t="s">
        <v>759</v>
      </c>
      <c r="D64" s="47" t="s">
        <v>574</v>
      </c>
      <c r="E64" s="47" t="s">
        <v>20</v>
      </c>
      <c r="F64" s="85">
        <f>F65</f>
        <v>572014.66999999993</v>
      </c>
    </row>
    <row r="65" spans="1:8" outlineLevel="7" x14ac:dyDescent="0.25">
      <c r="A65" s="46" t="s">
        <v>760</v>
      </c>
      <c r="B65" s="47" t="s">
        <v>534</v>
      </c>
      <c r="C65" s="47" t="s">
        <v>759</v>
      </c>
      <c r="D65" s="47" t="s">
        <v>574</v>
      </c>
      <c r="E65" s="47" t="s">
        <v>758</v>
      </c>
      <c r="F65" s="85">
        <f>3646114.67-650000-1478000-151100-1300000+505000</f>
        <v>572014.66999999993</v>
      </c>
    </row>
    <row r="66" spans="1:8" outlineLevel="2" x14ac:dyDescent="0.25">
      <c r="A66" s="46" t="s">
        <v>23</v>
      </c>
      <c r="B66" s="47" t="s">
        <v>534</v>
      </c>
      <c r="C66" s="47" t="s">
        <v>24</v>
      </c>
      <c r="D66" s="47" t="s">
        <v>126</v>
      </c>
      <c r="E66" s="47" t="s">
        <v>6</v>
      </c>
      <c r="F66" s="85">
        <f>F67+F90+F103+F95+F110</f>
        <v>74438018.939999998</v>
      </c>
    </row>
    <row r="67" spans="1:8" s="74" customFormat="1" ht="37.5" customHeight="1" outlineLevel="3" x14ac:dyDescent="0.25">
      <c r="A67" s="79" t="s">
        <v>387</v>
      </c>
      <c r="B67" s="62" t="s">
        <v>534</v>
      </c>
      <c r="C67" s="62" t="s">
        <v>24</v>
      </c>
      <c r="D67" s="62" t="s">
        <v>128</v>
      </c>
      <c r="E67" s="62" t="s">
        <v>6</v>
      </c>
      <c r="F67" s="87">
        <f>F68+F75+F83</f>
        <v>23529795.09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534</v>
      </c>
      <c r="C68" s="47" t="s">
        <v>24</v>
      </c>
      <c r="D68" s="47" t="s">
        <v>319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327</v>
      </c>
      <c r="B69" s="47" t="s">
        <v>534</v>
      </c>
      <c r="C69" s="47" t="s">
        <v>24</v>
      </c>
      <c r="D69" s="47" t="s">
        <v>320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534</v>
      </c>
      <c r="C70" s="47" t="s">
        <v>24</v>
      </c>
      <c r="D70" s="47" t="s">
        <v>320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534</v>
      </c>
      <c r="C71" s="47" t="s">
        <v>24</v>
      </c>
      <c r="D71" s="47" t="s">
        <v>320</v>
      </c>
      <c r="E71" s="47" t="s">
        <v>18</v>
      </c>
      <c r="F71" s="85">
        <v>745385</v>
      </c>
    </row>
    <row r="72" spans="1:8" outlineLevel="7" x14ac:dyDescent="0.25">
      <c r="A72" s="46" t="s">
        <v>328</v>
      </c>
      <c r="B72" s="47" t="s">
        <v>534</v>
      </c>
      <c r="C72" s="47" t="s">
        <v>24</v>
      </c>
      <c r="D72" s="47" t="s">
        <v>329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534</v>
      </c>
      <c r="C73" s="47" t="s">
        <v>24</v>
      </c>
      <c r="D73" s="47" t="s">
        <v>329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534</v>
      </c>
      <c r="C74" s="47" t="s">
        <v>24</v>
      </c>
      <c r="D74" s="47" t="s">
        <v>329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534</v>
      </c>
      <c r="C75" s="47" t="s">
        <v>24</v>
      </c>
      <c r="D75" s="47" t="s">
        <v>232</v>
      </c>
      <c r="E75" s="47" t="s">
        <v>6</v>
      </c>
      <c r="F75" s="83">
        <f>F76</f>
        <v>20633310.09</v>
      </c>
    </row>
    <row r="76" spans="1:8" ht="37.5" outlineLevel="5" x14ac:dyDescent="0.25">
      <c r="A76" s="46" t="s">
        <v>33</v>
      </c>
      <c r="B76" s="47" t="s">
        <v>534</v>
      </c>
      <c r="C76" s="47" t="s">
        <v>24</v>
      </c>
      <c r="D76" s="47" t="s">
        <v>130</v>
      </c>
      <c r="E76" s="47" t="s">
        <v>6</v>
      </c>
      <c r="F76" s="85">
        <f>F77+F79+F81</f>
        <v>20633310.09</v>
      </c>
    </row>
    <row r="77" spans="1:8" ht="75" outlineLevel="6" x14ac:dyDescent="0.25">
      <c r="A77" s="46" t="s">
        <v>11</v>
      </c>
      <c r="B77" s="47" t="s">
        <v>534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8" outlineLevel="7" x14ac:dyDescent="0.25">
      <c r="A78" s="46" t="s">
        <v>34</v>
      </c>
      <c r="B78" s="47" t="s">
        <v>534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8" ht="37.5" outlineLevel="6" x14ac:dyDescent="0.25">
      <c r="A79" s="46" t="s">
        <v>15</v>
      </c>
      <c r="B79" s="47" t="s">
        <v>534</v>
      </c>
      <c r="C79" s="47" t="s">
        <v>24</v>
      </c>
      <c r="D79" s="47" t="s">
        <v>130</v>
      </c>
      <c r="E79" s="47" t="s">
        <v>16</v>
      </c>
      <c r="F79" s="85">
        <f>F80</f>
        <v>10141670.09</v>
      </c>
    </row>
    <row r="80" spans="1:8" ht="21" customHeight="1" outlineLevel="7" x14ac:dyDescent="0.25">
      <c r="A80" s="46" t="s">
        <v>17</v>
      </c>
      <c r="B80" s="47" t="s">
        <v>534</v>
      </c>
      <c r="C80" s="47" t="s">
        <v>24</v>
      </c>
      <c r="D80" s="47" t="s">
        <v>130</v>
      </c>
      <c r="E80" s="47" t="s">
        <v>18</v>
      </c>
      <c r="F80" s="85">
        <v>10141670.09</v>
      </c>
    </row>
    <row r="81" spans="1:8" outlineLevel="6" x14ac:dyDescent="0.25">
      <c r="A81" s="46" t="s">
        <v>19</v>
      </c>
      <c r="B81" s="47" t="s">
        <v>534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 x14ac:dyDescent="0.25">
      <c r="A82" s="46" t="s">
        <v>21</v>
      </c>
      <c r="B82" s="47" t="s">
        <v>534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 x14ac:dyDescent="0.25">
      <c r="A83" s="48" t="s">
        <v>757</v>
      </c>
      <c r="B83" s="47" t="s">
        <v>534</v>
      </c>
      <c r="C83" s="47" t="s">
        <v>24</v>
      </c>
      <c r="D83" s="47" t="s">
        <v>272</v>
      </c>
      <c r="E83" s="47" t="s">
        <v>6</v>
      </c>
      <c r="F83" s="85">
        <f>F84+F87</f>
        <v>2101100</v>
      </c>
    </row>
    <row r="84" spans="1:8" ht="37.5" outlineLevel="7" x14ac:dyDescent="0.25">
      <c r="A84" s="48" t="s">
        <v>756</v>
      </c>
      <c r="B84" s="47" t="s">
        <v>534</v>
      </c>
      <c r="C84" s="47" t="s">
        <v>24</v>
      </c>
      <c r="D84" s="47" t="s">
        <v>755</v>
      </c>
      <c r="E84" s="47" t="s">
        <v>6</v>
      </c>
      <c r="F84" s="85">
        <f>F85</f>
        <v>650000</v>
      </c>
    </row>
    <row r="85" spans="1:8" ht="37.5" outlineLevel="7" x14ac:dyDescent="0.25">
      <c r="A85" s="46" t="s">
        <v>15</v>
      </c>
      <c r="B85" s="47" t="s">
        <v>534</v>
      </c>
      <c r="C85" s="47" t="s">
        <v>24</v>
      </c>
      <c r="D85" s="47" t="s">
        <v>754</v>
      </c>
      <c r="E85" s="47" t="s">
        <v>16</v>
      </c>
      <c r="F85" s="85">
        <f>F86</f>
        <v>650000</v>
      </c>
    </row>
    <row r="86" spans="1:8" ht="37.5" outlineLevel="7" x14ac:dyDescent="0.25">
      <c r="A86" s="46" t="s">
        <v>17</v>
      </c>
      <c r="B86" s="47" t="s">
        <v>534</v>
      </c>
      <c r="C86" s="47" t="s">
        <v>24</v>
      </c>
      <c r="D86" s="47" t="s">
        <v>754</v>
      </c>
      <c r="E86" s="47" t="s">
        <v>18</v>
      </c>
      <c r="F86" s="85">
        <v>650000</v>
      </c>
    </row>
    <row r="87" spans="1:8" ht="37.5" outlineLevel="7" x14ac:dyDescent="0.25">
      <c r="A87" s="46" t="s">
        <v>753</v>
      </c>
      <c r="B87" s="47" t="s">
        <v>534</v>
      </c>
      <c r="C87" s="47" t="s">
        <v>24</v>
      </c>
      <c r="D87" s="47" t="s">
        <v>752</v>
      </c>
      <c r="E87" s="47" t="s">
        <v>6</v>
      </c>
      <c r="F87" s="85">
        <f>F88</f>
        <v>1451100</v>
      </c>
    </row>
    <row r="88" spans="1:8" ht="37.5" outlineLevel="7" x14ac:dyDescent="0.25">
      <c r="A88" s="46" t="s">
        <v>15</v>
      </c>
      <c r="B88" s="47" t="s">
        <v>534</v>
      </c>
      <c r="C88" s="47" t="s">
        <v>24</v>
      </c>
      <c r="D88" s="47" t="s">
        <v>752</v>
      </c>
      <c r="E88" s="47" t="s">
        <v>16</v>
      </c>
      <c r="F88" s="85">
        <f>F89</f>
        <v>1451100</v>
      </c>
    </row>
    <row r="89" spans="1:8" ht="37.5" outlineLevel="7" x14ac:dyDescent="0.25">
      <c r="A89" s="46" t="s">
        <v>17</v>
      </c>
      <c r="B89" s="47" t="s">
        <v>534</v>
      </c>
      <c r="C89" s="47" t="s">
        <v>24</v>
      </c>
      <c r="D89" s="47" t="s">
        <v>752</v>
      </c>
      <c r="E89" s="47" t="s">
        <v>18</v>
      </c>
      <c r="F89" s="85">
        <v>1451100</v>
      </c>
    </row>
    <row r="90" spans="1:8" s="74" customFormat="1" ht="37.5" outlineLevel="7" x14ac:dyDescent="0.25">
      <c r="A90" s="79" t="s">
        <v>441</v>
      </c>
      <c r="B90" s="62" t="s">
        <v>534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 x14ac:dyDescent="0.25">
      <c r="A91" s="46" t="s">
        <v>330</v>
      </c>
      <c r="B91" s="47" t="s">
        <v>534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7.5" outlineLevel="7" x14ac:dyDescent="0.25">
      <c r="A92" s="46" t="s">
        <v>331</v>
      </c>
      <c r="B92" s="47" t="s">
        <v>534</v>
      </c>
      <c r="C92" s="47" t="s">
        <v>24</v>
      </c>
      <c r="D92" s="47" t="s">
        <v>332</v>
      </c>
      <c r="E92" s="47" t="s">
        <v>6</v>
      </c>
      <c r="F92" s="85">
        <f>F93</f>
        <v>50000</v>
      </c>
    </row>
    <row r="93" spans="1:8" ht="37.5" outlineLevel="7" x14ac:dyDescent="0.25">
      <c r="A93" s="46" t="s">
        <v>15</v>
      </c>
      <c r="B93" s="47" t="s">
        <v>534</v>
      </c>
      <c r="C93" s="47" t="s">
        <v>24</v>
      </c>
      <c r="D93" s="47" t="s">
        <v>332</v>
      </c>
      <c r="E93" s="47" t="s">
        <v>16</v>
      </c>
      <c r="F93" s="85">
        <f>F94</f>
        <v>50000</v>
      </c>
    </row>
    <row r="94" spans="1:8" ht="21" customHeight="1" outlineLevel="7" x14ac:dyDescent="0.25">
      <c r="A94" s="46" t="s">
        <v>17</v>
      </c>
      <c r="B94" s="47" t="s">
        <v>534</v>
      </c>
      <c r="C94" s="47" t="s">
        <v>24</v>
      </c>
      <c r="D94" s="47" t="s">
        <v>332</v>
      </c>
      <c r="E94" s="47" t="s">
        <v>18</v>
      </c>
      <c r="F94" s="85">
        <v>50000</v>
      </c>
    </row>
    <row r="95" spans="1:8" s="74" customFormat="1" ht="38.25" customHeight="1" outlineLevel="7" x14ac:dyDescent="0.25">
      <c r="A95" s="79" t="s">
        <v>442</v>
      </c>
      <c r="B95" s="62" t="s">
        <v>534</v>
      </c>
      <c r="C95" s="62" t="s">
        <v>24</v>
      </c>
      <c r="D95" s="62" t="s">
        <v>321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 x14ac:dyDescent="0.25">
      <c r="A96" s="49" t="s">
        <v>333</v>
      </c>
      <c r="B96" s="47" t="s">
        <v>534</v>
      </c>
      <c r="C96" s="47" t="s">
        <v>24</v>
      </c>
      <c r="D96" s="47" t="s">
        <v>323</v>
      </c>
      <c r="E96" s="47" t="s">
        <v>6</v>
      </c>
      <c r="F96" s="85">
        <f>F97+F100</f>
        <v>1932970</v>
      </c>
    </row>
    <row r="97" spans="1:8" ht="37.5" customHeight="1" outlineLevel="7" x14ac:dyDescent="0.25">
      <c r="A97" s="49" t="s">
        <v>334</v>
      </c>
      <c r="B97" s="47" t="s">
        <v>534</v>
      </c>
      <c r="C97" s="47" t="s">
        <v>24</v>
      </c>
      <c r="D97" s="47" t="s">
        <v>335</v>
      </c>
      <c r="E97" s="47" t="s">
        <v>6</v>
      </c>
      <c r="F97" s="85">
        <f>F98</f>
        <v>1890470</v>
      </c>
    </row>
    <row r="98" spans="1:8" ht="37.5" outlineLevel="7" x14ac:dyDescent="0.25">
      <c r="A98" s="46" t="s">
        <v>15</v>
      </c>
      <c r="B98" s="47" t="s">
        <v>534</v>
      </c>
      <c r="C98" s="47" t="s">
        <v>24</v>
      </c>
      <c r="D98" s="47" t="s">
        <v>335</v>
      </c>
      <c r="E98" s="47" t="s">
        <v>16</v>
      </c>
      <c r="F98" s="85">
        <f>F99</f>
        <v>1890470</v>
      </c>
    </row>
    <row r="99" spans="1:8" ht="18.75" customHeight="1" outlineLevel="7" x14ac:dyDescent="0.25">
      <c r="A99" s="46" t="s">
        <v>17</v>
      </c>
      <c r="B99" s="47" t="s">
        <v>534</v>
      </c>
      <c r="C99" s="47" t="s">
        <v>24</v>
      </c>
      <c r="D99" s="47" t="s">
        <v>335</v>
      </c>
      <c r="E99" s="47" t="s">
        <v>18</v>
      </c>
      <c r="F99" s="85">
        <v>1890470</v>
      </c>
    </row>
    <row r="100" spans="1:8" ht="37.5" outlineLevel="7" x14ac:dyDescent="0.25">
      <c r="A100" s="49" t="s">
        <v>336</v>
      </c>
      <c r="B100" s="47" t="s">
        <v>534</v>
      </c>
      <c r="C100" s="47" t="s">
        <v>24</v>
      </c>
      <c r="D100" s="47" t="s">
        <v>324</v>
      </c>
      <c r="E100" s="47" t="s">
        <v>6</v>
      </c>
      <c r="F100" s="85">
        <f>F101</f>
        <v>42500</v>
      </c>
    </row>
    <row r="101" spans="1:8" ht="37.5" outlineLevel="7" x14ac:dyDescent="0.25">
      <c r="A101" s="46" t="s">
        <v>15</v>
      </c>
      <c r="B101" s="47" t="s">
        <v>534</v>
      </c>
      <c r="C101" s="47" t="s">
        <v>24</v>
      </c>
      <c r="D101" s="47" t="s">
        <v>324</v>
      </c>
      <c r="E101" s="47" t="s">
        <v>16</v>
      </c>
      <c r="F101" s="85">
        <f>F102</f>
        <v>42500</v>
      </c>
    </row>
    <row r="102" spans="1:8" ht="19.5" customHeight="1" outlineLevel="7" x14ac:dyDescent="0.25">
      <c r="A102" s="46" t="s">
        <v>17</v>
      </c>
      <c r="B102" s="47" t="s">
        <v>534</v>
      </c>
      <c r="C102" s="47" t="s">
        <v>24</v>
      </c>
      <c r="D102" s="47" t="s">
        <v>324</v>
      </c>
      <c r="E102" s="47" t="s">
        <v>18</v>
      </c>
      <c r="F102" s="85">
        <v>42500</v>
      </c>
    </row>
    <row r="103" spans="1:8" s="74" customFormat="1" ht="56.25" outlineLevel="7" x14ac:dyDescent="0.25">
      <c r="A103" s="79" t="s">
        <v>388</v>
      </c>
      <c r="B103" s="62" t="s">
        <v>534</v>
      </c>
      <c r="C103" s="62" t="s">
        <v>24</v>
      </c>
      <c r="D103" s="62" t="s">
        <v>337</v>
      </c>
      <c r="E103" s="62" t="s">
        <v>6</v>
      </c>
      <c r="F103" s="87">
        <f>F104</f>
        <v>5493392.1600000001</v>
      </c>
      <c r="G103" s="75"/>
      <c r="H103" s="75"/>
    </row>
    <row r="104" spans="1:8" ht="37.5" outlineLevel="7" x14ac:dyDescent="0.25">
      <c r="A104" s="46" t="s">
        <v>215</v>
      </c>
      <c r="B104" s="47" t="s">
        <v>534</v>
      </c>
      <c r="C104" s="47" t="s">
        <v>24</v>
      </c>
      <c r="D104" s="47" t="s">
        <v>338</v>
      </c>
      <c r="E104" s="47" t="s">
        <v>6</v>
      </c>
      <c r="F104" s="85">
        <f>F105</f>
        <v>5493392.1600000001</v>
      </c>
    </row>
    <row r="105" spans="1:8" ht="56.25" outlineLevel="5" x14ac:dyDescent="0.25">
      <c r="A105" s="46" t="s">
        <v>32</v>
      </c>
      <c r="B105" s="47" t="s">
        <v>534</v>
      </c>
      <c r="C105" s="47" t="s">
        <v>24</v>
      </c>
      <c r="D105" s="47" t="s">
        <v>339</v>
      </c>
      <c r="E105" s="47" t="s">
        <v>6</v>
      </c>
      <c r="F105" s="85">
        <f>F106+F108</f>
        <v>5493392.1600000001</v>
      </c>
    </row>
    <row r="106" spans="1:8" ht="37.5" outlineLevel="6" x14ac:dyDescent="0.25">
      <c r="A106" s="46" t="s">
        <v>15</v>
      </c>
      <c r="B106" s="47" t="s">
        <v>534</v>
      </c>
      <c r="C106" s="47" t="s">
        <v>24</v>
      </c>
      <c r="D106" s="47" t="s">
        <v>339</v>
      </c>
      <c r="E106" s="47" t="s">
        <v>16</v>
      </c>
      <c r="F106" s="85">
        <f>F107</f>
        <v>5353392.16</v>
      </c>
    </row>
    <row r="107" spans="1:8" ht="20.25" customHeight="1" outlineLevel="7" x14ac:dyDescent="0.25">
      <c r="A107" s="46" t="s">
        <v>17</v>
      </c>
      <c r="B107" s="47" t="s">
        <v>534</v>
      </c>
      <c r="C107" s="47" t="s">
        <v>24</v>
      </c>
      <c r="D107" s="47" t="s">
        <v>339</v>
      </c>
      <c r="E107" s="47" t="s">
        <v>18</v>
      </c>
      <c r="F107" s="85">
        <v>5353392.16</v>
      </c>
    </row>
    <row r="108" spans="1:8" outlineLevel="6" x14ac:dyDescent="0.25">
      <c r="A108" s="46" t="s">
        <v>19</v>
      </c>
      <c r="B108" s="47" t="s">
        <v>534</v>
      </c>
      <c r="C108" s="47" t="s">
        <v>24</v>
      </c>
      <c r="D108" s="47" t="s">
        <v>339</v>
      </c>
      <c r="E108" s="47" t="s">
        <v>20</v>
      </c>
      <c r="F108" s="85">
        <f>F109</f>
        <v>140000</v>
      </c>
    </row>
    <row r="109" spans="1:8" outlineLevel="7" x14ac:dyDescent="0.25">
      <c r="A109" s="46" t="s">
        <v>21</v>
      </c>
      <c r="B109" s="47" t="s">
        <v>534</v>
      </c>
      <c r="C109" s="47" t="s">
        <v>24</v>
      </c>
      <c r="D109" s="47" t="s">
        <v>339</v>
      </c>
      <c r="E109" s="47" t="s">
        <v>22</v>
      </c>
      <c r="F109" s="85">
        <v>140000</v>
      </c>
    </row>
    <row r="110" spans="1:8" ht="37.5" outlineLevel="3" x14ac:dyDescent="0.25">
      <c r="A110" s="46" t="s">
        <v>132</v>
      </c>
      <c r="B110" s="47" t="s">
        <v>534</v>
      </c>
      <c r="C110" s="47" t="s">
        <v>24</v>
      </c>
      <c r="D110" s="47" t="s">
        <v>127</v>
      </c>
      <c r="E110" s="47" t="s">
        <v>6</v>
      </c>
      <c r="F110" s="85">
        <f>F127+F119+F111+F124+F116</f>
        <v>43431861.690000005</v>
      </c>
    </row>
    <row r="111" spans="1:8" ht="56.25" outlineLevel="5" x14ac:dyDescent="0.25">
      <c r="A111" s="46" t="s">
        <v>528</v>
      </c>
      <c r="B111" s="47" t="s">
        <v>534</v>
      </c>
      <c r="C111" s="47" t="s">
        <v>24</v>
      </c>
      <c r="D111" s="47" t="s">
        <v>529</v>
      </c>
      <c r="E111" s="47" t="s">
        <v>6</v>
      </c>
      <c r="F111" s="85">
        <f>F112+F114</f>
        <v>34217347</v>
      </c>
    </row>
    <row r="112" spans="1:8" ht="75" outlineLevel="6" x14ac:dyDescent="0.25">
      <c r="A112" s="46" t="s">
        <v>11</v>
      </c>
      <c r="B112" s="47" t="s">
        <v>534</v>
      </c>
      <c r="C112" s="47" t="s">
        <v>24</v>
      </c>
      <c r="D112" s="47" t="s">
        <v>529</v>
      </c>
      <c r="E112" s="47" t="s">
        <v>12</v>
      </c>
      <c r="F112" s="85">
        <f>F113</f>
        <v>34197347</v>
      </c>
    </row>
    <row r="113" spans="1:6" ht="37.5" outlineLevel="7" x14ac:dyDescent="0.25">
      <c r="A113" s="46" t="s">
        <v>13</v>
      </c>
      <c r="B113" s="47" t="s">
        <v>534</v>
      </c>
      <c r="C113" s="47" t="s">
        <v>24</v>
      </c>
      <c r="D113" s="47" t="s">
        <v>529</v>
      </c>
      <c r="E113" s="47" t="s">
        <v>14</v>
      </c>
      <c r="F113" s="85">
        <v>34197347</v>
      </c>
    </row>
    <row r="114" spans="1:6" ht="37.5" outlineLevel="7" x14ac:dyDescent="0.25">
      <c r="A114" s="46" t="s">
        <v>15</v>
      </c>
      <c r="B114" s="47" t="s">
        <v>534</v>
      </c>
      <c r="C114" s="47" t="s">
        <v>24</v>
      </c>
      <c r="D114" s="47" t="s">
        <v>529</v>
      </c>
      <c r="E114" s="47" t="s">
        <v>16</v>
      </c>
      <c r="F114" s="83">
        <f>F115</f>
        <v>20000</v>
      </c>
    </row>
    <row r="115" spans="1:6" ht="18.75" customHeight="1" outlineLevel="7" x14ac:dyDescent="0.25">
      <c r="A115" s="46" t="s">
        <v>17</v>
      </c>
      <c r="B115" s="47" t="s">
        <v>534</v>
      </c>
      <c r="C115" s="47" t="s">
        <v>24</v>
      </c>
      <c r="D115" s="47" t="s">
        <v>529</v>
      </c>
      <c r="E115" s="47" t="s">
        <v>18</v>
      </c>
      <c r="F115" s="85">
        <f>20000</f>
        <v>20000</v>
      </c>
    </row>
    <row r="116" spans="1:6" ht="39" customHeight="1" outlineLevel="7" x14ac:dyDescent="0.25">
      <c r="A116" s="46" t="s">
        <v>751</v>
      </c>
      <c r="B116" s="47" t="s">
        <v>534</v>
      </c>
      <c r="C116" s="47" t="s">
        <v>24</v>
      </c>
      <c r="D116" s="47" t="s">
        <v>749</v>
      </c>
      <c r="E116" s="47" t="s">
        <v>6</v>
      </c>
      <c r="F116" s="85">
        <f>F117</f>
        <v>393002.59</v>
      </c>
    </row>
    <row r="117" spans="1:6" ht="18.75" customHeight="1" outlineLevel="7" x14ac:dyDescent="0.25">
      <c r="A117" s="46" t="s">
        <v>19</v>
      </c>
      <c r="B117" s="47" t="s">
        <v>534</v>
      </c>
      <c r="C117" s="47" t="s">
        <v>24</v>
      </c>
      <c r="D117" s="47" t="s">
        <v>749</v>
      </c>
      <c r="E117" s="47" t="s">
        <v>20</v>
      </c>
      <c r="F117" s="85">
        <f>F118</f>
        <v>393002.59</v>
      </c>
    </row>
    <row r="118" spans="1:6" ht="18.75" customHeight="1" outlineLevel="7" x14ac:dyDescent="0.25">
      <c r="A118" s="46" t="s">
        <v>750</v>
      </c>
      <c r="B118" s="47" t="s">
        <v>534</v>
      </c>
      <c r="C118" s="47" t="s">
        <v>24</v>
      </c>
      <c r="D118" s="47" t="s">
        <v>749</v>
      </c>
      <c r="E118" s="47" t="s">
        <v>22</v>
      </c>
      <c r="F118" s="85">
        <v>393002.59</v>
      </c>
    </row>
    <row r="119" spans="1:6" ht="36" customHeight="1" outlineLevel="7" x14ac:dyDescent="0.25">
      <c r="A119" s="48" t="s">
        <v>655</v>
      </c>
      <c r="B119" s="47" t="s">
        <v>534</v>
      </c>
      <c r="C119" s="47" t="s">
        <v>24</v>
      </c>
      <c r="D119" s="47" t="s">
        <v>656</v>
      </c>
      <c r="E119" s="47" t="s">
        <v>6</v>
      </c>
      <c r="F119" s="85">
        <f>F120+F122</f>
        <v>1519678.9</v>
      </c>
    </row>
    <row r="120" spans="1:6" ht="18.75" customHeight="1" outlineLevel="7" x14ac:dyDescent="0.25">
      <c r="A120" s="46" t="s">
        <v>15</v>
      </c>
      <c r="B120" s="47" t="s">
        <v>534</v>
      </c>
      <c r="C120" s="47" t="s">
        <v>24</v>
      </c>
      <c r="D120" s="47" t="s">
        <v>656</v>
      </c>
      <c r="E120" s="47" t="s">
        <v>16</v>
      </c>
      <c r="F120" s="85">
        <f>F121</f>
        <v>153000</v>
      </c>
    </row>
    <row r="121" spans="1:6" ht="18.75" customHeight="1" outlineLevel="7" x14ac:dyDescent="0.25">
      <c r="A121" s="46" t="s">
        <v>17</v>
      </c>
      <c r="B121" s="47" t="s">
        <v>534</v>
      </c>
      <c r="C121" s="47" t="s">
        <v>24</v>
      </c>
      <c r="D121" s="47" t="s">
        <v>656</v>
      </c>
      <c r="E121" s="47" t="s">
        <v>18</v>
      </c>
      <c r="F121" s="85">
        <v>153000</v>
      </c>
    </row>
    <row r="122" spans="1:6" ht="18.75" customHeight="1" outlineLevel="7" x14ac:dyDescent="0.25">
      <c r="A122" s="46" t="s">
        <v>90</v>
      </c>
      <c r="B122" s="47" t="s">
        <v>534</v>
      </c>
      <c r="C122" s="47" t="s">
        <v>24</v>
      </c>
      <c r="D122" s="47" t="s">
        <v>656</v>
      </c>
      <c r="E122" s="47" t="s">
        <v>91</v>
      </c>
      <c r="F122" s="85">
        <f>F123</f>
        <v>1366678.9</v>
      </c>
    </row>
    <row r="123" spans="1:6" ht="38.25" customHeight="1" outlineLevel="7" x14ac:dyDescent="0.25">
      <c r="A123" s="46" t="s">
        <v>97</v>
      </c>
      <c r="B123" s="47" t="s">
        <v>534</v>
      </c>
      <c r="C123" s="47" t="s">
        <v>24</v>
      </c>
      <c r="D123" s="47" t="s">
        <v>656</v>
      </c>
      <c r="E123" s="47" t="s">
        <v>98</v>
      </c>
      <c r="F123" s="85">
        <v>1366678.9</v>
      </c>
    </row>
    <row r="124" spans="1:6" ht="19.5" customHeight="1" outlineLevel="7" x14ac:dyDescent="0.25">
      <c r="A124" s="46" t="s">
        <v>537</v>
      </c>
      <c r="B124" s="47" t="s">
        <v>534</v>
      </c>
      <c r="C124" s="47" t="s">
        <v>24</v>
      </c>
      <c r="D124" s="47" t="s">
        <v>536</v>
      </c>
      <c r="E124" s="47" t="s">
        <v>6</v>
      </c>
      <c r="F124" s="83">
        <f>F125</f>
        <v>200000</v>
      </c>
    </row>
    <row r="125" spans="1:6" ht="37.5" outlineLevel="7" x14ac:dyDescent="0.25">
      <c r="A125" s="46" t="s">
        <v>15</v>
      </c>
      <c r="B125" s="47" t="s">
        <v>534</v>
      </c>
      <c r="C125" s="47" t="s">
        <v>24</v>
      </c>
      <c r="D125" s="47" t="s">
        <v>536</v>
      </c>
      <c r="E125" s="47" t="s">
        <v>16</v>
      </c>
      <c r="F125" s="83">
        <f>F126</f>
        <v>200000</v>
      </c>
    </row>
    <row r="126" spans="1:6" ht="20.25" customHeight="1" outlineLevel="7" x14ac:dyDescent="0.25">
      <c r="A126" s="46" t="s">
        <v>17</v>
      </c>
      <c r="B126" s="47" t="s">
        <v>534</v>
      </c>
      <c r="C126" s="47" t="s">
        <v>24</v>
      </c>
      <c r="D126" s="47" t="s">
        <v>536</v>
      </c>
      <c r="E126" s="47" t="s">
        <v>18</v>
      </c>
      <c r="F126" s="85">
        <v>200000</v>
      </c>
    </row>
    <row r="127" spans="1:6" outlineLevel="3" x14ac:dyDescent="0.25">
      <c r="A127" s="46" t="s">
        <v>279</v>
      </c>
      <c r="B127" s="47" t="s">
        <v>534</v>
      </c>
      <c r="C127" s="47" t="s">
        <v>24</v>
      </c>
      <c r="D127" s="47" t="s">
        <v>278</v>
      </c>
      <c r="E127" s="47" t="s">
        <v>6</v>
      </c>
      <c r="F127" s="85">
        <f>F128+F151+F131+F136+F141+F146</f>
        <v>7101833.2000000002</v>
      </c>
    </row>
    <row r="128" spans="1:6" outlineLevel="3" x14ac:dyDescent="0.25">
      <c r="A128" s="46" t="s">
        <v>618</v>
      </c>
      <c r="B128" s="47" t="s">
        <v>534</v>
      </c>
      <c r="C128" s="47" t="s">
        <v>24</v>
      </c>
      <c r="D128" s="47" t="s">
        <v>634</v>
      </c>
      <c r="E128" s="47" t="s">
        <v>6</v>
      </c>
      <c r="F128" s="85">
        <f>F129</f>
        <v>307152</v>
      </c>
    </row>
    <row r="129" spans="1:6" ht="37.5" outlineLevel="3" x14ac:dyDescent="0.25">
      <c r="A129" s="46" t="s">
        <v>15</v>
      </c>
      <c r="B129" s="47" t="s">
        <v>534</v>
      </c>
      <c r="C129" s="47" t="s">
        <v>24</v>
      </c>
      <c r="D129" s="47" t="s">
        <v>634</v>
      </c>
      <c r="E129" s="47" t="s">
        <v>16</v>
      </c>
      <c r="F129" s="85">
        <f>F130</f>
        <v>307152</v>
      </c>
    </row>
    <row r="130" spans="1:6" ht="37.5" outlineLevel="3" x14ac:dyDescent="0.25">
      <c r="A130" s="46" t="s">
        <v>17</v>
      </c>
      <c r="B130" s="47" t="s">
        <v>534</v>
      </c>
      <c r="C130" s="47" t="s">
        <v>24</v>
      </c>
      <c r="D130" s="47" t="s">
        <v>634</v>
      </c>
      <c r="E130" s="47" t="s">
        <v>18</v>
      </c>
      <c r="F130" s="85">
        <v>307152</v>
      </c>
    </row>
    <row r="131" spans="1:6" ht="56.25" customHeight="1" outlineLevel="7" x14ac:dyDescent="0.25">
      <c r="A131" s="29" t="s">
        <v>420</v>
      </c>
      <c r="B131" s="47" t="s">
        <v>534</v>
      </c>
      <c r="C131" s="47" t="s">
        <v>24</v>
      </c>
      <c r="D131" s="47" t="s">
        <v>280</v>
      </c>
      <c r="E131" s="47" t="s">
        <v>6</v>
      </c>
      <c r="F131" s="85">
        <f>F132+F134</f>
        <v>1395192</v>
      </c>
    </row>
    <row r="132" spans="1:6" ht="75" outlineLevel="7" x14ac:dyDescent="0.25">
      <c r="A132" s="46" t="s">
        <v>11</v>
      </c>
      <c r="B132" s="47" t="s">
        <v>534</v>
      </c>
      <c r="C132" s="47" t="s">
        <v>24</v>
      </c>
      <c r="D132" s="47" t="s">
        <v>280</v>
      </c>
      <c r="E132" s="47" t="s">
        <v>12</v>
      </c>
      <c r="F132" s="85">
        <f>F133</f>
        <v>1380192</v>
      </c>
    </row>
    <row r="133" spans="1:6" ht="37.5" outlineLevel="7" x14ac:dyDescent="0.25">
      <c r="A133" s="46" t="s">
        <v>13</v>
      </c>
      <c r="B133" s="47" t="s">
        <v>534</v>
      </c>
      <c r="C133" s="47" t="s">
        <v>24</v>
      </c>
      <c r="D133" s="47" t="s">
        <v>280</v>
      </c>
      <c r="E133" s="47" t="s">
        <v>14</v>
      </c>
      <c r="F133" s="85">
        <f>1346162+34030</f>
        <v>1380192</v>
      </c>
    </row>
    <row r="134" spans="1:6" ht="37.5" outlineLevel="7" x14ac:dyDescent="0.25">
      <c r="A134" s="46" t="s">
        <v>15</v>
      </c>
      <c r="B134" s="47" t="s">
        <v>534</v>
      </c>
      <c r="C134" s="47" t="s">
        <v>24</v>
      </c>
      <c r="D134" s="47" t="s">
        <v>280</v>
      </c>
      <c r="E134" s="47" t="s">
        <v>16</v>
      </c>
      <c r="F134" s="85">
        <f>F135</f>
        <v>15000</v>
      </c>
    </row>
    <row r="135" spans="1:6" ht="20.25" customHeight="1" outlineLevel="7" x14ac:dyDescent="0.25">
      <c r="A135" s="46" t="s">
        <v>17</v>
      </c>
      <c r="B135" s="47" t="s">
        <v>534</v>
      </c>
      <c r="C135" s="47" t="s">
        <v>24</v>
      </c>
      <c r="D135" s="47" t="s">
        <v>280</v>
      </c>
      <c r="E135" s="47" t="s">
        <v>18</v>
      </c>
      <c r="F135" s="85">
        <v>15000</v>
      </c>
    </row>
    <row r="136" spans="1:6" outlineLevel="7" x14ac:dyDescent="0.25">
      <c r="A136" s="29" t="s">
        <v>628</v>
      </c>
      <c r="B136" s="47" t="s">
        <v>534</v>
      </c>
      <c r="C136" s="47" t="s">
        <v>24</v>
      </c>
      <c r="D136" s="47" t="s">
        <v>635</v>
      </c>
      <c r="E136" s="47" t="s">
        <v>6</v>
      </c>
      <c r="F136" s="85">
        <f>F137+F139</f>
        <v>1998463</v>
      </c>
    </row>
    <row r="137" spans="1:6" ht="75" outlineLevel="7" x14ac:dyDescent="0.25">
      <c r="A137" s="46" t="s">
        <v>11</v>
      </c>
      <c r="B137" s="47" t="s">
        <v>534</v>
      </c>
      <c r="C137" s="47" t="s">
        <v>24</v>
      </c>
      <c r="D137" s="47" t="s">
        <v>635</v>
      </c>
      <c r="E137" s="47" t="s">
        <v>12</v>
      </c>
      <c r="F137" s="85">
        <f>F138</f>
        <v>1983463</v>
      </c>
    </row>
    <row r="138" spans="1:6" ht="37.5" outlineLevel="7" x14ac:dyDescent="0.25">
      <c r="A138" s="46" t="s">
        <v>13</v>
      </c>
      <c r="B138" s="47" t="s">
        <v>534</v>
      </c>
      <c r="C138" s="47" t="s">
        <v>24</v>
      </c>
      <c r="D138" s="47" t="s">
        <v>635</v>
      </c>
      <c r="E138" s="47" t="s">
        <v>14</v>
      </c>
      <c r="F138" s="85">
        <v>1983463</v>
      </c>
    </row>
    <row r="139" spans="1:6" ht="37.5" outlineLevel="7" x14ac:dyDescent="0.25">
      <c r="A139" s="46" t="s">
        <v>15</v>
      </c>
      <c r="B139" s="47" t="s">
        <v>534</v>
      </c>
      <c r="C139" s="47" t="s">
        <v>24</v>
      </c>
      <c r="D139" s="47" t="s">
        <v>635</v>
      </c>
      <c r="E139" s="47" t="s">
        <v>16</v>
      </c>
      <c r="F139" s="85">
        <f>F140</f>
        <v>15000</v>
      </c>
    </row>
    <row r="140" spans="1:6" ht="21" customHeight="1" outlineLevel="7" x14ac:dyDescent="0.25">
      <c r="A140" s="46" t="s">
        <v>17</v>
      </c>
      <c r="B140" s="47" t="s">
        <v>534</v>
      </c>
      <c r="C140" s="47" t="s">
        <v>24</v>
      </c>
      <c r="D140" s="47" t="s">
        <v>635</v>
      </c>
      <c r="E140" s="47" t="s">
        <v>18</v>
      </c>
      <c r="F140" s="85">
        <v>15000</v>
      </c>
    </row>
    <row r="141" spans="1:6" ht="56.25" customHeight="1" outlineLevel="7" x14ac:dyDescent="0.25">
      <c r="A141" s="29" t="s">
        <v>390</v>
      </c>
      <c r="B141" s="47" t="s">
        <v>534</v>
      </c>
      <c r="C141" s="47" t="s">
        <v>24</v>
      </c>
      <c r="D141" s="47" t="s">
        <v>281</v>
      </c>
      <c r="E141" s="47" t="s">
        <v>6</v>
      </c>
      <c r="F141" s="85">
        <f>F142+F144</f>
        <v>794861</v>
      </c>
    </row>
    <row r="142" spans="1:6" ht="75" outlineLevel="7" x14ac:dyDescent="0.25">
      <c r="A142" s="46" t="s">
        <v>11</v>
      </c>
      <c r="B142" s="47" t="s">
        <v>534</v>
      </c>
      <c r="C142" s="47" t="s">
        <v>24</v>
      </c>
      <c r="D142" s="47" t="s">
        <v>281</v>
      </c>
      <c r="E142" s="47" t="s">
        <v>12</v>
      </c>
      <c r="F142" s="85">
        <f>F143</f>
        <v>749861</v>
      </c>
    </row>
    <row r="143" spans="1:6" ht="37.5" outlineLevel="7" x14ac:dyDescent="0.25">
      <c r="A143" s="46" t="s">
        <v>13</v>
      </c>
      <c r="B143" s="47" t="s">
        <v>534</v>
      </c>
      <c r="C143" s="47" t="s">
        <v>24</v>
      </c>
      <c r="D143" s="47" t="s">
        <v>281</v>
      </c>
      <c r="E143" s="47" t="s">
        <v>14</v>
      </c>
      <c r="F143" s="85">
        <v>749861</v>
      </c>
    </row>
    <row r="144" spans="1:6" ht="37.5" outlineLevel="7" x14ac:dyDescent="0.25">
      <c r="A144" s="46" t="s">
        <v>15</v>
      </c>
      <c r="B144" s="47" t="s">
        <v>534</v>
      </c>
      <c r="C144" s="47" t="s">
        <v>24</v>
      </c>
      <c r="D144" s="47" t="s">
        <v>281</v>
      </c>
      <c r="E144" s="47" t="s">
        <v>16</v>
      </c>
      <c r="F144" s="85">
        <f>F145</f>
        <v>45000</v>
      </c>
    </row>
    <row r="145" spans="1:6" ht="21" customHeight="1" outlineLevel="7" x14ac:dyDescent="0.25">
      <c r="A145" s="46" t="s">
        <v>17</v>
      </c>
      <c r="B145" s="47" t="s">
        <v>534</v>
      </c>
      <c r="C145" s="47" t="s">
        <v>24</v>
      </c>
      <c r="D145" s="47" t="s">
        <v>281</v>
      </c>
      <c r="E145" s="47" t="s">
        <v>18</v>
      </c>
      <c r="F145" s="85">
        <v>45000</v>
      </c>
    </row>
    <row r="146" spans="1:6" ht="38.25" customHeight="1" outlineLevel="7" x14ac:dyDescent="0.25">
      <c r="A146" s="46" t="s">
        <v>414</v>
      </c>
      <c r="B146" s="47" t="s">
        <v>534</v>
      </c>
      <c r="C146" s="47" t="s">
        <v>24</v>
      </c>
      <c r="D146" s="47" t="s">
        <v>415</v>
      </c>
      <c r="E146" s="47" t="s">
        <v>6</v>
      </c>
      <c r="F146" s="85">
        <f>F147+F149</f>
        <v>1865848</v>
      </c>
    </row>
    <row r="147" spans="1:6" ht="75" outlineLevel="7" x14ac:dyDescent="0.25">
      <c r="A147" s="46" t="s">
        <v>11</v>
      </c>
      <c r="B147" s="47" t="s">
        <v>534</v>
      </c>
      <c r="C147" s="47" t="s">
        <v>24</v>
      </c>
      <c r="D147" s="47" t="s">
        <v>415</v>
      </c>
      <c r="E147" s="47" t="s">
        <v>12</v>
      </c>
      <c r="F147" s="85">
        <f>F148</f>
        <v>1708248</v>
      </c>
    </row>
    <row r="148" spans="1:6" ht="37.5" outlineLevel="7" x14ac:dyDescent="0.25">
      <c r="A148" s="46" t="s">
        <v>13</v>
      </c>
      <c r="B148" s="47" t="s">
        <v>534</v>
      </c>
      <c r="C148" s="47" t="s">
        <v>24</v>
      </c>
      <c r="D148" s="47" t="s">
        <v>415</v>
      </c>
      <c r="E148" s="47" t="s">
        <v>14</v>
      </c>
      <c r="F148" s="85">
        <v>1708248</v>
      </c>
    </row>
    <row r="149" spans="1:6" ht="37.5" outlineLevel="7" x14ac:dyDescent="0.25">
      <c r="A149" s="46" t="s">
        <v>15</v>
      </c>
      <c r="B149" s="47" t="s">
        <v>534</v>
      </c>
      <c r="C149" s="47" t="s">
        <v>24</v>
      </c>
      <c r="D149" s="47" t="s">
        <v>415</v>
      </c>
      <c r="E149" s="47" t="s">
        <v>16</v>
      </c>
      <c r="F149" s="85">
        <f>F150</f>
        <v>157600</v>
      </c>
    </row>
    <row r="150" spans="1:6" ht="19.5" customHeight="1" outlineLevel="7" x14ac:dyDescent="0.25">
      <c r="A150" s="46" t="s">
        <v>17</v>
      </c>
      <c r="B150" s="47" t="s">
        <v>534</v>
      </c>
      <c r="C150" s="47" t="s">
        <v>24</v>
      </c>
      <c r="D150" s="47" t="s">
        <v>415</v>
      </c>
      <c r="E150" s="47" t="s">
        <v>18</v>
      </c>
      <c r="F150" s="85">
        <v>157600</v>
      </c>
    </row>
    <row r="151" spans="1:6" ht="93.75" customHeight="1" outlineLevel="3" x14ac:dyDescent="0.25">
      <c r="A151" s="29" t="s">
        <v>713</v>
      </c>
      <c r="B151" s="47" t="s">
        <v>534</v>
      </c>
      <c r="C151" s="47" t="s">
        <v>24</v>
      </c>
      <c r="D151" s="47" t="s">
        <v>299</v>
      </c>
      <c r="E151" s="47" t="s">
        <v>6</v>
      </c>
      <c r="F151" s="85">
        <f>F152+F154</f>
        <v>740317.2</v>
      </c>
    </row>
    <row r="152" spans="1:6" ht="75" outlineLevel="3" x14ac:dyDescent="0.25">
      <c r="A152" s="46" t="s">
        <v>11</v>
      </c>
      <c r="B152" s="47" t="s">
        <v>534</v>
      </c>
      <c r="C152" s="47" t="s">
        <v>24</v>
      </c>
      <c r="D152" s="47" t="s">
        <v>299</v>
      </c>
      <c r="E152" s="47" t="s">
        <v>12</v>
      </c>
      <c r="F152" s="85">
        <f>F153</f>
        <v>680317.2</v>
      </c>
    </row>
    <row r="153" spans="1:6" ht="37.5" outlineLevel="3" x14ac:dyDescent="0.25">
      <c r="A153" s="46" t="s">
        <v>13</v>
      </c>
      <c r="B153" s="47" t="s">
        <v>534</v>
      </c>
      <c r="C153" s="47" t="s">
        <v>24</v>
      </c>
      <c r="D153" s="47" t="s">
        <v>299</v>
      </c>
      <c r="E153" s="47" t="s">
        <v>14</v>
      </c>
      <c r="F153" s="85">
        <v>680317.2</v>
      </c>
    </row>
    <row r="154" spans="1:6" ht="37.5" outlineLevel="3" x14ac:dyDescent="0.25">
      <c r="A154" s="46" t="s">
        <v>15</v>
      </c>
      <c r="B154" s="47" t="s">
        <v>534</v>
      </c>
      <c r="C154" s="47" t="s">
        <v>24</v>
      </c>
      <c r="D154" s="47" t="s">
        <v>299</v>
      </c>
      <c r="E154" s="47" t="s">
        <v>16</v>
      </c>
      <c r="F154" s="85">
        <f>F155</f>
        <v>60000</v>
      </c>
    </row>
    <row r="155" spans="1:6" ht="37.5" outlineLevel="3" x14ac:dyDescent="0.25">
      <c r="A155" s="46" t="s">
        <v>17</v>
      </c>
      <c r="B155" s="47" t="s">
        <v>534</v>
      </c>
      <c r="C155" s="47" t="s">
        <v>24</v>
      </c>
      <c r="D155" s="47" t="s">
        <v>299</v>
      </c>
      <c r="E155" s="47" t="s">
        <v>18</v>
      </c>
      <c r="F155" s="85">
        <v>60000</v>
      </c>
    </row>
    <row r="156" spans="1:6" ht="19.5" customHeight="1" outlineLevel="3" x14ac:dyDescent="0.25">
      <c r="A156" s="79" t="s">
        <v>636</v>
      </c>
      <c r="B156" s="62" t="s">
        <v>534</v>
      </c>
      <c r="C156" s="62" t="s">
        <v>26</v>
      </c>
      <c r="D156" s="62" t="s">
        <v>126</v>
      </c>
      <c r="E156" s="62" t="s">
        <v>6</v>
      </c>
      <c r="F156" s="85">
        <f t="shared" ref="F156:F161" si="0">F157</f>
        <v>1334332</v>
      </c>
    </row>
    <row r="157" spans="1:6" ht="19.5" customHeight="1" outlineLevel="3" x14ac:dyDescent="0.25">
      <c r="A157" s="46" t="s">
        <v>637</v>
      </c>
      <c r="B157" s="47" t="s">
        <v>534</v>
      </c>
      <c r="C157" s="47" t="s">
        <v>638</v>
      </c>
      <c r="D157" s="47" t="s">
        <v>126</v>
      </c>
      <c r="E157" s="47" t="s">
        <v>6</v>
      </c>
      <c r="F157" s="85">
        <f t="shared" si="0"/>
        <v>1334332</v>
      </c>
    </row>
    <row r="158" spans="1:6" ht="37.5" outlineLevel="3" x14ac:dyDescent="0.25">
      <c r="A158" s="46" t="s">
        <v>132</v>
      </c>
      <c r="B158" s="47" t="s">
        <v>534</v>
      </c>
      <c r="C158" s="47" t="s">
        <v>638</v>
      </c>
      <c r="D158" s="47" t="s">
        <v>127</v>
      </c>
      <c r="E158" s="47" t="s">
        <v>6</v>
      </c>
      <c r="F158" s="85">
        <f t="shared" si="0"/>
        <v>1334332</v>
      </c>
    </row>
    <row r="159" spans="1:6" outlineLevel="3" x14ac:dyDescent="0.25">
      <c r="A159" s="46" t="s">
        <v>279</v>
      </c>
      <c r="B159" s="47" t="s">
        <v>534</v>
      </c>
      <c r="C159" s="47" t="s">
        <v>638</v>
      </c>
      <c r="D159" s="47" t="s">
        <v>278</v>
      </c>
      <c r="E159" s="47" t="s">
        <v>6</v>
      </c>
      <c r="F159" s="85">
        <f t="shared" si="0"/>
        <v>1334332</v>
      </c>
    </row>
    <row r="160" spans="1:6" ht="37.5" outlineLevel="3" x14ac:dyDescent="0.25">
      <c r="A160" s="80" t="s">
        <v>639</v>
      </c>
      <c r="B160" s="47" t="s">
        <v>534</v>
      </c>
      <c r="C160" s="47" t="s">
        <v>638</v>
      </c>
      <c r="D160" s="47" t="s">
        <v>640</v>
      </c>
      <c r="E160" s="47" t="s">
        <v>6</v>
      </c>
      <c r="F160" s="85">
        <f t="shared" si="0"/>
        <v>1334332</v>
      </c>
    </row>
    <row r="161" spans="1:8" ht="75" outlineLevel="3" x14ac:dyDescent="0.25">
      <c r="A161" s="46" t="s">
        <v>11</v>
      </c>
      <c r="B161" s="47" t="s">
        <v>534</v>
      </c>
      <c r="C161" s="47" t="s">
        <v>638</v>
      </c>
      <c r="D161" s="47" t="s">
        <v>640</v>
      </c>
      <c r="E161" s="47" t="s">
        <v>12</v>
      </c>
      <c r="F161" s="85">
        <f t="shared" si="0"/>
        <v>1334332</v>
      </c>
    </row>
    <row r="162" spans="1:8" outlineLevel="3" x14ac:dyDescent="0.25">
      <c r="A162" s="46" t="s">
        <v>34</v>
      </c>
      <c r="B162" s="47" t="s">
        <v>534</v>
      </c>
      <c r="C162" s="47" t="s">
        <v>638</v>
      </c>
      <c r="D162" s="47" t="s">
        <v>640</v>
      </c>
      <c r="E162" s="47" t="s">
        <v>14</v>
      </c>
      <c r="F162" s="85">
        <v>1334332</v>
      </c>
    </row>
    <row r="163" spans="1:8" s="74" customFormat="1" ht="37.5" outlineLevel="1" x14ac:dyDescent="0.25">
      <c r="A163" s="79" t="s">
        <v>41</v>
      </c>
      <c r="B163" s="62" t="s">
        <v>534</v>
      </c>
      <c r="C163" s="62" t="s">
        <v>42</v>
      </c>
      <c r="D163" s="62" t="s">
        <v>126</v>
      </c>
      <c r="E163" s="62" t="s">
        <v>6</v>
      </c>
      <c r="F163" s="87">
        <f>F164+F169</f>
        <v>12285348.800000001</v>
      </c>
      <c r="G163" s="75"/>
      <c r="H163" s="75"/>
    </row>
    <row r="164" spans="1:8" ht="37.5" outlineLevel="2" x14ac:dyDescent="0.25">
      <c r="A164" s="46" t="s">
        <v>43</v>
      </c>
      <c r="B164" s="47" t="s">
        <v>534</v>
      </c>
      <c r="C164" s="47" t="s">
        <v>44</v>
      </c>
      <c r="D164" s="47" t="s">
        <v>126</v>
      </c>
      <c r="E164" s="47" t="s">
        <v>6</v>
      </c>
      <c r="F164" s="85">
        <f>F165</f>
        <v>11945348.800000001</v>
      </c>
    </row>
    <row r="165" spans="1:8" ht="37.5" outlineLevel="4" x14ac:dyDescent="0.25">
      <c r="A165" s="46" t="s">
        <v>132</v>
      </c>
      <c r="B165" s="47" t="s">
        <v>534</v>
      </c>
      <c r="C165" s="47" t="s">
        <v>44</v>
      </c>
      <c r="D165" s="47" t="s">
        <v>127</v>
      </c>
      <c r="E165" s="47" t="s">
        <v>6</v>
      </c>
      <c r="F165" s="85">
        <f>F166</f>
        <v>11945348.800000001</v>
      </c>
    </row>
    <row r="166" spans="1:8" ht="37.5" outlineLevel="5" x14ac:dyDescent="0.25">
      <c r="A166" s="46" t="s">
        <v>45</v>
      </c>
      <c r="B166" s="47" t="s">
        <v>534</v>
      </c>
      <c r="C166" s="47" t="s">
        <v>44</v>
      </c>
      <c r="D166" s="47" t="s">
        <v>133</v>
      </c>
      <c r="E166" s="47" t="s">
        <v>6</v>
      </c>
      <c r="F166" s="85">
        <f>F167</f>
        <v>11945348.800000001</v>
      </c>
    </row>
    <row r="167" spans="1:8" ht="37.5" outlineLevel="6" x14ac:dyDescent="0.25">
      <c r="A167" s="46" t="s">
        <v>15</v>
      </c>
      <c r="B167" s="47" t="s">
        <v>534</v>
      </c>
      <c r="C167" s="47" t="s">
        <v>44</v>
      </c>
      <c r="D167" s="47" t="s">
        <v>133</v>
      </c>
      <c r="E167" s="47" t="s">
        <v>16</v>
      </c>
      <c r="F167" s="85">
        <f>F168</f>
        <v>11945348.800000001</v>
      </c>
    </row>
    <row r="168" spans="1:8" ht="20.25" customHeight="1" outlineLevel="7" x14ac:dyDescent="0.25">
      <c r="A168" s="46" t="s">
        <v>17</v>
      </c>
      <c r="B168" s="47" t="s">
        <v>534</v>
      </c>
      <c r="C168" s="47" t="s">
        <v>44</v>
      </c>
      <c r="D168" s="47" t="s">
        <v>133</v>
      </c>
      <c r="E168" s="47" t="s">
        <v>18</v>
      </c>
      <c r="F168" s="85">
        <v>11945348.800000001</v>
      </c>
    </row>
    <row r="169" spans="1:8" ht="20.25" customHeight="1" outlineLevel="7" x14ac:dyDescent="0.25">
      <c r="A169" s="46" t="s">
        <v>538</v>
      </c>
      <c r="B169" s="47" t="s">
        <v>534</v>
      </c>
      <c r="C169" s="47" t="s">
        <v>539</v>
      </c>
      <c r="D169" s="47" t="s">
        <v>126</v>
      </c>
      <c r="E169" s="47" t="s">
        <v>6</v>
      </c>
      <c r="F169" s="85">
        <f>F170</f>
        <v>340000</v>
      </c>
    </row>
    <row r="170" spans="1:8" ht="37.5" outlineLevel="7" x14ac:dyDescent="0.25">
      <c r="A170" s="46" t="s">
        <v>132</v>
      </c>
      <c r="B170" s="47" t="s">
        <v>534</v>
      </c>
      <c r="C170" s="47" t="s">
        <v>539</v>
      </c>
      <c r="D170" s="47" t="s">
        <v>127</v>
      </c>
      <c r="E170" s="47" t="s">
        <v>6</v>
      </c>
      <c r="F170" s="85">
        <f>F171</f>
        <v>340000</v>
      </c>
    </row>
    <row r="171" spans="1:8" ht="20.25" customHeight="1" outlineLevel="7" x14ac:dyDescent="0.25">
      <c r="A171" s="46" t="s">
        <v>540</v>
      </c>
      <c r="B171" s="47" t="s">
        <v>534</v>
      </c>
      <c r="C171" s="47" t="s">
        <v>539</v>
      </c>
      <c r="D171" s="47" t="s">
        <v>748</v>
      </c>
      <c r="E171" s="47" t="s">
        <v>6</v>
      </c>
      <c r="F171" s="85">
        <f>F172</f>
        <v>340000</v>
      </c>
    </row>
    <row r="172" spans="1:8" ht="37.5" outlineLevel="7" x14ac:dyDescent="0.25">
      <c r="A172" s="46" t="s">
        <v>15</v>
      </c>
      <c r="B172" s="47" t="s">
        <v>534</v>
      </c>
      <c r="C172" s="47" t="s">
        <v>539</v>
      </c>
      <c r="D172" s="47" t="s">
        <v>748</v>
      </c>
      <c r="E172" s="47" t="s">
        <v>16</v>
      </c>
      <c r="F172" s="85">
        <f>F173</f>
        <v>340000</v>
      </c>
    </row>
    <row r="173" spans="1:8" ht="37.5" outlineLevel="7" x14ac:dyDescent="0.25">
      <c r="A173" s="46" t="s">
        <v>17</v>
      </c>
      <c r="B173" s="47" t="s">
        <v>534</v>
      </c>
      <c r="C173" s="47" t="s">
        <v>539</v>
      </c>
      <c r="D173" s="47" t="s">
        <v>748</v>
      </c>
      <c r="E173" s="47" t="s">
        <v>18</v>
      </c>
      <c r="F173" s="85">
        <v>340000</v>
      </c>
    </row>
    <row r="174" spans="1:8" s="74" customFormat="1" outlineLevel="7" x14ac:dyDescent="0.25">
      <c r="A174" s="79" t="s">
        <v>119</v>
      </c>
      <c r="B174" s="62" t="s">
        <v>534</v>
      </c>
      <c r="C174" s="62" t="s">
        <v>46</v>
      </c>
      <c r="D174" s="62" t="s">
        <v>126</v>
      </c>
      <c r="E174" s="62" t="s">
        <v>6</v>
      </c>
      <c r="F174" s="87">
        <f>F187+F181+F199+F175</f>
        <v>37969062.060000002</v>
      </c>
      <c r="G174" s="75"/>
      <c r="H174" s="75"/>
    </row>
    <row r="175" spans="1:8" outlineLevel="7" x14ac:dyDescent="0.25">
      <c r="A175" s="46" t="s">
        <v>121</v>
      </c>
      <c r="B175" s="47" t="s">
        <v>534</v>
      </c>
      <c r="C175" s="47" t="s">
        <v>122</v>
      </c>
      <c r="D175" s="47" t="s">
        <v>126</v>
      </c>
      <c r="E175" s="47" t="s">
        <v>6</v>
      </c>
      <c r="F175" s="85">
        <f>F176</f>
        <v>324127.09000000003</v>
      </c>
    </row>
    <row r="176" spans="1:8" ht="37.5" outlineLevel="7" x14ac:dyDescent="0.25">
      <c r="A176" s="46" t="s">
        <v>132</v>
      </c>
      <c r="B176" s="47" t="s">
        <v>534</v>
      </c>
      <c r="C176" s="47" t="s">
        <v>122</v>
      </c>
      <c r="D176" s="47" t="s">
        <v>127</v>
      </c>
      <c r="E176" s="47" t="s">
        <v>6</v>
      </c>
      <c r="F176" s="85">
        <f>F178</f>
        <v>324127.09000000003</v>
      </c>
    </row>
    <row r="177" spans="1:8" outlineLevel="7" x14ac:dyDescent="0.25">
      <c r="A177" s="46" t="s">
        <v>279</v>
      </c>
      <c r="B177" s="47" t="s">
        <v>534</v>
      </c>
      <c r="C177" s="47" t="s">
        <v>122</v>
      </c>
      <c r="D177" s="47" t="s">
        <v>278</v>
      </c>
      <c r="E177" s="47" t="s">
        <v>6</v>
      </c>
      <c r="F177" s="85">
        <f>F178</f>
        <v>324127.09000000003</v>
      </c>
    </row>
    <row r="178" spans="1:8" ht="93.75" outlineLevel="7" x14ac:dyDescent="0.25">
      <c r="A178" s="49" t="s">
        <v>391</v>
      </c>
      <c r="B178" s="47" t="s">
        <v>534</v>
      </c>
      <c r="C178" s="47" t="s">
        <v>122</v>
      </c>
      <c r="D178" s="47" t="s">
        <v>288</v>
      </c>
      <c r="E178" s="47" t="s">
        <v>6</v>
      </c>
      <c r="F178" s="85">
        <f>F179</f>
        <v>324127.09000000003</v>
      </c>
    </row>
    <row r="179" spans="1:8" ht="37.5" outlineLevel="7" x14ac:dyDescent="0.25">
      <c r="A179" s="46" t="s">
        <v>15</v>
      </c>
      <c r="B179" s="47" t="s">
        <v>534</v>
      </c>
      <c r="C179" s="47" t="s">
        <v>122</v>
      </c>
      <c r="D179" s="47" t="s">
        <v>288</v>
      </c>
      <c r="E179" s="47" t="s">
        <v>16</v>
      </c>
      <c r="F179" s="85">
        <f>F180</f>
        <v>324127.09000000003</v>
      </c>
    </row>
    <row r="180" spans="1:8" ht="20.25" customHeight="1" outlineLevel="7" x14ac:dyDescent="0.25">
      <c r="A180" s="46" t="s">
        <v>17</v>
      </c>
      <c r="B180" s="47" t="s">
        <v>534</v>
      </c>
      <c r="C180" s="47" t="s">
        <v>122</v>
      </c>
      <c r="D180" s="47" t="s">
        <v>288</v>
      </c>
      <c r="E180" s="47" t="s">
        <v>18</v>
      </c>
      <c r="F180" s="85">
        <v>324127.09000000003</v>
      </c>
    </row>
    <row r="181" spans="1:8" outlineLevel="7" x14ac:dyDescent="0.25">
      <c r="A181" s="46" t="s">
        <v>294</v>
      </c>
      <c r="B181" s="47" t="s">
        <v>534</v>
      </c>
      <c r="C181" s="47" t="s">
        <v>295</v>
      </c>
      <c r="D181" s="47" t="s">
        <v>126</v>
      </c>
      <c r="E181" s="47" t="s">
        <v>6</v>
      </c>
      <c r="F181" s="85">
        <f>F182</f>
        <v>3387.08</v>
      </c>
    </row>
    <row r="182" spans="1:8" ht="37.5" outlineLevel="7" x14ac:dyDescent="0.25">
      <c r="A182" s="46" t="s">
        <v>132</v>
      </c>
      <c r="B182" s="47" t="s">
        <v>534</v>
      </c>
      <c r="C182" s="47" t="s">
        <v>295</v>
      </c>
      <c r="D182" s="47" t="s">
        <v>127</v>
      </c>
      <c r="E182" s="47" t="s">
        <v>6</v>
      </c>
      <c r="F182" s="85">
        <f>F184</f>
        <v>3387.08</v>
      </c>
    </row>
    <row r="183" spans="1:8" s="74" customFormat="1" outlineLevel="7" x14ac:dyDescent="0.25">
      <c r="A183" s="46" t="s">
        <v>279</v>
      </c>
      <c r="B183" s="47" t="s">
        <v>534</v>
      </c>
      <c r="C183" s="47" t="s">
        <v>295</v>
      </c>
      <c r="D183" s="47" t="s">
        <v>278</v>
      </c>
      <c r="E183" s="47" t="s">
        <v>6</v>
      </c>
      <c r="F183" s="85">
        <f>F184</f>
        <v>3387.08</v>
      </c>
      <c r="G183" s="75"/>
      <c r="H183" s="75"/>
    </row>
    <row r="184" spans="1:8" ht="76.5" customHeight="1" outlineLevel="7" x14ac:dyDescent="0.25">
      <c r="A184" s="29" t="s">
        <v>393</v>
      </c>
      <c r="B184" s="47" t="s">
        <v>534</v>
      </c>
      <c r="C184" s="47" t="s">
        <v>295</v>
      </c>
      <c r="D184" s="47" t="s">
        <v>392</v>
      </c>
      <c r="E184" s="47" t="s">
        <v>6</v>
      </c>
      <c r="F184" s="85">
        <f>F185</f>
        <v>3387.08</v>
      </c>
    </row>
    <row r="185" spans="1:8" ht="37.5" outlineLevel="7" x14ac:dyDescent="0.25">
      <c r="A185" s="46" t="s">
        <v>15</v>
      </c>
      <c r="B185" s="47" t="s">
        <v>534</v>
      </c>
      <c r="C185" s="47" t="s">
        <v>295</v>
      </c>
      <c r="D185" s="47" t="s">
        <v>392</v>
      </c>
      <c r="E185" s="47" t="s">
        <v>16</v>
      </c>
      <c r="F185" s="85">
        <f>F186</f>
        <v>3387.08</v>
      </c>
    </row>
    <row r="186" spans="1:8" ht="20.25" customHeight="1" outlineLevel="7" x14ac:dyDescent="0.25">
      <c r="A186" s="46" t="s">
        <v>17</v>
      </c>
      <c r="B186" s="47" t="s">
        <v>534</v>
      </c>
      <c r="C186" s="47" t="s">
        <v>295</v>
      </c>
      <c r="D186" s="47" t="s">
        <v>392</v>
      </c>
      <c r="E186" s="47" t="s">
        <v>18</v>
      </c>
      <c r="F186" s="85">
        <v>3387.08</v>
      </c>
    </row>
    <row r="187" spans="1:8" outlineLevel="7" x14ac:dyDescent="0.25">
      <c r="A187" s="46" t="s">
        <v>49</v>
      </c>
      <c r="B187" s="47" t="s">
        <v>534</v>
      </c>
      <c r="C187" s="47" t="s">
        <v>50</v>
      </c>
      <c r="D187" s="47" t="s">
        <v>126</v>
      </c>
      <c r="E187" s="47" t="s">
        <v>6</v>
      </c>
      <c r="F187" s="85">
        <f>F188</f>
        <v>36731547.890000001</v>
      </c>
    </row>
    <row r="188" spans="1:8" s="74" customFormat="1" ht="56.25" outlineLevel="7" x14ac:dyDescent="0.25">
      <c r="A188" s="79" t="s">
        <v>340</v>
      </c>
      <c r="B188" s="62" t="s">
        <v>534</v>
      </c>
      <c r="C188" s="62" t="s">
        <v>50</v>
      </c>
      <c r="D188" s="62" t="s">
        <v>341</v>
      </c>
      <c r="E188" s="62" t="s">
        <v>6</v>
      </c>
      <c r="F188" s="87">
        <f>F189</f>
        <v>36731547.890000001</v>
      </c>
      <c r="G188" s="75"/>
      <c r="H188" s="75"/>
    </row>
    <row r="189" spans="1:8" ht="18.75" customHeight="1" outlineLevel="7" x14ac:dyDescent="0.25">
      <c r="A189" s="46" t="s">
        <v>342</v>
      </c>
      <c r="B189" s="47" t="s">
        <v>534</v>
      </c>
      <c r="C189" s="47" t="s">
        <v>50</v>
      </c>
      <c r="D189" s="47" t="s">
        <v>343</v>
      </c>
      <c r="E189" s="47" t="s">
        <v>6</v>
      </c>
      <c r="F189" s="85">
        <f>F190+F193+F196</f>
        <v>36731547.890000001</v>
      </c>
    </row>
    <row r="190" spans="1:8" ht="56.25" outlineLevel="7" x14ac:dyDescent="0.25">
      <c r="A190" s="82" t="s">
        <v>344</v>
      </c>
      <c r="B190" s="47" t="s">
        <v>534</v>
      </c>
      <c r="C190" s="47" t="s">
        <v>50</v>
      </c>
      <c r="D190" s="47" t="s">
        <v>345</v>
      </c>
      <c r="E190" s="47" t="s">
        <v>6</v>
      </c>
      <c r="F190" s="85">
        <f>F191</f>
        <v>10958352.01</v>
      </c>
    </row>
    <row r="191" spans="1:8" ht="37.5" outlineLevel="7" x14ac:dyDescent="0.25">
      <c r="A191" s="46" t="s">
        <v>15</v>
      </c>
      <c r="B191" s="47" t="s">
        <v>534</v>
      </c>
      <c r="C191" s="47" t="s">
        <v>50</v>
      </c>
      <c r="D191" s="47" t="s">
        <v>345</v>
      </c>
      <c r="E191" s="47" t="s">
        <v>16</v>
      </c>
      <c r="F191" s="85">
        <f>F192</f>
        <v>10958352.01</v>
      </c>
    </row>
    <row r="192" spans="1:8" ht="21.75" customHeight="1" outlineLevel="7" x14ac:dyDescent="0.25">
      <c r="A192" s="46" t="s">
        <v>17</v>
      </c>
      <c r="B192" s="47" t="s">
        <v>534</v>
      </c>
      <c r="C192" s="47" t="s">
        <v>50</v>
      </c>
      <c r="D192" s="47" t="s">
        <v>345</v>
      </c>
      <c r="E192" s="47" t="s">
        <v>18</v>
      </c>
      <c r="F192" s="85">
        <f>11431547.89-473195.88</f>
        <v>10958352.01</v>
      </c>
    </row>
    <row r="193" spans="1:8" ht="75" outlineLevel="7" x14ac:dyDescent="0.25">
      <c r="A193" s="46" t="s">
        <v>615</v>
      </c>
      <c r="B193" s="47" t="s">
        <v>534</v>
      </c>
      <c r="C193" s="47" t="s">
        <v>50</v>
      </c>
      <c r="D193" s="47" t="s">
        <v>641</v>
      </c>
      <c r="E193" s="47" t="s">
        <v>6</v>
      </c>
      <c r="F193" s="85">
        <f>F194</f>
        <v>25000000</v>
      </c>
    </row>
    <row r="194" spans="1:8" ht="37.5" outlineLevel="7" x14ac:dyDescent="0.25">
      <c r="A194" s="46" t="s">
        <v>15</v>
      </c>
      <c r="B194" s="47" t="s">
        <v>534</v>
      </c>
      <c r="C194" s="47" t="s">
        <v>50</v>
      </c>
      <c r="D194" s="47" t="s">
        <v>641</v>
      </c>
      <c r="E194" s="47" t="s">
        <v>16</v>
      </c>
      <c r="F194" s="85">
        <f>F195</f>
        <v>25000000</v>
      </c>
    </row>
    <row r="195" spans="1:8" ht="37.5" outlineLevel="7" x14ac:dyDescent="0.25">
      <c r="A195" s="46" t="s">
        <v>17</v>
      </c>
      <c r="B195" s="47" t="s">
        <v>534</v>
      </c>
      <c r="C195" s="47" t="s">
        <v>50</v>
      </c>
      <c r="D195" s="47" t="s">
        <v>641</v>
      </c>
      <c r="E195" s="47" t="s">
        <v>18</v>
      </c>
      <c r="F195" s="85">
        <v>25000000</v>
      </c>
    </row>
    <row r="196" spans="1:8" ht="39" customHeight="1" outlineLevel="7" x14ac:dyDescent="0.25">
      <c r="A196" s="46" t="s">
        <v>282</v>
      </c>
      <c r="B196" s="47" t="s">
        <v>534</v>
      </c>
      <c r="C196" s="47" t="s">
        <v>50</v>
      </c>
      <c r="D196" s="47" t="s">
        <v>417</v>
      </c>
      <c r="E196" s="47" t="s">
        <v>6</v>
      </c>
      <c r="F196" s="83">
        <f>F197</f>
        <v>773195.88</v>
      </c>
    </row>
    <row r="197" spans="1:8" ht="37.5" outlineLevel="7" x14ac:dyDescent="0.25">
      <c r="A197" s="46" t="s">
        <v>15</v>
      </c>
      <c r="B197" s="47" t="s">
        <v>534</v>
      </c>
      <c r="C197" s="47" t="s">
        <v>50</v>
      </c>
      <c r="D197" s="47" t="s">
        <v>417</v>
      </c>
      <c r="E197" s="47" t="s">
        <v>16</v>
      </c>
      <c r="F197" s="83">
        <f>F198</f>
        <v>773195.88</v>
      </c>
    </row>
    <row r="198" spans="1:8" ht="21" customHeight="1" outlineLevel="7" x14ac:dyDescent="0.25">
      <c r="A198" s="46" t="s">
        <v>17</v>
      </c>
      <c r="B198" s="47" t="s">
        <v>534</v>
      </c>
      <c r="C198" s="47" t="s">
        <v>50</v>
      </c>
      <c r="D198" s="47" t="s">
        <v>417</v>
      </c>
      <c r="E198" s="47" t="s">
        <v>18</v>
      </c>
      <c r="F198" s="85">
        <f>300000+473195.88</f>
        <v>773195.88</v>
      </c>
    </row>
    <row r="199" spans="1:8" outlineLevel="2" x14ac:dyDescent="0.25">
      <c r="A199" s="46" t="s">
        <v>52</v>
      </c>
      <c r="B199" s="47" t="s">
        <v>534</v>
      </c>
      <c r="C199" s="47" t="s">
        <v>53</v>
      </c>
      <c r="D199" s="47" t="s">
        <v>126</v>
      </c>
      <c r="E199" s="47" t="s">
        <v>6</v>
      </c>
      <c r="F199" s="85">
        <f>F204+F200</f>
        <v>910000</v>
      </c>
    </row>
    <row r="200" spans="1:8" ht="37.5" outlineLevel="2" x14ac:dyDescent="0.25">
      <c r="A200" s="46" t="s">
        <v>132</v>
      </c>
      <c r="B200" s="47" t="s">
        <v>534</v>
      </c>
      <c r="C200" s="47" t="s">
        <v>53</v>
      </c>
      <c r="D200" s="47" t="s">
        <v>127</v>
      </c>
      <c r="E200" s="47" t="s">
        <v>6</v>
      </c>
      <c r="F200" s="85">
        <f>F201</f>
        <v>290000</v>
      </c>
    </row>
    <row r="201" spans="1:8" ht="60.75" customHeight="1" outlineLevel="2" x14ac:dyDescent="0.25">
      <c r="A201" s="210" t="s">
        <v>747</v>
      </c>
      <c r="B201" s="47" t="s">
        <v>534</v>
      </c>
      <c r="C201" s="47" t="s">
        <v>53</v>
      </c>
      <c r="D201" s="47" t="s">
        <v>746</v>
      </c>
      <c r="E201" s="47" t="s">
        <v>6</v>
      </c>
      <c r="F201" s="85">
        <f>F202</f>
        <v>290000</v>
      </c>
    </row>
    <row r="202" spans="1:8" ht="37.5" outlineLevel="2" x14ac:dyDescent="0.25">
      <c r="A202" s="46" t="s">
        <v>15</v>
      </c>
      <c r="B202" s="47" t="s">
        <v>534</v>
      </c>
      <c r="C202" s="47" t="s">
        <v>53</v>
      </c>
      <c r="D202" s="47" t="s">
        <v>746</v>
      </c>
      <c r="E202" s="47" t="s">
        <v>16</v>
      </c>
      <c r="F202" s="85">
        <f>F203</f>
        <v>290000</v>
      </c>
    </row>
    <row r="203" spans="1:8" ht="37.5" outlineLevel="2" x14ac:dyDescent="0.25">
      <c r="A203" s="46" t="s">
        <v>17</v>
      </c>
      <c r="B203" s="47" t="s">
        <v>534</v>
      </c>
      <c r="C203" s="47" t="s">
        <v>53</v>
      </c>
      <c r="D203" s="47" t="s">
        <v>746</v>
      </c>
      <c r="E203" s="47" t="s">
        <v>18</v>
      </c>
      <c r="F203" s="85">
        <v>290000</v>
      </c>
    </row>
    <row r="204" spans="1:8" s="74" customFormat="1" ht="56.25" outlineLevel="3" x14ac:dyDescent="0.25">
      <c r="A204" s="79" t="s">
        <v>397</v>
      </c>
      <c r="B204" s="62" t="s">
        <v>534</v>
      </c>
      <c r="C204" s="62" t="s">
        <v>53</v>
      </c>
      <c r="D204" s="62" t="s">
        <v>346</v>
      </c>
      <c r="E204" s="62" t="s">
        <v>6</v>
      </c>
      <c r="F204" s="87">
        <f>F205+F209</f>
        <v>620000</v>
      </c>
      <c r="G204" s="75"/>
      <c r="H204" s="75"/>
    </row>
    <row r="205" spans="1:8" ht="37.5" outlineLevel="3" x14ac:dyDescent="0.25">
      <c r="A205" s="46" t="s">
        <v>394</v>
      </c>
      <c r="B205" s="47" t="s">
        <v>534</v>
      </c>
      <c r="C205" s="47" t="s">
        <v>53</v>
      </c>
      <c r="D205" s="47" t="s">
        <v>347</v>
      </c>
      <c r="E205" s="47" t="s">
        <v>6</v>
      </c>
      <c r="F205" s="83">
        <f>F206</f>
        <v>300000</v>
      </c>
    </row>
    <row r="206" spans="1:8" outlineLevel="3" x14ac:dyDescent="0.25">
      <c r="A206" s="46" t="s">
        <v>348</v>
      </c>
      <c r="B206" s="47" t="s">
        <v>534</v>
      </c>
      <c r="C206" s="47" t="s">
        <v>53</v>
      </c>
      <c r="D206" s="47" t="s">
        <v>349</v>
      </c>
      <c r="E206" s="47" t="s">
        <v>6</v>
      </c>
      <c r="F206" s="83">
        <f>F207</f>
        <v>300000</v>
      </c>
    </row>
    <row r="207" spans="1:8" ht="37.5" outlineLevel="3" x14ac:dyDescent="0.25">
      <c r="A207" s="46" t="s">
        <v>15</v>
      </c>
      <c r="B207" s="47" t="s">
        <v>534</v>
      </c>
      <c r="C207" s="47" t="s">
        <v>53</v>
      </c>
      <c r="D207" s="47" t="s">
        <v>349</v>
      </c>
      <c r="E207" s="47" t="s">
        <v>16</v>
      </c>
      <c r="F207" s="83">
        <f>F208</f>
        <v>300000</v>
      </c>
    </row>
    <row r="208" spans="1:8" ht="18.75" customHeight="1" outlineLevel="3" x14ac:dyDescent="0.25">
      <c r="A208" s="46" t="s">
        <v>17</v>
      </c>
      <c r="B208" s="47" t="s">
        <v>534</v>
      </c>
      <c r="C208" s="47" t="s">
        <v>53</v>
      </c>
      <c r="D208" s="47" t="s">
        <v>349</v>
      </c>
      <c r="E208" s="47" t="s">
        <v>18</v>
      </c>
      <c r="F208" s="85">
        <v>300000</v>
      </c>
    </row>
    <row r="209" spans="1:8" ht="19.5" customHeight="1" outlineLevel="3" x14ac:dyDescent="0.25">
      <c r="A209" s="49" t="s">
        <v>396</v>
      </c>
      <c r="B209" s="47" t="s">
        <v>534</v>
      </c>
      <c r="C209" s="47" t="s">
        <v>53</v>
      </c>
      <c r="D209" s="47" t="s">
        <v>395</v>
      </c>
      <c r="E209" s="47" t="s">
        <v>6</v>
      </c>
      <c r="F209" s="85">
        <f>F210</f>
        <v>320000</v>
      </c>
    </row>
    <row r="210" spans="1:8" outlineLevel="5" x14ac:dyDescent="0.25">
      <c r="A210" s="46" t="s">
        <v>350</v>
      </c>
      <c r="B210" s="47" t="s">
        <v>534</v>
      </c>
      <c r="C210" s="47" t="s">
        <v>53</v>
      </c>
      <c r="D210" s="47" t="s">
        <v>426</v>
      </c>
      <c r="E210" s="47" t="s">
        <v>6</v>
      </c>
      <c r="F210" s="85">
        <f>F211</f>
        <v>320000</v>
      </c>
    </row>
    <row r="211" spans="1:8" ht="37.5" outlineLevel="6" x14ac:dyDescent="0.25">
      <c r="A211" s="46" t="s">
        <v>15</v>
      </c>
      <c r="B211" s="47" t="s">
        <v>534</v>
      </c>
      <c r="C211" s="47" t="s">
        <v>53</v>
      </c>
      <c r="D211" s="47" t="s">
        <v>426</v>
      </c>
      <c r="E211" s="47" t="s">
        <v>16</v>
      </c>
      <c r="F211" s="85">
        <f>F212</f>
        <v>320000</v>
      </c>
    </row>
    <row r="212" spans="1:8" ht="19.5" customHeight="1" outlineLevel="7" x14ac:dyDescent="0.25">
      <c r="A212" s="46" t="s">
        <v>17</v>
      </c>
      <c r="B212" s="47" t="s">
        <v>534</v>
      </c>
      <c r="C212" s="47" t="s">
        <v>53</v>
      </c>
      <c r="D212" s="47" t="s">
        <v>426</v>
      </c>
      <c r="E212" s="47" t="s">
        <v>18</v>
      </c>
      <c r="F212" s="85">
        <v>320000</v>
      </c>
    </row>
    <row r="213" spans="1:8" s="74" customFormat="1" outlineLevel="1" x14ac:dyDescent="0.25">
      <c r="A213" s="79" t="s">
        <v>54</v>
      </c>
      <c r="B213" s="62" t="s">
        <v>534</v>
      </c>
      <c r="C213" s="62" t="s">
        <v>55</v>
      </c>
      <c r="D213" s="62" t="s">
        <v>126</v>
      </c>
      <c r="E213" s="62" t="s">
        <v>6</v>
      </c>
      <c r="F213" s="90">
        <f>F214+F225+F257+F294</f>
        <v>217058405.87</v>
      </c>
      <c r="G213" s="75"/>
      <c r="H213" s="75"/>
    </row>
    <row r="214" spans="1:8" outlineLevel="1" x14ac:dyDescent="0.25">
      <c r="A214" s="46" t="s">
        <v>56</v>
      </c>
      <c r="B214" s="47" t="s">
        <v>534</v>
      </c>
      <c r="C214" s="47" t="s">
        <v>57</v>
      </c>
      <c r="D214" s="47" t="s">
        <v>126</v>
      </c>
      <c r="E214" s="47" t="s">
        <v>6</v>
      </c>
      <c r="F214" s="85">
        <f>F215+F220</f>
        <v>1643000</v>
      </c>
    </row>
    <row r="215" spans="1:8" s="74" customFormat="1" ht="56.25" outlineLevel="1" x14ac:dyDescent="0.25">
      <c r="A215" s="79" t="s">
        <v>594</v>
      </c>
      <c r="B215" s="62" t="s">
        <v>534</v>
      </c>
      <c r="C215" s="62" t="s">
        <v>57</v>
      </c>
      <c r="D215" s="62" t="s">
        <v>337</v>
      </c>
      <c r="E215" s="62" t="s">
        <v>6</v>
      </c>
      <c r="F215" s="87">
        <f>F216</f>
        <v>1643000</v>
      </c>
      <c r="G215" s="75"/>
      <c r="H215" s="75"/>
    </row>
    <row r="216" spans="1:8" ht="37.5" outlineLevel="1" x14ac:dyDescent="0.25">
      <c r="A216" s="46" t="s">
        <v>351</v>
      </c>
      <c r="B216" s="47" t="s">
        <v>534</v>
      </c>
      <c r="C216" s="47" t="s">
        <v>57</v>
      </c>
      <c r="D216" s="47" t="s">
        <v>338</v>
      </c>
      <c r="E216" s="47" t="s">
        <v>6</v>
      </c>
      <c r="F216" s="85">
        <f>F217</f>
        <v>1643000</v>
      </c>
    </row>
    <row r="217" spans="1:8" outlineLevel="5" x14ac:dyDescent="0.25">
      <c r="A217" s="46" t="s">
        <v>352</v>
      </c>
      <c r="B217" s="47" t="s">
        <v>534</v>
      </c>
      <c r="C217" s="47" t="s">
        <v>57</v>
      </c>
      <c r="D217" s="47" t="s">
        <v>353</v>
      </c>
      <c r="E217" s="47" t="s">
        <v>6</v>
      </c>
      <c r="F217" s="85">
        <f>F218</f>
        <v>1643000</v>
      </c>
    </row>
    <row r="218" spans="1:8" ht="37.5" outlineLevel="6" x14ac:dyDescent="0.25">
      <c r="A218" s="46" t="s">
        <v>15</v>
      </c>
      <c r="B218" s="47" t="s">
        <v>534</v>
      </c>
      <c r="C218" s="47" t="s">
        <v>57</v>
      </c>
      <c r="D218" s="47" t="s">
        <v>353</v>
      </c>
      <c r="E218" s="47" t="s">
        <v>16</v>
      </c>
      <c r="F218" s="85">
        <f>F219</f>
        <v>1643000</v>
      </c>
    </row>
    <row r="219" spans="1:8" ht="18" customHeight="1" outlineLevel="7" x14ac:dyDescent="0.25">
      <c r="A219" s="46" t="s">
        <v>17</v>
      </c>
      <c r="B219" s="47" t="s">
        <v>534</v>
      </c>
      <c r="C219" s="47" t="s">
        <v>57</v>
      </c>
      <c r="D219" s="47" t="s">
        <v>353</v>
      </c>
      <c r="E219" s="47" t="s">
        <v>18</v>
      </c>
      <c r="F219" s="85">
        <v>1643000</v>
      </c>
    </row>
    <row r="220" spans="1:8" ht="19.5" hidden="1" customHeight="1" outlineLevel="7" x14ac:dyDescent="0.25">
      <c r="A220" s="46" t="s">
        <v>132</v>
      </c>
      <c r="B220" s="47" t="s">
        <v>534</v>
      </c>
      <c r="C220" s="47" t="s">
        <v>57</v>
      </c>
      <c r="D220" s="47" t="s">
        <v>127</v>
      </c>
      <c r="E220" s="47" t="s">
        <v>6</v>
      </c>
      <c r="F220" s="85">
        <f>F221</f>
        <v>0</v>
      </c>
    </row>
    <row r="221" spans="1:8" ht="19.5" hidden="1" customHeight="1" outlineLevel="7" x14ac:dyDescent="0.25">
      <c r="A221" s="46" t="s">
        <v>279</v>
      </c>
      <c r="B221" s="47" t="s">
        <v>534</v>
      </c>
      <c r="C221" s="47" t="s">
        <v>57</v>
      </c>
      <c r="D221" s="47" t="s">
        <v>278</v>
      </c>
      <c r="E221" s="47" t="s">
        <v>6</v>
      </c>
      <c r="F221" s="85">
        <f>F222</f>
        <v>0</v>
      </c>
    </row>
    <row r="222" spans="1:8" ht="19.5" hidden="1" customHeight="1" outlineLevel="7" x14ac:dyDescent="0.25">
      <c r="A222" s="29" t="s">
        <v>389</v>
      </c>
      <c r="B222" s="47" t="s">
        <v>534</v>
      </c>
      <c r="C222" s="47" t="s">
        <v>57</v>
      </c>
      <c r="D222" s="47" t="s">
        <v>541</v>
      </c>
      <c r="E222" s="47" t="s">
        <v>6</v>
      </c>
      <c r="F222" s="85">
        <f>F223</f>
        <v>0</v>
      </c>
    </row>
    <row r="223" spans="1:8" ht="37.5" hidden="1" outlineLevel="7" x14ac:dyDescent="0.25">
      <c r="A223" s="46" t="s">
        <v>15</v>
      </c>
      <c r="B223" s="47" t="s">
        <v>534</v>
      </c>
      <c r="C223" s="47" t="s">
        <v>57</v>
      </c>
      <c r="D223" s="47" t="s">
        <v>541</v>
      </c>
      <c r="E223" s="47" t="s">
        <v>16</v>
      </c>
      <c r="F223" s="85">
        <f>F224</f>
        <v>0</v>
      </c>
    </row>
    <row r="224" spans="1:8" ht="37.5" hidden="1" outlineLevel="7" x14ac:dyDescent="0.25">
      <c r="A224" s="46" t="s">
        <v>17</v>
      </c>
      <c r="B224" s="47" t="s">
        <v>534</v>
      </c>
      <c r="C224" s="47" t="s">
        <v>57</v>
      </c>
      <c r="D224" s="47" t="s">
        <v>541</v>
      </c>
      <c r="E224" s="47" t="s">
        <v>18</v>
      </c>
      <c r="F224" s="85">
        <v>0</v>
      </c>
    </row>
    <row r="225" spans="1:8" outlineLevel="1" collapsed="1" x14ac:dyDescent="0.25">
      <c r="A225" s="46" t="s">
        <v>58</v>
      </c>
      <c r="B225" s="47" t="s">
        <v>534</v>
      </c>
      <c r="C225" s="47" t="s">
        <v>59</v>
      </c>
      <c r="D225" s="47" t="s">
        <v>126</v>
      </c>
      <c r="E225" s="47" t="s">
        <v>6</v>
      </c>
      <c r="F225" s="85">
        <f>F226</f>
        <v>188650081.63999999</v>
      </c>
    </row>
    <row r="226" spans="1:8" s="74" customFormat="1" ht="56.25" outlineLevel="1" x14ac:dyDescent="0.25">
      <c r="A226" s="79" t="s">
        <v>354</v>
      </c>
      <c r="B226" s="62" t="s">
        <v>534</v>
      </c>
      <c r="C226" s="62" t="s">
        <v>59</v>
      </c>
      <c r="D226" s="62" t="s">
        <v>134</v>
      </c>
      <c r="E226" s="62" t="s">
        <v>6</v>
      </c>
      <c r="F226" s="87">
        <f>F227+F253</f>
        <v>188650081.63999999</v>
      </c>
      <c r="G226" s="75"/>
      <c r="H226" s="75"/>
    </row>
    <row r="227" spans="1:8" ht="56.25" outlineLevel="1" x14ac:dyDescent="0.25">
      <c r="A227" s="46" t="s">
        <v>355</v>
      </c>
      <c r="B227" s="47" t="s">
        <v>534</v>
      </c>
      <c r="C227" s="47" t="s">
        <v>59</v>
      </c>
      <c r="D227" s="47" t="s">
        <v>356</v>
      </c>
      <c r="E227" s="47" t="s">
        <v>6</v>
      </c>
      <c r="F227" s="85">
        <f>F228+F235+F241+F244+F238+F250+F247</f>
        <v>32656000</v>
      </c>
    </row>
    <row r="228" spans="1:8" ht="75" outlineLevel="1" x14ac:dyDescent="0.25">
      <c r="A228" s="50" t="s">
        <v>60</v>
      </c>
      <c r="B228" s="47" t="s">
        <v>534</v>
      </c>
      <c r="C228" s="47" t="s">
        <v>59</v>
      </c>
      <c r="D228" s="47" t="s">
        <v>357</v>
      </c>
      <c r="E228" s="47" t="s">
        <v>6</v>
      </c>
      <c r="F228" s="85">
        <f>F229+F233+F231</f>
        <v>14719000</v>
      </c>
    </row>
    <row r="229" spans="1:8" ht="37.5" outlineLevel="1" x14ac:dyDescent="0.25">
      <c r="A229" s="46" t="s">
        <v>15</v>
      </c>
      <c r="B229" s="47" t="s">
        <v>534</v>
      </c>
      <c r="C229" s="47" t="s">
        <v>59</v>
      </c>
      <c r="D229" s="47" t="s">
        <v>357</v>
      </c>
      <c r="E229" s="47" t="s">
        <v>16</v>
      </c>
      <c r="F229" s="85">
        <f>F230</f>
        <v>2035149.72</v>
      </c>
    </row>
    <row r="230" spans="1:8" ht="21" customHeight="1" outlineLevel="1" x14ac:dyDescent="0.25">
      <c r="A230" s="46" t="s">
        <v>17</v>
      </c>
      <c r="B230" s="47" t="s">
        <v>534</v>
      </c>
      <c r="C230" s="47" t="s">
        <v>59</v>
      </c>
      <c r="D230" s="47" t="s">
        <v>357</v>
      </c>
      <c r="E230" s="47" t="s">
        <v>18</v>
      </c>
      <c r="F230" s="85">
        <v>2035149.72</v>
      </c>
    </row>
    <row r="231" spans="1:8" ht="21" customHeight="1" outlineLevel="1" x14ac:dyDescent="0.25">
      <c r="A231" s="46" t="s">
        <v>265</v>
      </c>
      <c r="B231" s="47" t="s">
        <v>534</v>
      </c>
      <c r="C231" s="47" t="s">
        <v>59</v>
      </c>
      <c r="D231" s="47" t="s">
        <v>357</v>
      </c>
      <c r="E231" s="47" t="s">
        <v>266</v>
      </c>
      <c r="F231" s="85">
        <f>F232</f>
        <v>752850.28</v>
      </c>
    </row>
    <row r="232" spans="1:8" ht="21" customHeight="1" outlineLevel="1" x14ac:dyDescent="0.25">
      <c r="A232" s="46" t="s">
        <v>267</v>
      </c>
      <c r="B232" s="47" t="s">
        <v>534</v>
      </c>
      <c r="C232" s="47" t="s">
        <v>59</v>
      </c>
      <c r="D232" s="47" t="s">
        <v>357</v>
      </c>
      <c r="E232" s="47" t="s">
        <v>268</v>
      </c>
      <c r="F232" s="85">
        <v>752850.28</v>
      </c>
    </row>
    <row r="233" spans="1:8" ht="21" customHeight="1" outlineLevel="1" x14ac:dyDescent="0.25">
      <c r="A233" s="46" t="s">
        <v>19</v>
      </c>
      <c r="B233" s="47" t="s">
        <v>534</v>
      </c>
      <c r="C233" s="47" t="s">
        <v>59</v>
      </c>
      <c r="D233" s="47" t="s">
        <v>357</v>
      </c>
      <c r="E233" s="47" t="s">
        <v>20</v>
      </c>
      <c r="F233" s="85">
        <f>F234</f>
        <v>11931000</v>
      </c>
    </row>
    <row r="234" spans="1:8" ht="55.5" customHeight="1" outlineLevel="1" x14ac:dyDescent="0.25">
      <c r="A234" s="46" t="s">
        <v>47</v>
      </c>
      <c r="B234" s="47" t="s">
        <v>534</v>
      </c>
      <c r="C234" s="47" t="s">
        <v>59</v>
      </c>
      <c r="D234" s="47" t="s">
        <v>357</v>
      </c>
      <c r="E234" s="47" t="s">
        <v>48</v>
      </c>
      <c r="F234" s="85">
        <v>11931000</v>
      </c>
    </row>
    <row r="235" spans="1:8" ht="36.75" customHeight="1" outlineLevel="1" x14ac:dyDescent="0.25">
      <c r="A235" s="46" t="s">
        <v>251</v>
      </c>
      <c r="B235" s="47" t="s">
        <v>534</v>
      </c>
      <c r="C235" s="47" t="s">
        <v>59</v>
      </c>
      <c r="D235" s="47" t="s">
        <v>358</v>
      </c>
      <c r="E235" s="47" t="s">
        <v>6</v>
      </c>
      <c r="F235" s="83">
        <f>F236</f>
        <v>500000</v>
      </c>
    </row>
    <row r="236" spans="1:8" outlineLevel="1" x14ac:dyDescent="0.25">
      <c r="A236" s="46" t="s">
        <v>19</v>
      </c>
      <c r="B236" s="47" t="s">
        <v>534</v>
      </c>
      <c r="C236" s="47" t="s">
        <v>59</v>
      </c>
      <c r="D236" s="47" t="s">
        <v>358</v>
      </c>
      <c r="E236" s="47" t="s">
        <v>20</v>
      </c>
      <c r="F236" s="83">
        <f>F237</f>
        <v>500000</v>
      </c>
    </row>
    <row r="237" spans="1:8" ht="56.25" outlineLevel="1" x14ac:dyDescent="0.25">
      <c r="A237" s="46" t="s">
        <v>47</v>
      </c>
      <c r="B237" s="47" t="s">
        <v>534</v>
      </c>
      <c r="C237" s="47" t="s">
        <v>59</v>
      </c>
      <c r="D237" s="47" t="s">
        <v>358</v>
      </c>
      <c r="E237" s="47" t="s">
        <v>48</v>
      </c>
      <c r="F237" s="85">
        <v>500000</v>
      </c>
    </row>
    <row r="238" spans="1:8" ht="37.5" outlineLevel="1" x14ac:dyDescent="0.25">
      <c r="A238" s="46" t="s">
        <v>263</v>
      </c>
      <c r="B238" s="47" t="s">
        <v>534</v>
      </c>
      <c r="C238" s="47" t="s">
        <v>59</v>
      </c>
      <c r="D238" s="47" t="s">
        <v>359</v>
      </c>
      <c r="E238" s="47" t="s">
        <v>6</v>
      </c>
      <c r="F238" s="83">
        <f>F239</f>
        <v>11000000</v>
      </c>
    </row>
    <row r="239" spans="1:8" outlineLevel="1" x14ac:dyDescent="0.25">
      <c r="A239" s="46" t="s">
        <v>19</v>
      </c>
      <c r="B239" s="47" t="s">
        <v>534</v>
      </c>
      <c r="C239" s="47" t="s">
        <v>59</v>
      </c>
      <c r="D239" s="47" t="s">
        <v>359</v>
      </c>
      <c r="E239" s="47" t="s">
        <v>20</v>
      </c>
      <c r="F239" s="83">
        <f>F240</f>
        <v>11000000</v>
      </c>
    </row>
    <row r="240" spans="1:8" ht="56.25" outlineLevel="1" x14ac:dyDescent="0.25">
      <c r="A240" s="46" t="s">
        <v>47</v>
      </c>
      <c r="B240" s="47" t="s">
        <v>534</v>
      </c>
      <c r="C240" s="47" t="s">
        <v>59</v>
      </c>
      <c r="D240" s="47" t="s">
        <v>359</v>
      </c>
      <c r="E240" s="47" t="s">
        <v>48</v>
      </c>
      <c r="F240" s="85">
        <v>11000000</v>
      </c>
    </row>
    <row r="241" spans="1:6" ht="56.25" outlineLevel="1" x14ac:dyDescent="0.25">
      <c r="A241" s="46" t="s">
        <v>303</v>
      </c>
      <c r="B241" s="47" t="s">
        <v>534</v>
      </c>
      <c r="C241" s="47" t="s">
        <v>59</v>
      </c>
      <c r="D241" s="47" t="s">
        <v>398</v>
      </c>
      <c r="E241" s="47" t="s">
        <v>6</v>
      </c>
      <c r="F241" s="85">
        <f>F242</f>
        <v>150000</v>
      </c>
    </row>
    <row r="242" spans="1:6" ht="37.5" outlineLevel="1" x14ac:dyDescent="0.25">
      <c r="A242" s="46" t="s">
        <v>15</v>
      </c>
      <c r="B242" s="47" t="s">
        <v>534</v>
      </c>
      <c r="C242" s="47" t="s">
        <v>59</v>
      </c>
      <c r="D242" s="47" t="s">
        <v>398</v>
      </c>
      <c r="E242" s="47" t="s">
        <v>16</v>
      </c>
      <c r="F242" s="85">
        <f>F243</f>
        <v>150000</v>
      </c>
    </row>
    <row r="243" spans="1:6" ht="37.5" outlineLevel="1" x14ac:dyDescent="0.25">
      <c r="A243" s="46" t="s">
        <v>17</v>
      </c>
      <c r="B243" s="47" t="s">
        <v>534</v>
      </c>
      <c r="C243" s="47" t="s">
        <v>59</v>
      </c>
      <c r="D243" s="47" t="s">
        <v>398</v>
      </c>
      <c r="E243" s="47" t="s">
        <v>18</v>
      </c>
      <c r="F243" s="85">
        <v>150000</v>
      </c>
    </row>
    <row r="244" spans="1:6" ht="56.25" outlineLevel="1" x14ac:dyDescent="0.25">
      <c r="A244" s="46" t="s">
        <v>264</v>
      </c>
      <c r="B244" s="47" t="s">
        <v>534</v>
      </c>
      <c r="C244" s="47" t="s">
        <v>59</v>
      </c>
      <c r="D244" s="47" t="s">
        <v>399</v>
      </c>
      <c r="E244" s="47" t="s">
        <v>6</v>
      </c>
      <c r="F244" s="85">
        <f>F245</f>
        <v>225000</v>
      </c>
    </row>
    <row r="245" spans="1:6" ht="37.5" outlineLevel="1" x14ac:dyDescent="0.25">
      <c r="A245" s="46" t="s">
        <v>15</v>
      </c>
      <c r="B245" s="47" t="s">
        <v>534</v>
      </c>
      <c r="C245" s="47" t="s">
        <v>59</v>
      </c>
      <c r="D245" s="47" t="s">
        <v>399</v>
      </c>
      <c r="E245" s="47" t="s">
        <v>16</v>
      </c>
      <c r="F245" s="85">
        <f>F246</f>
        <v>225000</v>
      </c>
    </row>
    <row r="246" spans="1:6" ht="37.5" outlineLevel="1" x14ac:dyDescent="0.25">
      <c r="A246" s="46" t="s">
        <v>17</v>
      </c>
      <c r="B246" s="47" t="s">
        <v>534</v>
      </c>
      <c r="C246" s="47" t="s">
        <v>59</v>
      </c>
      <c r="D246" s="47" t="s">
        <v>399</v>
      </c>
      <c r="E246" s="47" t="s">
        <v>18</v>
      </c>
      <c r="F246" s="85">
        <v>225000</v>
      </c>
    </row>
    <row r="247" spans="1:6" ht="37.5" outlineLevel="1" x14ac:dyDescent="0.25">
      <c r="A247" s="46" t="s">
        <v>779</v>
      </c>
      <c r="B247" s="47" t="s">
        <v>534</v>
      </c>
      <c r="C247" s="47" t="s">
        <v>59</v>
      </c>
      <c r="D247" s="47" t="s">
        <v>778</v>
      </c>
      <c r="E247" s="47" t="s">
        <v>6</v>
      </c>
      <c r="F247" s="85">
        <f>F248</f>
        <v>6000000</v>
      </c>
    </row>
    <row r="248" spans="1:6" ht="37.5" outlineLevel="1" x14ac:dyDescent="0.25">
      <c r="A248" s="46" t="s">
        <v>15</v>
      </c>
      <c r="B248" s="47" t="s">
        <v>534</v>
      </c>
      <c r="C248" s="47" t="s">
        <v>59</v>
      </c>
      <c r="D248" s="47" t="s">
        <v>778</v>
      </c>
      <c r="E248" s="47" t="s">
        <v>16</v>
      </c>
      <c r="F248" s="85">
        <f>F249</f>
        <v>6000000</v>
      </c>
    </row>
    <row r="249" spans="1:6" ht="37.5" outlineLevel="1" x14ac:dyDescent="0.25">
      <c r="A249" s="46" t="s">
        <v>17</v>
      </c>
      <c r="B249" s="47" t="s">
        <v>534</v>
      </c>
      <c r="C249" s="47" t="s">
        <v>59</v>
      </c>
      <c r="D249" s="47" t="s">
        <v>778</v>
      </c>
      <c r="E249" s="47" t="s">
        <v>18</v>
      </c>
      <c r="F249" s="85">
        <v>6000000</v>
      </c>
    </row>
    <row r="250" spans="1:6" ht="37.5" outlineLevel="1" x14ac:dyDescent="0.25">
      <c r="A250" s="46" t="s">
        <v>745</v>
      </c>
      <c r="B250" s="47" t="s">
        <v>534</v>
      </c>
      <c r="C250" s="47" t="s">
        <v>59</v>
      </c>
      <c r="D250" s="47" t="s">
        <v>744</v>
      </c>
      <c r="E250" s="47" t="s">
        <v>6</v>
      </c>
      <c r="F250" s="85">
        <f>F251</f>
        <v>62000</v>
      </c>
    </row>
    <row r="251" spans="1:6" ht="37.5" outlineLevel="1" x14ac:dyDescent="0.25">
      <c r="A251" s="46" t="s">
        <v>15</v>
      </c>
      <c r="B251" s="47" t="s">
        <v>534</v>
      </c>
      <c r="C251" s="47" t="s">
        <v>59</v>
      </c>
      <c r="D251" s="47" t="s">
        <v>744</v>
      </c>
      <c r="E251" s="47" t="s">
        <v>16</v>
      </c>
      <c r="F251" s="85">
        <f>F252</f>
        <v>62000</v>
      </c>
    </row>
    <row r="252" spans="1:6" ht="37.5" outlineLevel="1" x14ac:dyDescent="0.25">
      <c r="A252" s="46" t="s">
        <v>17</v>
      </c>
      <c r="B252" s="47" t="s">
        <v>534</v>
      </c>
      <c r="C252" s="47" t="s">
        <v>59</v>
      </c>
      <c r="D252" s="47" t="s">
        <v>744</v>
      </c>
      <c r="E252" s="47" t="s">
        <v>18</v>
      </c>
      <c r="F252" s="85">
        <v>62000</v>
      </c>
    </row>
    <row r="253" spans="1:6" outlineLevel="1" x14ac:dyDescent="0.25">
      <c r="A253" s="49" t="s">
        <v>479</v>
      </c>
      <c r="B253" s="47" t="s">
        <v>534</v>
      </c>
      <c r="C253" s="47" t="s">
        <v>59</v>
      </c>
      <c r="D253" s="47" t="s">
        <v>770</v>
      </c>
      <c r="E253" s="47" t="s">
        <v>6</v>
      </c>
      <c r="F253" s="85">
        <f>F254</f>
        <v>155994081.63999999</v>
      </c>
    </row>
    <row r="254" spans="1:6" ht="56.25" outlineLevel="1" x14ac:dyDescent="0.25">
      <c r="A254" s="46" t="s">
        <v>486</v>
      </c>
      <c r="B254" s="47" t="s">
        <v>534</v>
      </c>
      <c r="C254" s="47" t="s">
        <v>59</v>
      </c>
      <c r="D254" s="47" t="s">
        <v>771</v>
      </c>
      <c r="E254" s="47" t="s">
        <v>6</v>
      </c>
      <c r="F254" s="85">
        <f>F255</f>
        <v>155994081.63999999</v>
      </c>
    </row>
    <row r="255" spans="1:6" ht="37.5" outlineLevel="1" x14ac:dyDescent="0.25">
      <c r="A255" s="46" t="s">
        <v>265</v>
      </c>
      <c r="B255" s="47" t="s">
        <v>534</v>
      </c>
      <c r="C255" s="47" t="s">
        <v>59</v>
      </c>
      <c r="D255" s="47" t="s">
        <v>771</v>
      </c>
      <c r="E255" s="47" t="s">
        <v>266</v>
      </c>
      <c r="F255" s="85">
        <f>F256</f>
        <v>155994081.63999999</v>
      </c>
    </row>
    <row r="256" spans="1:6" outlineLevel="1" x14ac:dyDescent="0.25">
      <c r="A256" s="46" t="s">
        <v>267</v>
      </c>
      <c r="B256" s="47" t="s">
        <v>534</v>
      </c>
      <c r="C256" s="47" t="s">
        <v>59</v>
      </c>
      <c r="D256" s="47" t="s">
        <v>771</v>
      </c>
      <c r="E256" s="47" t="s">
        <v>268</v>
      </c>
      <c r="F256" s="85">
        <f>143460299.73+12533781.91</f>
        <v>155994081.63999999</v>
      </c>
    </row>
    <row r="257" spans="1:8" outlineLevel="1" x14ac:dyDescent="0.25">
      <c r="A257" s="46" t="s">
        <v>61</v>
      </c>
      <c r="B257" s="47" t="s">
        <v>534</v>
      </c>
      <c r="C257" s="47" t="s">
        <v>62</v>
      </c>
      <c r="D257" s="47" t="s">
        <v>126</v>
      </c>
      <c r="E257" s="47" t="s">
        <v>6</v>
      </c>
      <c r="F257" s="85">
        <f>F258+F266+F277</f>
        <v>26271266.550000001</v>
      </c>
    </row>
    <row r="258" spans="1:8" s="74" customFormat="1" ht="56.25" outlineLevel="1" x14ac:dyDescent="0.25">
      <c r="A258" s="79" t="s">
        <v>354</v>
      </c>
      <c r="B258" s="62" t="s">
        <v>534</v>
      </c>
      <c r="C258" s="62" t="s">
        <v>62</v>
      </c>
      <c r="D258" s="62" t="s">
        <v>134</v>
      </c>
      <c r="E258" s="62" t="s">
        <v>6</v>
      </c>
      <c r="F258" s="87">
        <f>F259</f>
        <v>550000</v>
      </c>
      <c r="G258" s="75"/>
      <c r="H258" s="75"/>
    </row>
    <row r="259" spans="1:8" outlineLevel="1" x14ac:dyDescent="0.25">
      <c r="A259" s="46" t="s">
        <v>360</v>
      </c>
      <c r="B259" s="47" t="s">
        <v>534</v>
      </c>
      <c r="C259" s="47" t="s">
        <v>62</v>
      </c>
      <c r="D259" s="47" t="s">
        <v>233</v>
      </c>
      <c r="E259" s="47" t="s">
        <v>6</v>
      </c>
      <c r="F259" s="85">
        <f>F260+F263</f>
        <v>550000</v>
      </c>
    </row>
    <row r="260" spans="1:8" outlineLevel="1" x14ac:dyDescent="0.25">
      <c r="A260" s="46" t="s">
        <v>366</v>
      </c>
      <c r="B260" s="47" t="s">
        <v>534</v>
      </c>
      <c r="C260" s="47" t="s">
        <v>62</v>
      </c>
      <c r="D260" s="47" t="s">
        <v>487</v>
      </c>
      <c r="E260" s="47" t="s">
        <v>6</v>
      </c>
      <c r="F260" s="85">
        <f>F261</f>
        <v>200000</v>
      </c>
    </row>
    <row r="261" spans="1:8" ht="37.5" outlineLevel="1" x14ac:dyDescent="0.25">
      <c r="A261" s="46" t="s">
        <v>15</v>
      </c>
      <c r="B261" s="47" t="s">
        <v>534</v>
      </c>
      <c r="C261" s="47" t="s">
        <v>62</v>
      </c>
      <c r="D261" s="47" t="s">
        <v>487</v>
      </c>
      <c r="E261" s="47" t="s">
        <v>16</v>
      </c>
      <c r="F261" s="85">
        <f>F262</f>
        <v>200000</v>
      </c>
    </row>
    <row r="262" spans="1:8" ht="18.75" customHeight="1" outlineLevel="1" x14ac:dyDescent="0.25">
      <c r="A262" s="46" t="s">
        <v>17</v>
      </c>
      <c r="B262" s="47" t="s">
        <v>534</v>
      </c>
      <c r="C262" s="47" t="s">
        <v>62</v>
      </c>
      <c r="D262" s="47" t="s">
        <v>487</v>
      </c>
      <c r="E262" s="47" t="s">
        <v>18</v>
      </c>
      <c r="F262" s="85">
        <v>200000</v>
      </c>
    </row>
    <row r="263" spans="1:8" ht="37.5" outlineLevel="1" x14ac:dyDescent="0.25">
      <c r="A263" s="50" t="s">
        <v>63</v>
      </c>
      <c r="B263" s="47" t="s">
        <v>534</v>
      </c>
      <c r="C263" s="47" t="s">
        <v>62</v>
      </c>
      <c r="D263" s="47" t="s">
        <v>361</v>
      </c>
      <c r="E263" s="47" t="s">
        <v>6</v>
      </c>
      <c r="F263" s="85">
        <f>F264</f>
        <v>350000</v>
      </c>
    </row>
    <row r="264" spans="1:8" ht="37.5" outlineLevel="1" x14ac:dyDescent="0.25">
      <c r="A264" s="46" t="s">
        <v>15</v>
      </c>
      <c r="B264" s="47" t="s">
        <v>534</v>
      </c>
      <c r="C264" s="47" t="s">
        <v>62</v>
      </c>
      <c r="D264" s="47" t="s">
        <v>361</v>
      </c>
      <c r="E264" s="47" t="s">
        <v>16</v>
      </c>
      <c r="F264" s="85">
        <f>F265</f>
        <v>350000</v>
      </c>
    </row>
    <row r="265" spans="1:8" ht="22.5" customHeight="1" outlineLevel="1" x14ac:dyDescent="0.25">
      <c r="A265" s="46" t="s">
        <v>17</v>
      </c>
      <c r="B265" s="47" t="s">
        <v>534</v>
      </c>
      <c r="C265" s="47" t="s">
        <v>62</v>
      </c>
      <c r="D265" s="47" t="s">
        <v>361</v>
      </c>
      <c r="E265" s="47" t="s">
        <v>18</v>
      </c>
      <c r="F265" s="85">
        <v>350000</v>
      </c>
    </row>
    <row r="266" spans="1:8" s="74" customFormat="1" ht="56.25" outlineLevel="1" x14ac:dyDescent="0.25">
      <c r="A266" s="79" t="s">
        <v>542</v>
      </c>
      <c r="B266" s="62" t="s">
        <v>534</v>
      </c>
      <c r="C266" s="62" t="s">
        <v>62</v>
      </c>
      <c r="D266" s="62" t="s">
        <v>543</v>
      </c>
      <c r="E266" s="62" t="s">
        <v>6</v>
      </c>
      <c r="F266" s="87">
        <f>F267</f>
        <v>9303000</v>
      </c>
      <c r="G266" s="75"/>
      <c r="H266" s="75"/>
    </row>
    <row r="267" spans="1:8" ht="37.5" outlineLevel="1" x14ac:dyDescent="0.25">
      <c r="A267" s="46" t="s">
        <v>544</v>
      </c>
      <c r="B267" s="47" t="s">
        <v>534</v>
      </c>
      <c r="C267" s="47" t="s">
        <v>62</v>
      </c>
      <c r="D267" s="47" t="s">
        <v>545</v>
      </c>
      <c r="E267" s="47" t="s">
        <v>6</v>
      </c>
      <c r="F267" s="85">
        <f>F268+F271+F274</f>
        <v>9303000</v>
      </c>
    </row>
    <row r="268" spans="1:8" ht="56.25" customHeight="1" outlineLevel="1" x14ac:dyDescent="0.25">
      <c r="A268" s="46" t="s">
        <v>546</v>
      </c>
      <c r="B268" s="47" t="s">
        <v>534</v>
      </c>
      <c r="C268" s="47" t="s">
        <v>62</v>
      </c>
      <c r="D268" s="47" t="s">
        <v>547</v>
      </c>
      <c r="E268" s="47" t="s">
        <v>6</v>
      </c>
      <c r="F268" s="85">
        <f>F269</f>
        <v>2000000</v>
      </c>
    </row>
    <row r="269" spans="1:8" ht="37.5" outlineLevel="1" x14ac:dyDescent="0.25">
      <c r="A269" s="46" t="s">
        <v>15</v>
      </c>
      <c r="B269" s="47" t="s">
        <v>534</v>
      </c>
      <c r="C269" s="47" t="s">
        <v>62</v>
      </c>
      <c r="D269" s="47" t="s">
        <v>547</v>
      </c>
      <c r="E269" s="47" t="s">
        <v>16</v>
      </c>
      <c r="F269" s="85">
        <f>F270</f>
        <v>2000000</v>
      </c>
    </row>
    <row r="270" spans="1:8" ht="37.5" outlineLevel="1" x14ac:dyDescent="0.25">
      <c r="A270" s="46" t="s">
        <v>17</v>
      </c>
      <c r="B270" s="47" t="s">
        <v>534</v>
      </c>
      <c r="C270" s="47" t="s">
        <v>62</v>
      </c>
      <c r="D270" s="47" t="s">
        <v>547</v>
      </c>
      <c r="E270" s="47" t="s">
        <v>18</v>
      </c>
      <c r="F270" s="85">
        <v>2000000</v>
      </c>
    </row>
    <row r="271" spans="1:8" ht="38.25" customHeight="1" outlineLevel="1" x14ac:dyDescent="0.25">
      <c r="A271" s="46" t="s">
        <v>548</v>
      </c>
      <c r="B271" s="47" t="s">
        <v>534</v>
      </c>
      <c r="C271" s="47" t="s">
        <v>62</v>
      </c>
      <c r="D271" s="47" t="s">
        <v>549</v>
      </c>
      <c r="E271" s="47" t="s">
        <v>6</v>
      </c>
      <c r="F271" s="85">
        <f>F272</f>
        <v>3751000</v>
      </c>
    </row>
    <row r="272" spans="1:8" ht="37.5" outlineLevel="1" x14ac:dyDescent="0.25">
      <c r="A272" s="46" t="s">
        <v>15</v>
      </c>
      <c r="B272" s="47" t="s">
        <v>534</v>
      </c>
      <c r="C272" s="47" t="s">
        <v>62</v>
      </c>
      <c r="D272" s="47" t="s">
        <v>549</v>
      </c>
      <c r="E272" s="47" t="s">
        <v>16</v>
      </c>
      <c r="F272" s="85">
        <f>F273</f>
        <v>3751000</v>
      </c>
    </row>
    <row r="273" spans="1:8" ht="37.5" outlineLevel="1" x14ac:dyDescent="0.25">
      <c r="A273" s="46" t="s">
        <v>17</v>
      </c>
      <c r="B273" s="47" t="s">
        <v>534</v>
      </c>
      <c r="C273" s="47" t="s">
        <v>62</v>
      </c>
      <c r="D273" s="47" t="s">
        <v>549</v>
      </c>
      <c r="E273" s="47" t="s">
        <v>18</v>
      </c>
      <c r="F273" s="85">
        <f>1500000+1951000+300000</f>
        <v>3751000</v>
      </c>
    </row>
    <row r="274" spans="1:8" ht="37.5" outlineLevel="1" x14ac:dyDescent="0.25">
      <c r="A274" s="46" t="s">
        <v>550</v>
      </c>
      <c r="B274" s="47" t="s">
        <v>534</v>
      </c>
      <c r="C274" s="47" t="s">
        <v>62</v>
      </c>
      <c r="D274" s="47" t="s">
        <v>551</v>
      </c>
      <c r="E274" s="47" t="s">
        <v>6</v>
      </c>
      <c r="F274" s="85">
        <f>F275</f>
        <v>3552000</v>
      </c>
    </row>
    <row r="275" spans="1:8" ht="37.5" outlineLevel="1" x14ac:dyDescent="0.25">
      <c r="A275" s="46" t="s">
        <v>15</v>
      </c>
      <c r="B275" s="47" t="s">
        <v>534</v>
      </c>
      <c r="C275" s="47" t="s">
        <v>62</v>
      </c>
      <c r="D275" s="47" t="s">
        <v>551</v>
      </c>
      <c r="E275" s="47" t="s">
        <v>16</v>
      </c>
      <c r="F275" s="85">
        <f>F276</f>
        <v>3552000</v>
      </c>
    </row>
    <row r="276" spans="1:8" ht="37.5" outlineLevel="1" x14ac:dyDescent="0.25">
      <c r="A276" s="46" t="s">
        <v>17</v>
      </c>
      <c r="B276" s="47" t="s">
        <v>534</v>
      </c>
      <c r="C276" s="47" t="s">
        <v>62</v>
      </c>
      <c r="D276" s="47" t="s">
        <v>551</v>
      </c>
      <c r="E276" s="47" t="s">
        <v>18</v>
      </c>
      <c r="F276" s="85">
        <v>3552000</v>
      </c>
    </row>
    <row r="277" spans="1:8" s="74" customFormat="1" ht="56.25" outlineLevel="1" x14ac:dyDescent="0.25">
      <c r="A277" s="79" t="s">
        <v>552</v>
      </c>
      <c r="B277" s="62" t="s">
        <v>534</v>
      </c>
      <c r="C277" s="62" t="s">
        <v>62</v>
      </c>
      <c r="D277" s="62" t="s">
        <v>553</v>
      </c>
      <c r="E277" s="62" t="s">
        <v>6</v>
      </c>
      <c r="F277" s="87">
        <f>F278+F283</f>
        <v>16418266.550000001</v>
      </c>
      <c r="G277" s="75"/>
      <c r="H277" s="75"/>
    </row>
    <row r="278" spans="1:8" s="74" customFormat="1" ht="56.25" outlineLevel="1" x14ac:dyDescent="0.25">
      <c r="A278" s="79" t="s">
        <v>597</v>
      </c>
      <c r="B278" s="62" t="s">
        <v>534</v>
      </c>
      <c r="C278" s="62" t="s">
        <v>62</v>
      </c>
      <c r="D278" s="62" t="s">
        <v>598</v>
      </c>
      <c r="E278" s="62" t="s">
        <v>6</v>
      </c>
      <c r="F278" s="87">
        <f>F279</f>
        <v>7115762.04</v>
      </c>
      <c r="G278" s="75"/>
      <c r="H278" s="75"/>
    </row>
    <row r="279" spans="1:8" ht="37.5" outlineLevel="1" x14ac:dyDescent="0.25">
      <c r="A279" s="46" t="s">
        <v>596</v>
      </c>
      <c r="B279" s="47" t="s">
        <v>534</v>
      </c>
      <c r="C279" s="47" t="s">
        <v>62</v>
      </c>
      <c r="D279" s="47" t="s">
        <v>599</v>
      </c>
      <c r="E279" s="47" t="s">
        <v>6</v>
      </c>
      <c r="F279" s="85">
        <f>F280</f>
        <v>7115762.04</v>
      </c>
    </row>
    <row r="280" spans="1:8" ht="37.5" outlineLevel="1" x14ac:dyDescent="0.25">
      <c r="A280" s="46" t="s">
        <v>595</v>
      </c>
      <c r="B280" s="47" t="s">
        <v>534</v>
      </c>
      <c r="C280" s="47" t="s">
        <v>62</v>
      </c>
      <c r="D280" s="47" t="s">
        <v>600</v>
      </c>
      <c r="E280" s="47" t="s">
        <v>6</v>
      </c>
      <c r="F280" s="85">
        <f>F281</f>
        <v>7115762.04</v>
      </c>
    </row>
    <row r="281" spans="1:8" ht="37.5" outlineLevel="1" x14ac:dyDescent="0.25">
      <c r="A281" s="46" t="s">
        <v>15</v>
      </c>
      <c r="B281" s="47" t="s">
        <v>534</v>
      </c>
      <c r="C281" s="47" t="s">
        <v>62</v>
      </c>
      <c r="D281" s="47" t="s">
        <v>600</v>
      </c>
      <c r="E281" s="47" t="s">
        <v>16</v>
      </c>
      <c r="F281" s="85">
        <f>F282</f>
        <v>7115762.04</v>
      </c>
    </row>
    <row r="282" spans="1:8" ht="37.5" outlineLevel="1" x14ac:dyDescent="0.25">
      <c r="A282" s="46" t="s">
        <v>17</v>
      </c>
      <c r="B282" s="47" t="s">
        <v>534</v>
      </c>
      <c r="C282" s="47" t="s">
        <v>62</v>
      </c>
      <c r="D282" s="47" t="s">
        <v>600</v>
      </c>
      <c r="E282" s="47" t="s">
        <v>18</v>
      </c>
      <c r="F282" s="85">
        <v>7115762.04</v>
      </c>
    </row>
    <row r="283" spans="1:8" s="74" customFormat="1" ht="37.5" outlineLevel="1" x14ac:dyDescent="0.25">
      <c r="A283" s="160" t="s">
        <v>601</v>
      </c>
      <c r="B283" s="47" t="s">
        <v>534</v>
      </c>
      <c r="C283" s="47" t="s">
        <v>62</v>
      </c>
      <c r="D283" s="62" t="s">
        <v>603</v>
      </c>
      <c r="E283" s="62" t="s">
        <v>6</v>
      </c>
      <c r="F283" s="87">
        <f>F284</f>
        <v>9302504.5099999998</v>
      </c>
      <c r="G283" s="75"/>
      <c r="H283" s="75"/>
    </row>
    <row r="284" spans="1:8" s="74" customFormat="1" ht="37.5" outlineLevel="1" x14ac:dyDescent="0.25">
      <c r="A284" s="160" t="s">
        <v>602</v>
      </c>
      <c r="B284" s="47" t="s">
        <v>534</v>
      </c>
      <c r="C284" s="47" t="s">
        <v>62</v>
      </c>
      <c r="D284" s="62" t="s">
        <v>604</v>
      </c>
      <c r="E284" s="62" t="s">
        <v>6</v>
      </c>
      <c r="F284" s="87">
        <f>F285+F288+F291</f>
        <v>9302504.5099999998</v>
      </c>
      <c r="G284" s="75"/>
      <c r="H284" s="75"/>
    </row>
    <row r="285" spans="1:8" s="74" customFormat="1" ht="57" customHeight="1" outlineLevel="1" x14ac:dyDescent="0.25">
      <c r="A285" s="48" t="s">
        <v>617</v>
      </c>
      <c r="B285" s="47" t="s">
        <v>534</v>
      </c>
      <c r="C285" s="47" t="s">
        <v>62</v>
      </c>
      <c r="D285" s="62" t="s">
        <v>642</v>
      </c>
      <c r="E285" s="62" t="s">
        <v>6</v>
      </c>
      <c r="F285" s="87">
        <f>F286</f>
        <v>6501429.3700000001</v>
      </c>
      <c r="G285" s="75"/>
      <c r="H285" s="75"/>
    </row>
    <row r="286" spans="1:8" s="74" customFormat="1" ht="37.5" outlineLevel="1" x14ac:dyDescent="0.25">
      <c r="A286" s="46" t="s">
        <v>15</v>
      </c>
      <c r="B286" s="47" t="s">
        <v>534</v>
      </c>
      <c r="C286" s="47" t="s">
        <v>62</v>
      </c>
      <c r="D286" s="62" t="s">
        <v>642</v>
      </c>
      <c r="E286" s="47" t="s">
        <v>16</v>
      </c>
      <c r="F286" s="87">
        <f>F287</f>
        <v>6501429.3700000001</v>
      </c>
      <c r="G286" s="75"/>
      <c r="H286" s="75"/>
    </row>
    <row r="287" spans="1:8" s="74" customFormat="1" ht="37.5" outlineLevel="1" x14ac:dyDescent="0.25">
      <c r="A287" s="46" t="s">
        <v>17</v>
      </c>
      <c r="B287" s="47" t="s">
        <v>534</v>
      </c>
      <c r="C287" s="47" t="s">
        <v>62</v>
      </c>
      <c r="D287" s="62" t="s">
        <v>642</v>
      </c>
      <c r="E287" s="47" t="s">
        <v>18</v>
      </c>
      <c r="F287" s="87">
        <v>6501429.3700000001</v>
      </c>
      <c r="G287" s="75"/>
      <c r="H287" s="75"/>
    </row>
    <row r="288" spans="1:8" ht="40.5" customHeight="1" outlineLevel="1" x14ac:dyDescent="0.25">
      <c r="A288" s="48" t="s">
        <v>606</v>
      </c>
      <c r="B288" s="47" t="s">
        <v>534</v>
      </c>
      <c r="C288" s="47" t="s">
        <v>62</v>
      </c>
      <c r="D288" s="47" t="s">
        <v>605</v>
      </c>
      <c r="E288" s="47" t="s">
        <v>6</v>
      </c>
      <c r="F288" s="85">
        <f>F289</f>
        <v>201075.14</v>
      </c>
    </row>
    <row r="289" spans="1:8" ht="37.5" outlineLevel="1" x14ac:dyDescent="0.25">
      <c r="A289" s="46" t="s">
        <v>15</v>
      </c>
      <c r="B289" s="47" t="s">
        <v>534</v>
      </c>
      <c r="C289" s="47" t="s">
        <v>62</v>
      </c>
      <c r="D289" s="47" t="s">
        <v>605</v>
      </c>
      <c r="E289" s="47" t="s">
        <v>16</v>
      </c>
      <c r="F289" s="85">
        <f>F290</f>
        <v>201075.14</v>
      </c>
    </row>
    <row r="290" spans="1:8" ht="37.5" outlineLevel="1" x14ac:dyDescent="0.25">
      <c r="A290" s="46" t="s">
        <v>17</v>
      </c>
      <c r="B290" s="47" t="s">
        <v>534</v>
      </c>
      <c r="C290" s="47" t="s">
        <v>62</v>
      </c>
      <c r="D290" s="47" t="s">
        <v>605</v>
      </c>
      <c r="E290" s="47" t="s">
        <v>18</v>
      </c>
      <c r="F290" s="85">
        <v>201075.14</v>
      </c>
    </row>
    <row r="291" spans="1:8" ht="37.5" outlineLevel="1" x14ac:dyDescent="0.25">
      <c r="A291" s="46" t="s">
        <v>743</v>
      </c>
      <c r="B291" s="47" t="s">
        <v>534</v>
      </c>
      <c r="C291" s="47" t="s">
        <v>62</v>
      </c>
      <c r="D291" s="47" t="s">
        <v>742</v>
      </c>
      <c r="E291" s="47" t="s">
        <v>6</v>
      </c>
      <c r="F291" s="85">
        <f>F292</f>
        <v>2600000</v>
      </c>
    </row>
    <row r="292" spans="1:8" ht="37.5" outlineLevel="1" x14ac:dyDescent="0.25">
      <c r="A292" s="46" t="s">
        <v>15</v>
      </c>
      <c r="B292" s="47" t="s">
        <v>534</v>
      </c>
      <c r="C292" s="47" t="s">
        <v>62</v>
      </c>
      <c r="D292" s="47" t="s">
        <v>742</v>
      </c>
      <c r="E292" s="47" t="s">
        <v>16</v>
      </c>
      <c r="F292" s="85">
        <f>F293</f>
        <v>2600000</v>
      </c>
    </row>
    <row r="293" spans="1:8" ht="37.5" outlineLevel="1" x14ac:dyDescent="0.25">
      <c r="A293" s="46" t="s">
        <v>17</v>
      </c>
      <c r="B293" s="47" t="s">
        <v>534</v>
      </c>
      <c r="C293" s="47" t="s">
        <v>62</v>
      </c>
      <c r="D293" s="47" t="s">
        <v>742</v>
      </c>
      <c r="E293" s="47" t="s">
        <v>18</v>
      </c>
      <c r="F293" s="85">
        <f>2000000+600000</f>
        <v>2600000</v>
      </c>
    </row>
    <row r="294" spans="1:8" ht="20.25" customHeight="1" outlineLevel="1" x14ac:dyDescent="0.25">
      <c r="A294" s="46" t="s">
        <v>296</v>
      </c>
      <c r="B294" s="47" t="s">
        <v>534</v>
      </c>
      <c r="C294" s="47" t="s">
        <v>297</v>
      </c>
      <c r="D294" s="47" t="s">
        <v>126</v>
      </c>
      <c r="E294" s="47" t="s">
        <v>6</v>
      </c>
      <c r="F294" s="83">
        <f>F295</f>
        <v>494057.68</v>
      </c>
    </row>
    <row r="295" spans="1:8" s="74" customFormat="1" ht="56.25" outlineLevel="1" x14ac:dyDescent="0.25">
      <c r="A295" s="79" t="s">
        <v>434</v>
      </c>
      <c r="B295" s="62" t="s">
        <v>534</v>
      </c>
      <c r="C295" s="62" t="s">
        <v>297</v>
      </c>
      <c r="D295" s="62" t="s">
        <v>134</v>
      </c>
      <c r="E295" s="62" t="s">
        <v>6</v>
      </c>
      <c r="F295" s="88">
        <f>F296</f>
        <v>494057.68</v>
      </c>
      <c r="G295" s="75"/>
      <c r="H295" s="75"/>
    </row>
    <row r="296" spans="1:8" ht="37.5" outlineLevel="1" x14ac:dyDescent="0.25">
      <c r="A296" s="46" t="s">
        <v>362</v>
      </c>
      <c r="B296" s="47" t="s">
        <v>534</v>
      </c>
      <c r="C296" s="47" t="s">
        <v>297</v>
      </c>
      <c r="D296" s="47" t="s">
        <v>356</v>
      </c>
      <c r="E296" s="47" t="s">
        <v>6</v>
      </c>
      <c r="F296" s="83">
        <f>F297+F300</f>
        <v>494057.68</v>
      </c>
    </row>
    <row r="297" spans="1:8" ht="37.5" outlineLevel="1" x14ac:dyDescent="0.25">
      <c r="A297" s="29" t="s">
        <v>613</v>
      </c>
      <c r="B297" s="47" t="s">
        <v>534</v>
      </c>
      <c r="C297" s="47" t="s">
        <v>297</v>
      </c>
      <c r="D297" s="47" t="s">
        <v>643</v>
      </c>
      <c r="E297" s="47" t="s">
        <v>6</v>
      </c>
      <c r="F297" s="83">
        <f>F298</f>
        <v>344057.68</v>
      </c>
    </row>
    <row r="298" spans="1:8" outlineLevel="1" x14ac:dyDescent="0.25">
      <c r="A298" s="46" t="s">
        <v>19</v>
      </c>
      <c r="B298" s="47" t="s">
        <v>534</v>
      </c>
      <c r="C298" s="47" t="s">
        <v>297</v>
      </c>
      <c r="D298" s="47" t="s">
        <v>643</v>
      </c>
      <c r="E298" s="47" t="s">
        <v>20</v>
      </c>
      <c r="F298" s="83">
        <f>F299</f>
        <v>344057.68</v>
      </c>
    </row>
    <row r="299" spans="1:8" ht="56.25" outlineLevel="1" x14ac:dyDescent="0.25">
      <c r="A299" s="46" t="s">
        <v>47</v>
      </c>
      <c r="B299" s="47" t="s">
        <v>534</v>
      </c>
      <c r="C299" s="47" t="s">
        <v>297</v>
      </c>
      <c r="D299" s="47" t="s">
        <v>643</v>
      </c>
      <c r="E299" s="47" t="s">
        <v>48</v>
      </c>
      <c r="F299" s="83">
        <v>344057.68</v>
      </c>
    </row>
    <row r="300" spans="1:8" ht="37.5" customHeight="1" outlineLevel="1" x14ac:dyDescent="0.25">
      <c r="A300" s="46" t="s">
        <v>310</v>
      </c>
      <c r="B300" s="47" t="s">
        <v>534</v>
      </c>
      <c r="C300" s="47" t="s">
        <v>297</v>
      </c>
      <c r="D300" s="47" t="s">
        <v>363</v>
      </c>
      <c r="E300" s="47" t="s">
        <v>6</v>
      </c>
      <c r="F300" s="83">
        <f>F301</f>
        <v>150000</v>
      </c>
    </row>
    <row r="301" spans="1:8" outlineLevel="1" x14ac:dyDescent="0.25">
      <c r="A301" s="46" t="s">
        <v>19</v>
      </c>
      <c r="B301" s="47" t="s">
        <v>534</v>
      </c>
      <c r="C301" s="47" t="s">
        <v>297</v>
      </c>
      <c r="D301" s="47" t="s">
        <v>363</v>
      </c>
      <c r="E301" s="47" t="s">
        <v>20</v>
      </c>
      <c r="F301" s="83">
        <f>F302</f>
        <v>150000</v>
      </c>
    </row>
    <row r="302" spans="1:8" ht="56.25" outlineLevel="1" x14ac:dyDescent="0.25">
      <c r="A302" s="46" t="s">
        <v>47</v>
      </c>
      <c r="B302" s="47" t="s">
        <v>534</v>
      </c>
      <c r="C302" s="47" t="s">
        <v>297</v>
      </c>
      <c r="D302" s="47" t="s">
        <v>363</v>
      </c>
      <c r="E302" s="47" t="s">
        <v>48</v>
      </c>
      <c r="F302" s="85">
        <v>150000</v>
      </c>
    </row>
    <row r="303" spans="1:8" s="74" customFormat="1" ht="18.75" customHeight="1" outlineLevel="1" x14ac:dyDescent="0.25">
      <c r="A303" s="79" t="s">
        <v>64</v>
      </c>
      <c r="B303" s="62" t="s">
        <v>534</v>
      </c>
      <c r="C303" s="62" t="s">
        <v>65</v>
      </c>
      <c r="D303" s="62" t="s">
        <v>126</v>
      </c>
      <c r="E303" s="62" t="s">
        <v>6</v>
      </c>
      <c r="F303" s="87">
        <f>F304</f>
        <v>515000</v>
      </c>
      <c r="G303" s="75"/>
      <c r="H303" s="75"/>
    </row>
    <row r="304" spans="1:8" outlineLevel="2" x14ac:dyDescent="0.25">
      <c r="A304" s="46" t="s">
        <v>66</v>
      </c>
      <c r="B304" s="47" t="s">
        <v>534</v>
      </c>
      <c r="C304" s="47" t="s">
        <v>67</v>
      </c>
      <c r="D304" s="47" t="s">
        <v>126</v>
      </c>
      <c r="E304" s="47" t="s">
        <v>6</v>
      </c>
      <c r="F304" s="85">
        <f>F305+F314</f>
        <v>515000</v>
      </c>
    </row>
    <row r="305" spans="1:8" s="74" customFormat="1" ht="41.25" customHeight="1" outlineLevel="3" x14ac:dyDescent="0.25">
      <c r="A305" s="79" t="s">
        <v>364</v>
      </c>
      <c r="B305" s="62" t="s">
        <v>534</v>
      </c>
      <c r="C305" s="62" t="s">
        <v>67</v>
      </c>
      <c r="D305" s="62" t="s">
        <v>135</v>
      </c>
      <c r="E305" s="62" t="s">
        <v>6</v>
      </c>
      <c r="F305" s="87">
        <f>F306+F310</f>
        <v>470000</v>
      </c>
      <c r="G305" s="75"/>
      <c r="H305" s="75"/>
    </row>
    <row r="306" spans="1:8" ht="42.75" customHeight="1" outlineLevel="3" x14ac:dyDescent="0.25">
      <c r="A306" s="46" t="s">
        <v>365</v>
      </c>
      <c r="B306" s="47" t="s">
        <v>534</v>
      </c>
      <c r="C306" s="47" t="s">
        <v>67</v>
      </c>
      <c r="D306" s="47" t="s">
        <v>400</v>
      </c>
      <c r="E306" s="47" t="s">
        <v>6</v>
      </c>
      <c r="F306" s="85">
        <f>F307</f>
        <v>440000</v>
      </c>
    </row>
    <row r="307" spans="1:8" ht="23.25" customHeight="1" outlineLevel="3" x14ac:dyDescent="0.25">
      <c r="A307" s="46" t="s">
        <v>245</v>
      </c>
      <c r="B307" s="47" t="s">
        <v>534</v>
      </c>
      <c r="C307" s="47" t="s">
        <v>67</v>
      </c>
      <c r="D307" s="47" t="s">
        <v>367</v>
      </c>
      <c r="E307" s="47" t="s">
        <v>6</v>
      </c>
      <c r="F307" s="85">
        <f>F308</f>
        <v>440000</v>
      </c>
    </row>
    <row r="308" spans="1:8" ht="23.25" customHeight="1" outlineLevel="3" x14ac:dyDescent="0.25">
      <c r="A308" s="46" t="s">
        <v>15</v>
      </c>
      <c r="B308" s="47" t="s">
        <v>534</v>
      </c>
      <c r="C308" s="47" t="s">
        <v>67</v>
      </c>
      <c r="D308" s="47" t="s">
        <v>367</v>
      </c>
      <c r="E308" s="47" t="s">
        <v>16</v>
      </c>
      <c r="F308" s="85">
        <f>F309</f>
        <v>440000</v>
      </c>
    </row>
    <row r="309" spans="1:8" ht="22.5" customHeight="1" outlineLevel="3" x14ac:dyDescent="0.25">
      <c r="A309" s="46" t="s">
        <v>17</v>
      </c>
      <c r="B309" s="47" t="s">
        <v>534</v>
      </c>
      <c r="C309" s="47" t="s">
        <v>67</v>
      </c>
      <c r="D309" s="47" t="s">
        <v>367</v>
      </c>
      <c r="E309" s="47" t="s">
        <v>18</v>
      </c>
      <c r="F309" s="85">
        <v>440000</v>
      </c>
    </row>
    <row r="310" spans="1:8" ht="37.5" outlineLevel="7" x14ac:dyDescent="0.25">
      <c r="A310" s="46" t="s">
        <v>368</v>
      </c>
      <c r="B310" s="47" t="s">
        <v>534</v>
      </c>
      <c r="C310" s="47" t="s">
        <v>67</v>
      </c>
      <c r="D310" s="47" t="s">
        <v>247</v>
      </c>
      <c r="E310" s="47" t="s">
        <v>6</v>
      </c>
      <c r="F310" s="83">
        <f>F311</f>
        <v>30000</v>
      </c>
    </row>
    <row r="311" spans="1:8" ht="25.5" customHeight="1" outlineLevel="5" x14ac:dyDescent="0.25">
      <c r="A311" s="46" t="s">
        <v>68</v>
      </c>
      <c r="B311" s="47" t="s">
        <v>534</v>
      </c>
      <c r="C311" s="47" t="s">
        <v>67</v>
      </c>
      <c r="D311" s="47" t="s">
        <v>246</v>
      </c>
      <c r="E311" s="47" t="s">
        <v>6</v>
      </c>
      <c r="F311" s="85">
        <f>F312</f>
        <v>30000</v>
      </c>
    </row>
    <row r="312" spans="1:8" ht="37.5" outlineLevel="6" x14ac:dyDescent="0.25">
      <c r="A312" s="46" t="s">
        <v>15</v>
      </c>
      <c r="B312" s="47" t="s">
        <v>534</v>
      </c>
      <c r="C312" s="47" t="s">
        <v>67</v>
      </c>
      <c r="D312" s="47" t="s">
        <v>246</v>
      </c>
      <c r="E312" s="47" t="s">
        <v>16</v>
      </c>
      <c r="F312" s="85">
        <f>F313</f>
        <v>30000</v>
      </c>
    </row>
    <row r="313" spans="1:8" ht="21" customHeight="1" outlineLevel="7" x14ac:dyDescent="0.25">
      <c r="A313" s="46" t="s">
        <v>17</v>
      </c>
      <c r="B313" s="47" t="s">
        <v>534</v>
      </c>
      <c r="C313" s="47" t="s">
        <v>67</v>
      </c>
      <c r="D313" s="47" t="s">
        <v>246</v>
      </c>
      <c r="E313" s="47" t="s">
        <v>18</v>
      </c>
      <c r="F313" s="85">
        <v>30000</v>
      </c>
    </row>
    <row r="314" spans="1:8" s="74" customFormat="1" ht="75" outlineLevel="3" x14ac:dyDescent="0.25">
      <c r="A314" s="79" t="s">
        <v>443</v>
      </c>
      <c r="B314" s="62" t="s">
        <v>534</v>
      </c>
      <c r="C314" s="62" t="s">
        <v>67</v>
      </c>
      <c r="D314" s="62" t="s">
        <v>369</v>
      </c>
      <c r="E314" s="62" t="s">
        <v>6</v>
      </c>
      <c r="F314" s="87">
        <f>F315</f>
        <v>45000</v>
      </c>
      <c r="G314" s="75"/>
      <c r="H314" s="75"/>
    </row>
    <row r="315" spans="1:8" ht="37.5" outlineLevel="5" x14ac:dyDescent="0.25">
      <c r="A315" s="46" t="s">
        <v>370</v>
      </c>
      <c r="B315" s="47" t="s">
        <v>534</v>
      </c>
      <c r="C315" s="47" t="s">
        <v>67</v>
      </c>
      <c r="D315" s="47" t="s">
        <v>371</v>
      </c>
      <c r="E315" s="47" t="s">
        <v>6</v>
      </c>
      <c r="F315" s="85">
        <f>F317</f>
        <v>45000</v>
      </c>
    </row>
    <row r="316" spans="1:8" outlineLevel="5" x14ac:dyDescent="0.25">
      <c r="A316" s="46" t="s">
        <v>372</v>
      </c>
      <c r="B316" s="47" t="s">
        <v>534</v>
      </c>
      <c r="C316" s="47" t="s">
        <v>67</v>
      </c>
      <c r="D316" s="47" t="s">
        <v>373</v>
      </c>
      <c r="E316" s="47" t="s">
        <v>6</v>
      </c>
      <c r="F316" s="85">
        <f>F317</f>
        <v>45000</v>
      </c>
    </row>
    <row r="317" spans="1:8" ht="37.5" outlineLevel="6" x14ac:dyDescent="0.25">
      <c r="A317" s="46" t="s">
        <v>15</v>
      </c>
      <c r="B317" s="47" t="s">
        <v>534</v>
      </c>
      <c r="C317" s="47" t="s">
        <v>67</v>
      </c>
      <c r="D317" s="47" t="s">
        <v>373</v>
      </c>
      <c r="E317" s="47" t="s">
        <v>16</v>
      </c>
      <c r="F317" s="85">
        <f>F318</f>
        <v>45000</v>
      </c>
    </row>
    <row r="318" spans="1:8" ht="20.25" customHeight="1" outlineLevel="7" x14ac:dyDescent="0.25">
      <c r="A318" s="46" t="s">
        <v>17</v>
      </c>
      <c r="B318" s="47" t="s">
        <v>534</v>
      </c>
      <c r="C318" s="47" t="s">
        <v>67</v>
      </c>
      <c r="D318" s="47" t="s">
        <v>373</v>
      </c>
      <c r="E318" s="47" t="s">
        <v>18</v>
      </c>
      <c r="F318" s="85">
        <v>45000</v>
      </c>
    </row>
    <row r="319" spans="1:8" s="74" customFormat="1" outlineLevel="1" x14ac:dyDescent="0.25">
      <c r="A319" s="79" t="s">
        <v>69</v>
      </c>
      <c r="B319" s="62" t="s">
        <v>534</v>
      </c>
      <c r="C319" s="62" t="s">
        <v>70</v>
      </c>
      <c r="D319" s="62" t="s">
        <v>126</v>
      </c>
      <c r="E319" s="62" t="s">
        <v>6</v>
      </c>
      <c r="F319" s="87">
        <f>F320</f>
        <v>16105024.539999999</v>
      </c>
      <c r="G319" s="75"/>
      <c r="H319" s="75"/>
    </row>
    <row r="320" spans="1:8" outlineLevel="2" x14ac:dyDescent="0.25">
      <c r="A320" s="46" t="s">
        <v>258</v>
      </c>
      <c r="B320" s="47" t="s">
        <v>534</v>
      </c>
      <c r="C320" s="47" t="s">
        <v>257</v>
      </c>
      <c r="D320" s="47" t="s">
        <v>126</v>
      </c>
      <c r="E320" s="47" t="s">
        <v>6</v>
      </c>
      <c r="F320" s="85">
        <f>F321</f>
        <v>16105024.539999999</v>
      </c>
    </row>
    <row r="321" spans="1:8" s="74" customFormat="1" ht="37.5" outlineLevel="3" x14ac:dyDescent="0.25">
      <c r="A321" s="79" t="s">
        <v>376</v>
      </c>
      <c r="B321" s="62" t="s">
        <v>534</v>
      </c>
      <c r="C321" s="62" t="s">
        <v>257</v>
      </c>
      <c r="D321" s="62" t="s">
        <v>136</v>
      </c>
      <c r="E321" s="62" t="s">
        <v>6</v>
      </c>
      <c r="F321" s="87">
        <f>F322+F326</f>
        <v>16105024.539999999</v>
      </c>
      <c r="G321" s="75"/>
      <c r="H321" s="75"/>
    </row>
    <row r="322" spans="1:8" ht="37.5" outlineLevel="3" x14ac:dyDescent="0.25">
      <c r="A322" s="46" t="s">
        <v>375</v>
      </c>
      <c r="B322" s="47" t="s">
        <v>534</v>
      </c>
      <c r="C322" s="47" t="s">
        <v>257</v>
      </c>
      <c r="D322" s="47" t="s">
        <v>229</v>
      </c>
      <c r="E322" s="47" t="s">
        <v>6</v>
      </c>
      <c r="F322" s="85">
        <f>F323</f>
        <v>16000000</v>
      </c>
    </row>
    <row r="323" spans="1:8" ht="56.25" outlineLevel="5" x14ac:dyDescent="0.25">
      <c r="A323" s="46" t="s">
        <v>73</v>
      </c>
      <c r="B323" s="47" t="s">
        <v>534</v>
      </c>
      <c r="C323" s="47" t="s">
        <v>257</v>
      </c>
      <c r="D323" s="47" t="s">
        <v>137</v>
      </c>
      <c r="E323" s="47" t="s">
        <v>6</v>
      </c>
      <c r="F323" s="85">
        <f>F324</f>
        <v>16000000</v>
      </c>
    </row>
    <row r="324" spans="1:8" ht="37.5" outlineLevel="6" x14ac:dyDescent="0.25">
      <c r="A324" s="46" t="s">
        <v>37</v>
      </c>
      <c r="B324" s="47" t="s">
        <v>534</v>
      </c>
      <c r="C324" s="47" t="s">
        <v>257</v>
      </c>
      <c r="D324" s="47" t="s">
        <v>137</v>
      </c>
      <c r="E324" s="47" t="s">
        <v>38</v>
      </c>
      <c r="F324" s="85">
        <f>F325</f>
        <v>16000000</v>
      </c>
    </row>
    <row r="325" spans="1:8" outlineLevel="7" x14ac:dyDescent="0.25">
      <c r="A325" s="46" t="s">
        <v>74</v>
      </c>
      <c r="B325" s="47" t="s">
        <v>534</v>
      </c>
      <c r="C325" s="47" t="s">
        <v>257</v>
      </c>
      <c r="D325" s="47" t="s">
        <v>137</v>
      </c>
      <c r="E325" s="47" t="s">
        <v>75</v>
      </c>
      <c r="F325" s="85">
        <v>16000000</v>
      </c>
    </row>
    <row r="326" spans="1:8" ht="37.5" outlineLevel="7" x14ac:dyDescent="0.25">
      <c r="A326" s="46" t="s">
        <v>211</v>
      </c>
      <c r="B326" s="47" t="s">
        <v>534</v>
      </c>
      <c r="C326" s="47" t="s">
        <v>257</v>
      </c>
      <c r="D326" s="47" t="s">
        <v>230</v>
      </c>
      <c r="E326" s="47" t="s">
        <v>6</v>
      </c>
      <c r="F326" s="85">
        <f>F327</f>
        <v>105024.54</v>
      </c>
    </row>
    <row r="327" spans="1:8" ht="75" outlineLevel="7" x14ac:dyDescent="0.25">
      <c r="A327" s="46" t="s">
        <v>555</v>
      </c>
      <c r="B327" s="47" t="s">
        <v>534</v>
      </c>
      <c r="C327" s="47" t="s">
        <v>257</v>
      </c>
      <c r="D327" s="47" t="s">
        <v>556</v>
      </c>
      <c r="E327" s="47" t="s">
        <v>6</v>
      </c>
      <c r="F327" s="85">
        <f>F328</f>
        <v>105024.54</v>
      </c>
    </row>
    <row r="328" spans="1:8" ht="37.5" outlineLevel="7" x14ac:dyDescent="0.25">
      <c r="A328" s="46" t="s">
        <v>37</v>
      </c>
      <c r="B328" s="47" t="s">
        <v>534</v>
      </c>
      <c r="C328" s="47" t="s">
        <v>257</v>
      </c>
      <c r="D328" s="47" t="s">
        <v>556</v>
      </c>
      <c r="E328" s="47" t="s">
        <v>38</v>
      </c>
      <c r="F328" s="85">
        <f>F329</f>
        <v>105024.54</v>
      </c>
    </row>
    <row r="329" spans="1:8" outlineLevel="7" x14ac:dyDescent="0.25">
      <c r="A329" s="46" t="s">
        <v>74</v>
      </c>
      <c r="B329" s="47" t="s">
        <v>534</v>
      </c>
      <c r="C329" s="47" t="s">
        <v>257</v>
      </c>
      <c r="D329" s="47" t="s">
        <v>556</v>
      </c>
      <c r="E329" s="47" t="s">
        <v>75</v>
      </c>
      <c r="F329" s="85">
        <v>105024.54</v>
      </c>
    </row>
    <row r="330" spans="1:8" s="74" customFormat="1" outlineLevel="1" x14ac:dyDescent="0.25">
      <c r="A330" s="79" t="s">
        <v>79</v>
      </c>
      <c r="B330" s="62" t="s">
        <v>534</v>
      </c>
      <c r="C330" s="62" t="s">
        <v>80</v>
      </c>
      <c r="D330" s="62" t="s">
        <v>126</v>
      </c>
      <c r="E330" s="62" t="s">
        <v>6</v>
      </c>
      <c r="F330" s="87">
        <f>F331+F352</f>
        <v>32977506.280000001</v>
      </c>
      <c r="G330" s="75"/>
      <c r="H330" s="75"/>
    </row>
    <row r="331" spans="1:8" outlineLevel="2" x14ac:dyDescent="0.25">
      <c r="A331" s="46" t="s">
        <v>81</v>
      </c>
      <c r="B331" s="47" t="s">
        <v>534</v>
      </c>
      <c r="C331" s="47" t="s">
        <v>82</v>
      </c>
      <c r="D331" s="47" t="s">
        <v>126</v>
      </c>
      <c r="E331" s="47" t="s">
        <v>6</v>
      </c>
      <c r="F331" s="85">
        <f>F332</f>
        <v>32797506.280000001</v>
      </c>
    </row>
    <row r="332" spans="1:8" s="74" customFormat="1" ht="37.5" outlineLevel="3" x14ac:dyDescent="0.25">
      <c r="A332" s="79" t="s">
        <v>376</v>
      </c>
      <c r="B332" s="47" t="s">
        <v>534</v>
      </c>
      <c r="C332" s="62" t="s">
        <v>82</v>
      </c>
      <c r="D332" s="62" t="s">
        <v>136</v>
      </c>
      <c r="E332" s="62" t="s">
        <v>6</v>
      </c>
      <c r="F332" s="87">
        <f>F333+F347+F337</f>
        <v>32797506.280000001</v>
      </c>
      <c r="G332" s="75"/>
      <c r="H332" s="75"/>
    </row>
    <row r="333" spans="1:8" ht="21.75" customHeight="1" outlineLevel="3" x14ac:dyDescent="0.25">
      <c r="A333" s="46" t="s">
        <v>377</v>
      </c>
      <c r="B333" s="47" t="s">
        <v>534</v>
      </c>
      <c r="C333" s="47" t="s">
        <v>82</v>
      </c>
      <c r="D333" s="47" t="s">
        <v>228</v>
      </c>
      <c r="E333" s="47" t="s">
        <v>6</v>
      </c>
      <c r="F333" s="85">
        <f>F344+F341+F334</f>
        <v>7973946.2800000003</v>
      </c>
    </row>
    <row r="334" spans="1:8" ht="37.5" outlineLevel="7" x14ac:dyDescent="0.25">
      <c r="A334" s="51" t="s">
        <v>84</v>
      </c>
      <c r="B334" s="47" t="s">
        <v>534</v>
      </c>
      <c r="C334" s="47" t="s">
        <v>82</v>
      </c>
      <c r="D334" s="47" t="s">
        <v>141</v>
      </c>
      <c r="E334" s="47" t="s">
        <v>6</v>
      </c>
      <c r="F334" s="85">
        <f>F335</f>
        <v>7740500</v>
      </c>
    </row>
    <row r="335" spans="1:8" ht="37.5" outlineLevel="7" x14ac:dyDescent="0.25">
      <c r="A335" s="46" t="s">
        <v>37</v>
      </c>
      <c r="B335" s="47" t="s">
        <v>534</v>
      </c>
      <c r="C335" s="47" t="s">
        <v>82</v>
      </c>
      <c r="D335" s="47" t="s">
        <v>141</v>
      </c>
      <c r="E335" s="47" t="s">
        <v>38</v>
      </c>
      <c r="F335" s="85">
        <f>F336</f>
        <v>7740500</v>
      </c>
    </row>
    <row r="336" spans="1:8" outlineLevel="7" x14ac:dyDescent="0.25">
      <c r="A336" s="46" t="s">
        <v>74</v>
      </c>
      <c r="B336" s="47" t="s">
        <v>534</v>
      </c>
      <c r="C336" s="47" t="s">
        <v>82</v>
      </c>
      <c r="D336" s="47" t="s">
        <v>141</v>
      </c>
      <c r="E336" s="47" t="s">
        <v>75</v>
      </c>
      <c r="F336" s="85">
        <v>7740500</v>
      </c>
    </row>
    <row r="337" spans="1:6" ht="37.5" outlineLevel="7" x14ac:dyDescent="0.25">
      <c r="A337" s="210" t="s">
        <v>741</v>
      </c>
      <c r="B337" s="209" t="s">
        <v>534</v>
      </c>
      <c r="C337" s="209" t="s">
        <v>82</v>
      </c>
      <c r="D337" s="209" t="s">
        <v>740</v>
      </c>
      <c r="E337" s="209" t="s">
        <v>6</v>
      </c>
      <c r="F337" s="85">
        <f>F338</f>
        <v>22853060</v>
      </c>
    </row>
    <row r="338" spans="1:6" ht="37.5" outlineLevel="7" x14ac:dyDescent="0.25">
      <c r="A338" s="34" t="s">
        <v>84</v>
      </c>
      <c r="B338" s="209" t="s">
        <v>534</v>
      </c>
      <c r="C338" s="209" t="s">
        <v>82</v>
      </c>
      <c r="D338" s="209" t="s">
        <v>739</v>
      </c>
      <c r="E338" s="209" t="s">
        <v>6</v>
      </c>
      <c r="F338" s="85">
        <f>F339</f>
        <v>22853060</v>
      </c>
    </row>
    <row r="339" spans="1:6" ht="37.5" outlineLevel="7" x14ac:dyDescent="0.25">
      <c r="A339" s="210" t="s">
        <v>37</v>
      </c>
      <c r="B339" s="209" t="s">
        <v>534</v>
      </c>
      <c r="C339" s="209" t="s">
        <v>82</v>
      </c>
      <c r="D339" s="209" t="s">
        <v>739</v>
      </c>
      <c r="E339" s="209" t="s">
        <v>38</v>
      </c>
      <c r="F339" s="85">
        <f>F340</f>
        <v>22853060</v>
      </c>
    </row>
    <row r="340" spans="1:6" outlineLevel="7" x14ac:dyDescent="0.25">
      <c r="A340" s="210" t="s">
        <v>74</v>
      </c>
      <c r="B340" s="209" t="s">
        <v>534</v>
      </c>
      <c r="C340" s="209" t="s">
        <v>82</v>
      </c>
      <c r="D340" s="209" t="s">
        <v>739</v>
      </c>
      <c r="E340" s="209" t="s">
        <v>75</v>
      </c>
      <c r="F340" s="85">
        <v>22853060</v>
      </c>
    </row>
    <row r="341" spans="1:6" ht="75" outlineLevel="7" x14ac:dyDescent="0.25">
      <c r="A341" s="29" t="s">
        <v>401</v>
      </c>
      <c r="B341" s="47" t="s">
        <v>534</v>
      </c>
      <c r="C341" s="47" t="s">
        <v>82</v>
      </c>
      <c r="D341" s="47" t="s">
        <v>298</v>
      </c>
      <c r="E341" s="47" t="s">
        <v>6</v>
      </c>
      <c r="F341" s="85">
        <f>F342</f>
        <v>226442.89</v>
      </c>
    </row>
    <row r="342" spans="1:6" ht="37.5" outlineLevel="7" x14ac:dyDescent="0.25">
      <c r="A342" s="46" t="s">
        <v>37</v>
      </c>
      <c r="B342" s="47" t="s">
        <v>534</v>
      </c>
      <c r="C342" s="47" t="s">
        <v>82</v>
      </c>
      <c r="D342" s="47" t="s">
        <v>298</v>
      </c>
      <c r="E342" s="47" t="s">
        <v>38</v>
      </c>
      <c r="F342" s="85">
        <f>F343</f>
        <v>226442.89</v>
      </c>
    </row>
    <row r="343" spans="1:6" outlineLevel="7" x14ac:dyDescent="0.25">
      <c r="A343" s="46" t="s">
        <v>74</v>
      </c>
      <c r="B343" s="47" t="s">
        <v>534</v>
      </c>
      <c r="C343" s="47" t="s">
        <v>82</v>
      </c>
      <c r="D343" s="47" t="s">
        <v>298</v>
      </c>
      <c r="E343" s="47" t="s">
        <v>75</v>
      </c>
      <c r="F343" s="85">
        <v>226442.89</v>
      </c>
    </row>
    <row r="344" spans="1:6" ht="36.75" customHeight="1" outlineLevel="3" x14ac:dyDescent="0.25">
      <c r="A344" s="46" t="s">
        <v>311</v>
      </c>
      <c r="B344" s="47" t="s">
        <v>534</v>
      </c>
      <c r="C344" s="47" t="s">
        <v>82</v>
      </c>
      <c r="D344" s="47" t="s">
        <v>312</v>
      </c>
      <c r="E344" s="47" t="s">
        <v>6</v>
      </c>
      <c r="F344" s="85">
        <f>F345</f>
        <v>7003.39</v>
      </c>
    </row>
    <row r="345" spans="1:6" ht="37.5" outlineLevel="3" x14ac:dyDescent="0.25">
      <c r="A345" s="46" t="s">
        <v>37</v>
      </c>
      <c r="B345" s="47" t="s">
        <v>534</v>
      </c>
      <c r="C345" s="47" t="s">
        <v>82</v>
      </c>
      <c r="D345" s="47" t="s">
        <v>312</v>
      </c>
      <c r="E345" s="47" t="s">
        <v>38</v>
      </c>
      <c r="F345" s="85">
        <f>F346</f>
        <v>7003.39</v>
      </c>
    </row>
    <row r="346" spans="1:6" outlineLevel="3" x14ac:dyDescent="0.25">
      <c r="A346" s="46" t="s">
        <v>74</v>
      </c>
      <c r="B346" s="47" t="s">
        <v>534</v>
      </c>
      <c r="C346" s="47" t="s">
        <v>82</v>
      </c>
      <c r="D346" s="47" t="s">
        <v>312</v>
      </c>
      <c r="E346" s="47" t="s">
        <v>75</v>
      </c>
      <c r="F346" s="85">
        <v>7003.39</v>
      </c>
    </row>
    <row r="347" spans="1:6" ht="37.5" outlineLevel="7" x14ac:dyDescent="0.25">
      <c r="A347" s="46" t="s">
        <v>211</v>
      </c>
      <c r="B347" s="47" t="s">
        <v>534</v>
      </c>
      <c r="C347" s="47" t="s">
        <v>82</v>
      </c>
      <c r="D347" s="47" t="s">
        <v>230</v>
      </c>
      <c r="E347" s="47" t="s">
        <v>6</v>
      </c>
      <c r="F347" s="83">
        <f>F348</f>
        <v>1970500</v>
      </c>
    </row>
    <row r="348" spans="1:6" outlineLevel="5" x14ac:dyDescent="0.25">
      <c r="A348" s="46" t="s">
        <v>83</v>
      </c>
      <c r="B348" s="47" t="s">
        <v>534</v>
      </c>
      <c r="C348" s="47" t="s">
        <v>82</v>
      </c>
      <c r="D348" s="47" t="s">
        <v>140</v>
      </c>
      <c r="E348" s="47" t="s">
        <v>6</v>
      </c>
      <c r="F348" s="85">
        <f>F349</f>
        <v>1970500</v>
      </c>
    </row>
    <row r="349" spans="1:6" ht="37.5" outlineLevel="6" x14ac:dyDescent="0.25">
      <c r="A349" s="46" t="s">
        <v>37</v>
      </c>
      <c r="B349" s="47" t="s">
        <v>534</v>
      </c>
      <c r="C349" s="47" t="s">
        <v>82</v>
      </c>
      <c r="D349" s="47" t="s">
        <v>140</v>
      </c>
      <c r="E349" s="47" t="s">
        <v>38</v>
      </c>
      <c r="F349" s="85">
        <f>F350+F351</f>
        <v>1970500</v>
      </c>
    </row>
    <row r="350" spans="1:6" outlineLevel="7" x14ac:dyDescent="0.25">
      <c r="A350" s="46" t="s">
        <v>74</v>
      </c>
      <c r="B350" s="47" t="s">
        <v>534</v>
      </c>
      <c r="C350" s="47" t="s">
        <v>82</v>
      </c>
      <c r="D350" s="47" t="s">
        <v>140</v>
      </c>
      <c r="E350" s="47" t="s">
        <v>75</v>
      </c>
      <c r="F350" s="85">
        <v>1856500</v>
      </c>
    </row>
    <row r="351" spans="1:6" ht="37.5" outlineLevel="7" x14ac:dyDescent="0.25">
      <c r="A351" s="46" t="s">
        <v>378</v>
      </c>
      <c r="B351" s="47" t="s">
        <v>534</v>
      </c>
      <c r="C351" s="47" t="s">
        <v>82</v>
      </c>
      <c r="D351" s="47" t="s">
        <v>140</v>
      </c>
      <c r="E351" s="47" t="s">
        <v>253</v>
      </c>
      <c r="F351" s="85">
        <v>114000</v>
      </c>
    </row>
    <row r="352" spans="1:6" outlineLevel="7" x14ac:dyDescent="0.25">
      <c r="A352" s="46" t="s">
        <v>557</v>
      </c>
      <c r="B352" s="47" t="s">
        <v>534</v>
      </c>
      <c r="C352" s="47" t="s">
        <v>558</v>
      </c>
      <c r="D352" s="47" t="s">
        <v>126</v>
      </c>
      <c r="E352" s="47" t="s">
        <v>6</v>
      </c>
      <c r="F352" s="85">
        <f>F353</f>
        <v>180000</v>
      </c>
    </row>
    <row r="353" spans="1:8" ht="37.5" outlineLevel="7" x14ac:dyDescent="0.25">
      <c r="A353" s="46" t="s">
        <v>376</v>
      </c>
      <c r="B353" s="47" t="s">
        <v>534</v>
      </c>
      <c r="C353" s="47" t="s">
        <v>558</v>
      </c>
      <c r="D353" s="47" t="s">
        <v>136</v>
      </c>
      <c r="E353" s="47" t="s">
        <v>6</v>
      </c>
      <c r="F353" s="85">
        <f>F354</f>
        <v>180000</v>
      </c>
    </row>
    <row r="354" spans="1:8" ht="37.5" outlineLevel="7" x14ac:dyDescent="0.25">
      <c r="A354" s="46" t="s">
        <v>211</v>
      </c>
      <c r="B354" s="47" t="s">
        <v>534</v>
      </c>
      <c r="C354" s="47" t="s">
        <v>558</v>
      </c>
      <c r="D354" s="47" t="s">
        <v>230</v>
      </c>
      <c r="E354" s="47" t="s">
        <v>6</v>
      </c>
      <c r="F354" s="85">
        <f>F355</f>
        <v>180000</v>
      </c>
    </row>
    <row r="355" spans="1:8" ht="56.25" outlineLevel="7" x14ac:dyDescent="0.25">
      <c r="A355" s="46" t="s">
        <v>559</v>
      </c>
      <c r="B355" s="47" t="s">
        <v>534</v>
      </c>
      <c r="C355" s="47" t="s">
        <v>558</v>
      </c>
      <c r="D355" s="47" t="s">
        <v>560</v>
      </c>
      <c r="E355" s="47" t="s">
        <v>6</v>
      </c>
      <c r="F355" s="85">
        <f>F356</f>
        <v>180000</v>
      </c>
    </row>
    <row r="356" spans="1:8" ht="37.5" outlineLevel="7" x14ac:dyDescent="0.25">
      <c r="A356" s="46" t="s">
        <v>37</v>
      </c>
      <c r="B356" s="47" t="s">
        <v>534</v>
      </c>
      <c r="C356" s="47" t="s">
        <v>558</v>
      </c>
      <c r="D356" s="47" t="s">
        <v>560</v>
      </c>
      <c r="E356" s="47" t="s">
        <v>38</v>
      </c>
      <c r="F356" s="85">
        <f>F357</f>
        <v>180000</v>
      </c>
    </row>
    <row r="357" spans="1:8" outlineLevel="7" x14ac:dyDescent="0.25">
      <c r="A357" s="46" t="s">
        <v>74</v>
      </c>
      <c r="B357" s="47" t="s">
        <v>534</v>
      </c>
      <c r="C357" s="47" t="s">
        <v>558</v>
      </c>
      <c r="D357" s="47" t="s">
        <v>560</v>
      </c>
      <c r="E357" s="47" t="s">
        <v>75</v>
      </c>
      <c r="F357" s="85">
        <v>180000</v>
      </c>
    </row>
    <row r="358" spans="1:8" s="74" customFormat="1" outlineLevel="1" x14ac:dyDescent="0.25">
      <c r="A358" s="79" t="s">
        <v>85</v>
      </c>
      <c r="B358" s="62" t="s">
        <v>534</v>
      </c>
      <c r="C358" s="62" t="s">
        <v>86</v>
      </c>
      <c r="D358" s="62" t="s">
        <v>126</v>
      </c>
      <c r="E358" s="62" t="s">
        <v>6</v>
      </c>
      <c r="F358" s="87">
        <f>F359+F364+F379</f>
        <v>40237941.520000003</v>
      </c>
      <c r="G358" s="75"/>
      <c r="H358" s="75"/>
    </row>
    <row r="359" spans="1:8" outlineLevel="2" x14ac:dyDescent="0.25">
      <c r="A359" s="46" t="s">
        <v>87</v>
      </c>
      <c r="B359" s="47" t="s">
        <v>534</v>
      </c>
      <c r="C359" s="47" t="s">
        <v>88</v>
      </c>
      <c r="D359" s="47" t="s">
        <v>126</v>
      </c>
      <c r="E359" s="47" t="s">
        <v>6</v>
      </c>
      <c r="F359" s="85">
        <f>F360</f>
        <v>5559675.2400000002</v>
      </c>
    </row>
    <row r="360" spans="1:8" ht="37.5" outlineLevel="4" x14ac:dyDescent="0.25">
      <c r="A360" s="46" t="s">
        <v>132</v>
      </c>
      <c r="B360" s="47" t="s">
        <v>534</v>
      </c>
      <c r="C360" s="47" t="s">
        <v>88</v>
      </c>
      <c r="D360" s="47" t="s">
        <v>127</v>
      </c>
      <c r="E360" s="47" t="s">
        <v>6</v>
      </c>
      <c r="F360" s="85">
        <f>F361</f>
        <v>5559675.2400000002</v>
      </c>
    </row>
    <row r="361" spans="1:8" outlineLevel="5" x14ac:dyDescent="0.25">
      <c r="A361" s="46" t="s">
        <v>89</v>
      </c>
      <c r="B361" s="47" t="s">
        <v>534</v>
      </c>
      <c r="C361" s="47" t="s">
        <v>88</v>
      </c>
      <c r="D361" s="47" t="s">
        <v>142</v>
      </c>
      <c r="E361" s="47" t="s">
        <v>6</v>
      </c>
      <c r="F361" s="85">
        <f>F362</f>
        <v>5559675.2400000002</v>
      </c>
    </row>
    <row r="362" spans="1:8" outlineLevel="6" x14ac:dyDescent="0.25">
      <c r="A362" s="46" t="s">
        <v>90</v>
      </c>
      <c r="B362" s="47" t="s">
        <v>534</v>
      </c>
      <c r="C362" s="47" t="s">
        <v>88</v>
      </c>
      <c r="D362" s="47" t="s">
        <v>142</v>
      </c>
      <c r="E362" s="47" t="s">
        <v>91</v>
      </c>
      <c r="F362" s="85">
        <f>F363</f>
        <v>5559675.2400000002</v>
      </c>
    </row>
    <row r="363" spans="1:8" outlineLevel="7" x14ac:dyDescent="0.25">
      <c r="A363" s="46" t="s">
        <v>92</v>
      </c>
      <c r="B363" s="47" t="s">
        <v>534</v>
      </c>
      <c r="C363" s="47" t="s">
        <v>88</v>
      </c>
      <c r="D363" s="47" t="s">
        <v>142</v>
      </c>
      <c r="E363" s="47" t="s">
        <v>93</v>
      </c>
      <c r="F363" s="85">
        <v>5559675.2400000002</v>
      </c>
    </row>
    <row r="364" spans="1:8" outlineLevel="7" x14ac:dyDescent="0.25">
      <c r="A364" s="46" t="s">
        <v>94</v>
      </c>
      <c r="B364" s="47" t="s">
        <v>534</v>
      </c>
      <c r="C364" s="47" t="s">
        <v>95</v>
      </c>
      <c r="D364" s="47" t="s">
        <v>126</v>
      </c>
      <c r="E364" s="47" t="s">
        <v>6</v>
      </c>
      <c r="F364" s="85">
        <f>F365+F375+F370</f>
        <v>858600</v>
      </c>
    </row>
    <row r="365" spans="1:8" s="74" customFormat="1" ht="37.5" outlineLevel="7" x14ac:dyDescent="0.25">
      <c r="A365" s="79" t="s">
        <v>379</v>
      </c>
      <c r="B365" s="62" t="s">
        <v>534</v>
      </c>
      <c r="C365" s="62" t="s">
        <v>95</v>
      </c>
      <c r="D365" s="62" t="s">
        <v>129</v>
      </c>
      <c r="E365" s="62" t="s">
        <v>6</v>
      </c>
      <c r="F365" s="87">
        <f>F366</f>
        <v>200000</v>
      </c>
      <c r="G365" s="75"/>
      <c r="H365" s="75"/>
    </row>
    <row r="366" spans="1:8" ht="37.5" outlineLevel="7" x14ac:dyDescent="0.25">
      <c r="A366" s="46" t="s">
        <v>380</v>
      </c>
      <c r="B366" s="47" t="s">
        <v>534</v>
      </c>
      <c r="C366" s="47" t="s">
        <v>95</v>
      </c>
      <c r="D366" s="47" t="s">
        <v>422</v>
      </c>
      <c r="E366" s="47" t="s">
        <v>6</v>
      </c>
      <c r="F366" s="85">
        <f>F367</f>
        <v>200000</v>
      </c>
    </row>
    <row r="367" spans="1:8" ht="37.5" outlineLevel="7" x14ac:dyDescent="0.25">
      <c r="A367" s="46" t="s">
        <v>99</v>
      </c>
      <c r="B367" s="47" t="s">
        <v>534</v>
      </c>
      <c r="C367" s="47" t="s">
        <v>95</v>
      </c>
      <c r="D367" s="47" t="s">
        <v>425</v>
      </c>
      <c r="E367" s="47" t="s">
        <v>6</v>
      </c>
      <c r="F367" s="85">
        <f>F368</f>
        <v>200000</v>
      </c>
    </row>
    <row r="368" spans="1:8" outlineLevel="7" x14ac:dyDescent="0.25">
      <c r="A368" s="46" t="s">
        <v>90</v>
      </c>
      <c r="B368" s="47" t="s">
        <v>534</v>
      </c>
      <c r="C368" s="47" t="s">
        <v>95</v>
      </c>
      <c r="D368" s="47" t="s">
        <v>425</v>
      </c>
      <c r="E368" s="47" t="s">
        <v>91</v>
      </c>
      <c r="F368" s="85">
        <f>F369</f>
        <v>200000</v>
      </c>
    </row>
    <row r="369" spans="1:8" ht="37.5" outlineLevel="7" x14ac:dyDescent="0.25">
      <c r="A369" s="46" t="s">
        <v>97</v>
      </c>
      <c r="B369" s="47" t="s">
        <v>534</v>
      </c>
      <c r="C369" s="47" t="s">
        <v>95</v>
      </c>
      <c r="D369" s="47" t="s">
        <v>425</v>
      </c>
      <c r="E369" s="47" t="s">
        <v>98</v>
      </c>
      <c r="F369" s="85">
        <v>200000</v>
      </c>
    </row>
    <row r="370" spans="1:8" s="74" customFormat="1" ht="38.25" customHeight="1" outlineLevel="7" x14ac:dyDescent="0.25">
      <c r="A370" s="79" t="s">
        <v>381</v>
      </c>
      <c r="B370" s="62" t="s">
        <v>534</v>
      </c>
      <c r="C370" s="62" t="s">
        <v>95</v>
      </c>
      <c r="D370" s="62" t="s">
        <v>382</v>
      </c>
      <c r="E370" s="62" t="s">
        <v>6</v>
      </c>
      <c r="F370" s="88">
        <f>F371</f>
        <v>558600</v>
      </c>
      <c r="G370" s="75"/>
      <c r="H370" s="75"/>
    </row>
    <row r="371" spans="1:8" ht="36" customHeight="1" outlineLevel="7" x14ac:dyDescent="0.25">
      <c r="A371" s="46" t="s">
        <v>402</v>
      </c>
      <c r="B371" s="47" t="s">
        <v>534</v>
      </c>
      <c r="C371" s="47" t="s">
        <v>95</v>
      </c>
      <c r="D371" s="47" t="s">
        <v>383</v>
      </c>
      <c r="E371" s="47" t="s">
        <v>6</v>
      </c>
      <c r="F371" s="83">
        <f>F372</f>
        <v>558600</v>
      </c>
    </row>
    <row r="372" spans="1:8" ht="37.5" outlineLevel="7" x14ac:dyDescent="0.25">
      <c r="A372" s="46" t="s">
        <v>96</v>
      </c>
      <c r="B372" s="47" t="s">
        <v>534</v>
      </c>
      <c r="C372" s="47" t="s">
        <v>95</v>
      </c>
      <c r="D372" s="47" t="s">
        <v>384</v>
      </c>
      <c r="E372" s="47" t="s">
        <v>6</v>
      </c>
      <c r="F372" s="85">
        <f>F373</f>
        <v>558600</v>
      </c>
    </row>
    <row r="373" spans="1:8" outlineLevel="7" x14ac:dyDescent="0.25">
      <c r="A373" s="46" t="s">
        <v>90</v>
      </c>
      <c r="B373" s="47" t="s">
        <v>534</v>
      </c>
      <c r="C373" s="47" t="s">
        <v>95</v>
      </c>
      <c r="D373" s="47" t="s">
        <v>384</v>
      </c>
      <c r="E373" s="47" t="s">
        <v>91</v>
      </c>
      <c r="F373" s="83">
        <f>F374</f>
        <v>558600</v>
      </c>
    </row>
    <row r="374" spans="1:8" ht="37.5" outlineLevel="7" x14ac:dyDescent="0.25">
      <c r="A374" s="46" t="s">
        <v>97</v>
      </c>
      <c r="B374" s="47" t="s">
        <v>534</v>
      </c>
      <c r="C374" s="47" t="s">
        <v>95</v>
      </c>
      <c r="D374" s="47" t="s">
        <v>384</v>
      </c>
      <c r="E374" s="47" t="s">
        <v>98</v>
      </c>
      <c r="F374" s="85">
        <v>558600</v>
      </c>
    </row>
    <row r="375" spans="1:8" ht="37.5" outlineLevel="7" x14ac:dyDescent="0.25">
      <c r="A375" s="46" t="s">
        <v>132</v>
      </c>
      <c r="B375" s="47" t="s">
        <v>534</v>
      </c>
      <c r="C375" s="47" t="s">
        <v>95</v>
      </c>
      <c r="D375" s="47" t="s">
        <v>127</v>
      </c>
      <c r="E375" s="47" t="s">
        <v>6</v>
      </c>
      <c r="F375" s="83">
        <f>F376</f>
        <v>100000</v>
      </c>
    </row>
    <row r="376" spans="1:8" ht="37.5" outlineLevel="7" x14ac:dyDescent="0.25">
      <c r="A376" s="46" t="s">
        <v>561</v>
      </c>
      <c r="B376" s="47" t="s">
        <v>534</v>
      </c>
      <c r="C376" s="47" t="s">
        <v>95</v>
      </c>
      <c r="D376" s="47" t="s">
        <v>574</v>
      </c>
      <c r="E376" s="47" t="s">
        <v>6</v>
      </c>
      <c r="F376" s="83">
        <f>F377</f>
        <v>100000</v>
      </c>
    </row>
    <row r="377" spans="1:8" outlineLevel="7" x14ac:dyDescent="0.25">
      <c r="A377" s="46" t="s">
        <v>90</v>
      </c>
      <c r="B377" s="47" t="s">
        <v>534</v>
      </c>
      <c r="C377" s="47" t="s">
        <v>95</v>
      </c>
      <c r="D377" s="47" t="s">
        <v>574</v>
      </c>
      <c r="E377" s="47" t="s">
        <v>91</v>
      </c>
      <c r="F377" s="83">
        <f>F378</f>
        <v>100000</v>
      </c>
    </row>
    <row r="378" spans="1:8" outlineLevel="7" x14ac:dyDescent="0.25">
      <c r="A378" s="46" t="s">
        <v>313</v>
      </c>
      <c r="B378" s="47" t="s">
        <v>534</v>
      </c>
      <c r="C378" s="47" t="s">
        <v>95</v>
      </c>
      <c r="D378" s="47" t="s">
        <v>574</v>
      </c>
      <c r="E378" s="47" t="s">
        <v>314</v>
      </c>
      <c r="F378" s="85">
        <v>100000</v>
      </c>
    </row>
    <row r="379" spans="1:8" outlineLevel="1" x14ac:dyDescent="0.25">
      <c r="A379" s="46" t="s">
        <v>123</v>
      </c>
      <c r="B379" s="47" t="s">
        <v>534</v>
      </c>
      <c r="C379" s="47" t="s">
        <v>124</v>
      </c>
      <c r="D379" s="47" t="s">
        <v>126</v>
      </c>
      <c r="E379" s="47" t="s">
        <v>6</v>
      </c>
      <c r="F379" s="83">
        <f>F380</f>
        <v>33819666.280000001</v>
      </c>
    </row>
    <row r="380" spans="1:8" ht="37.5" outlineLevel="1" x14ac:dyDescent="0.25">
      <c r="A380" s="46" t="s">
        <v>132</v>
      </c>
      <c r="B380" s="47" t="s">
        <v>534</v>
      </c>
      <c r="C380" s="47" t="s">
        <v>124</v>
      </c>
      <c r="D380" s="47" t="s">
        <v>127</v>
      </c>
      <c r="E380" s="47" t="s">
        <v>6</v>
      </c>
      <c r="F380" s="83">
        <f>F381</f>
        <v>33819666.280000001</v>
      </c>
    </row>
    <row r="381" spans="1:8" outlineLevel="1" x14ac:dyDescent="0.25">
      <c r="A381" s="46" t="s">
        <v>279</v>
      </c>
      <c r="B381" s="47" t="s">
        <v>534</v>
      </c>
      <c r="C381" s="47" t="s">
        <v>124</v>
      </c>
      <c r="D381" s="47" t="s">
        <v>278</v>
      </c>
      <c r="E381" s="47" t="s">
        <v>6</v>
      </c>
      <c r="F381" s="83">
        <f>F391+F382+F385</f>
        <v>33819666.280000001</v>
      </c>
    </row>
    <row r="382" spans="1:8" ht="93.75" outlineLevel="1" x14ac:dyDescent="0.25">
      <c r="A382" s="46" t="s">
        <v>446</v>
      </c>
      <c r="B382" s="47" t="s">
        <v>534</v>
      </c>
      <c r="C382" s="47" t="s">
        <v>124</v>
      </c>
      <c r="D382" s="47" t="s">
        <v>447</v>
      </c>
      <c r="E382" s="47" t="s">
        <v>6</v>
      </c>
      <c r="F382" s="85">
        <f>F383</f>
        <v>1021243.89</v>
      </c>
    </row>
    <row r="383" spans="1:8" outlineLevel="1" x14ac:dyDescent="0.25">
      <c r="A383" s="46" t="s">
        <v>90</v>
      </c>
      <c r="B383" s="47" t="s">
        <v>534</v>
      </c>
      <c r="C383" s="47" t="s">
        <v>124</v>
      </c>
      <c r="D383" s="47" t="s">
        <v>447</v>
      </c>
      <c r="E383" s="47" t="s">
        <v>91</v>
      </c>
      <c r="F383" s="85">
        <f>F384</f>
        <v>1021243.89</v>
      </c>
    </row>
    <row r="384" spans="1:8" outlineLevel="1" x14ac:dyDescent="0.25">
      <c r="A384" s="46" t="s">
        <v>92</v>
      </c>
      <c r="B384" s="47" t="s">
        <v>534</v>
      </c>
      <c r="C384" s="47" t="s">
        <v>124</v>
      </c>
      <c r="D384" s="47" t="s">
        <v>447</v>
      </c>
      <c r="E384" s="47" t="s">
        <v>93</v>
      </c>
      <c r="F384" s="85">
        <v>1021243.89</v>
      </c>
    </row>
    <row r="385" spans="1:8" ht="93.75" outlineLevel="1" x14ac:dyDescent="0.25">
      <c r="A385" s="29" t="s">
        <v>448</v>
      </c>
      <c r="B385" s="47" t="s">
        <v>534</v>
      </c>
      <c r="C385" s="47" t="s">
        <v>124</v>
      </c>
      <c r="D385" s="47" t="s">
        <v>449</v>
      </c>
      <c r="E385" s="47" t="s">
        <v>6</v>
      </c>
      <c r="F385" s="85">
        <f>F386+F388</f>
        <v>14290492.390000001</v>
      </c>
    </row>
    <row r="386" spans="1:8" ht="37.5" outlineLevel="1" x14ac:dyDescent="0.25">
      <c r="A386" s="46" t="s">
        <v>15</v>
      </c>
      <c r="B386" s="47" t="s">
        <v>534</v>
      </c>
      <c r="C386" s="47" t="s">
        <v>124</v>
      </c>
      <c r="D386" s="47" t="s">
        <v>449</v>
      </c>
      <c r="E386" s="47" t="s">
        <v>16</v>
      </c>
      <c r="F386" s="85">
        <f>F387</f>
        <v>130000</v>
      </c>
    </row>
    <row r="387" spans="1:8" ht="20.25" customHeight="1" outlineLevel="1" x14ac:dyDescent="0.25">
      <c r="A387" s="46" t="s">
        <v>17</v>
      </c>
      <c r="B387" s="47" t="s">
        <v>534</v>
      </c>
      <c r="C387" s="47" t="s">
        <v>124</v>
      </c>
      <c r="D387" s="47" t="s">
        <v>449</v>
      </c>
      <c r="E387" s="47" t="s">
        <v>18</v>
      </c>
      <c r="F387" s="85">
        <v>130000</v>
      </c>
    </row>
    <row r="388" spans="1:8" outlineLevel="1" x14ac:dyDescent="0.25">
      <c r="A388" s="46" t="s">
        <v>90</v>
      </c>
      <c r="B388" s="47" t="s">
        <v>534</v>
      </c>
      <c r="C388" s="47" t="s">
        <v>124</v>
      </c>
      <c r="D388" s="47" t="s">
        <v>449</v>
      </c>
      <c r="E388" s="47" t="s">
        <v>91</v>
      </c>
      <c r="F388" s="85">
        <f>F389+F390</f>
        <v>14160492.390000001</v>
      </c>
    </row>
    <row r="389" spans="1:8" outlineLevel="1" x14ac:dyDescent="0.25">
      <c r="A389" s="46" t="s">
        <v>92</v>
      </c>
      <c r="B389" s="47" t="s">
        <v>534</v>
      </c>
      <c r="C389" s="47" t="s">
        <v>124</v>
      </c>
      <c r="D389" s="47" t="s">
        <v>449</v>
      </c>
      <c r="E389" s="47" t="s">
        <v>93</v>
      </c>
      <c r="F389" s="85">
        <v>12360492.390000001</v>
      </c>
    </row>
    <row r="390" spans="1:8" ht="37.5" outlineLevel="1" x14ac:dyDescent="0.25">
      <c r="A390" s="46" t="s">
        <v>97</v>
      </c>
      <c r="B390" s="47" t="s">
        <v>534</v>
      </c>
      <c r="C390" s="47" t="s">
        <v>124</v>
      </c>
      <c r="D390" s="47" t="s">
        <v>449</v>
      </c>
      <c r="E390" s="47" t="s">
        <v>98</v>
      </c>
      <c r="F390" s="85">
        <v>1800000</v>
      </c>
    </row>
    <row r="391" spans="1:8" ht="95.25" customHeight="1" outlineLevel="1" x14ac:dyDescent="0.25">
      <c r="A391" s="29" t="s">
        <v>713</v>
      </c>
      <c r="B391" s="47" t="s">
        <v>534</v>
      </c>
      <c r="C391" s="47" t="s">
        <v>124</v>
      </c>
      <c r="D391" s="47" t="s">
        <v>299</v>
      </c>
      <c r="E391" s="47" t="s">
        <v>6</v>
      </c>
      <c r="F391" s="83">
        <f>F392</f>
        <v>18507930</v>
      </c>
    </row>
    <row r="392" spans="1:8" ht="37.5" outlineLevel="1" x14ac:dyDescent="0.25">
      <c r="A392" s="46" t="s">
        <v>265</v>
      </c>
      <c r="B392" s="47" t="s">
        <v>534</v>
      </c>
      <c r="C392" s="47" t="s">
        <v>124</v>
      </c>
      <c r="D392" s="47" t="s">
        <v>299</v>
      </c>
      <c r="E392" s="47" t="s">
        <v>266</v>
      </c>
      <c r="F392" s="83">
        <f>F393</f>
        <v>18507930</v>
      </c>
    </row>
    <row r="393" spans="1:8" outlineLevel="1" x14ac:dyDescent="0.25">
      <c r="A393" s="46" t="s">
        <v>267</v>
      </c>
      <c r="B393" s="47" t="s">
        <v>534</v>
      </c>
      <c r="C393" s="47" t="s">
        <v>124</v>
      </c>
      <c r="D393" s="47" t="s">
        <v>299</v>
      </c>
      <c r="E393" s="47" t="s">
        <v>268</v>
      </c>
      <c r="F393" s="85">
        <v>18507930</v>
      </c>
    </row>
    <row r="394" spans="1:8" s="74" customFormat="1" outlineLevel="1" x14ac:dyDescent="0.25">
      <c r="A394" s="79" t="s">
        <v>100</v>
      </c>
      <c r="B394" s="62" t="s">
        <v>534</v>
      </c>
      <c r="C394" s="62" t="s">
        <v>101</v>
      </c>
      <c r="D394" s="62" t="s">
        <v>126</v>
      </c>
      <c r="E394" s="62" t="s">
        <v>6</v>
      </c>
      <c r="F394" s="88">
        <f>F395</f>
        <v>924454.33</v>
      </c>
      <c r="G394" s="75"/>
      <c r="H394" s="75"/>
    </row>
    <row r="395" spans="1:8" outlineLevel="1" x14ac:dyDescent="0.25">
      <c r="A395" s="46" t="s">
        <v>305</v>
      </c>
      <c r="B395" s="47" t="s">
        <v>534</v>
      </c>
      <c r="C395" s="47" t="s">
        <v>304</v>
      </c>
      <c r="D395" s="47" t="s">
        <v>126</v>
      </c>
      <c r="E395" s="47" t="s">
        <v>6</v>
      </c>
      <c r="F395" s="83">
        <f>F396+F407</f>
        <v>924454.33</v>
      </c>
    </row>
    <row r="396" spans="1:8" s="74" customFormat="1" ht="37.5" customHeight="1" outlineLevel="1" x14ac:dyDescent="0.25">
      <c r="A396" s="79" t="s">
        <v>385</v>
      </c>
      <c r="B396" s="62" t="s">
        <v>534</v>
      </c>
      <c r="C396" s="62" t="s">
        <v>304</v>
      </c>
      <c r="D396" s="62" t="s">
        <v>200</v>
      </c>
      <c r="E396" s="62" t="s">
        <v>6</v>
      </c>
      <c r="F396" s="88">
        <f>F403+F397</f>
        <v>874454.33</v>
      </c>
      <c r="G396" s="75"/>
      <c r="H396" s="75"/>
    </row>
    <row r="397" spans="1:8" ht="37.5" outlineLevel="1" x14ac:dyDescent="0.25">
      <c r="A397" s="46" t="s">
        <v>213</v>
      </c>
      <c r="B397" s="47" t="s">
        <v>534</v>
      </c>
      <c r="C397" s="47" t="s">
        <v>304</v>
      </c>
      <c r="D397" s="47" t="s">
        <v>231</v>
      </c>
      <c r="E397" s="47" t="s">
        <v>6</v>
      </c>
      <c r="F397" s="83">
        <f>F398</f>
        <v>661000</v>
      </c>
    </row>
    <row r="398" spans="1:8" ht="21" customHeight="1" outlineLevel="1" x14ac:dyDescent="0.25">
      <c r="A398" s="46" t="s">
        <v>102</v>
      </c>
      <c r="B398" s="47" t="s">
        <v>534</v>
      </c>
      <c r="C398" s="47" t="s">
        <v>304</v>
      </c>
      <c r="D398" s="47" t="s">
        <v>201</v>
      </c>
      <c r="E398" s="47" t="s">
        <v>6</v>
      </c>
      <c r="F398" s="83">
        <f>F399+F401</f>
        <v>661000</v>
      </c>
    </row>
    <row r="399" spans="1:8" ht="37.5" outlineLevel="1" x14ac:dyDescent="0.25">
      <c r="A399" s="46" t="s">
        <v>15</v>
      </c>
      <c r="B399" s="47" t="s">
        <v>534</v>
      </c>
      <c r="C399" s="47" t="s">
        <v>304</v>
      </c>
      <c r="D399" s="47" t="s">
        <v>201</v>
      </c>
      <c r="E399" s="47" t="s">
        <v>16</v>
      </c>
      <c r="F399" s="83">
        <f>F400</f>
        <v>631000</v>
      </c>
    </row>
    <row r="400" spans="1:8" ht="19.5" customHeight="1" outlineLevel="1" x14ac:dyDescent="0.25">
      <c r="A400" s="46" t="s">
        <v>17</v>
      </c>
      <c r="B400" s="47" t="s">
        <v>534</v>
      </c>
      <c r="C400" s="47" t="s">
        <v>304</v>
      </c>
      <c r="D400" s="47" t="s">
        <v>201</v>
      </c>
      <c r="E400" s="47" t="s">
        <v>18</v>
      </c>
      <c r="F400" s="85">
        <v>631000</v>
      </c>
    </row>
    <row r="401" spans="1:8" ht="18" customHeight="1" outlineLevel="1" x14ac:dyDescent="0.25">
      <c r="A401" s="46" t="s">
        <v>273</v>
      </c>
      <c r="B401" s="47" t="s">
        <v>534</v>
      </c>
      <c r="C401" s="47" t="s">
        <v>304</v>
      </c>
      <c r="D401" s="47" t="s">
        <v>201</v>
      </c>
      <c r="E401" s="47" t="s">
        <v>20</v>
      </c>
      <c r="F401" s="83">
        <f>F402</f>
        <v>30000</v>
      </c>
    </row>
    <row r="402" spans="1:8" ht="18" customHeight="1" outlineLevel="1" x14ac:dyDescent="0.25">
      <c r="A402" s="46" t="s">
        <v>274</v>
      </c>
      <c r="B402" s="47" t="s">
        <v>534</v>
      </c>
      <c r="C402" s="47" t="s">
        <v>304</v>
      </c>
      <c r="D402" s="47" t="s">
        <v>201</v>
      </c>
      <c r="E402" s="47" t="s">
        <v>22</v>
      </c>
      <c r="F402" s="85">
        <v>30000</v>
      </c>
    </row>
    <row r="403" spans="1:8" outlineLevel="1" x14ac:dyDescent="0.25">
      <c r="A403" s="46" t="s">
        <v>386</v>
      </c>
      <c r="B403" s="47" t="s">
        <v>534</v>
      </c>
      <c r="C403" s="47" t="s">
        <v>304</v>
      </c>
      <c r="D403" s="47" t="s">
        <v>307</v>
      </c>
      <c r="E403" s="47" t="s">
        <v>6</v>
      </c>
      <c r="F403" s="83">
        <f>F404</f>
        <v>213454.33</v>
      </c>
    </row>
    <row r="404" spans="1:8" ht="37.5" outlineLevel="1" x14ac:dyDescent="0.25">
      <c r="A404" s="46" t="s">
        <v>283</v>
      </c>
      <c r="B404" s="47" t="s">
        <v>534</v>
      </c>
      <c r="C404" s="47" t="s">
        <v>304</v>
      </c>
      <c r="D404" s="47" t="s">
        <v>306</v>
      </c>
      <c r="E404" s="47" t="s">
        <v>6</v>
      </c>
      <c r="F404" s="83">
        <f>F405</f>
        <v>213454.33</v>
      </c>
    </row>
    <row r="405" spans="1:8" ht="37.5" outlineLevel="1" x14ac:dyDescent="0.25">
      <c r="A405" s="46" t="s">
        <v>265</v>
      </c>
      <c r="B405" s="47" t="s">
        <v>534</v>
      </c>
      <c r="C405" s="47" t="s">
        <v>304</v>
      </c>
      <c r="D405" s="47" t="s">
        <v>306</v>
      </c>
      <c r="E405" s="47" t="s">
        <v>266</v>
      </c>
      <c r="F405" s="83">
        <f>F406</f>
        <v>213454.33</v>
      </c>
    </row>
    <row r="406" spans="1:8" outlineLevel="1" x14ac:dyDescent="0.25">
      <c r="A406" s="46" t="s">
        <v>267</v>
      </c>
      <c r="B406" s="47" t="s">
        <v>534</v>
      </c>
      <c r="C406" s="47" t="s">
        <v>304</v>
      </c>
      <c r="D406" s="47" t="s">
        <v>306</v>
      </c>
      <c r="E406" s="47" t="s">
        <v>268</v>
      </c>
      <c r="F406" s="85">
        <v>213454.33</v>
      </c>
    </row>
    <row r="407" spans="1:8" ht="36" customHeight="1" outlineLevel="1" x14ac:dyDescent="0.25">
      <c r="A407" s="73" t="s">
        <v>488</v>
      </c>
      <c r="B407" s="62" t="s">
        <v>534</v>
      </c>
      <c r="C407" s="62" t="s">
        <v>304</v>
      </c>
      <c r="D407" s="62" t="s">
        <v>489</v>
      </c>
      <c r="E407" s="62" t="s">
        <v>6</v>
      </c>
      <c r="F407" s="85">
        <f>F408</f>
        <v>50000</v>
      </c>
    </row>
    <row r="408" spans="1:8" ht="20.25" customHeight="1" outlineLevel="1" x14ac:dyDescent="0.25">
      <c r="A408" s="161" t="s">
        <v>490</v>
      </c>
      <c r="B408" s="47" t="s">
        <v>534</v>
      </c>
      <c r="C408" s="47" t="s">
        <v>304</v>
      </c>
      <c r="D408" s="47" t="s">
        <v>491</v>
      </c>
      <c r="E408" s="47" t="s">
        <v>6</v>
      </c>
      <c r="F408" s="85">
        <f>F409</f>
        <v>50000</v>
      </c>
    </row>
    <row r="409" spans="1:8" ht="37.5" outlineLevel="1" x14ac:dyDescent="0.25">
      <c r="A409" s="46" t="s">
        <v>492</v>
      </c>
      <c r="B409" s="47" t="s">
        <v>534</v>
      </c>
      <c r="C409" s="47" t="s">
        <v>304</v>
      </c>
      <c r="D409" s="47" t="s">
        <v>493</v>
      </c>
      <c r="E409" s="47" t="s">
        <v>6</v>
      </c>
      <c r="F409" s="85">
        <f>F410</f>
        <v>50000</v>
      </c>
    </row>
    <row r="410" spans="1:8" ht="20.25" customHeight="1" outlineLevel="1" x14ac:dyDescent="0.25">
      <c r="A410" s="46" t="s">
        <v>15</v>
      </c>
      <c r="B410" s="47" t="s">
        <v>534</v>
      </c>
      <c r="C410" s="47" t="s">
        <v>304</v>
      </c>
      <c r="D410" s="47" t="s">
        <v>493</v>
      </c>
      <c r="E410" s="47" t="s">
        <v>16</v>
      </c>
      <c r="F410" s="85">
        <f>F411</f>
        <v>50000</v>
      </c>
    </row>
    <row r="411" spans="1:8" ht="21" customHeight="1" outlineLevel="1" x14ac:dyDescent="0.25">
      <c r="A411" s="46" t="s">
        <v>17</v>
      </c>
      <c r="B411" s="47" t="s">
        <v>534</v>
      </c>
      <c r="C411" s="47" t="s">
        <v>304</v>
      </c>
      <c r="D411" s="47" t="s">
        <v>493</v>
      </c>
      <c r="E411" s="47" t="s">
        <v>18</v>
      </c>
      <c r="F411" s="85">
        <v>50000</v>
      </c>
    </row>
    <row r="412" spans="1:8" s="74" customFormat="1" outlineLevel="1" x14ac:dyDescent="0.25">
      <c r="A412" s="79" t="s">
        <v>103</v>
      </c>
      <c r="B412" s="62" t="s">
        <v>534</v>
      </c>
      <c r="C412" s="62" t="s">
        <v>104</v>
      </c>
      <c r="D412" s="62" t="s">
        <v>126</v>
      </c>
      <c r="E412" s="62" t="s">
        <v>6</v>
      </c>
      <c r="F412" s="87">
        <f t="shared" ref="F412:F417" si="1">F413</f>
        <v>2500000</v>
      </c>
      <c r="G412" s="75"/>
      <c r="H412" s="75"/>
    </row>
    <row r="413" spans="1:8" outlineLevel="2" x14ac:dyDescent="0.25">
      <c r="A413" s="46" t="s">
        <v>105</v>
      </c>
      <c r="B413" s="47" t="s">
        <v>534</v>
      </c>
      <c r="C413" s="47" t="s">
        <v>106</v>
      </c>
      <c r="D413" s="47" t="s">
        <v>126</v>
      </c>
      <c r="E413" s="47" t="s">
        <v>6</v>
      </c>
      <c r="F413" s="85">
        <f t="shared" si="1"/>
        <v>2500000</v>
      </c>
    </row>
    <row r="414" spans="1:8" s="74" customFormat="1" ht="36.75" customHeight="1" outlineLevel="3" x14ac:dyDescent="0.25">
      <c r="A414" s="79" t="s">
        <v>442</v>
      </c>
      <c r="B414" s="62" t="s">
        <v>534</v>
      </c>
      <c r="C414" s="62" t="s">
        <v>106</v>
      </c>
      <c r="D414" s="62" t="s">
        <v>321</v>
      </c>
      <c r="E414" s="62" t="s">
        <v>6</v>
      </c>
      <c r="F414" s="87">
        <f t="shared" si="1"/>
        <v>2500000</v>
      </c>
      <c r="G414" s="75"/>
      <c r="H414" s="75"/>
    </row>
    <row r="415" spans="1:8" ht="24.75" customHeight="1" outlineLevel="4" x14ac:dyDescent="0.25">
      <c r="A415" s="49" t="s">
        <v>333</v>
      </c>
      <c r="B415" s="47" t="s">
        <v>534</v>
      </c>
      <c r="C415" s="47" t="s">
        <v>106</v>
      </c>
      <c r="D415" s="47" t="s">
        <v>323</v>
      </c>
      <c r="E415" s="47" t="s">
        <v>6</v>
      </c>
      <c r="F415" s="85">
        <f t="shared" si="1"/>
        <v>2500000</v>
      </c>
    </row>
    <row r="416" spans="1:8" ht="37.5" outlineLevel="5" x14ac:dyDescent="0.25">
      <c r="A416" s="46" t="s">
        <v>107</v>
      </c>
      <c r="B416" s="47" t="s">
        <v>534</v>
      </c>
      <c r="C416" s="47" t="s">
        <v>106</v>
      </c>
      <c r="D416" s="47" t="s">
        <v>324</v>
      </c>
      <c r="E416" s="47" t="s">
        <v>6</v>
      </c>
      <c r="F416" s="85">
        <f t="shared" si="1"/>
        <v>2500000</v>
      </c>
    </row>
    <row r="417" spans="1:8" ht="37.5" outlineLevel="6" x14ac:dyDescent="0.25">
      <c r="A417" s="46" t="s">
        <v>37</v>
      </c>
      <c r="B417" s="47" t="s">
        <v>534</v>
      </c>
      <c r="C417" s="47" t="s">
        <v>106</v>
      </c>
      <c r="D417" s="47" t="s">
        <v>324</v>
      </c>
      <c r="E417" s="47" t="s">
        <v>38</v>
      </c>
      <c r="F417" s="85">
        <f t="shared" si="1"/>
        <v>2500000</v>
      </c>
    </row>
    <row r="418" spans="1:8" outlineLevel="7" x14ac:dyDescent="0.25">
      <c r="A418" s="46" t="s">
        <v>39</v>
      </c>
      <c r="B418" s="47" t="s">
        <v>534</v>
      </c>
      <c r="C418" s="47" t="s">
        <v>106</v>
      </c>
      <c r="D418" s="47" t="s">
        <v>324</v>
      </c>
      <c r="E418" s="47" t="s">
        <v>40</v>
      </c>
      <c r="F418" s="85">
        <v>2500000</v>
      </c>
    </row>
    <row r="419" spans="1:8" s="3" customFormat="1" ht="21.75" customHeight="1" x14ac:dyDescent="0.25">
      <c r="A419" s="44" t="s">
        <v>562</v>
      </c>
      <c r="B419" s="45" t="s">
        <v>535</v>
      </c>
      <c r="C419" s="45" t="s">
        <v>5</v>
      </c>
      <c r="D419" s="45" t="s">
        <v>126</v>
      </c>
      <c r="E419" s="45" t="s">
        <v>6</v>
      </c>
      <c r="F419" s="89">
        <f>F420</f>
        <v>6495444</v>
      </c>
      <c r="G419" s="9"/>
      <c r="H419" s="9"/>
    </row>
    <row r="420" spans="1:8" outlineLevel="1" x14ac:dyDescent="0.25">
      <c r="A420" s="46" t="s">
        <v>7</v>
      </c>
      <c r="B420" s="47" t="s">
        <v>535</v>
      </c>
      <c r="C420" s="47" t="s">
        <v>8</v>
      </c>
      <c r="D420" s="47" t="s">
        <v>126</v>
      </c>
      <c r="E420" s="47" t="s">
        <v>6</v>
      </c>
      <c r="F420" s="85">
        <f>F421+F436+F441</f>
        <v>6495444</v>
      </c>
    </row>
    <row r="421" spans="1:8" ht="37.5" customHeight="1" outlineLevel="2" x14ac:dyDescent="0.25">
      <c r="A421" s="46" t="s">
        <v>108</v>
      </c>
      <c r="B421" s="47" t="s">
        <v>535</v>
      </c>
      <c r="C421" s="47" t="s">
        <v>109</v>
      </c>
      <c r="D421" s="47" t="s">
        <v>126</v>
      </c>
      <c r="E421" s="47" t="s">
        <v>6</v>
      </c>
      <c r="F421" s="85">
        <f>F422</f>
        <v>5053227</v>
      </c>
    </row>
    <row r="422" spans="1:8" ht="37.5" outlineLevel="4" x14ac:dyDescent="0.25">
      <c r="A422" s="46" t="s">
        <v>132</v>
      </c>
      <c r="B422" s="47" t="s">
        <v>535</v>
      </c>
      <c r="C422" s="47" t="s">
        <v>109</v>
      </c>
      <c r="D422" s="47" t="s">
        <v>127</v>
      </c>
      <c r="E422" s="47" t="s">
        <v>6</v>
      </c>
      <c r="F422" s="85">
        <f>F423+F426+F433</f>
        <v>5053227</v>
      </c>
    </row>
    <row r="423" spans="1:8" outlineLevel="5" x14ac:dyDescent="0.25">
      <c r="A423" s="46" t="s">
        <v>563</v>
      </c>
      <c r="B423" s="47" t="s">
        <v>535</v>
      </c>
      <c r="C423" s="47" t="s">
        <v>109</v>
      </c>
      <c r="D423" s="47" t="s">
        <v>564</v>
      </c>
      <c r="E423" s="47" t="s">
        <v>6</v>
      </c>
      <c r="F423" s="85">
        <f>F424</f>
        <v>2328541</v>
      </c>
    </row>
    <row r="424" spans="1:8" ht="75" outlineLevel="6" x14ac:dyDescent="0.25">
      <c r="A424" s="46" t="s">
        <v>11</v>
      </c>
      <c r="B424" s="47" t="s">
        <v>535</v>
      </c>
      <c r="C424" s="47" t="s">
        <v>109</v>
      </c>
      <c r="D424" s="47" t="s">
        <v>564</v>
      </c>
      <c r="E424" s="47" t="s">
        <v>12</v>
      </c>
      <c r="F424" s="85">
        <f>F425</f>
        <v>2328541</v>
      </c>
    </row>
    <row r="425" spans="1:8" ht="37.5" outlineLevel="7" x14ac:dyDescent="0.25">
      <c r="A425" s="46" t="s">
        <v>13</v>
      </c>
      <c r="B425" s="47" t="s">
        <v>535</v>
      </c>
      <c r="C425" s="47" t="s">
        <v>109</v>
      </c>
      <c r="D425" s="47" t="s">
        <v>564</v>
      </c>
      <c r="E425" s="47" t="s">
        <v>14</v>
      </c>
      <c r="F425" s="83">
        <v>2328541</v>
      </c>
    </row>
    <row r="426" spans="1:8" ht="56.25" outlineLevel="5" x14ac:dyDescent="0.25">
      <c r="A426" s="46" t="s">
        <v>528</v>
      </c>
      <c r="B426" s="47" t="s">
        <v>535</v>
      </c>
      <c r="C426" s="47" t="s">
        <v>109</v>
      </c>
      <c r="D426" s="47" t="s">
        <v>529</v>
      </c>
      <c r="E426" s="47" t="s">
        <v>6</v>
      </c>
      <c r="F426" s="85">
        <f>F427+F429+F431</f>
        <v>2544686</v>
      </c>
    </row>
    <row r="427" spans="1:8" ht="75" outlineLevel="6" x14ac:dyDescent="0.25">
      <c r="A427" s="46" t="s">
        <v>11</v>
      </c>
      <c r="B427" s="47" t="s">
        <v>535</v>
      </c>
      <c r="C427" s="47" t="s">
        <v>109</v>
      </c>
      <c r="D427" s="47" t="s">
        <v>529</v>
      </c>
      <c r="E427" s="47" t="s">
        <v>12</v>
      </c>
      <c r="F427" s="85">
        <f>F428</f>
        <v>2391186</v>
      </c>
    </row>
    <row r="428" spans="1:8" ht="37.5" outlineLevel="7" x14ac:dyDescent="0.25">
      <c r="A428" s="46" t="s">
        <v>13</v>
      </c>
      <c r="B428" s="47" t="s">
        <v>535</v>
      </c>
      <c r="C428" s="47" t="s">
        <v>109</v>
      </c>
      <c r="D428" s="47" t="s">
        <v>529</v>
      </c>
      <c r="E428" s="47" t="s">
        <v>14</v>
      </c>
      <c r="F428" s="83">
        <v>2391186</v>
      </c>
    </row>
    <row r="429" spans="1:8" ht="37.5" outlineLevel="6" x14ac:dyDescent="0.25">
      <c r="A429" s="46" t="s">
        <v>15</v>
      </c>
      <c r="B429" s="47" t="s">
        <v>535</v>
      </c>
      <c r="C429" s="47" t="s">
        <v>109</v>
      </c>
      <c r="D429" s="47" t="s">
        <v>529</v>
      </c>
      <c r="E429" s="47" t="s">
        <v>16</v>
      </c>
      <c r="F429" s="85">
        <f>F430</f>
        <v>148000</v>
      </c>
    </row>
    <row r="430" spans="1:8" ht="20.25" customHeight="1" outlineLevel="7" x14ac:dyDescent="0.25">
      <c r="A430" s="46" t="s">
        <v>17</v>
      </c>
      <c r="B430" s="47" t="s">
        <v>535</v>
      </c>
      <c r="C430" s="47" t="s">
        <v>109</v>
      </c>
      <c r="D430" s="47" t="s">
        <v>529</v>
      </c>
      <c r="E430" s="47" t="s">
        <v>18</v>
      </c>
      <c r="F430" s="83">
        <v>148000</v>
      </c>
    </row>
    <row r="431" spans="1:8" outlineLevel="6" x14ac:dyDescent="0.25">
      <c r="A431" s="46" t="s">
        <v>19</v>
      </c>
      <c r="B431" s="47" t="s">
        <v>535</v>
      </c>
      <c r="C431" s="47" t="s">
        <v>109</v>
      </c>
      <c r="D431" s="47" t="s">
        <v>529</v>
      </c>
      <c r="E431" s="47" t="s">
        <v>20</v>
      </c>
      <c r="F431" s="85">
        <f>F432</f>
        <v>5500</v>
      </c>
    </row>
    <row r="432" spans="1:8" outlineLevel="7" x14ac:dyDescent="0.25">
      <c r="A432" s="46" t="s">
        <v>21</v>
      </c>
      <c r="B432" s="47" t="s">
        <v>535</v>
      </c>
      <c r="C432" s="47" t="s">
        <v>109</v>
      </c>
      <c r="D432" s="47" t="s">
        <v>529</v>
      </c>
      <c r="E432" s="47" t="s">
        <v>22</v>
      </c>
      <c r="F432" s="83">
        <v>5500</v>
      </c>
    </row>
    <row r="433" spans="1:8" outlineLevel="5" x14ac:dyDescent="0.25">
      <c r="A433" s="46" t="s">
        <v>566</v>
      </c>
      <c r="B433" s="47" t="s">
        <v>535</v>
      </c>
      <c r="C433" s="47" t="s">
        <v>109</v>
      </c>
      <c r="D433" s="47" t="s">
        <v>565</v>
      </c>
      <c r="E433" s="47" t="s">
        <v>6</v>
      </c>
      <c r="F433" s="85">
        <f>F434</f>
        <v>180000</v>
      </c>
    </row>
    <row r="434" spans="1:8" ht="75" outlineLevel="6" x14ac:dyDescent="0.25">
      <c r="A434" s="46" t="s">
        <v>11</v>
      </c>
      <c r="B434" s="47" t="s">
        <v>535</v>
      </c>
      <c r="C434" s="47" t="s">
        <v>109</v>
      </c>
      <c r="D434" s="47" t="s">
        <v>565</v>
      </c>
      <c r="E434" s="47" t="s">
        <v>12</v>
      </c>
      <c r="F434" s="85">
        <f>F435</f>
        <v>180000</v>
      </c>
    </row>
    <row r="435" spans="1:8" ht="37.5" outlineLevel="7" x14ac:dyDescent="0.25">
      <c r="A435" s="46" t="s">
        <v>13</v>
      </c>
      <c r="B435" s="47" t="s">
        <v>535</v>
      </c>
      <c r="C435" s="47" t="s">
        <v>109</v>
      </c>
      <c r="D435" s="47" t="s">
        <v>565</v>
      </c>
      <c r="E435" s="47" t="s">
        <v>14</v>
      </c>
      <c r="F435" s="83">
        <v>180000</v>
      </c>
    </row>
    <row r="436" spans="1:8" ht="37.5" customHeight="1" outlineLevel="2" x14ac:dyDescent="0.25">
      <c r="A436" s="46" t="s">
        <v>9</v>
      </c>
      <c r="B436" s="47" t="s">
        <v>535</v>
      </c>
      <c r="C436" s="47" t="s">
        <v>10</v>
      </c>
      <c r="D436" s="47" t="s">
        <v>126</v>
      </c>
      <c r="E436" s="47" t="s">
        <v>6</v>
      </c>
      <c r="F436" s="85">
        <f>F437</f>
        <v>1310217</v>
      </c>
    </row>
    <row r="437" spans="1:8" ht="37.5" outlineLevel="4" x14ac:dyDescent="0.25">
      <c r="A437" s="46" t="s">
        <v>132</v>
      </c>
      <c r="B437" s="47" t="s">
        <v>535</v>
      </c>
      <c r="C437" s="47" t="s">
        <v>10</v>
      </c>
      <c r="D437" s="47" t="s">
        <v>127</v>
      </c>
      <c r="E437" s="47" t="s">
        <v>6</v>
      </c>
      <c r="F437" s="85">
        <f>F438</f>
        <v>1310217</v>
      </c>
    </row>
    <row r="438" spans="1:8" outlineLevel="5" x14ac:dyDescent="0.25">
      <c r="A438" s="46" t="s">
        <v>120</v>
      </c>
      <c r="B438" s="47" t="s">
        <v>535</v>
      </c>
      <c r="C438" s="47" t="s">
        <v>10</v>
      </c>
      <c r="D438" s="47" t="s">
        <v>143</v>
      </c>
      <c r="E438" s="47" t="s">
        <v>6</v>
      </c>
      <c r="F438" s="85">
        <f>F439</f>
        <v>1310217</v>
      </c>
    </row>
    <row r="439" spans="1:8" ht="75" outlineLevel="6" x14ac:dyDescent="0.25">
      <c r="A439" s="46" t="s">
        <v>11</v>
      </c>
      <c r="B439" s="47" t="s">
        <v>535</v>
      </c>
      <c r="C439" s="47" t="s">
        <v>10</v>
      </c>
      <c r="D439" s="47" t="s">
        <v>143</v>
      </c>
      <c r="E439" s="47" t="s">
        <v>12</v>
      </c>
      <c r="F439" s="85">
        <f>F440</f>
        <v>1310217</v>
      </c>
    </row>
    <row r="440" spans="1:8" ht="37.5" outlineLevel="7" x14ac:dyDescent="0.25">
      <c r="A440" s="46" t="s">
        <v>13</v>
      </c>
      <c r="B440" s="47" t="s">
        <v>535</v>
      </c>
      <c r="C440" s="47" t="s">
        <v>10</v>
      </c>
      <c r="D440" s="47" t="s">
        <v>143</v>
      </c>
      <c r="E440" s="47" t="s">
        <v>14</v>
      </c>
      <c r="F440" s="83">
        <v>1310217</v>
      </c>
    </row>
    <row r="441" spans="1:8" outlineLevel="2" x14ac:dyDescent="0.25">
      <c r="A441" s="46" t="s">
        <v>23</v>
      </c>
      <c r="B441" s="47" t="s">
        <v>535</v>
      </c>
      <c r="C441" s="47" t="s">
        <v>24</v>
      </c>
      <c r="D441" s="47" t="s">
        <v>126</v>
      </c>
      <c r="E441" s="47" t="s">
        <v>6</v>
      </c>
      <c r="F441" s="85">
        <f>F442+F447</f>
        <v>132000</v>
      </c>
    </row>
    <row r="442" spans="1:8" s="74" customFormat="1" ht="37.5" outlineLevel="3" x14ac:dyDescent="0.25">
      <c r="A442" s="79" t="s">
        <v>433</v>
      </c>
      <c r="B442" s="62" t="s">
        <v>535</v>
      </c>
      <c r="C442" s="62" t="s">
        <v>24</v>
      </c>
      <c r="D442" s="62" t="s">
        <v>128</v>
      </c>
      <c r="E442" s="62" t="s">
        <v>6</v>
      </c>
      <c r="F442" s="87">
        <f>F443</f>
        <v>32000</v>
      </c>
      <c r="G442" s="75"/>
      <c r="H442" s="75"/>
    </row>
    <row r="443" spans="1:8" ht="37.5" outlineLevel="4" x14ac:dyDescent="0.25">
      <c r="A443" s="80" t="s">
        <v>214</v>
      </c>
      <c r="B443" s="47" t="s">
        <v>535</v>
      </c>
      <c r="C443" s="47" t="s">
        <v>24</v>
      </c>
      <c r="D443" s="47" t="s">
        <v>319</v>
      </c>
      <c r="E443" s="47" t="s">
        <v>6</v>
      </c>
      <c r="F443" s="85">
        <f>F444</f>
        <v>32000</v>
      </c>
    </row>
    <row r="444" spans="1:8" outlineLevel="5" x14ac:dyDescent="0.25">
      <c r="A444" s="80" t="s">
        <v>327</v>
      </c>
      <c r="B444" s="47" t="s">
        <v>535</v>
      </c>
      <c r="C444" s="47" t="s">
        <v>24</v>
      </c>
      <c r="D444" s="47" t="s">
        <v>320</v>
      </c>
      <c r="E444" s="47" t="s">
        <v>6</v>
      </c>
      <c r="F444" s="85">
        <f>F445</f>
        <v>32000</v>
      </c>
    </row>
    <row r="445" spans="1:8" ht="37.5" outlineLevel="6" x14ac:dyDescent="0.25">
      <c r="A445" s="46" t="s">
        <v>15</v>
      </c>
      <c r="B445" s="47" t="s">
        <v>535</v>
      </c>
      <c r="C445" s="47" t="s">
        <v>24</v>
      </c>
      <c r="D445" s="47" t="s">
        <v>320</v>
      </c>
      <c r="E445" s="47" t="s">
        <v>16</v>
      </c>
      <c r="F445" s="85">
        <f>F446</f>
        <v>32000</v>
      </c>
    </row>
    <row r="446" spans="1:8" ht="22.5" customHeight="1" outlineLevel="7" x14ac:dyDescent="0.25">
      <c r="A446" s="46" t="s">
        <v>17</v>
      </c>
      <c r="B446" s="47" t="s">
        <v>535</v>
      </c>
      <c r="C446" s="47" t="s">
        <v>24</v>
      </c>
      <c r="D446" s="47" t="s">
        <v>320</v>
      </c>
      <c r="E446" s="47" t="s">
        <v>18</v>
      </c>
      <c r="F446" s="83">
        <v>32000</v>
      </c>
    </row>
    <row r="447" spans="1:8" s="74" customFormat="1" ht="37.5" outlineLevel="7" x14ac:dyDescent="0.25">
      <c r="A447" s="79" t="s">
        <v>132</v>
      </c>
      <c r="B447" s="62" t="s">
        <v>535</v>
      </c>
      <c r="C447" s="62" t="s">
        <v>24</v>
      </c>
      <c r="D447" s="62" t="s">
        <v>127</v>
      </c>
      <c r="E447" s="62" t="s">
        <v>6</v>
      </c>
      <c r="F447" s="91">
        <f>F448</f>
        <v>100000</v>
      </c>
      <c r="G447" s="75"/>
      <c r="H447" s="75"/>
    </row>
    <row r="448" spans="1:8" ht="37.5" outlineLevel="7" x14ac:dyDescent="0.25">
      <c r="A448" s="46" t="s">
        <v>567</v>
      </c>
      <c r="B448" s="47" t="s">
        <v>535</v>
      </c>
      <c r="C448" s="47" t="s">
        <v>24</v>
      </c>
      <c r="D448" s="47" t="s">
        <v>568</v>
      </c>
      <c r="E448" s="47" t="s">
        <v>6</v>
      </c>
      <c r="F448" s="92">
        <f>F449</f>
        <v>100000</v>
      </c>
    </row>
    <row r="449" spans="1:8" ht="37.5" outlineLevel="7" x14ac:dyDescent="0.25">
      <c r="A449" s="46" t="s">
        <v>15</v>
      </c>
      <c r="B449" s="47" t="s">
        <v>535</v>
      </c>
      <c r="C449" s="47" t="s">
        <v>24</v>
      </c>
      <c r="D449" s="47" t="s">
        <v>568</v>
      </c>
      <c r="E449" s="47" t="s">
        <v>16</v>
      </c>
      <c r="F449" s="92">
        <f>F450</f>
        <v>100000</v>
      </c>
    </row>
    <row r="450" spans="1:8" ht="21" customHeight="1" outlineLevel="7" x14ac:dyDescent="0.25">
      <c r="A450" s="46" t="s">
        <v>17</v>
      </c>
      <c r="B450" s="47" t="s">
        <v>535</v>
      </c>
      <c r="C450" s="47" t="s">
        <v>24</v>
      </c>
      <c r="D450" s="47" t="s">
        <v>568</v>
      </c>
      <c r="E450" s="47" t="s">
        <v>18</v>
      </c>
      <c r="F450" s="83">
        <v>100000</v>
      </c>
    </row>
    <row r="451" spans="1:8" s="3" customFormat="1" ht="37.5" x14ac:dyDescent="0.25">
      <c r="A451" s="44" t="s">
        <v>591</v>
      </c>
      <c r="B451" s="45" t="s">
        <v>571</v>
      </c>
      <c r="C451" s="45" t="s">
        <v>5</v>
      </c>
      <c r="D451" s="45" t="s">
        <v>126</v>
      </c>
      <c r="E451" s="45" t="s">
        <v>6</v>
      </c>
      <c r="F451" s="89">
        <f>F452+F583+F599</f>
        <v>578930772.61000001</v>
      </c>
      <c r="G451" s="195"/>
      <c r="H451" s="195"/>
    </row>
    <row r="452" spans="1:8" s="74" customFormat="1" outlineLevel="1" x14ac:dyDescent="0.25">
      <c r="A452" s="79" t="s">
        <v>69</v>
      </c>
      <c r="B452" s="62" t="s">
        <v>571</v>
      </c>
      <c r="C452" s="62" t="s">
        <v>70</v>
      </c>
      <c r="D452" s="62" t="s">
        <v>126</v>
      </c>
      <c r="E452" s="62" t="s">
        <v>6</v>
      </c>
      <c r="F452" s="87">
        <f>F453+F489+F544+F563+F526</f>
        <v>568823533.96000004</v>
      </c>
      <c r="G452" s="75"/>
      <c r="H452" s="75"/>
    </row>
    <row r="453" spans="1:8" outlineLevel="2" x14ac:dyDescent="0.25">
      <c r="A453" s="46" t="s">
        <v>110</v>
      </c>
      <c r="B453" s="47" t="s">
        <v>571</v>
      </c>
      <c r="C453" s="47" t="s">
        <v>111</v>
      </c>
      <c r="D453" s="47" t="s">
        <v>126</v>
      </c>
      <c r="E453" s="47" t="s">
        <v>6</v>
      </c>
      <c r="F453" s="85">
        <f>F454</f>
        <v>151133055.75999999</v>
      </c>
    </row>
    <row r="454" spans="1:8" s="74" customFormat="1" ht="37.5" outlineLevel="3" x14ac:dyDescent="0.25">
      <c r="A454" s="79" t="s">
        <v>403</v>
      </c>
      <c r="B454" s="47" t="s">
        <v>571</v>
      </c>
      <c r="C454" s="62" t="s">
        <v>111</v>
      </c>
      <c r="D454" s="62" t="s">
        <v>138</v>
      </c>
      <c r="E454" s="62" t="s">
        <v>6</v>
      </c>
      <c r="F454" s="87">
        <f>F455</f>
        <v>151133055.75999999</v>
      </c>
      <c r="G454" s="75"/>
      <c r="H454" s="75"/>
    </row>
    <row r="455" spans="1:8" ht="37.5" outlineLevel="4" x14ac:dyDescent="0.25">
      <c r="A455" s="46" t="s">
        <v>404</v>
      </c>
      <c r="B455" s="47" t="s">
        <v>571</v>
      </c>
      <c r="C455" s="47" t="s">
        <v>111</v>
      </c>
      <c r="D455" s="47" t="s">
        <v>139</v>
      </c>
      <c r="E455" s="47" t="s">
        <v>6</v>
      </c>
      <c r="F455" s="85">
        <f>F456+F463+F485</f>
        <v>151133055.75999999</v>
      </c>
    </row>
    <row r="456" spans="1:8" ht="37.5" outlineLevel="4" x14ac:dyDescent="0.25">
      <c r="A456" s="49" t="s">
        <v>202</v>
      </c>
      <c r="B456" s="47" t="s">
        <v>571</v>
      </c>
      <c r="C456" s="47" t="s">
        <v>111</v>
      </c>
      <c r="D456" s="47" t="s">
        <v>220</v>
      </c>
      <c r="E456" s="47" t="s">
        <v>6</v>
      </c>
      <c r="F456" s="85">
        <f>F457+F460</f>
        <v>118728591.8</v>
      </c>
    </row>
    <row r="457" spans="1:8" ht="56.25" outlineLevel="5" x14ac:dyDescent="0.25">
      <c r="A457" s="46" t="s">
        <v>113</v>
      </c>
      <c r="B457" s="47" t="s">
        <v>571</v>
      </c>
      <c r="C457" s="47" t="s">
        <v>111</v>
      </c>
      <c r="D457" s="47" t="s">
        <v>144</v>
      </c>
      <c r="E457" s="47" t="s">
        <v>6</v>
      </c>
      <c r="F457" s="85">
        <f>F458</f>
        <v>41118722.799999997</v>
      </c>
    </row>
    <row r="458" spans="1:8" ht="37.5" outlineLevel="6" x14ac:dyDescent="0.25">
      <c r="A458" s="46" t="s">
        <v>37</v>
      </c>
      <c r="B458" s="47" t="s">
        <v>571</v>
      </c>
      <c r="C458" s="47" t="s">
        <v>111</v>
      </c>
      <c r="D458" s="47" t="s">
        <v>144</v>
      </c>
      <c r="E458" s="47" t="s">
        <v>38</v>
      </c>
      <c r="F458" s="85">
        <f>F459</f>
        <v>41118722.799999997</v>
      </c>
    </row>
    <row r="459" spans="1:8" outlineLevel="7" x14ac:dyDescent="0.25">
      <c r="A459" s="46" t="s">
        <v>74</v>
      </c>
      <c r="B459" s="47" t="s">
        <v>571</v>
      </c>
      <c r="C459" s="47" t="s">
        <v>111</v>
      </c>
      <c r="D459" s="47" t="s">
        <v>144</v>
      </c>
      <c r="E459" s="47" t="s">
        <v>75</v>
      </c>
      <c r="F459" s="83">
        <v>41118722.799999997</v>
      </c>
    </row>
    <row r="460" spans="1:8" ht="93.75" outlineLevel="7" x14ac:dyDescent="0.25">
      <c r="A460" s="49" t="s">
        <v>405</v>
      </c>
      <c r="B460" s="47" t="s">
        <v>571</v>
      </c>
      <c r="C460" s="47" t="s">
        <v>111</v>
      </c>
      <c r="D460" s="47" t="s">
        <v>145</v>
      </c>
      <c r="E460" s="47" t="s">
        <v>6</v>
      </c>
      <c r="F460" s="85">
        <f>F461</f>
        <v>77609869</v>
      </c>
    </row>
    <row r="461" spans="1:8" ht="37.5" outlineLevel="7" x14ac:dyDescent="0.25">
      <c r="A461" s="46" t="s">
        <v>37</v>
      </c>
      <c r="B461" s="47" t="s">
        <v>571</v>
      </c>
      <c r="C461" s="47" t="s">
        <v>111</v>
      </c>
      <c r="D461" s="47" t="s">
        <v>145</v>
      </c>
      <c r="E461" s="47" t="s">
        <v>38</v>
      </c>
      <c r="F461" s="85">
        <f>F462</f>
        <v>77609869</v>
      </c>
    </row>
    <row r="462" spans="1:8" outlineLevel="7" x14ac:dyDescent="0.25">
      <c r="A462" s="46" t="s">
        <v>74</v>
      </c>
      <c r="B462" s="47" t="s">
        <v>571</v>
      </c>
      <c r="C462" s="47" t="s">
        <v>111</v>
      </c>
      <c r="D462" s="47" t="s">
        <v>145</v>
      </c>
      <c r="E462" s="47" t="s">
        <v>75</v>
      </c>
      <c r="F462" s="83">
        <v>77609869</v>
      </c>
    </row>
    <row r="463" spans="1:8" ht="18.75" customHeight="1" outlineLevel="7" x14ac:dyDescent="0.25">
      <c r="A463" s="49" t="s">
        <v>203</v>
      </c>
      <c r="B463" s="47" t="s">
        <v>571</v>
      </c>
      <c r="C463" s="47" t="s">
        <v>111</v>
      </c>
      <c r="D463" s="47" t="s">
        <v>222</v>
      </c>
      <c r="E463" s="47" t="s">
        <v>6</v>
      </c>
      <c r="F463" s="83">
        <f>F479+F464+F470+F473+F476+F467+F482</f>
        <v>891839.89999999991</v>
      </c>
    </row>
    <row r="464" spans="1:8" ht="37.5" outlineLevel="7" x14ac:dyDescent="0.25">
      <c r="A464" s="46" t="s">
        <v>284</v>
      </c>
      <c r="B464" s="47" t="s">
        <v>571</v>
      </c>
      <c r="C464" s="47" t="s">
        <v>111</v>
      </c>
      <c r="D464" s="47" t="s">
        <v>285</v>
      </c>
      <c r="E464" s="47" t="s">
        <v>6</v>
      </c>
      <c r="F464" s="83">
        <f>F465</f>
        <v>97500</v>
      </c>
    </row>
    <row r="465" spans="1:6" ht="37.5" outlineLevel="7" x14ac:dyDescent="0.25">
      <c r="A465" s="46" t="s">
        <v>37</v>
      </c>
      <c r="B465" s="47" t="s">
        <v>571</v>
      </c>
      <c r="C465" s="47" t="s">
        <v>111</v>
      </c>
      <c r="D465" s="47" t="s">
        <v>285</v>
      </c>
      <c r="E465" s="47" t="s">
        <v>38</v>
      </c>
      <c r="F465" s="83">
        <f>F466</f>
        <v>97500</v>
      </c>
    </row>
    <row r="466" spans="1:6" outlineLevel="7" x14ac:dyDescent="0.25">
      <c r="A466" s="46" t="s">
        <v>74</v>
      </c>
      <c r="B466" s="47" t="s">
        <v>571</v>
      </c>
      <c r="C466" s="47" t="s">
        <v>111</v>
      </c>
      <c r="D466" s="47" t="s">
        <v>285</v>
      </c>
      <c r="E466" s="47" t="s">
        <v>75</v>
      </c>
      <c r="F466" s="83">
        <v>97500</v>
      </c>
    </row>
    <row r="467" spans="1:6" outlineLevel="7" x14ac:dyDescent="0.25">
      <c r="A467" s="46" t="s">
        <v>269</v>
      </c>
      <c r="B467" s="47" t="s">
        <v>571</v>
      </c>
      <c r="C467" s="47" t="s">
        <v>111</v>
      </c>
      <c r="D467" s="47" t="s">
        <v>286</v>
      </c>
      <c r="E467" s="47" t="s">
        <v>6</v>
      </c>
      <c r="F467" s="92">
        <f>F468</f>
        <v>213000</v>
      </c>
    </row>
    <row r="468" spans="1:6" ht="37.5" outlineLevel="7" x14ac:dyDescent="0.25">
      <c r="A468" s="46" t="s">
        <v>37</v>
      </c>
      <c r="B468" s="47" t="s">
        <v>571</v>
      </c>
      <c r="C468" s="47" t="s">
        <v>111</v>
      </c>
      <c r="D468" s="47" t="s">
        <v>286</v>
      </c>
      <c r="E468" s="47" t="s">
        <v>38</v>
      </c>
      <c r="F468" s="92">
        <f>F469</f>
        <v>213000</v>
      </c>
    </row>
    <row r="469" spans="1:6" outlineLevel="7" x14ac:dyDescent="0.25">
      <c r="A469" s="46" t="s">
        <v>74</v>
      </c>
      <c r="B469" s="47" t="s">
        <v>571</v>
      </c>
      <c r="C469" s="47" t="s">
        <v>111</v>
      </c>
      <c r="D469" s="47" t="s">
        <v>286</v>
      </c>
      <c r="E469" s="47" t="s">
        <v>75</v>
      </c>
      <c r="F469" s="83">
        <v>213000</v>
      </c>
    </row>
    <row r="470" spans="1:6" outlineLevel="7" x14ac:dyDescent="0.25">
      <c r="A470" s="46" t="s">
        <v>315</v>
      </c>
      <c r="B470" s="47" t="s">
        <v>571</v>
      </c>
      <c r="C470" s="47" t="s">
        <v>111</v>
      </c>
      <c r="D470" s="47" t="s">
        <v>569</v>
      </c>
      <c r="E470" s="47" t="s">
        <v>6</v>
      </c>
      <c r="F470" s="83">
        <f>F471</f>
        <v>70000</v>
      </c>
    </row>
    <row r="471" spans="1:6" ht="37.5" outlineLevel="7" x14ac:dyDescent="0.25">
      <c r="A471" s="46" t="s">
        <v>37</v>
      </c>
      <c r="B471" s="47" t="s">
        <v>571</v>
      </c>
      <c r="C471" s="47" t="s">
        <v>111</v>
      </c>
      <c r="D471" s="47" t="s">
        <v>569</v>
      </c>
      <c r="E471" s="47" t="s">
        <v>38</v>
      </c>
      <c r="F471" s="83">
        <f>F472</f>
        <v>70000</v>
      </c>
    </row>
    <row r="472" spans="1:6" outlineLevel="7" x14ac:dyDescent="0.25">
      <c r="A472" s="46" t="s">
        <v>74</v>
      </c>
      <c r="B472" s="47" t="s">
        <v>571</v>
      </c>
      <c r="C472" s="47" t="s">
        <v>111</v>
      </c>
      <c r="D472" s="47" t="s">
        <v>569</v>
      </c>
      <c r="E472" s="47" t="s">
        <v>75</v>
      </c>
      <c r="F472" s="83">
        <v>70000</v>
      </c>
    </row>
    <row r="473" spans="1:6" ht="37.5" outlineLevel="7" x14ac:dyDescent="0.25">
      <c r="A473" s="80" t="s">
        <v>484</v>
      </c>
      <c r="B473" s="47" t="s">
        <v>571</v>
      </c>
      <c r="C473" s="47" t="s">
        <v>111</v>
      </c>
      <c r="D473" s="47" t="s">
        <v>485</v>
      </c>
      <c r="E473" s="47" t="s">
        <v>6</v>
      </c>
      <c r="F473" s="83">
        <f>F474</f>
        <v>100000</v>
      </c>
    </row>
    <row r="474" spans="1:6" ht="37.5" outlineLevel="7" x14ac:dyDescent="0.25">
      <c r="A474" s="46" t="s">
        <v>37</v>
      </c>
      <c r="B474" s="47" t="s">
        <v>571</v>
      </c>
      <c r="C474" s="47" t="s">
        <v>111</v>
      </c>
      <c r="D474" s="47" t="s">
        <v>485</v>
      </c>
      <c r="E474" s="47" t="s">
        <v>38</v>
      </c>
      <c r="F474" s="83">
        <f>F475</f>
        <v>100000</v>
      </c>
    </row>
    <row r="475" spans="1:6" outlineLevel="7" x14ac:dyDescent="0.25">
      <c r="A475" s="46" t="s">
        <v>74</v>
      </c>
      <c r="B475" s="47" t="s">
        <v>571</v>
      </c>
      <c r="C475" s="47" t="s">
        <v>111</v>
      </c>
      <c r="D475" s="47" t="s">
        <v>485</v>
      </c>
      <c r="E475" s="47" t="s">
        <v>75</v>
      </c>
      <c r="F475" s="83">
        <v>100000</v>
      </c>
    </row>
    <row r="476" spans="1:6" ht="76.5" customHeight="1" outlineLevel="7" x14ac:dyDescent="0.25">
      <c r="A476" s="29" t="s">
        <v>644</v>
      </c>
      <c r="B476" s="47" t="s">
        <v>571</v>
      </c>
      <c r="C476" s="47" t="s">
        <v>111</v>
      </c>
      <c r="D476" s="47" t="s">
        <v>645</v>
      </c>
      <c r="E476" s="47" t="s">
        <v>6</v>
      </c>
      <c r="F476" s="83">
        <f>F477</f>
        <v>398999.7</v>
      </c>
    </row>
    <row r="477" spans="1:6" ht="37.5" outlineLevel="7" x14ac:dyDescent="0.25">
      <c r="A477" s="46" t="s">
        <v>37</v>
      </c>
      <c r="B477" s="47" t="s">
        <v>571</v>
      </c>
      <c r="C477" s="47" t="s">
        <v>111</v>
      </c>
      <c r="D477" s="47" t="s">
        <v>645</v>
      </c>
      <c r="E477" s="47" t="s">
        <v>38</v>
      </c>
      <c r="F477" s="83">
        <f>F478</f>
        <v>398999.7</v>
      </c>
    </row>
    <row r="478" spans="1:6" outlineLevel="7" x14ac:dyDescent="0.25">
      <c r="A478" s="46" t="s">
        <v>74</v>
      </c>
      <c r="B478" s="47" t="s">
        <v>571</v>
      </c>
      <c r="C478" s="47" t="s">
        <v>111</v>
      </c>
      <c r="D478" s="47" t="s">
        <v>645</v>
      </c>
      <c r="E478" s="47" t="s">
        <v>75</v>
      </c>
      <c r="F478" s="83">
        <v>398999.7</v>
      </c>
    </row>
    <row r="479" spans="1:6" ht="0.75" hidden="1" customHeight="1" outlineLevel="7" x14ac:dyDescent="0.25">
      <c r="A479" s="29" t="s">
        <v>300</v>
      </c>
      <c r="B479" s="47" t="s">
        <v>571</v>
      </c>
      <c r="C479" s="47" t="s">
        <v>111</v>
      </c>
      <c r="D479" s="47" t="s">
        <v>301</v>
      </c>
      <c r="E479" s="47" t="s">
        <v>6</v>
      </c>
      <c r="F479" s="92">
        <f>F480</f>
        <v>0</v>
      </c>
    </row>
    <row r="480" spans="1:6" ht="37.5" hidden="1" outlineLevel="7" x14ac:dyDescent="0.25">
      <c r="A480" s="46" t="s">
        <v>265</v>
      </c>
      <c r="B480" s="47" t="s">
        <v>571</v>
      </c>
      <c r="C480" s="47" t="s">
        <v>111</v>
      </c>
      <c r="D480" s="47" t="s">
        <v>301</v>
      </c>
      <c r="E480" s="47" t="s">
        <v>266</v>
      </c>
      <c r="F480" s="92">
        <f>F481</f>
        <v>0</v>
      </c>
    </row>
    <row r="481" spans="1:8" hidden="1" outlineLevel="7" x14ac:dyDescent="0.25">
      <c r="A481" s="46" t="s">
        <v>267</v>
      </c>
      <c r="B481" s="47" t="s">
        <v>571</v>
      </c>
      <c r="C481" s="47" t="s">
        <v>111</v>
      </c>
      <c r="D481" s="47" t="s">
        <v>301</v>
      </c>
      <c r="E481" s="47" t="s">
        <v>268</v>
      </c>
      <c r="F481" s="83">
        <v>0</v>
      </c>
    </row>
    <row r="482" spans="1:8" ht="56.25" outlineLevel="7" x14ac:dyDescent="0.25">
      <c r="A482" s="46" t="s">
        <v>464</v>
      </c>
      <c r="B482" s="47" t="s">
        <v>571</v>
      </c>
      <c r="C482" s="47" t="s">
        <v>111</v>
      </c>
      <c r="D482" s="47" t="s">
        <v>465</v>
      </c>
      <c r="E482" s="47" t="s">
        <v>6</v>
      </c>
      <c r="F482" s="83">
        <f>F483</f>
        <v>12340.2</v>
      </c>
    </row>
    <row r="483" spans="1:8" ht="37.5" outlineLevel="7" x14ac:dyDescent="0.25">
      <c r="A483" s="46" t="s">
        <v>37</v>
      </c>
      <c r="B483" s="47" t="s">
        <v>571</v>
      </c>
      <c r="C483" s="47" t="s">
        <v>111</v>
      </c>
      <c r="D483" s="47" t="s">
        <v>465</v>
      </c>
      <c r="E483" s="47" t="s">
        <v>38</v>
      </c>
      <c r="F483" s="83">
        <f>F484</f>
        <v>12340.2</v>
      </c>
    </row>
    <row r="484" spans="1:8" outlineLevel="7" x14ac:dyDescent="0.25">
      <c r="A484" s="46" t="s">
        <v>74</v>
      </c>
      <c r="B484" s="47" t="s">
        <v>571</v>
      </c>
      <c r="C484" s="47" t="s">
        <v>111</v>
      </c>
      <c r="D484" s="47" t="s">
        <v>465</v>
      </c>
      <c r="E484" s="47" t="s">
        <v>75</v>
      </c>
      <c r="F484" s="83">
        <v>12340.2</v>
      </c>
    </row>
    <row r="485" spans="1:8" ht="56.25" outlineLevel="7" x14ac:dyDescent="0.25">
      <c r="A485" s="202" t="s">
        <v>646</v>
      </c>
      <c r="B485" s="47" t="s">
        <v>571</v>
      </c>
      <c r="C485" s="47" t="s">
        <v>111</v>
      </c>
      <c r="D485" s="47" t="s">
        <v>647</v>
      </c>
      <c r="E485" s="47" t="s">
        <v>6</v>
      </c>
      <c r="F485" s="83">
        <f>F486</f>
        <v>31512624.059999999</v>
      </c>
    </row>
    <row r="486" spans="1:8" ht="93.75" outlineLevel="7" x14ac:dyDescent="0.25">
      <c r="A486" s="80" t="s">
        <v>610</v>
      </c>
      <c r="B486" s="47" t="s">
        <v>571</v>
      </c>
      <c r="C486" s="47" t="s">
        <v>111</v>
      </c>
      <c r="D486" s="47" t="s">
        <v>738</v>
      </c>
      <c r="E486" s="47" t="s">
        <v>6</v>
      </c>
      <c r="F486" s="83">
        <f>F487</f>
        <v>31512624.059999999</v>
      </c>
    </row>
    <row r="487" spans="1:8" ht="37.5" outlineLevel="7" x14ac:dyDescent="0.25">
      <c r="A487" s="46" t="s">
        <v>265</v>
      </c>
      <c r="B487" s="47" t="s">
        <v>571</v>
      </c>
      <c r="C487" s="47" t="s">
        <v>111</v>
      </c>
      <c r="D487" s="47" t="s">
        <v>738</v>
      </c>
      <c r="E487" s="47" t="s">
        <v>266</v>
      </c>
      <c r="F487" s="83">
        <f>F488</f>
        <v>31512624.059999999</v>
      </c>
    </row>
    <row r="488" spans="1:8" outlineLevel="7" x14ac:dyDescent="0.25">
      <c r="A488" s="46" t="s">
        <v>267</v>
      </c>
      <c r="B488" s="47" t="s">
        <v>571</v>
      </c>
      <c r="C488" s="47" t="s">
        <v>111</v>
      </c>
      <c r="D488" s="47" t="s">
        <v>738</v>
      </c>
      <c r="E488" s="47" t="s">
        <v>268</v>
      </c>
      <c r="F488" s="83">
        <v>31512624.059999999</v>
      </c>
    </row>
    <row r="489" spans="1:8" outlineLevel="2" x14ac:dyDescent="0.25">
      <c r="A489" s="46" t="s">
        <v>71</v>
      </c>
      <c r="B489" s="47" t="s">
        <v>571</v>
      </c>
      <c r="C489" s="47" t="s">
        <v>72</v>
      </c>
      <c r="D489" s="47" t="s">
        <v>126</v>
      </c>
      <c r="E489" s="47" t="s">
        <v>6</v>
      </c>
      <c r="F489" s="85">
        <f>F490</f>
        <v>373610066.69999999</v>
      </c>
    </row>
    <row r="490" spans="1:8" s="74" customFormat="1" ht="37.5" outlineLevel="3" x14ac:dyDescent="0.25">
      <c r="A490" s="79" t="s">
        <v>403</v>
      </c>
      <c r="B490" s="62" t="s">
        <v>571</v>
      </c>
      <c r="C490" s="62" t="s">
        <v>72</v>
      </c>
      <c r="D490" s="62" t="s">
        <v>138</v>
      </c>
      <c r="E490" s="62" t="s">
        <v>6</v>
      </c>
      <c r="F490" s="87">
        <f>F491</f>
        <v>373610066.69999999</v>
      </c>
      <c r="G490" s="75"/>
      <c r="H490" s="75"/>
    </row>
    <row r="491" spans="1:8" ht="37.5" outlineLevel="4" x14ac:dyDescent="0.25">
      <c r="A491" s="46" t="s">
        <v>407</v>
      </c>
      <c r="B491" s="47" t="s">
        <v>571</v>
      </c>
      <c r="C491" s="47" t="s">
        <v>72</v>
      </c>
      <c r="D491" s="47" t="s">
        <v>146</v>
      </c>
      <c r="E491" s="47" t="s">
        <v>6</v>
      </c>
      <c r="F491" s="85">
        <f>F492+F505+F518+F522</f>
        <v>373610066.69999999</v>
      </c>
    </row>
    <row r="492" spans="1:8" ht="37.5" customHeight="1" outlineLevel="4" x14ac:dyDescent="0.25">
      <c r="A492" s="49" t="s">
        <v>205</v>
      </c>
      <c r="B492" s="47" t="s">
        <v>571</v>
      </c>
      <c r="C492" s="47" t="s">
        <v>72</v>
      </c>
      <c r="D492" s="47" t="s">
        <v>223</v>
      </c>
      <c r="E492" s="47" t="s">
        <v>6</v>
      </c>
      <c r="F492" s="85">
        <f>F493+F496+F499+F502</f>
        <v>355959846.50999999</v>
      </c>
    </row>
    <row r="493" spans="1:8" ht="56.25" outlineLevel="4" x14ac:dyDescent="0.25">
      <c r="A493" s="51" t="s">
        <v>648</v>
      </c>
      <c r="B493" s="47" t="s">
        <v>571</v>
      </c>
      <c r="C493" s="47" t="s">
        <v>72</v>
      </c>
      <c r="D493" s="47" t="s">
        <v>649</v>
      </c>
      <c r="E493" s="47" t="s">
        <v>6</v>
      </c>
      <c r="F493" s="85">
        <f>F494</f>
        <v>20592000</v>
      </c>
    </row>
    <row r="494" spans="1:8" ht="37.5" outlineLevel="4" x14ac:dyDescent="0.25">
      <c r="A494" s="46" t="s">
        <v>37</v>
      </c>
      <c r="B494" s="47" t="s">
        <v>571</v>
      </c>
      <c r="C494" s="47" t="s">
        <v>72</v>
      </c>
      <c r="D494" s="47" t="s">
        <v>649</v>
      </c>
      <c r="E494" s="47" t="s">
        <v>38</v>
      </c>
      <c r="F494" s="85">
        <f>F495</f>
        <v>20592000</v>
      </c>
    </row>
    <row r="495" spans="1:8" outlineLevel="4" x14ac:dyDescent="0.25">
      <c r="A495" s="46" t="s">
        <v>74</v>
      </c>
      <c r="B495" s="47" t="s">
        <v>571</v>
      </c>
      <c r="C495" s="47" t="s">
        <v>72</v>
      </c>
      <c r="D495" s="47" t="s">
        <v>649</v>
      </c>
      <c r="E495" s="47" t="s">
        <v>75</v>
      </c>
      <c r="F495" s="85">
        <v>20592000</v>
      </c>
    </row>
    <row r="496" spans="1:8" ht="56.25" outlineLevel="5" x14ac:dyDescent="0.25">
      <c r="A496" s="46" t="s">
        <v>114</v>
      </c>
      <c r="B496" s="47" t="s">
        <v>571</v>
      </c>
      <c r="C496" s="47" t="s">
        <v>72</v>
      </c>
      <c r="D496" s="47" t="s">
        <v>147</v>
      </c>
      <c r="E496" s="47" t="s">
        <v>6</v>
      </c>
      <c r="F496" s="85">
        <f>F497</f>
        <v>89649837.510000005</v>
      </c>
    </row>
    <row r="497" spans="1:6" ht="37.5" outlineLevel="6" x14ac:dyDescent="0.25">
      <c r="A497" s="46" t="s">
        <v>37</v>
      </c>
      <c r="B497" s="47" t="s">
        <v>571</v>
      </c>
      <c r="C497" s="47" t="s">
        <v>72</v>
      </c>
      <c r="D497" s="47" t="s">
        <v>147</v>
      </c>
      <c r="E497" s="47" t="s">
        <v>38</v>
      </c>
      <c r="F497" s="85">
        <f>F498</f>
        <v>89649837.510000005</v>
      </c>
    </row>
    <row r="498" spans="1:6" outlineLevel="7" x14ac:dyDescent="0.25">
      <c r="A498" s="46" t="s">
        <v>74</v>
      </c>
      <c r="B498" s="47" t="s">
        <v>571</v>
      </c>
      <c r="C498" s="47" t="s">
        <v>72</v>
      </c>
      <c r="D498" s="47" t="s">
        <v>147</v>
      </c>
      <c r="E498" s="47" t="s">
        <v>75</v>
      </c>
      <c r="F498" s="83">
        <v>89649837.510000005</v>
      </c>
    </row>
    <row r="499" spans="1:6" ht="75" customHeight="1" outlineLevel="5" x14ac:dyDescent="0.25">
      <c r="A499" s="49" t="s">
        <v>408</v>
      </c>
      <c r="B499" s="47" t="s">
        <v>571</v>
      </c>
      <c r="C499" s="47" t="s">
        <v>72</v>
      </c>
      <c r="D499" s="47" t="s">
        <v>148</v>
      </c>
      <c r="E499" s="47" t="s">
        <v>6</v>
      </c>
      <c r="F499" s="85">
        <f>F500</f>
        <v>234603409</v>
      </c>
    </row>
    <row r="500" spans="1:6" ht="37.5" outlineLevel="5" x14ac:dyDescent="0.25">
      <c r="A500" s="46" t="s">
        <v>37</v>
      </c>
      <c r="B500" s="47" t="s">
        <v>571</v>
      </c>
      <c r="C500" s="47" t="s">
        <v>72</v>
      </c>
      <c r="D500" s="47" t="s">
        <v>148</v>
      </c>
      <c r="E500" s="47" t="s">
        <v>38</v>
      </c>
      <c r="F500" s="85">
        <f>F501</f>
        <v>234603409</v>
      </c>
    </row>
    <row r="501" spans="1:6" outlineLevel="5" x14ac:dyDescent="0.25">
      <c r="A501" s="46" t="s">
        <v>74</v>
      </c>
      <c r="B501" s="47" t="s">
        <v>571</v>
      </c>
      <c r="C501" s="47" t="s">
        <v>72</v>
      </c>
      <c r="D501" s="47" t="s">
        <v>148</v>
      </c>
      <c r="E501" s="47" t="s">
        <v>75</v>
      </c>
      <c r="F501" s="83">
        <v>234603409</v>
      </c>
    </row>
    <row r="502" spans="1:6" ht="75.75" customHeight="1" outlineLevel="5" x14ac:dyDescent="0.25">
      <c r="A502" s="48" t="s">
        <v>496</v>
      </c>
      <c r="B502" s="47" t="s">
        <v>571</v>
      </c>
      <c r="C502" s="47" t="s">
        <v>72</v>
      </c>
      <c r="D502" s="47" t="s">
        <v>497</v>
      </c>
      <c r="E502" s="47" t="s">
        <v>6</v>
      </c>
      <c r="F502" s="83">
        <f>F503</f>
        <v>11114600</v>
      </c>
    </row>
    <row r="503" spans="1:6" ht="37.5" outlineLevel="5" x14ac:dyDescent="0.25">
      <c r="A503" s="46" t="s">
        <v>37</v>
      </c>
      <c r="B503" s="47" t="s">
        <v>571</v>
      </c>
      <c r="C503" s="47" t="s">
        <v>72</v>
      </c>
      <c r="D503" s="47" t="s">
        <v>497</v>
      </c>
      <c r="E503" s="47" t="s">
        <v>38</v>
      </c>
      <c r="F503" s="83">
        <f>F504</f>
        <v>11114600</v>
      </c>
    </row>
    <row r="504" spans="1:6" outlineLevel="5" x14ac:dyDescent="0.25">
      <c r="A504" s="46" t="s">
        <v>74</v>
      </c>
      <c r="B504" s="47" t="s">
        <v>571</v>
      </c>
      <c r="C504" s="47" t="s">
        <v>72</v>
      </c>
      <c r="D504" s="47" t="s">
        <v>497</v>
      </c>
      <c r="E504" s="47" t="s">
        <v>75</v>
      </c>
      <c r="F504" s="83">
        <v>11114600</v>
      </c>
    </row>
    <row r="505" spans="1:6" ht="18" customHeight="1" outlineLevel="5" x14ac:dyDescent="0.25">
      <c r="A505" s="80" t="s">
        <v>206</v>
      </c>
      <c r="B505" s="47" t="s">
        <v>571</v>
      </c>
      <c r="C505" s="47" t="s">
        <v>72</v>
      </c>
      <c r="D505" s="47" t="s">
        <v>221</v>
      </c>
      <c r="E505" s="47" t="s">
        <v>6</v>
      </c>
      <c r="F505" s="83">
        <f>F506+F509+F512+F515</f>
        <v>8256860.4199999999</v>
      </c>
    </row>
    <row r="506" spans="1:6" outlineLevel="5" x14ac:dyDescent="0.25">
      <c r="A506" s="46" t="s">
        <v>269</v>
      </c>
      <c r="B506" s="47" t="s">
        <v>571</v>
      </c>
      <c r="C506" s="47" t="s">
        <v>72</v>
      </c>
      <c r="D506" s="47" t="s">
        <v>270</v>
      </c>
      <c r="E506" s="47" t="s">
        <v>6</v>
      </c>
      <c r="F506" s="92">
        <f>F507</f>
        <v>277700</v>
      </c>
    </row>
    <row r="507" spans="1:6" ht="37.5" outlineLevel="5" x14ac:dyDescent="0.25">
      <c r="A507" s="46" t="s">
        <v>37</v>
      </c>
      <c r="B507" s="47" t="s">
        <v>571</v>
      </c>
      <c r="C507" s="47" t="s">
        <v>72</v>
      </c>
      <c r="D507" s="47" t="s">
        <v>270</v>
      </c>
      <c r="E507" s="47" t="s">
        <v>38</v>
      </c>
      <c r="F507" s="92">
        <f>F508</f>
        <v>277700</v>
      </c>
    </row>
    <row r="508" spans="1:6" outlineLevel="5" x14ac:dyDescent="0.25">
      <c r="A508" s="46" t="s">
        <v>74</v>
      </c>
      <c r="B508" s="47" t="s">
        <v>571</v>
      </c>
      <c r="C508" s="47" t="s">
        <v>72</v>
      </c>
      <c r="D508" s="47" t="s">
        <v>270</v>
      </c>
      <c r="E508" s="47" t="s">
        <v>75</v>
      </c>
      <c r="F508" s="83">
        <v>277700</v>
      </c>
    </row>
    <row r="509" spans="1:6" outlineLevel="5" x14ac:dyDescent="0.25">
      <c r="A509" s="78" t="s">
        <v>315</v>
      </c>
      <c r="B509" s="47" t="s">
        <v>571</v>
      </c>
      <c r="C509" s="47" t="s">
        <v>72</v>
      </c>
      <c r="D509" s="47" t="s">
        <v>316</v>
      </c>
      <c r="E509" s="47" t="s">
        <v>6</v>
      </c>
      <c r="F509" s="92">
        <f>F510</f>
        <v>100000</v>
      </c>
    </row>
    <row r="510" spans="1:6" ht="37.5" outlineLevel="5" x14ac:dyDescent="0.25">
      <c r="A510" s="46" t="s">
        <v>37</v>
      </c>
      <c r="B510" s="47" t="s">
        <v>571</v>
      </c>
      <c r="C510" s="47" t="s">
        <v>72</v>
      </c>
      <c r="D510" s="47" t="s">
        <v>316</v>
      </c>
      <c r="E510" s="47" t="s">
        <v>38</v>
      </c>
      <c r="F510" s="92">
        <f>F511</f>
        <v>100000</v>
      </c>
    </row>
    <row r="511" spans="1:6" outlineLevel="5" x14ac:dyDescent="0.25">
      <c r="A511" s="46" t="s">
        <v>74</v>
      </c>
      <c r="B511" s="47" t="s">
        <v>571</v>
      </c>
      <c r="C511" s="47" t="s">
        <v>72</v>
      </c>
      <c r="D511" s="47" t="s">
        <v>316</v>
      </c>
      <c r="E511" s="47" t="s">
        <v>75</v>
      </c>
      <c r="F511" s="83">
        <v>100000</v>
      </c>
    </row>
    <row r="512" spans="1:6" ht="56.25" outlineLevel="5" x14ac:dyDescent="0.25">
      <c r="A512" s="51" t="s">
        <v>650</v>
      </c>
      <c r="B512" s="47" t="s">
        <v>571</v>
      </c>
      <c r="C512" s="47" t="s">
        <v>72</v>
      </c>
      <c r="D512" s="47" t="s">
        <v>651</v>
      </c>
      <c r="E512" s="47" t="s">
        <v>6</v>
      </c>
      <c r="F512" s="83">
        <f>F513</f>
        <v>7642785.4199999999</v>
      </c>
    </row>
    <row r="513" spans="1:8" ht="37.5" outlineLevel="5" x14ac:dyDescent="0.25">
      <c r="A513" s="46" t="s">
        <v>37</v>
      </c>
      <c r="B513" s="47" t="s">
        <v>571</v>
      </c>
      <c r="C513" s="47" t="s">
        <v>72</v>
      </c>
      <c r="D513" s="47" t="s">
        <v>651</v>
      </c>
      <c r="E513" s="47" t="s">
        <v>38</v>
      </c>
      <c r="F513" s="83">
        <f>F514</f>
        <v>7642785.4199999999</v>
      </c>
    </row>
    <row r="514" spans="1:8" outlineLevel="5" x14ac:dyDescent="0.25">
      <c r="A514" s="46" t="s">
        <v>74</v>
      </c>
      <c r="B514" s="47" t="s">
        <v>571</v>
      </c>
      <c r="C514" s="47" t="s">
        <v>72</v>
      </c>
      <c r="D514" s="47" t="s">
        <v>651</v>
      </c>
      <c r="E514" s="47" t="s">
        <v>75</v>
      </c>
      <c r="F514" s="83">
        <v>7642785.4199999999</v>
      </c>
    </row>
    <row r="515" spans="1:8" ht="37.5" outlineLevel="5" x14ac:dyDescent="0.25">
      <c r="A515" s="46" t="s">
        <v>466</v>
      </c>
      <c r="B515" s="47" t="s">
        <v>571</v>
      </c>
      <c r="C515" s="47" t="s">
        <v>72</v>
      </c>
      <c r="D515" s="47" t="s">
        <v>467</v>
      </c>
      <c r="E515" s="47" t="s">
        <v>6</v>
      </c>
      <c r="F515" s="83">
        <f>F516</f>
        <v>236375</v>
      </c>
    </row>
    <row r="516" spans="1:8" ht="37.5" outlineLevel="5" x14ac:dyDescent="0.25">
      <c r="A516" s="46" t="s">
        <v>37</v>
      </c>
      <c r="B516" s="47" t="s">
        <v>571</v>
      </c>
      <c r="C516" s="47" t="s">
        <v>72</v>
      </c>
      <c r="D516" s="47" t="s">
        <v>467</v>
      </c>
      <c r="E516" s="47" t="s">
        <v>38</v>
      </c>
      <c r="F516" s="83">
        <f>F517</f>
        <v>236375</v>
      </c>
    </row>
    <row r="517" spans="1:8" outlineLevel="5" x14ac:dyDescent="0.25">
      <c r="A517" s="46" t="s">
        <v>74</v>
      </c>
      <c r="B517" s="47" t="s">
        <v>571</v>
      </c>
      <c r="C517" s="47" t="s">
        <v>72</v>
      </c>
      <c r="D517" s="47" t="s">
        <v>467</v>
      </c>
      <c r="E517" s="47" t="s">
        <v>75</v>
      </c>
      <c r="F517" s="83">
        <v>236375</v>
      </c>
    </row>
    <row r="518" spans="1:8" ht="37.5" outlineLevel="5" x14ac:dyDescent="0.25">
      <c r="A518" s="80" t="s">
        <v>277</v>
      </c>
      <c r="B518" s="47" t="s">
        <v>571</v>
      </c>
      <c r="C518" s="47" t="s">
        <v>72</v>
      </c>
      <c r="D518" s="47" t="s">
        <v>224</v>
      </c>
      <c r="E518" s="47" t="s">
        <v>6</v>
      </c>
      <c r="F518" s="83">
        <f>F519</f>
        <v>6226250</v>
      </c>
    </row>
    <row r="519" spans="1:8" ht="93.75" outlineLevel="5" x14ac:dyDescent="0.25">
      <c r="A519" s="205" t="s">
        <v>715</v>
      </c>
      <c r="B519" s="47" t="s">
        <v>571</v>
      </c>
      <c r="C519" s="47" t="s">
        <v>72</v>
      </c>
      <c r="D519" s="47" t="s">
        <v>716</v>
      </c>
      <c r="E519" s="47" t="s">
        <v>6</v>
      </c>
      <c r="F519" s="83">
        <f>F520</f>
        <v>6226250</v>
      </c>
    </row>
    <row r="520" spans="1:8" ht="37.5" outlineLevel="5" x14ac:dyDescent="0.25">
      <c r="A520" s="46" t="s">
        <v>37</v>
      </c>
      <c r="B520" s="47" t="s">
        <v>571</v>
      </c>
      <c r="C520" s="47" t="s">
        <v>72</v>
      </c>
      <c r="D520" s="47" t="s">
        <v>716</v>
      </c>
      <c r="E520" s="47" t="s">
        <v>38</v>
      </c>
      <c r="F520" s="83">
        <f>F521</f>
        <v>6226250</v>
      </c>
    </row>
    <row r="521" spans="1:8" outlineLevel="5" x14ac:dyDescent="0.25">
      <c r="A521" s="46" t="s">
        <v>74</v>
      </c>
      <c r="B521" s="47" t="s">
        <v>571</v>
      </c>
      <c r="C521" s="47" t="s">
        <v>72</v>
      </c>
      <c r="D521" s="47" t="s">
        <v>716</v>
      </c>
      <c r="E521" s="47" t="s">
        <v>75</v>
      </c>
      <c r="F521" s="83">
        <f>6226250</f>
        <v>6226250</v>
      </c>
    </row>
    <row r="522" spans="1:8" outlineLevel="5" x14ac:dyDescent="0.25">
      <c r="A522" s="51" t="s">
        <v>494</v>
      </c>
      <c r="B522" s="47" t="s">
        <v>571</v>
      </c>
      <c r="C522" s="47" t="s">
        <v>72</v>
      </c>
      <c r="D522" s="47" t="s">
        <v>317</v>
      </c>
      <c r="E522" s="47" t="s">
        <v>6</v>
      </c>
      <c r="F522" s="83">
        <f>F523</f>
        <v>3167109.77</v>
      </c>
    </row>
    <row r="523" spans="1:8" ht="39.75" customHeight="1" outlineLevel="5" x14ac:dyDescent="0.25">
      <c r="A523" s="46" t="s">
        <v>495</v>
      </c>
      <c r="B523" s="47" t="s">
        <v>571</v>
      </c>
      <c r="C523" s="47" t="s">
        <v>72</v>
      </c>
      <c r="D523" s="47" t="s">
        <v>711</v>
      </c>
      <c r="E523" s="47" t="s">
        <v>6</v>
      </c>
      <c r="F523" s="83">
        <f>F524</f>
        <v>3167109.77</v>
      </c>
    </row>
    <row r="524" spans="1:8" ht="37.5" outlineLevel="5" x14ac:dyDescent="0.25">
      <c r="A524" s="46" t="s">
        <v>37</v>
      </c>
      <c r="B524" s="47" t="s">
        <v>571</v>
      </c>
      <c r="C524" s="47" t="s">
        <v>72</v>
      </c>
      <c r="D524" s="47" t="s">
        <v>711</v>
      </c>
      <c r="E524" s="47" t="s">
        <v>38</v>
      </c>
      <c r="F524" s="83">
        <f>F525</f>
        <v>3167109.77</v>
      </c>
    </row>
    <row r="525" spans="1:8" outlineLevel="5" x14ac:dyDescent="0.25">
      <c r="A525" s="46" t="s">
        <v>74</v>
      </c>
      <c r="B525" s="47" t="s">
        <v>571</v>
      </c>
      <c r="C525" s="47" t="s">
        <v>72</v>
      </c>
      <c r="D525" s="47" t="s">
        <v>711</v>
      </c>
      <c r="E525" s="47" t="s">
        <v>75</v>
      </c>
      <c r="F525" s="83">
        <v>3167109.77</v>
      </c>
    </row>
    <row r="526" spans="1:8" outlineLevel="5" x14ac:dyDescent="0.25">
      <c r="A526" s="46" t="s">
        <v>258</v>
      </c>
      <c r="B526" s="47" t="s">
        <v>571</v>
      </c>
      <c r="C526" s="47" t="s">
        <v>257</v>
      </c>
      <c r="D526" s="47" t="s">
        <v>126</v>
      </c>
      <c r="E526" s="47" t="s">
        <v>6</v>
      </c>
      <c r="F526" s="92">
        <f>F527</f>
        <v>22782090</v>
      </c>
    </row>
    <row r="527" spans="1:8" s="74" customFormat="1" ht="37.5" outlineLevel="5" x14ac:dyDescent="0.25">
      <c r="A527" s="79" t="s">
        <v>403</v>
      </c>
      <c r="B527" s="62" t="s">
        <v>571</v>
      </c>
      <c r="C527" s="62" t="s">
        <v>257</v>
      </c>
      <c r="D527" s="62" t="s">
        <v>138</v>
      </c>
      <c r="E527" s="62" t="s">
        <v>6</v>
      </c>
      <c r="F527" s="91">
        <f>F528</f>
        <v>22782090</v>
      </c>
      <c r="G527" s="75"/>
      <c r="H527" s="75"/>
    </row>
    <row r="528" spans="1:8" ht="38.25" customHeight="1" outlineLevel="4" x14ac:dyDescent="0.25">
      <c r="A528" s="46" t="s">
        <v>409</v>
      </c>
      <c r="B528" s="47" t="s">
        <v>571</v>
      </c>
      <c r="C528" s="47" t="s">
        <v>257</v>
      </c>
      <c r="D528" s="47" t="s">
        <v>149</v>
      </c>
      <c r="E528" s="47" t="s">
        <v>6</v>
      </c>
      <c r="F528" s="85">
        <f>F529+F533+F540</f>
        <v>22782090</v>
      </c>
    </row>
    <row r="529" spans="1:6" ht="37.5" outlineLevel="4" x14ac:dyDescent="0.25">
      <c r="A529" s="81" t="s">
        <v>207</v>
      </c>
      <c r="B529" s="47" t="s">
        <v>571</v>
      </c>
      <c r="C529" s="47" t="s">
        <v>257</v>
      </c>
      <c r="D529" s="47" t="s">
        <v>225</v>
      </c>
      <c r="E529" s="47" t="s">
        <v>6</v>
      </c>
      <c r="F529" s="85">
        <f>F530</f>
        <v>22671790</v>
      </c>
    </row>
    <row r="530" spans="1:6" ht="56.25" outlineLevel="5" x14ac:dyDescent="0.25">
      <c r="A530" s="46" t="s">
        <v>115</v>
      </c>
      <c r="B530" s="47" t="s">
        <v>571</v>
      </c>
      <c r="C530" s="47" t="s">
        <v>257</v>
      </c>
      <c r="D530" s="47" t="s">
        <v>151</v>
      </c>
      <c r="E530" s="47" t="s">
        <v>6</v>
      </c>
      <c r="F530" s="85">
        <f>F531</f>
        <v>22671790</v>
      </c>
    </row>
    <row r="531" spans="1:6" ht="37.5" outlineLevel="6" x14ac:dyDescent="0.25">
      <c r="A531" s="46" t="s">
        <v>37</v>
      </c>
      <c r="B531" s="47" t="s">
        <v>571</v>
      </c>
      <c r="C531" s="47" t="s">
        <v>257</v>
      </c>
      <c r="D531" s="47" t="s">
        <v>151</v>
      </c>
      <c r="E531" s="47" t="s">
        <v>38</v>
      </c>
      <c r="F531" s="85">
        <f>F532</f>
        <v>22671790</v>
      </c>
    </row>
    <row r="532" spans="1:6" outlineLevel="7" x14ac:dyDescent="0.25">
      <c r="A532" s="46" t="s">
        <v>74</v>
      </c>
      <c r="B532" s="47" t="s">
        <v>571</v>
      </c>
      <c r="C532" s="47" t="s">
        <v>257</v>
      </c>
      <c r="D532" s="47" t="s">
        <v>151</v>
      </c>
      <c r="E532" s="47" t="s">
        <v>75</v>
      </c>
      <c r="F532" s="83">
        <v>22671790</v>
      </c>
    </row>
    <row r="533" spans="1:6" ht="37.5" outlineLevel="7" x14ac:dyDescent="0.25">
      <c r="A533" s="49" t="s">
        <v>410</v>
      </c>
      <c r="B533" s="47" t="s">
        <v>571</v>
      </c>
      <c r="C533" s="47" t="s">
        <v>257</v>
      </c>
      <c r="D533" s="47" t="s">
        <v>226</v>
      </c>
      <c r="E533" s="47" t="s">
        <v>6</v>
      </c>
      <c r="F533" s="83">
        <f>F534+F537</f>
        <v>110300</v>
      </c>
    </row>
    <row r="534" spans="1:6" outlineLevel="7" x14ac:dyDescent="0.25">
      <c r="A534" s="46" t="s">
        <v>269</v>
      </c>
      <c r="B534" s="47" t="s">
        <v>571</v>
      </c>
      <c r="C534" s="47" t="s">
        <v>257</v>
      </c>
      <c r="D534" s="47" t="s">
        <v>292</v>
      </c>
      <c r="E534" s="47" t="s">
        <v>6</v>
      </c>
      <c r="F534" s="92">
        <f>F535</f>
        <v>24800</v>
      </c>
    </row>
    <row r="535" spans="1:6" ht="37.5" outlineLevel="7" x14ac:dyDescent="0.25">
      <c r="A535" s="46" t="s">
        <v>37</v>
      </c>
      <c r="B535" s="47" t="s">
        <v>571</v>
      </c>
      <c r="C535" s="47" t="s">
        <v>257</v>
      </c>
      <c r="D535" s="47" t="s">
        <v>292</v>
      </c>
      <c r="E535" s="47" t="s">
        <v>38</v>
      </c>
      <c r="F535" s="92">
        <f>F536</f>
        <v>24800</v>
      </c>
    </row>
    <row r="536" spans="1:6" outlineLevel="7" x14ac:dyDescent="0.25">
      <c r="A536" s="46" t="s">
        <v>74</v>
      </c>
      <c r="B536" s="47" t="s">
        <v>571</v>
      </c>
      <c r="C536" s="47" t="s">
        <v>257</v>
      </c>
      <c r="D536" s="47" t="s">
        <v>292</v>
      </c>
      <c r="E536" s="47" t="s">
        <v>75</v>
      </c>
      <c r="F536" s="83">
        <v>24800</v>
      </c>
    </row>
    <row r="537" spans="1:6" outlineLevel="5" x14ac:dyDescent="0.25">
      <c r="A537" s="46" t="s">
        <v>112</v>
      </c>
      <c r="B537" s="47" t="s">
        <v>571</v>
      </c>
      <c r="C537" s="47" t="s">
        <v>257</v>
      </c>
      <c r="D537" s="47" t="s">
        <v>150</v>
      </c>
      <c r="E537" s="47" t="s">
        <v>6</v>
      </c>
      <c r="F537" s="85">
        <f>F538</f>
        <v>85500</v>
      </c>
    </row>
    <row r="538" spans="1:6" ht="37.5" outlineLevel="6" x14ac:dyDescent="0.25">
      <c r="A538" s="46" t="s">
        <v>37</v>
      </c>
      <c r="B538" s="47" t="s">
        <v>571</v>
      </c>
      <c r="C538" s="47" t="s">
        <v>257</v>
      </c>
      <c r="D538" s="47" t="s">
        <v>150</v>
      </c>
      <c r="E538" s="47" t="s">
        <v>38</v>
      </c>
      <c r="F538" s="85">
        <f>F539</f>
        <v>85500</v>
      </c>
    </row>
    <row r="539" spans="1:6" ht="18" customHeight="1" outlineLevel="7" x14ac:dyDescent="0.25">
      <c r="A539" s="46" t="s">
        <v>74</v>
      </c>
      <c r="B539" s="47" t="s">
        <v>571</v>
      </c>
      <c r="C539" s="47" t="s">
        <v>257</v>
      </c>
      <c r="D539" s="47" t="s">
        <v>150</v>
      </c>
      <c r="E539" s="47" t="s">
        <v>75</v>
      </c>
      <c r="F539" s="83">
        <v>85500</v>
      </c>
    </row>
    <row r="540" spans="1:6" ht="0.75" hidden="1" customHeight="1" outlineLevel="7" x14ac:dyDescent="0.25">
      <c r="A540" s="46" t="s">
        <v>386</v>
      </c>
      <c r="B540" s="47" t="s">
        <v>571</v>
      </c>
      <c r="C540" s="47" t="s">
        <v>257</v>
      </c>
      <c r="D540" s="47" t="s">
        <v>308</v>
      </c>
      <c r="E540" s="47" t="s">
        <v>6</v>
      </c>
      <c r="F540" s="83">
        <f>F541</f>
        <v>0</v>
      </c>
    </row>
    <row r="541" spans="1:6" ht="39" hidden="1" customHeight="1" outlineLevel="7" x14ac:dyDescent="0.25">
      <c r="A541" s="46" t="s">
        <v>657</v>
      </c>
      <c r="B541" s="47" t="s">
        <v>571</v>
      </c>
      <c r="C541" s="47" t="s">
        <v>257</v>
      </c>
      <c r="D541" s="47" t="s">
        <v>658</v>
      </c>
      <c r="E541" s="47" t="s">
        <v>6</v>
      </c>
      <c r="F541" s="83">
        <f>F542</f>
        <v>0</v>
      </c>
    </row>
    <row r="542" spans="1:6" ht="37.5" hidden="1" outlineLevel="7" x14ac:dyDescent="0.25">
      <c r="A542" s="46" t="s">
        <v>37</v>
      </c>
      <c r="B542" s="47" t="s">
        <v>571</v>
      </c>
      <c r="C542" s="47" t="s">
        <v>257</v>
      </c>
      <c r="D542" s="47" t="s">
        <v>658</v>
      </c>
      <c r="E542" s="47" t="s">
        <v>38</v>
      </c>
      <c r="F542" s="83">
        <f>F543</f>
        <v>0</v>
      </c>
    </row>
    <row r="543" spans="1:6" hidden="1" outlineLevel="7" x14ac:dyDescent="0.25">
      <c r="A543" s="46" t="s">
        <v>74</v>
      </c>
      <c r="B543" s="47" t="s">
        <v>571</v>
      </c>
      <c r="C543" s="47" t="s">
        <v>257</v>
      </c>
      <c r="D543" s="47" t="s">
        <v>658</v>
      </c>
      <c r="E543" s="47" t="s">
        <v>75</v>
      </c>
      <c r="F543" s="83">
        <v>0</v>
      </c>
    </row>
    <row r="544" spans="1:6" outlineLevel="2" collapsed="1" x14ac:dyDescent="0.25">
      <c r="A544" s="46" t="s">
        <v>76</v>
      </c>
      <c r="B544" s="47" t="s">
        <v>571</v>
      </c>
      <c r="C544" s="47" t="s">
        <v>77</v>
      </c>
      <c r="D544" s="47" t="s">
        <v>126</v>
      </c>
      <c r="E544" s="47" t="s">
        <v>6</v>
      </c>
      <c r="F544" s="85">
        <f>F545</f>
        <v>1883721.5</v>
      </c>
    </row>
    <row r="545" spans="1:8" s="74" customFormat="1" ht="37.5" outlineLevel="3" x14ac:dyDescent="0.25">
      <c r="A545" s="79" t="s">
        <v>403</v>
      </c>
      <c r="B545" s="62" t="s">
        <v>571</v>
      </c>
      <c r="C545" s="62" t="s">
        <v>77</v>
      </c>
      <c r="D545" s="62" t="s">
        <v>138</v>
      </c>
      <c r="E545" s="62" t="s">
        <v>6</v>
      </c>
      <c r="F545" s="87">
        <f>F546</f>
        <v>1883721.5</v>
      </c>
      <c r="G545" s="75"/>
      <c r="H545" s="75"/>
    </row>
    <row r="546" spans="1:8" ht="37.5" outlineLevel="3" x14ac:dyDescent="0.25">
      <c r="A546" s="46" t="s">
        <v>406</v>
      </c>
      <c r="B546" s="47" t="s">
        <v>571</v>
      </c>
      <c r="C546" s="47" t="s">
        <v>77</v>
      </c>
      <c r="D546" s="47" t="s">
        <v>146</v>
      </c>
      <c r="E546" s="47" t="s">
        <v>6</v>
      </c>
      <c r="F546" s="85">
        <f>F547+F551+F559</f>
        <v>1883721.5</v>
      </c>
    </row>
    <row r="547" spans="1:8" ht="19.5" customHeight="1" outlineLevel="3" x14ac:dyDescent="0.25">
      <c r="A547" s="80" t="s">
        <v>206</v>
      </c>
      <c r="B547" s="47" t="s">
        <v>571</v>
      </c>
      <c r="C547" s="47" t="s">
        <v>77</v>
      </c>
      <c r="D547" s="47" t="s">
        <v>221</v>
      </c>
      <c r="E547" s="47" t="s">
        <v>6</v>
      </c>
      <c r="F547" s="85">
        <f>F548</f>
        <v>70000</v>
      </c>
    </row>
    <row r="548" spans="1:8" outlineLevel="3" x14ac:dyDescent="0.25">
      <c r="A548" s="46" t="s">
        <v>438</v>
      </c>
      <c r="B548" s="47" t="s">
        <v>571</v>
      </c>
      <c r="C548" s="47" t="s">
        <v>77</v>
      </c>
      <c r="D548" s="47" t="s">
        <v>236</v>
      </c>
      <c r="E548" s="47" t="s">
        <v>6</v>
      </c>
      <c r="F548" s="85">
        <f>F549</f>
        <v>70000</v>
      </c>
    </row>
    <row r="549" spans="1:8" ht="37.5" outlineLevel="3" x14ac:dyDescent="0.25">
      <c r="A549" s="46" t="s">
        <v>15</v>
      </c>
      <c r="B549" s="47" t="s">
        <v>571</v>
      </c>
      <c r="C549" s="47" t="s">
        <v>77</v>
      </c>
      <c r="D549" s="47" t="s">
        <v>236</v>
      </c>
      <c r="E549" s="47" t="s">
        <v>16</v>
      </c>
      <c r="F549" s="85">
        <f>F550</f>
        <v>70000</v>
      </c>
    </row>
    <row r="550" spans="1:8" ht="21" customHeight="1" outlineLevel="3" x14ac:dyDescent="0.25">
      <c r="A550" s="46" t="s">
        <v>17</v>
      </c>
      <c r="B550" s="47" t="s">
        <v>571</v>
      </c>
      <c r="C550" s="47" t="s">
        <v>77</v>
      </c>
      <c r="D550" s="47" t="s">
        <v>236</v>
      </c>
      <c r="E550" s="47" t="s">
        <v>18</v>
      </c>
      <c r="F550" s="83">
        <v>70000</v>
      </c>
    </row>
    <row r="551" spans="1:8" ht="37.5" outlineLevel="3" x14ac:dyDescent="0.25">
      <c r="A551" s="80" t="s">
        <v>277</v>
      </c>
      <c r="B551" s="47" t="s">
        <v>571</v>
      </c>
      <c r="C551" s="47" t="s">
        <v>77</v>
      </c>
      <c r="D551" s="47" t="s">
        <v>224</v>
      </c>
      <c r="E551" s="47" t="s">
        <v>6</v>
      </c>
      <c r="F551" s="83">
        <f>F552</f>
        <v>1689721.5</v>
      </c>
    </row>
    <row r="552" spans="1:8" ht="75" outlineLevel="3" x14ac:dyDescent="0.25">
      <c r="A552" s="29" t="s">
        <v>411</v>
      </c>
      <c r="B552" s="47" t="s">
        <v>571</v>
      </c>
      <c r="C552" s="47" t="s">
        <v>77</v>
      </c>
      <c r="D552" s="47" t="s">
        <v>152</v>
      </c>
      <c r="E552" s="47" t="s">
        <v>6</v>
      </c>
      <c r="F552" s="85">
        <f>F553+F557+F555</f>
        <v>1689721.5</v>
      </c>
    </row>
    <row r="553" spans="1:8" ht="37.5" outlineLevel="3" x14ac:dyDescent="0.25">
      <c r="A553" s="46" t="s">
        <v>15</v>
      </c>
      <c r="B553" s="47" t="s">
        <v>571</v>
      </c>
      <c r="C553" s="47" t="s">
        <v>77</v>
      </c>
      <c r="D553" s="47" t="s">
        <v>152</v>
      </c>
      <c r="E553" s="47" t="s">
        <v>16</v>
      </c>
      <c r="F553" s="85">
        <f>F554</f>
        <v>2000</v>
      </c>
    </row>
    <row r="554" spans="1:8" ht="37.5" outlineLevel="3" x14ac:dyDescent="0.25">
      <c r="A554" s="46" t="s">
        <v>17</v>
      </c>
      <c r="B554" s="47" t="s">
        <v>571</v>
      </c>
      <c r="C554" s="47" t="s">
        <v>77</v>
      </c>
      <c r="D554" s="47" t="s">
        <v>152</v>
      </c>
      <c r="E554" s="47" t="s">
        <v>18</v>
      </c>
      <c r="F554" s="85">
        <v>2000</v>
      </c>
    </row>
    <row r="555" spans="1:8" outlineLevel="3" x14ac:dyDescent="0.25">
      <c r="A555" s="46" t="s">
        <v>90</v>
      </c>
      <c r="B555" s="47" t="s">
        <v>571</v>
      </c>
      <c r="C555" s="47" t="s">
        <v>77</v>
      </c>
      <c r="D555" s="47" t="s">
        <v>152</v>
      </c>
      <c r="E555" s="47" t="s">
        <v>91</v>
      </c>
      <c r="F555" s="85">
        <f>F556</f>
        <v>320000</v>
      </c>
    </row>
    <row r="556" spans="1:8" ht="37.5" outlineLevel="3" x14ac:dyDescent="0.25">
      <c r="A556" s="46" t="s">
        <v>97</v>
      </c>
      <c r="B556" s="47" t="s">
        <v>571</v>
      </c>
      <c r="C556" s="47" t="s">
        <v>77</v>
      </c>
      <c r="D556" s="47" t="s">
        <v>152</v>
      </c>
      <c r="E556" s="47" t="s">
        <v>98</v>
      </c>
      <c r="F556" s="83">
        <v>320000</v>
      </c>
    </row>
    <row r="557" spans="1:8" ht="37.5" outlineLevel="3" x14ac:dyDescent="0.25">
      <c r="A557" s="46" t="s">
        <v>37</v>
      </c>
      <c r="B557" s="47" t="s">
        <v>571</v>
      </c>
      <c r="C557" s="47" t="s">
        <v>77</v>
      </c>
      <c r="D557" s="47" t="s">
        <v>152</v>
      </c>
      <c r="E557" s="47" t="s">
        <v>38</v>
      </c>
      <c r="F557" s="85">
        <f>F558</f>
        <v>1367721.5</v>
      </c>
    </row>
    <row r="558" spans="1:8" outlineLevel="3" x14ac:dyDescent="0.25">
      <c r="A558" s="46" t="s">
        <v>74</v>
      </c>
      <c r="B558" s="47" t="s">
        <v>571</v>
      </c>
      <c r="C558" s="47" t="s">
        <v>77</v>
      </c>
      <c r="D558" s="47" t="s">
        <v>152</v>
      </c>
      <c r="E558" s="47" t="s">
        <v>75</v>
      </c>
      <c r="F558" s="83">
        <v>1367721.5</v>
      </c>
    </row>
    <row r="559" spans="1:8" outlineLevel="3" x14ac:dyDescent="0.25">
      <c r="A559" s="51" t="s">
        <v>239</v>
      </c>
      <c r="B559" s="47" t="s">
        <v>571</v>
      </c>
      <c r="C559" s="47" t="s">
        <v>77</v>
      </c>
      <c r="D559" s="47" t="s">
        <v>238</v>
      </c>
      <c r="E559" s="47" t="s">
        <v>6</v>
      </c>
      <c r="F559" s="83">
        <f>F560</f>
        <v>124000</v>
      </c>
    </row>
    <row r="560" spans="1:8" outlineLevel="7" x14ac:dyDescent="0.25">
      <c r="A560" s="46" t="s">
        <v>78</v>
      </c>
      <c r="B560" s="47" t="s">
        <v>571</v>
      </c>
      <c r="C560" s="47" t="s">
        <v>77</v>
      </c>
      <c r="D560" s="47" t="s">
        <v>153</v>
      </c>
      <c r="E560" s="47" t="s">
        <v>6</v>
      </c>
      <c r="F560" s="85">
        <f>F561</f>
        <v>124000</v>
      </c>
    </row>
    <row r="561" spans="1:8" ht="37.5" outlineLevel="7" x14ac:dyDescent="0.25">
      <c r="A561" s="46" t="s">
        <v>15</v>
      </c>
      <c r="B561" s="47" t="s">
        <v>571</v>
      </c>
      <c r="C561" s="47" t="s">
        <v>77</v>
      </c>
      <c r="D561" s="47" t="s">
        <v>153</v>
      </c>
      <c r="E561" s="47" t="s">
        <v>16</v>
      </c>
      <c r="F561" s="85">
        <f>F562</f>
        <v>124000</v>
      </c>
    </row>
    <row r="562" spans="1:8" ht="23.25" customHeight="1" outlineLevel="7" x14ac:dyDescent="0.25">
      <c r="A562" s="46" t="s">
        <v>17</v>
      </c>
      <c r="B562" s="47" t="s">
        <v>571</v>
      </c>
      <c r="C562" s="47" t="s">
        <v>77</v>
      </c>
      <c r="D562" s="47" t="s">
        <v>153</v>
      </c>
      <c r="E562" s="47" t="s">
        <v>18</v>
      </c>
      <c r="F562" s="83">
        <v>124000</v>
      </c>
    </row>
    <row r="563" spans="1:8" outlineLevel="2" x14ac:dyDescent="0.25">
      <c r="A563" s="46" t="s">
        <v>116</v>
      </c>
      <c r="B563" s="47" t="s">
        <v>571</v>
      </c>
      <c r="C563" s="47" t="s">
        <v>117</v>
      </c>
      <c r="D563" s="47" t="s">
        <v>126</v>
      </c>
      <c r="E563" s="47" t="s">
        <v>6</v>
      </c>
      <c r="F563" s="85">
        <f>F564</f>
        <v>19414600</v>
      </c>
    </row>
    <row r="564" spans="1:8" s="74" customFormat="1" ht="37.5" outlineLevel="3" x14ac:dyDescent="0.25">
      <c r="A564" s="79" t="s">
        <v>412</v>
      </c>
      <c r="B564" s="62" t="s">
        <v>571</v>
      </c>
      <c r="C564" s="62" t="s">
        <v>117</v>
      </c>
      <c r="D564" s="62" t="s">
        <v>138</v>
      </c>
      <c r="E564" s="62" t="s">
        <v>6</v>
      </c>
      <c r="F564" s="93">
        <f>F565</f>
        <v>19414600</v>
      </c>
      <c r="G564" s="75"/>
      <c r="H564" s="75"/>
    </row>
    <row r="565" spans="1:8" s="74" customFormat="1" ht="37.5" outlineLevel="3" x14ac:dyDescent="0.25">
      <c r="A565" s="49" t="s">
        <v>209</v>
      </c>
      <c r="B565" s="47" t="s">
        <v>571</v>
      </c>
      <c r="C565" s="47" t="s">
        <v>117</v>
      </c>
      <c r="D565" s="47" t="s">
        <v>227</v>
      </c>
      <c r="E565" s="47" t="s">
        <v>6</v>
      </c>
      <c r="F565" s="87">
        <f>F566+F573+F580</f>
        <v>19414600</v>
      </c>
      <c r="G565" s="75"/>
      <c r="H565" s="75"/>
    </row>
    <row r="566" spans="1:8" ht="56.25" outlineLevel="5" x14ac:dyDescent="0.25">
      <c r="A566" s="46" t="s">
        <v>528</v>
      </c>
      <c r="B566" s="47" t="s">
        <v>571</v>
      </c>
      <c r="C566" s="47" t="s">
        <v>117</v>
      </c>
      <c r="D566" s="47" t="s">
        <v>570</v>
      </c>
      <c r="E566" s="47" t="s">
        <v>6</v>
      </c>
      <c r="F566" s="85">
        <f>F567+F569+F571</f>
        <v>3629000</v>
      </c>
    </row>
    <row r="567" spans="1:8" ht="75" outlineLevel="6" x14ac:dyDescent="0.25">
      <c r="A567" s="46" t="s">
        <v>11</v>
      </c>
      <c r="B567" s="47" t="s">
        <v>571</v>
      </c>
      <c r="C567" s="47" t="s">
        <v>117</v>
      </c>
      <c r="D567" s="47" t="s">
        <v>570</v>
      </c>
      <c r="E567" s="47" t="s">
        <v>12</v>
      </c>
      <c r="F567" s="85">
        <f>F568</f>
        <v>3331000</v>
      </c>
    </row>
    <row r="568" spans="1:8" ht="37.5" outlineLevel="7" x14ac:dyDescent="0.25">
      <c r="A568" s="46" t="s">
        <v>13</v>
      </c>
      <c r="B568" s="47" t="s">
        <v>571</v>
      </c>
      <c r="C568" s="47" t="s">
        <v>117</v>
      </c>
      <c r="D568" s="47" t="s">
        <v>570</v>
      </c>
      <c r="E568" s="47" t="s">
        <v>14</v>
      </c>
      <c r="F568" s="83">
        <v>3331000</v>
      </c>
    </row>
    <row r="569" spans="1:8" ht="37.5" outlineLevel="6" x14ac:dyDescent="0.25">
      <c r="A569" s="46" t="s">
        <v>15</v>
      </c>
      <c r="B569" s="47" t="s">
        <v>571</v>
      </c>
      <c r="C569" s="47" t="s">
        <v>117</v>
      </c>
      <c r="D569" s="47" t="s">
        <v>570</v>
      </c>
      <c r="E569" s="47" t="s">
        <v>16</v>
      </c>
      <c r="F569" s="85">
        <f>F570</f>
        <v>110400</v>
      </c>
    </row>
    <row r="570" spans="1:8" ht="21" customHeight="1" outlineLevel="7" x14ac:dyDescent="0.25">
      <c r="A570" s="46" t="s">
        <v>17</v>
      </c>
      <c r="B570" s="47" t="s">
        <v>571</v>
      </c>
      <c r="C570" s="47" t="s">
        <v>117</v>
      </c>
      <c r="D570" s="47" t="s">
        <v>570</v>
      </c>
      <c r="E570" s="47" t="s">
        <v>18</v>
      </c>
      <c r="F570" s="83">
        <v>110400</v>
      </c>
    </row>
    <row r="571" spans="1:8" outlineLevel="7" x14ac:dyDescent="0.25">
      <c r="A571" s="46" t="s">
        <v>19</v>
      </c>
      <c r="B571" s="47" t="s">
        <v>571</v>
      </c>
      <c r="C571" s="47" t="s">
        <v>117</v>
      </c>
      <c r="D571" s="47" t="s">
        <v>570</v>
      </c>
      <c r="E571" s="47" t="s">
        <v>20</v>
      </c>
      <c r="F571" s="92">
        <f>F572</f>
        <v>187600</v>
      </c>
    </row>
    <row r="572" spans="1:8" outlineLevel="7" x14ac:dyDescent="0.25">
      <c r="A572" s="46" t="s">
        <v>21</v>
      </c>
      <c r="B572" s="47" t="s">
        <v>571</v>
      </c>
      <c r="C572" s="47" t="s">
        <v>117</v>
      </c>
      <c r="D572" s="47" t="s">
        <v>570</v>
      </c>
      <c r="E572" s="47" t="s">
        <v>22</v>
      </c>
      <c r="F572" s="83">
        <v>187600</v>
      </c>
    </row>
    <row r="573" spans="1:8" ht="37.5" outlineLevel="5" x14ac:dyDescent="0.25">
      <c r="A573" s="46" t="s">
        <v>33</v>
      </c>
      <c r="B573" s="47" t="s">
        <v>571</v>
      </c>
      <c r="C573" s="47" t="s">
        <v>117</v>
      </c>
      <c r="D573" s="47" t="s">
        <v>154</v>
      </c>
      <c r="E573" s="47" t="s">
        <v>6</v>
      </c>
      <c r="F573" s="85">
        <f>F574+F576+F578</f>
        <v>13934200</v>
      </c>
    </row>
    <row r="574" spans="1:8" ht="75" outlineLevel="6" x14ac:dyDescent="0.25">
      <c r="A574" s="46" t="s">
        <v>11</v>
      </c>
      <c r="B574" s="47" t="s">
        <v>571</v>
      </c>
      <c r="C574" s="47" t="s">
        <v>117</v>
      </c>
      <c r="D574" s="47" t="s">
        <v>154</v>
      </c>
      <c r="E574" s="47" t="s">
        <v>12</v>
      </c>
      <c r="F574" s="85">
        <f>F575</f>
        <v>11192000</v>
      </c>
    </row>
    <row r="575" spans="1:8" outlineLevel="7" x14ac:dyDescent="0.25">
      <c r="A575" s="46" t="s">
        <v>34</v>
      </c>
      <c r="B575" s="47" t="s">
        <v>571</v>
      </c>
      <c r="C575" s="47" t="s">
        <v>117</v>
      </c>
      <c r="D575" s="47" t="s">
        <v>154</v>
      </c>
      <c r="E575" s="47" t="s">
        <v>35</v>
      </c>
      <c r="F575" s="83">
        <v>11192000</v>
      </c>
    </row>
    <row r="576" spans="1:8" ht="37.5" outlineLevel="6" x14ac:dyDescent="0.25">
      <c r="A576" s="46" t="s">
        <v>15</v>
      </c>
      <c r="B576" s="47" t="s">
        <v>571</v>
      </c>
      <c r="C576" s="47" t="s">
        <v>117</v>
      </c>
      <c r="D576" s="47" t="s">
        <v>154</v>
      </c>
      <c r="E576" s="47" t="s">
        <v>16</v>
      </c>
      <c r="F576" s="85">
        <f>F577</f>
        <v>2700000</v>
      </c>
    </row>
    <row r="577" spans="1:8" ht="22.5" customHeight="1" outlineLevel="7" x14ac:dyDescent="0.25">
      <c r="A577" s="46" t="s">
        <v>17</v>
      </c>
      <c r="B577" s="47" t="s">
        <v>571</v>
      </c>
      <c r="C577" s="47" t="s">
        <v>117</v>
      </c>
      <c r="D577" s="47" t="s">
        <v>154</v>
      </c>
      <c r="E577" s="47" t="s">
        <v>18</v>
      </c>
      <c r="F577" s="83">
        <v>2700000</v>
      </c>
    </row>
    <row r="578" spans="1:8" outlineLevel="6" x14ac:dyDescent="0.25">
      <c r="A578" s="46" t="s">
        <v>19</v>
      </c>
      <c r="B578" s="47" t="s">
        <v>571</v>
      </c>
      <c r="C578" s="47" t="s">
        <v>117</v>
      </c>
      <c r="D578" s="47" t="s">
        <v>154</v>
      </c>
      <c r="E578" s="47" t="s">
        <v>20</v>
      </c>
      <c r="F578" s="85">
        <f>F579</f>
        <v>42200</v>
      </c>
    </row>
    <row r="579" spans="1:8" outlineLevel="7" x14ac:dyDescent="0.25">
      <c r="A579" s="46" t="s">
        <v>21</v>
      </c>
      <c r="B579" s="47" t="s">
        <v>571</v>
      </c>
      <c r="C579" s="47" t="s">
        <v>117</v>
      </c>
      <c r="D579" s="47" t="s">
        <v>154</v>
      </c>
      <c r="E579" s="47" t="s">
        <v>22</v>
      </c>
      <c r="F579" s="83">
        <v>42200</v>
      </c>
    </row>
    <row r="580" spans="1:8" ht="37.5" outlineLevel="3" x14ac:dyDescent="0.25">
      <c r="A580" s="51" t="s">
        <v>36</v>
      </c>
      <c r="B580" s="47" t="s">
        <v>571</v>
      </c>
      <c r="C580" s="47" t="s">
        <v>117</v>
      </c>
      <c r="D580" s="47" t="s">
        <v>155</v>
      </c>
      <c r="E580" s="47" t="s">
        <v>6</v>
      </c>
      <c r="F580" s="85">
        <f>F581</f>
        <v>1851400</v>
      </c>
    </row>
    <row r="581" spans="1:8" ht="37.5" outlineLevel="3" x14ac:dyDescent="0.25">
      <c r="A581" s="46" t="s">
        <v>37</v>
      </c>
      <c r="B581" s="47" t="s">
        <v>571</v>
      </c>
      <c r="C581" s="47" t="s">
        <v>117</v>
      </c>
      <c r="D581" s="47" t="s">
        <v>155</v>
      </c>
      <c r="E581" s="47" t="s">
        <v>38</v>
      </c>
      <c r="F581" s="85">
        <f>F582</f>
        <v>1851400</v>
      </c>
    </row>
    <row r="582" spans="1:8" outlineLevel="3" x14ac:dyDescent="0.25">
      <c r="A582" s="46" t="s">
        <v>39</v>
      </c>
      <c r="B582" s="47" t="s">
        <v>571</v>
      </c>
      <c r="C582" s="47" t="s">
        <v>117</v>
      </c>
      <c r="D582" s="47" t="s">
        <v>155</v>
      </c>
      <c r="E582" s="47" t="s">
        <v>40</v>
      </c>
      <c r="F582" s="83">
        <v>1851400</v>
      </c>
    </row>
    <row r="583" spans="1:8" s="74" customFormat="1" outlineLevel="3" x14ac:dyDescent="0.25">
      <c r="A583" s="79" t="s">
        <v>85</v>
      </c>
      <c r="B583" s="47" t="s">
        <v>571</v>
      </c>
      <c r="C583" s="62" t="s">
        <v>86</v>
      </c>
      <c r="D583" s="62" t="s">
        <v>126</v>
      </c>
      <c r="E583" s="62" t="s">
        <v>6</v>
      </c>
      <c r="F583" s="87">
        <f>F584+F590</f>
        <v>5864117</v>
      </c>
      <c r="G583" s="75"/>
      <c r="H583" s="75"/>
    </row>
    <row r="584" spans="1:8" outlineLevel="3" x14ac:dyDescent="0.25">
      <c r="A584" s="46" t="s">
        <v>94</v>
      </c>
      <c r="B584" s="47" t="s">
        <v>571</v>
      </c>
      <c r="C584" s="47" t="s">
        <v>95</v>
      </c>
      <c r="D584" s="47" t="s">
        <v>126</v>
      </c>
      <c r="E584" s="47" t="s">
        <v>6</v>
      </c>
      <c r="F584" s="85">
        <f>F585</f>
        <v>2460000</v>
      </c>
    </row>
    <row r="585" spans="1:8" s="74" customFormat="1" ht="37.5" outlineLevel="3" x14ac:dyDescent="0.25">
      <c r="A585" s="79" t="s">
        <v>403</v>
      </c>
      <c r="B585" s="62" t="s">
        <v>571</v>
      </c>
      <c r="C585" s="62" t="s">
        <v>95</v>
      </c>
      <c r="D585" s="62" t="s">
        <v>138</v>
      </c>
      <c r="E585" s="62" t="s">
        <v>6</v>
      </c>
      <c r="F585" s="87">
        <f>F586</f>
        <v>2460000</v>
      </c>
      <c r="G585" s="75"/>
      <c r="H585" s="75"/>
    </row>
    <row r="586" spans="1:8" outlineLevel="3" x14ac:dyDescent="0.25">
      <c r="A586" s="49" t="s">
        <v>481</v>
      </c>
      <c r="B586" s="47" t="s">
        <v>571</v>
      </c>
      <c r="C586" s="47" t="s">
        <v>95</v>
      </c>
      <c r="D586" s="47" t="s">
        <v>482</v>
      </c>
      <c r="E586" s="47" t="s">
        <v>6</v>
      </c>
      <c r="F586" s="85">
        <f>F587</f>
        <v>2460000</v>
      </c>
    </row>
    <row r="587" spans="1:8" ht="93.75" outlineLevel="3" x14ac:dyDescent="0.25">
      <c r="A587" s="29" t="s">
        <v>413</v>
      </c>
      <c r="B587" s="47" t="s">
        <v>571</v>
      </c>
      <c r="C587" s="47" t="s">
        <v>95</v>
      </c>
      <c r="D587" s="47" t="s">
        <v>483</v>
      </c>
      <c r="E587" s="47" t="s">
        <v>6</v>
      </c>
      <c r="F587" s="85">
        <f>F588</f>
        <v>2460000</v>
      </c>
    </row>
    <row r="588" spans="1:8" outlineLevel="3" x14ac:dyDescent="0.25">
      <c r="A588" s="46" t="s">
        <v>90</v>
      </c>
      <c r="B588" s="47" t="s">
        <v>571</v>
      </c>
      <c r="C588" s="47" t="s">
        <v>95</v>
      </c>
      <c r="D588" s="47" t="s">
        <v>483</v>
      </c>
      <c r="E588" s="47" t="s">
        <v>91</v>
      </c>
      <c r="F588" s="85">
        <f>F589</f>
        <v>2460000</v>
      </c>
    </row>
    <row r="589" spans="1:8" ht="37.5" outlineLevel="3" x14ac:dyDescent="0.25">
      <c r="A589" s="46" t="s">
        <v>97</v>
      </c>
      <c r="B589" s="47" t="s">
        <v>571</v>
      </c>
      <c r="C589" s="47" t="s">
        <v>95</v>
      </c>
      <c r="D589" s="47" t="s">
        <v>483</v>
      </c>
      <c r="E589" s="47" t="s">
        <v>98</v>
      </c>
      <c r="F589" s="83">
        <v>2460000</v>
      </c>
    </row>
    <row r="590" spans="1:8" outlineLevel="3" x14ac:dyDescent="0.25">
      <c r="A590" s="46" t="s">
        <v>123</v>
      </c>
      <c r="B590" s="47" t="s">
        <v>571</v>
      </c>
      <c r="C590" s="47" t="s">
        <v>124</v>
      </c>
      <c r="D590" s="47" t="s">
        <v>126</v>
      </c>
      <c r="E590" s="47" t="s">
        <v>6</v>
      </c>
      <c r="F590" s="85">
        <f>F591</f>
        <v>3404117</v>
      </c>
    </row>
    <row r="591" spans="1:8" s="74" customFormat="1" ht="37.5" outlineLevel="3" x14ac:dyDescent="0.25">
      <c r="A591" s="79" t="s">
        <v>412</v>
      </c>
      <c r="B591" s="62" t="s">
        <v>571</v>
      </c>
      <c r="C591" s="62" t="s">
        <v>124</v>
      </c>
      <c r="D591" s="62" t="s">
        <v>138</v>
      </c>
      <c r="E591" s="62" t="s">
        <v>6</v>
      </c>
      <c r="F591" s="87">
        <f>F592</f>
        <v>3404117</v>
      </c>
      <c r="G591" s="75"/>
      <c r="H591" s="75"/>
    </row>
    <row r="592" spans="1:8" ht="37.5" outlineLevel="3" x14ac:dyDescent="0.25">
      <c r="A592" s="46" t="s">
        <v>404</v>
      </c>
      <c r="B592" s="47" t="s">
        <v>571</v>
      </c>
      <c r="C592" s="47" t="s">
        <v>124</v>
      </c>
      <c r="D592" s="47" t="s">
        <v>139</v>
      </c>
      <c r="E592" s="47" t="s">
        <v>6</v>
      </c>
      <c r="F592" s="85">
        <f>F593</f>
        <v>3404117</v>
      </c>
    </row>
    <row r="593" spans="1:8" ht="23.25" customHeight="1" outlineLevel="3" x14ac:dyDescent="0.25">
      <c r="A593" s="80" t="s">
        <v>204</v>
      </c>
      <c r="B593" s="47" t="s">
        <v>571</v>
      </c>
      <c r="C593" s="47" t="s">
        <v>124</v>
      </c>
      <c r="D593" s="47" t="s">
        <v>235</v>
      </c>
      <c r="E593" s="47" t="s">
        <v>6</v>
      </c>
      <c r="F593" s="85">
        <f>F594</f>
        <v>3404117</v>
      </c>
    </row>
    <row r="594" spans="1:8" ht="129" customHeight="1" outlineLevel="3" x14ac:dyDescent="0.25">
      <c r="A594" s="29" t="s">
        <v>714</v>
      </c>
      <c r="B594" s="47" t="s">
        <v>571</v>
      </c>
      <c r="C594" s="47" t="s">
        <v>124</v>
      </c>
      <c r="D594" s="47" t="s">
        <v>156</v>
      </c>
      <c r="E594" s="47" t="s">
        <v>6</v>
      </c>
      <c r="F594" s="85">
        <f>F597+F595</f>
        <v>3404117</v>
      </c>
    </row>
    <row r="595" spans="1:8" ht="22.5" customHeight="1" outlineLevel="3" x14ac:dyDescent="0.25">
      <c r="A595" s="46" t="s">
        <v>15</v>
      </c>
      <c r="B595" s="47" t="s">
        <v>571</v>
      </c>
      <c r="C595" s="47" t="s">
        <v>124</v>
      </c>
      <c r="D595" s="47" t="s">
        <v>156</v>
      </c>
      <c r="E595" s="47" t="s">
        <v>16</v>
      </c>
      <c r="F595" s="85">
        <f>F596</f>
        <v>24000</v>
      </c>
    </row>
    <row r="596" spans="1:8" ht="39" customHeight="1" outlineLevel="3" x14ac:dyDescent="0.25">
      <c r="A596" s="46" t="s">
        <v>17</v>
      </c>
      <c r="B596" s="47" t="s">
        <v>571</v>
      </c>
      <c r="C596" s="47" t="s">
        <v>124</v>
      </c>
      <c r="D596" s="47" t="s">
        <v>156</v>
      </c>
      <c r="E596" s="47" t="s">
        <v>18</v>
      </c>
      <c r="F596" s="85">
        <v>24000</v>
      </c>
    </row>
    <row r="597" spans="1:8" outlineLevel="3" x14ac:dyDescent="0.25">
      <c r="A597" s="46" t="s">
        <v>90</v>
      </c>
      <c r="B597" s="47" t="s">
        <v>571</v>
      </c>
      <c r="C597" s="47" t="s">
        <v>124</v>
      </c>
      <c r="D597" s="47" t="s">
        <v>156</v>
      </c>
      <c r="E597" s="47" t="s">
        <v>91</v>
      </c>
      <c r="F597" s="85">
        <f>F598</f>
        <v>3380117</v>
      </c>
    </row>
    <row r="598" spans="1:8" ht="37.5" outlineLevel="3" x14ac:dyDescent="0.25">
      <c r="A598" s="46" t="s">
        <v>97</v>
      </c>
      <c r="B598" s="47" t="s">
        <v>571</v>
      </c>
      <c r="C598" s="47" t="s">
        <v>124</v>
      </c>
      <c r="D598" s="47" t="s">
        <v>156</v>
      </c>
      <c r="E598" s="47" t="s">
        <v>98</v>
      </c>
      <c r="F598" s="83">
        <v>3380117</v>
      </c>
    </row>
    <row r="599" spans="1:8" outlineLevel="3" x14ac:dyDescent="0.25">
      <c r="A599" s="79" t="s">
        <v>100</v>
      </c>
      <c r="B599" s="47" t="s">
        <v>571</v>
      </c>
      <c r="C599" s="47" t="s">
        <v>101</v>
      </c>
      <c r="D599" s="62" t="s">
        <v>126</v>
      </c>
      <c r="E599" s="47" t="s">
        <v>6</v>
      </c>
      <c r="F599" s="83">
        <f t="shared" ref="F599:F605" si="2">F600</f>
        <v>4243121.6500000004</v>
      </c>
    </row>
    <row r="600" spans="1:8" outlineLevel="3" x14ac:dyDescent="0.25">
      <c r="A600" s="46" t="s">
        <v>305</v>
      </c>
      <c r="B600" s="47" t="s">
        <v>571</v>
      </c>
      <c r="C600" s="47" t="s">
        <v>304</v>
      </c>
      <c r="D600" s="62" t="s">
        <v>126</v>
      </c>
      <c r="E600" s="47" t="s">
        <v>6</v>
      </c>
      <c r="F600" s="83">
        <f t="shared" si="2"/>
        <v>4243121.6500000004</v>
      </c>
    </row>
    <row r="601" spans="1:8" ht="43.5" customHeight="1" outlineLevel="3" x14ac:dyDescent="0.25">
      <c r="A601" s="79" t="s">
        <v>385</v>
      </c>
      <c r="B601" s="47" t="s">
        <v>571</v>
      </c>
      <c r="C601" s="47" t="s">
        <v>304</v>
      </c>
      <c r="D601" s="62" t="s">
        <v>200</v>
      </c>
      <c r="E601" s="47" t="s">
        <v>6</v>
      </c>
      <c r="F601" s="83">
        <f t="shared" si="2"/>
        <v>4243121.6500000004</v>
      </c>
    </row>
    <row r="602" spans="1:8" ht="37.5" outlineLevel="3" x14ac:dyDescent="0.25">
      <c r="A602" s="46" t="s">
        <v>213</v>
      </c>
      <c r="B602" s="47" t="s">
        <v>571</v>
      </c>
      <c r="C602" s="47" t="s">
        <v>304</v>
      </c>
      <c r="D602" s="47" t="s">
        <v>737</v>
      </c>
      <c r="E602" s="47" t="s">
        <v>6</v>
      </c>
      <c r="F602" s="83">
        <f t="shared" si="2"/>
        <v>4243121.6500000004</v>
      </c>
    </row>
    <row r="603" spans="1:8" outlineLevel="3" x14ac:dyDescent="0.25">
      <c r="A603" s="46" t="s">
        <v>386</v>
      </c>
      <c r="B603" s="47" t="s">
        <v>571</v>
      </c>
      <c r="C603" s="47" t="s">
        <v>304</v>
      </c>
      <c r="D603" s="47" t="s">
        <v>307</v>
      </c>
      <c r="E603" s="47" t="s">
        <v>6</v>
      </c>
      <c r="F603" s="83">
        <f t="shared" si="2"/>
        <v>4243121.6500000004</v>
      </c>
    </row>
    <row r="604" spans="1:8" ht="39.75" customHeight="1" outlineLevel="3" x14ac:dyDescent="0.25">
      <c r="A604" s="46" t="s">
        <v>657</v>
      </c>
      <c r="B604" s="47" t="s">
        <v>571</v>
      </c>
      <c r="C604" s="47" t="s">
        <v>304</v>
      </c>
      <c r="D604" s="47" t="s">
        <v>736</v>
      </c>
      <c r="E604" s="47" t="s">
        <v>6</v>
      </c>
      <c r="F604" s="83">
        <f t="shared" si="2"/>
        <v>4243121.6500000004</v>
      </c>
    </row>
    <row r="605" spans="1:8" ht="37.5" outlineLevel="3" x14ac:dyDescent="0.25">
      <c r="A605" s="46" t="s">
        <v>37</v>
      </c>
      <c r="B605" s="47" t="s">
        <v>571</v>
      </c>
      <c r="C605" s="47" t="s">
        <v>304</v>
      </c>
      <c r="D605" s="47" t="s">
        <v>736</v>
      </c>
      <c r="E605" s="47" t="s">
        <v>38</v>
      </c>
      <c r="F605" s="83">
        <f t="shared" si="2"/>
        <v>4243121.6500000004</v>
      </c>
    </row>
    <row r="606" spans="1:8" outlineLevel="3" x14ac:dyDescent="0.3">
      <c r="A606" s="46" t="s">
        <v>74</v>
      </c>
      <c r="B606" s="47" t="s">
        <v>571</v>
      </c>
      <c r="C606" s="47" t="s">
        <v>304</v>
      </c>
      <c r="D606" s="47" t="s">
        <v>736</v>
      </c>
      <c r="E606" s="47" t="s">
        <v>75</v>
      </c>
      <c r="F606" s="84">
        <v>4243121.6500000004</v>
      </c>
    </row>
    <row r="607" spans="1:8" s="3" customFormat="1" x14ac:dyDescent="0.3">
      <c r="A607" s="228" t="s">
        <v>118</v>
      </c>
      <c r="B607" s="228"/>
      <c r="C607" s="228"/>
      <c r="D607" s="228"/>
      <c r="E607" s="228"/>
      <c r="F607" s="94">
        <f>F14+F36+F419+F451</f>
        <v>1057259703.24</v>
      </c>
      <c r="G607" s="9"/>
      <c r="H607" s="9"/>
    </row>
    <row r="608" spans="1:8" s="3" customFormat="1" x14ac:dyDescent="0.3">
      <c r="A608" s="173"/>
      <c r="B608" s="174"/>
      <c r="C608" s="174"/>
      <c r="D608" s="174"/>
      <c r="E608" s="174"/>
      <c r="F608" s="94"/>
      <c r="G608" s="9"/>
      <c r="H608" s="9"/>
    </row>
    <row r="609" spans="1:8" s="3" customFormat="1" x14ac:dyDescent="0.3">
      <c r="A609" s="173"/>
      <c r="B609" s="174"/>
      <c r="C609" s="174"/>
      <c r="D609" s="174"/>
      <c r="E609" s="174"/>
      <c r="F609" s="94"/>
      <c r="G609" s="9"/>
      <c r="H609" s="9"/>
    </row>
    <row r="610" spans="1:8" s="3" customFormat="1" x14ac:dyDescent="0.3">
      <c r="A610" s="173"/>
      <c r="B610" s="174"/>
      <c r="C610" s="174"/>
      <c r="D610" s="174"/>
      <c r="E610" s="174"/>
      <c r="F610" s="94"/>
      <c r="G610" s="9"/>
      <c r="H610" s="9"/>
    </row>
    <row r="611" spans="1:8" s="3" customFormat="1" x14ac:dyDescent="0.3">
      <c r="A611" s="173"/>
      <c r="B611" s="174"/>
      <c r="C611" s="174"/>
      <c r="D611" s="174"/>
      <c r="E611" s="174"/>
      <c r="F611" s="94"/>
      <c r="G611" s="9"/>
      <c r="H611" s="9"/>
    </row>
    <row r="612" spans="1:8" s="3" customFormat="1" x14ac:dyDescent="0.3">
      <c r="A612" s="173"/>
      <c r="B612" s="174"/>
      <c r="C612" s="174"/>
      <c r="D612" s="174"/>
      <c r="E612" s="174"/>
      <c r="F612" s="94"/>
      <c r="G612" s="9"/>
      <c r="H612" s="9"/>
    </row>
    <row r="613" spans="1:8" x14ac:dyDescent="0.3">
      <c r="C613" s="52"/>
      <c r="D613" s="52"/>
      <c r="E613" s="52"/>
    </row>
    <row r="614" spans="1:8" x14ac:dyDescent="0.3">
      <c r="C614" s="175"/>
      <c r="F614" s="176"/>
    </row>
    <row r="615" spans="1:8" x14ac:dyDescent="0.3">
      <c r="C615" s="175"/>
      <c r="F615" s="176"/>
    </row>
    <row r="616" spans="1:8" x14ac:dyDescent="0.3">
      <c r="C616" s="175"/>
      <c r="F616" s="176"/>
    </row>
    <row r="617" spans="1:8" x14ac:dyDescent="0.3">
      <c r="C617" s="175"/>
      <c r="F617" s="176"/>
    </row>
    <row r="618" spans="1:8" x14ac:dyDescent="0.3">
      <c r="C618" s="175"/>
      <c r="F618" s="176"/>
    </row>
    <row r="619" spans="1:8" x14ac:dyDescent="0.3">
      <c r="C619" s="175"/>
      <c r="F619" s="176"/>
    </row>
    <row r="620" spans="1:8" x14ac:dyDescent="0.3">
      <c r="C620" s="175"/>
      <c r="F620" s="176"/>
    </row>
    <row r="621" spans="1:8" x14ac:dyDescent="0.3">
      <c r="C621" s="175"/>
      <c r="F621" s="176"/>
    </row>
    <row r="622" spans="1:8" x14ac:dyDescent="0.3">
      <c r="C622" s="175"/>
      <c r="F622" s="176"/>
    </row>
    <row r="623" spans="1:8" x14ac:dyDescent="0.3">
      <c r="C623" s="175"/>
      <c r="F623" s="176"/>
    </row>
    <row r="624" spans="1:8" x14ac:dyDescent="0.3">
      <c r="C624" s="175"/>
      <c r="F624" s="176"/>
    </row>
    <row r="625" spans="3:6" x14ac:dyDescent="0.3">
      <c r="C625" s="175"/>
      <c r="F625" s="176"/>
    </row>
    <row r="626" spans="3:6" x14ac:dyDescent="0.3">
      <c r="C626" s="175"/>
    </row>
    <row r="627" spans="3:6" x14ac:dyDescent="0.3">
      <c r="D627" s="175"/>
      <c r="F627" s="176"/>
    </row>
    <row r="628" spans="3:6" x14ac:dyDescent="0.3">
      <c r="D628" s="175"/>
      <c r="F628" s="176"/>
    </row>
    <row r="629" spans="3:6" x14ac:dyDescent="0.3">
      <c r="D629" s="175"/>
      <c r="F629" s="176"/>
    </row>
    <row r="630" spans="3:6" x14ac:dyDescent="0.3">
      <c r="D630" s="175"/>
      <c r="F630" s="176"/>
    </row>
    <row r="631" spans="3:6" x14ac:dyDescent="0.3">
      <c r="D631" s="175"/>
      <c r="F631" s="176"/>
    </row>
    <row r="632" spans="3:6" x14ac:dyDescent="0.3">
      <c r="D632" s="175"/>
      <c r="F632" s="176"/>
    </row>
    <row r="633" spans="3:6" x14ac:dyDescent="0.3">
      <c r="D633" s="175"/>
      <c r="F633" s="176"/>
    </row>
    <row r="634" spans="3:6" x14ac:dyDescent="0.3">
      <c r="D634" s="175"/>
      <c r="F634" s="176"/>
    </row>
    <row r="635" spans="3:6" x14ac:dyDescent="0.3">
      <c r="D635" s="175"/>
      <c r="F635" s="176"/>
    </row>
    <row r="636" spans="3:6" x14ac:dyDescent="0.3">
      <c r="D636" s="175"/>
      <c r="F636" s="176"/>
    </row>
    <row r="637" spans="3:6" x14ac:dyDescent="0.3">
      <c r="D637" s="175"/>
      <c r="F637" s="176"/>
    </row>
    <row r="638" spans="3:6" x14ac:dyDescent="0.3">
      <c r="D638" s="175"/>
      <c r="F638" s="176"/>
    </row>
    <row r="639" spans="3:6" x14ac:dyDescent="0.3">
      <c r="D639" s="175"/>
      <c r="F639" s="176"/>
    </row>
    <row r="640" spans="3:6" x14ac:dyDescent="0.3">
      <c r="D640" s="175"/>
      <c r="F640" s="176"/>
    </row>
    <row r="641" spans="2:7" x14ac:dyDescent="0.3">
      <c r="D641" s="175"/>
      <c r="F641" s="176"/>
    </row>
    <row r="642" spans="2:7" x14ac:dyDescent="0.3">
      <c r="D642" s="175"/>
      <c r="F642" s="176"/>
    </row>
    <row r="643" spans="2:7" x14ac:dyDescent="0.3">
      <c r="D643" s="175"/>
      <c r="F643" s="176"/>
    </row>
    <row r="644" spans="2:7" x14ac:dyDescent="0.3">
      <c r="D644" s="175"/>
      <c r="F644" s="176"/>
    </row>
    <row r="645" spans="2:7" x14ac:dyDescent="0.3">
      <c r="D645" s="175"/>
      <c r="F645" s="176"/>
    </row>
    <row r="646" spans="2:7" x14ac:dyDescent="0.3">
      <c r="D646" s="175"/>
      <c r="F646" s="176"/>
    </row>
    <row r="647" spans="2:7" x14ac:dyDescent="0.3">
      <c r="D647" s="175"/>
    </row>
    <row r="648" spans="2:7" x14ac:dyDescent="0.3">
      <c r="D648" s="175"/>
      <c r="F648" s="193"/>
    </row>
    <row r="649" spans="2:7" x14ac:dyDescent="0.3">
      <c r="D649" s="175"/>
      <c r="F649" s="176"/>
    </row>
    <row r="654" spans="2:7" x14ac:dyDescent="0.3">
      <c r="B654" s="23" t="s">
        <v>719</v>
      </c>
      <c r="D654" s="176"/>
      <c r="F654" s="177"/>
      <c r="G654" s="176"/>
    </row>
    <row r="655" spans="2:7" x14ac:dyDescent="0.3">
      <c r="B655" s="23" t="s">
        <v>718</v>
      </c>
      <c r="D655" s="176"/>
      <c r="F655" s="177"/>
      <c r="G655" s="176"/>
    </row>
  </sheetData>
  <autoFilter ref="A13:H607"/>
  <mergeCells count="5">
    <mergeCell ref="A9:F9"/>
    <mergeCell ref="A607:E607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5" max="5" man="1"/>
    <brk id="50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6"/>
  <sheetViews>
    <sheetView view="pageBreakPreview" topLeftCell="A510" zoomScale="96" zoomScaleNormal="100" zoomScaleSheetLayoutView="96" workbookViewId="0">
      <selection activeCell="F530" sqref="F530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2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452</v>
      </c>
    </row>
    <row r="2" spans="1:8" x14ac:dyDescent="0.3">
      <c r="G2" s="77" t="s">
        <v>764</v>
      </c>
    </row>
    <row r="3" spans="1:8" x14ac:dyDescent="0.3">
      <c r="G3" s="77" t="s">
        <v>582</v>
      </c>
    </row>
    <row r="6" spans="1:8" x14ac:dyDescent="0.3">
      <c r="G6" s="77" t="s">
        <v>457</v>
      </c>
    </row>
    <row r="7" spans="1:8" x14ac:dyDescent="0.3">
      <c r="G7" s="77" t="s">
        <v>709</v>
      </c>
    </row>
    <row r="8" spans="1:8" x14ac:dyDescent="0.3">
      <c r="G8" s="77" t="s">
        <v>708</v>
      </c>
    </row>
    <row r="9" spans="1:8" x14ac:dyDescent="0.3">
      <c r="G9" s="77" t="s">
        <v>710</v>
      </c>
    </row>
    <row r="10" spans="1:8" s="1" customFormat="1" x14ac:dyDescent="0.3">
      <c r="A10" s="227" t="s">
        <v>241</v>
      </c>
      <c r="B10" s="227"/>
      <c r="C10" s="227"/>
      <c r="D10" s="227"/>
      <c r="E10" s="227"/>
      <c r="F10" s="227"/>
      <c r="G10" s="227"/>
    </row>
    <row r="11" spans="1:8" s="1" customFormat="1" ht="36" customHeight="1" x14ac:dyDescent="0.3">
      <c r="A11" s="226" t="s">
        <v>580</v>
      </c>
      <c r="B11" s="226"/>
      <c r="C11" s="226"/>
      <c r="D11" s="226"/>
      <c r="E11" s="226"/>
      <c r="F11" s="226"/>
      <c r="G11" s="226"/>
    </row>
    <row r="12" spans="1:8" s="1" customFormat="1" x14ac:dyDescent="0.3">
      <c r="A12" s="40"/>
      <c r="B12" s="165"/>
      <c r="C12" s="165"/>
      <c r="D12" s="165"/>
      <c r="E12" s="165"/>
      <c r="F12" s="54"/>
      <c r="G12" s="66" t="s">
        <v>416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7" t="s">
        <v>451</v>
      </c>
      <c r="G13" s="137" t="s">
        <v>500</v>
      </c>
    </row>
    <row r="14" spans="1:8" s="3" customFormat="1" ht="37.5" x14ac:dyDescent="0.25">
      <c r="A14" s="44" t="s">
        <v>527</v>
      </c>
      <c r="B14" s="45" t="s">
        <v>533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38"/>
    </row>
    <row r="15" spans="1:8" outlineLevel="1" x14ac:dyDescent="0.25">
      <c r="A15" s="46" t="s">
        <v>7</v>
      </c>
      <c r="B15" s="47" t="s">
        <v>533</v>
      </c>
      <c r="C15" s="47" t="s">
        <v>8</v>
      </c>
      <c r="D15" s="47" t="s">
        <v>126</v>
      </c>
      <c r="E15" s="47" t="s">
        <v>6</v>
      </c>
      <c r="F15" s="85">
        <f t="shared" ref="F15:G15" si="0">F16+F25</f>
        <v>6988528</v>
      </c>
      <c r="G15" s="85">
        <f t="shared" si="0"/>
        <v>6988528</v>
      </c>
      <c r="H15" s="139"/>
    </row>
    <row r="16" spans="1:8" ht="37.5" outlineLevel="2" x14ac:dyDescent="0.25">
      <c r="A16" s="46" t="s">
        <v>9</v>
      </c>
      <c r="B16" s="47" t="s">
        <v>533</v>
      </c>
      <c r="C16" s="47" t="s">
        <v>10</v>
      </c>
      <c r="D16" s="47" t="s">
        <v>126</v>
      </c>
      <c r="E16" s="47" t="s">
        <v>6</v>
      </c>
      <c r="F16" s="85">
        <f t="shared" ref="F16:G17" si="1">F17</f>
        <v>6498213</v>
      </c>
      <c r="G16" s="85">
        <f t="shared" si="1"/>
        <v>6498213</v>
      </c>
      <c r="H16" s="139"/>
    </row>
    <row r="17" spans="1:8" ht="18.75" customHeight="1" outlineLevel="4" x14ac:dyDescent="0.25">
      <c r="A17" s="46" t="s">
        <v>132</v>
      </c>
      <c r="B17" s="47" t="s">
        <v>533</v>
      </c>
      <c r="C17" s="47" t="s">
        <v>10</v>
      </c>
      <c r="D17" s="47" t="s">
        <v>127</v>
      </c>
      <c r="E17" s="47" t="s">
        <v>6</v>
      </c>
      <c r="F17" s="85">
        <f t="shared" si="1"/>
        <v>6498213</v>
      </c>
      <c r="G17" s="85">
        <f t="shared" si="1"/>
        <v>6498213</v>
      </c>
      <c r="H17" s="139"/>
    </row>
    <row r="18" spans="1:8" ht="37.5" outlineLevel="5" x14ac:dyDescent="0.25">
      <c r="A18" s="46" t="s">
        <v>528</v>
      </c>
      <c r="B18" s="47" t="s">
        <v>533</v>
      </c>
      <c r="C18" s="47" t="s">
        <v>10</v>
      </c>
      <c r="D18" s="47" t="s">
        <v>529</v>
      </c>
      <c r="E18" s="47" t="s">
        <v>6</v>
      </c>
      <c r="F18" s="85">
        <f t="shared" ref="F18:G18" si="2">F19+F21+F23</f>
        <v>6498213</v>
      </c>
      <c r="G18" s="85">
        <f t="shared" si="2"/>
        <v>6498213</v>
      </c>
      <c r="H18" s="139"/>
    </row>
    <row r="19" spans="1:8" ht="57.75" customHeight="1" outlineLevel="6" x14ac:dyDescent="0.25">
      <c r="A19" s="46" t="s">
        <v>11</v>
      </c>
      <c r="B19" s="47" t="s">
        <v>533</v>
      </c>
      <c r="C19" s="47" t="s">
        <v>10</v>
      </c>
      <c r="D19" s="47" t="s">
        <v>529</v>
      </c>
      <c r="E19" s="47" t="s">
        <v>12</v>
      </c>
      <c r="F19" s="85">
        <f t="shared" ref="F19:G19" si="3">F20</f>
        <v>6247213</v>
      </c>
      <c r="G19" s="85">
        <f t="shared" si="3"/>
        <v>6247213</v>
      </c>
      <c r="H19" s="139"/>
    </row>
    <row r="20" spans="1:8" ht="18.75" customHeight="1" outlineLevel="7" x14ac:dyDescent="0.25">
      <c r="A20" s="46" t="s">
        <v>13</v>
      </c>
      <c r="B20" s="47" t="s">
        <v>533</v>
      </c>
      <c r="C20" s="47" t="s">
        <v>10</v>
      </c>
      <c r="D20" s="47" t="s">
        <v>529</v>
      </c>
      <c r="E20" s="47" t="s">
        <v>14</v>
      </c>
      <c r="F20" s="86">
        <v>6247213</v>
      </c>
      <c r="G20" s="83">
        <v>6247213</v>
      </c>
      <c r="H20" s="139"/>
    </row>
    <row r="21" spans="1:8" ht="19.5" customHeight="1" outlineLevel="6" x14ac:dyDescent="0.25">
      <c r="A21" s="46" t="s">
        <v>15</v>
      </c>
      <c r="B21" s="47" t="s">
        <v>533</v>
      </c>
      <c r="C21" s="47" t="s">
        <v>10</v>
      </c>
      <c r="D21" s="47" t="s">
        <v>529</v>
      </c>
      <c r="E21" s="47" t="s">
        <v>16</v>
      </c>
      <c r="F21" s="85">
        <f t="shared" ref="F21:G21" si="4">F22</f>
        <v>250000</v>
      </c>
      <c r="G21" s="85">
        <f t="shared" si="4"/>
        <v>250000</v>
      </c>
      <c r="H21" s="139"/>
    </row>
    <row r="22" spans="1:8" ht="37.5" outlineLevel="7" x14ac:dyDescent="0.25">
      <c r="A22" s="46" t="s">
        <v>17</v>
      </c>
      <c r="B22" s="47" t="s">
        <v>533</v>
      </c>
      <c r="C22" s="47" t="s">
        <v>10</v>
      </c>
      <c r="D22" s="47" t="s">
        <v>529</v>
      </c>
      <c r="E22" s="47" t="s">
        <v>18</v>
      </c>
      <c r="F22" s="83">
        <v>250000</v>
      </c>
      <c r="G22" s="83">
        <v>250000</v>
      </c>
      <c r="H22" s="139"/>
    </row>
    <row r="23" spans="1:8" outlineLevel="6" x14ac:dyDescent="0.25">
      <c r="A23" s="46" t="s">
        <v>19</v>
      </c>
      <c r="B23" s="47" t="s">
        <v>533</v>
      </c>
      <c r="C23" s="47" t="s">
        <v>10</v>
      </c>
      <c r="D23" s="47" t="s">
        <v>529</v>
      </c>
      <c r="E23" s="47" t="s">
        <v>20</v>
      </c>
      <c r="F23" s="85">
        <f t="shared" ref="F23" si="5">F24</f>
        <v>1000</v>
      </c>
      <c r="G23" s="85">
        <f>G24</f>
        <v>1000</v>
      </c>
      <c r="H23" s="139"/>
    </row>
    <row r="24" spans="1:8" outlineLevel="7" x14ac:dyDescent="0.25">
      <c r="A24" s="46" t="s">
        <v>21</v>
      </c>
      <c r="B24" s="47" t="s">
        <v>533</v>
      </c>
      <c r="C24" s="47" t="s">
        <v>10</v>
      </c>
      <c r="D24" s="47" t="s">
        <v>529</v>
      </c>
      <c r="E24" s="47" t="s">
        <v>22</v>
      </c>
      <c r="F24" s="83">
        <v>1000</v>
      </c>
      <c r="G24" s="83">
        <v>1000</v>
      </c>
      <c r="H24" s="139"/>
    </row>
    <row r="25" spans="1:8" outlineLevel="2" x14ac:dyDescent="0.25">
      <c r="A25" s="46" t="s">
        <v>23</v>
      </c>
      <c r="B25" s="47" t="s">
        <v>533</v>
      </c>
      <c r="C25" s="47" t="s">
        <v>24</v>
      </c>
      <c r="D25" s="47" t="s">
        <v>126</v>
      </c>
      <c r="E25" s="47" t="s">
        <v>6</v>
      </c>
      <c r="F25" s="85">
        <f t="shared" ref="F25:G25" si="6">F26+F31</f>
        <v>490315</v>
      </c>
      <c r="G25" s="85">
        <f t="shared" si="6"/>
        <v>490315</v>
      </c>
      <c r="H25" s="139"/>
    </row>
    <row r="26" spans="1:8" ht="37.5" outlineLevel="3" x14ac:dyDescent="0.25">
      <c r="A26" s="79" t="s">
        <v>433</v>
      </c>
      <c r="B26" s="62" t="s">
        <v>533</v>
      </c>
      <c r="C26" s="62" t="s">
        <v>24</v>
      </c>
      <c r="D26" s="62" t="s">
        <v>128</v>
      </c>
      <c r="E26" s="62" t="s">
        <v>6</v>
      </c>
      <c r="F26" s="87">
        <f t="shared" ref="F26:G29" si="7">F27</f>
        <v>31000</v>
      </c>
      <c r="G26" s="87">
        <f t="shared" si="7"/>
        <v>31000</v>
      </c>
      <c r="H26" s="139"/>
    </row>
    <row r="27" spans="1:8" ht="37.5" outlineLevel="4" x14ac:dyDescent="0.25">
      <c r="A27" s="46" t="s">
        <v>318</v>
      </c>
      <c r="B27" s="47" t="s">
        <v>533</v>
      </c>
      <c r="C27" s="47" t="s">
        <v>24</v>
      </c>
      <c r="D27" s="47" t="s">
        <v>319</v>
      </c>
      <c r="E27" s="47" t="s">
        <v>6</v>
      </c>
      <c r="F27" s="85">
        <f t="shared" si="7"/>
        <v>31000</v>
      </c>
      <c r="G27" s="85">
        <f t="shared" si="7"/>
        <v>31000</v>
      </c>
      <c r="H27" s="139"/>
    </row>
    <row r="28" spans="1:8" outlineLevel="5" x14ac:dyDescent="0.25">
      <c r="A28" s="80" t="s">
        <v>327</v>
      </c>
      <c r="B28" s="47" t="s">
        <v>533</v>
      </c>
      <c r="C28" s="47" t="s">
        <v>24</v>
      </c>
      <c r="D28" s="47" t="s">
        <v>320</v>
      </c>
      <c r="E28" s="47" t="s">
        <v>6</v>
      </c>
      <c r="F28" s="85">
        <f t="shared" si="7"/>
        <v>31000</v>
      </c>
      <c r="G28" s="85">
        <f t="shared" si="7"/>
        <v>31000</v>
      </c>
      <c r="H28" s="139"/>
    </row>
    <row r="29" spans="1:8" ht="20.25" customHeight="1" outlineLevel="6" x14ac:dyDescent="0.25">
      <c r="A29" s="46" t="s">
        <v>15</v>
      </c>
      <c r="B29" s="47" t="s">
        <v>533</v>
      </c>
      <c r="C29" s="47" t="s">
        <v>24</v>
      </c>
      <c r="D29" s="47" t="s">
        <v>320</v>
      </c>
      <c r="E29" s="47" t="s">
        <v>16</v>
      </c>
      <c r="F29" s="85">
        <f t="shared" si="7"/>
        <v>31000</v>
      </c>
      <c r="G29" s="85">
        <f t="shared" si="7"/>
        <v>31000</v>
      </c>
      <c r="H29" s="139"/>
    </row>
    <row r="30" spans="1:8" ht="37.5" outlineLevel="7" x14ac:dyDescent="0.25">
      <c r="A30" s="46" t="s">
        <v>17</v>
      </c>
      <c r="B30" s="47" t="s">
        <v>533</v>
      </c>
      <c r="C30" s="47" t="s">
        <v>24</v>
      </c>
      <c r="D30" s="47" t="s">
        <v>320</v>
      </c>
      <c r="E30" s="47" t="s">
        <v>18</v>
      </c>
      <c r="F30" s="85">
        <v>31000</v>
      </c>
      <c r="G30" s="83">
        <v>31000</v>
      </c>
      <c r="H30" s="139"/>
    </row>
    <row r="31" spans="1:8" ht="41.25" customHeight="1" outlineLevel="5" x14ac:dyDescent="0.25">
      <c r="A31" s="73" t="s">
        <v>442</v>
      </c>
      <c r="B31" s="62" t="s">
        <v>533</v>
      </c>
      <c r="C31" s="47" t="s">
        <v>24</v>
      </c>
      <c r="D31" s="62" t="s">
        <v>321</v>
      </c>
      <c r="E31" s="62" t="s">
        <v>6</v>
      </c>
      <c r="F31" s="88">
        <f t="shared" ref="F31:G34" si="8">F32</f>
        <v>459315</v>
      </c>
      <c r="G31" s="88">
        <f t="shared" si="8"/>
        <v>459315</v>
      </c>
      <c r="H31" s="139"/>
    </row>
    <row r="32" spans="1:8" ht="37.5" outlineLevel="6" x14ac:dyDescent="0.25">
      <c r="A32" s="81" t="s">
        <v>250</v>
      </c>
      <c r="B32" s="47" t="s">
        <v>533</v>
      </c>
      <c r="C32" s="47" t="s">
        <v>24</v>
      </c>
      <c r="D32" s="47" t="s">
        <v>323</v>
      </c>
      <c r="E32" s="47" t="s">
        <v>6</v>
      </c>
      <c r="F32" s="83">
        <f t="shared" si="8"/>
        <v>459315</v>
      </c>
      <c r="G32" s="83">
        <f t="shared" si="8"/>
        <v>459315</v>
      </c>
      <c r="H32" s="139"/>
    </row>
    <row r="33" spans="1:8" ht="37.5" outlineLevel="7" x14ac:dyDescent="0.25">
      <c r="A33" s="46" t="s">
        <v>25</v>
      </c>
      <c r="B33" s="47" t="s">
        <v>533</v>
      </c>
      <c r="C33" s="47" t="s">
        <v>24</v>
      </c>
      <c r="D33" s="47" t="s">
        <v>335</v>
      </c>
      <c r="E33" s="47" t="s">
        <v>6</v>
      </c>
      <c r="F33" s="85">
        <f t="shared" si="8"/>
        <v>459315</v>
      </c>
      <c r="G33" s="85">
        <f t="shared" si="8"/>
        <v>459315</v>
      </c>
      <c r="H33" s="139"/>
    </row>
    <row r="34" spans="1:8" ht="18.75" customHeight="1" outlineLevel="7" x14ac:dyDescent="0.25">
      <c r="A34" s="46" t="s">
        <v>15</v>
      </c>
      <c r="B34" s="47" t="s">
        <v>533</v>
      </c>
      <c r="C34" s="47" t="s">
        <v>24</v>
      </c>
      <c r="D34" s="47" t="s">
        <v>335</v>
      </c>
      <c r="E34" s="47" t="s">
        <v>16</v>
      </c>
      <c r="F34" s="85">
        <f t="shared" si="8"/>
        <v>459315</v>
      </c>
      <c r="G34" s="85">
        <f t="shared" si="8"/>
        <v>459315</v>
      </c>
      <c r="H34" s="139"/>
    </row>
    <row r="35" spans="1:8" ht="37.5" outlineLevel="7" x14ac:dyDescent="0.25">
      <c r="A35" s="46" t="s">
        <v>17</v>
      </c>
      <c r="B35" s="47" t="s">
        <v>533</v>
      </c>
      <c r="C35" s="47" t="s">
        <v>24</v>
      </c>
      <c r="D35" s="47" t="s">
        <v>335</v>
      </c>
      <c r="E35" s="47" t="s">
        <v>18</v>
      </c>
      <c r="F35" s="83">
        <v>459315</v>
      </c>
      <c r="G35" s="85">
        <v>459315</v>
      </c>
      <c r="H35" s="139"/>
    </row>
    <row r="36" spans="1:8" ht="18.75" customHeight="1" outlineLevel="3" x14ac:dyDescent="0.25">
      <c r="A36" s="46" t="s">
        <v>27</v>
      </c>
      <c r="B36" s="45" t="s">
        <v>534</v>
      </c>
      <c r="C36" s="45" t="s">
        <v>5</v>
      </c>
      <c r="D36" s="45" t="s">
        <v>126</v>
      </c>
      <c r="E36" s="45" t="s">
        <v>6</v>
      </c>
      <c r="F36" s="89">
        <f>F37+F133+F140+F183+F250+F266+F280+F305+F359+F341+F151</f>
        <v>195399669.10999995</v>
      </c>
      <c r="G36" s="89">
        <f>G37+G133+G140+G183+G250+G266+G280+G305+G359+G341+G151</f>
        <v>219402966.56999999</v>
      </c>
      <c r="H36" s="139"/>
    </row>
    <row r="37" spans="1:8" outlineLevel="5" x14ac:dyDescent="0.25">
      <c r="A37" s="79" t="s">
        <v>7</v>
      </c>
      <c r="B37" s="62" t="s">
        <v>534</v>
      </c>
      <c r="C37" s="62" t="s">
        <v>8</v>
      </c>
      <c r="D37" s="62" t="s">
        <v>126</v>
      </c>
      <c r="E37" s="62" t="s">
        <v>6</v>
      </c>
      <c r="F37" s="87">
        <f>F38+F43+F50+F56+F61</f>
        <v>87363770.599999994</v>
      </c>
      <c r="G37" s="87">
        <f>G38+G43+G50+G56+G61</f>
        <v>87307302.219999999</v>
      </c>
      <c r="H37" s="139"/>
    </row>
    <row r="38" spans="1:8" ht="37.5" outlineLevel="6" x14ac:dyDescent="0.25">
      <c r="A38" s="46" t="s">
        <v>28</v>
      </c>
      <c r="B38" s="47" t="s">
        <v>534</v>
      </c>
      <c r="C38" s="47" t="s">
        <v>29</v>
      </c>
      <c r="D38" s="47" t="s">
        <v>126</v>
      </c>
      <c r="E38" s="47" t="s">
        <v>6</v>
      </c>
      <c r="F38" s="85">
        <f t="shared" ref="F38:G41" si="9">F39</f>
        <v>2463500</v>
      </c>
      <c r="G38" s="85">
        <f t="shared" si="9"/>
        <v>2463500</v>
      </c>
      <c r="H38" s="139"/>
    </row>
    <row r="39" spans="1:8" ht="23.25" customHeight="1" outlineLevel="7" x14ac:dyDescent="0.25">
      <c r="A39" s="46" t="s">
        <v>132</v>
      </c>
      <c r="B39" s="47" t="s">
        <v>534</v>
      </c>
      <c r="C39" s="47" t="s">
        <v>29</v>
      </c>
      <c r="D39" s="47" t="s">
        <v>127</v>
      </c>
      <c r="E39" s="47" t="s">
        <v>6</v>
      </c>
      <c r="F39" s="85">
        <f t="shared" si="9"/>
        <v>2463500</v>
      </c>
      <c r="G39" s="85">
        <f t="shared" si="9"/>
        <v>2463500</v>
      </c>
      <c r="H39" s="139"/>
    </row>
    <row r="40" spans="1:8" outlineLevel="2" x14ac:dyDescent="0.25">
      <c r="A40" s="46" t="s">
        <v>530</v>
      </c>
      <c r="B40" s="47" t="s">
        <v>534</v>
      </c>
      <c r="C40" s="47" t="s">
        <v>29</v>
      </c>
      <c r="D40" s="47" t="s">
        <v>531</v>
      </c>
      <c r="E40" s="47" t="s">
        <v>6</v>
      </c>
      <c r="F40" s="85">
        <f t="shared" si="9"/>
        <v>2463500</v>
      </c>
      <c r="G40" s="85">
        <f t="shared" si="9"/>
        <v>2463500</v>
      </c>
      <c r="H40" s="139"/>
    </row>
    <row r="41" spans="1:8" ht="56.25" customHeight="1" outlineLevel="3" x14ac:dyDescent="0.25">
      <c r="A41" s="46" t="s">
        <v>11</v>
      </c>
      <c r="B41" s="47" t="s">
        <v>534</v>
      </c>
      <c r="C41" s="47" t="s">
        <v>29</v>
      </c>
      <c r="D41" s="47" t="s">
        <v>531</v>
      </c>
      <c r="E41" s="47" t="s">
        <v>12</v>
      </c>
      <c r="F41" s="85">
        <f t="shared" si="9"/>
        <v>2463500</v>
      </c>
      <c r="G41" s="85">
        <f t="shared" si="9"/>
        <v>2463500</v>
      </c>
      <c r="H41" s="139"/>
    </row>
    <row r="42" spans="1:8" ht="19.5" customHeight="1" outlineLevel="5" x14ac:dyDescent="0.25">
      <c r="A42" s="46" t="s">
        <v>13</v>
      </c>
      <c r="B42" s="47" t="s">
        <v>534</v>
      </c>
      <c r="C42" s="47" t="s">
        <v>29</v>
      </c>
      <c r="D42" s="47" t="s">
        <v>531</v>
      </c>
      <c r="E42" s="47" t="s">
        <v>14</v>
      </c>
      <c r="F42" s="85">
        <v>2463500</v>
      </c>
      <c r="G42" s="85">
        <v>2463500</v>
      </c>
      <c r="H42" s="139"/>
    </row>
    <row r="43" spans="1:8" ht="56.25" outlineLevel="6" x14ac:dyDescent="0.25">
      <c r="A43" s="46" t="s">
        <v>30</v>
      </c>
      <c r="B43" s="47" t="s">
        <v>534</v>
      </c>
      <c r="C43" s="47" t="s">
        <v>31</v>
      </c>
      <c r="D43" s="47" t="s">
        <v>126</v>
      </c>
      <c r="E43" s="47" t="s">
        <v>6</v>
      </c>
      <c r="F43" s="85">
        <f t="shared" ref="F43:G44" si="10">F44</f>
        <v>20575252</v>
      </c>
      <c r="G43" s="85">
        <f t="shared" si="10"/>
        <v>20575252</v>
      </c>
      <c r="H43" s="139"/>
    </row>
    <row r="44" spans="1:8" ht="37.5" outlineLevel="7" x14ac:dyDescent="0.25">
      <c r="A44" s="46" t="s">
        <v>132</v>
      </c>
      <c r="B44" s="47" t="s">
        <v>534</v>
      </c>
      <c r="C44" s="47" t="s">
        <v>31</v>
      </c>
      <c r="D44" s="47" t="s">
        <v>127</v>
      </c>
      <c r="E44" s="47" t="s">
        <v>6</v>
      </c>
      <c r="F44" s="85">
        <f t="shared" si="10"/>
        <v>20575252</v>
      </c>
      <c r="G44" s="85">
        <f t="shared" si="10"/>
        <v>20575252</v>
      </c>
      <c r="H44" s="139"/>
    </row>
    <row r="45" spans="1:8" ht="37.5" outlineLevel="6" x14ac:dyDescent="0.25">
      <c r="A45" s="46" t="s">
        <v>528</v>
      </c>
      <c r="B45" s="47" t="s">
        <v>534</v>
      </c>
      <c r="C45" s="47" t="s">
        <v>31</v>
      </c>
      <c r="D45" s="47" t="s">
        <v>529</v>
      </c>
      <c r="E45" s="47" t="s">
        <v>6</v>
      </c>
      <c r="F45" s="85">
        <f t="shared" ref="F45:G45" si="11">F46+F48</f>
        <v>20575252</v>
      </c>
      <c r="G45" s="85">
        <f t="shared" si="11"/>
        <v>20575252</v>
      </c>
      <c r="H45" s="139"/>
    </row>
    <row r="46" spans="1:8" ht="56.25" customHeight="1" outlineLevel="7" x14ac:dyDescent="0.25">
      <c r="A46" s="46" t="s">
        <v>11</v>
      </c>
      <c r="B46" s="47" t="s">
        <v>534</v>
      </c>
      <c r="C46" s="47" t="s">
        <v>31</v>
      </c>
      <c r="D46" s="47" t="s">
        <v>529</v>
      </c>
      <c r="E46" s="47" t="s">
        <v>12</v>
      </c>
      <c r="F46" s="85">
        <f t="shared" ref="F46:G46" si="12">F47</f>
        <v>20483252</v>
      </c>
      <c r="G46" s="85">
        <f t="shared" si="12"/>
        <v>20483252</v>
      </c>
      <c r="H46" s="139"/>
    </row>
    <row r="47" spans="1:8" ht="19.5" customHeight="1" outlineLevel="7" x14ac:dyDescent="0.25">
      <c r="A47" s="46" t="s">
        <v>13</v>
      </c>
      <c r="B47" s="47" t="s">
        <v>534</v>
      </c>
      <c r="C47" s="47" t="s">
        <v>31</v>
      </c>
      <c r="D47" s="47" t="s">
        <v>529</v>
      </c>
      <c r="E47" s="47" t="s">
        <v>14</v>
      </c>
      <c r="F47" s="85">
        <v>20483252</v>
      </c>
      <c r="G47" s="92">
        <v>20483252</v>
      </c>
      <c r="H47" s="139"/>
    </row>
    <row r="48" spans="1:8" ht="19.5" customHeight="1" outlineLevel="7" x14ac:dyDescent="0.25">
      <c r="A48" s="46" t="s">
        <v>15</v>
      </c>
      <c r="B48" s="47" t="s">
        <v>534</v>
      </c>
      <c r="C48" s="47" t="s">
        <v>31</v>
      </c>
      <c r="D48" s="47" t="s">
        <v>529</v>
      </c>
      <c r="E48" s="47" t="s">
        <v>16</v>
      </c>
      <c r="F48" s="85">
        <f t="shared" ref="F48:G48" si="13">F49</f>
        <v>92000</v>
      </c>
      <c r="G48" s="85">
        <f t="shared" si="13"/>
        <v>92000</v>
      </c>
      <c r="H48" s="139"/>
    </row>
    <row r="49" spans="1:8" ht="37.5" outlineLevel="7" x14ac:dyDescent="0.25">
      <c r="A49" s="46" t="s">
        <v>17</v>
      </c>
      <c r="B49" s="47" t="s">
        <v>534</v>
      </c>
      <c r="C49" s="47" t="s">
        <v>31</v>
      </c>
      <c r="D49" s="47" t="s">
        <v>529</v>
      </c>
      <c r="E49" s="47" t="s">
        <v>18</v>
      </c>
      <c r="F49" s="85">
        <v>92000</v>
      </c>
      <c r="G49" s="92">
        <v>92000</v>
      </c>
      <c r="H49" s="139"/>
    </row>
    <row r="50" spans="1:8" outlineLevel="7" x14ac:dyDescent="0.25">
      <c r="A50" s="46" t="s">
        <v>261</v>
      </c>
      <c r="B50" s="47" t="s">
        <v>534</v>
      </c>
      <c r="C50" s="47" t="s">
        <v>262</v>
      </c>
      <c r="D50" s="47" t="s">
        <v>126</v>
      </c>
      <c r="E50" s="47" t="s">
        <v>6</v>
      </c>
      <c r="F50" s="83">
        <f t="shared" ref="F50:G50" si="14">F51</f>
        <v>214169.4</v>
      </c>
      <c r="G50" s="83">
        <f t="shared" si="14"/>
        <v>13368.02</v>
      </c>
      <c r="H50" s="139"/>
    </row>
    <row r="51" spans="1:8" ht="20.25" customHeight="1" outlineLevel="7" x14ac:dyDescent="0.25">
      <c r="A51" s="46" t="s">
        <v>132</v>
      </c>
      <c r="B51" s="47" t="s">
        <v>534</v>
      </c>
      <c r="C51" s="47" t="s">
        <v>262</v>
      </c>
      <c r="D51" s="47" t="s">
        <v>127</v>
      </c>
      <c r="E51" s="47" t="s">
        <v>6</v>
      </c>
      <c r="F51" s="83">
        <f t="shared" ref="F51:G51" si="15">F53</f>
        <v>214169.4</v>
      </c>
      <c r="G51" s="83">
        <f t="shared" si="15"/>
        <v>13368.02</v>
      </c>
      <c r="H51" s="139"/>
    </row>
    <row r="52" spans="1:8" outlineLevel="7" x14ac:dyDescent="0.25">
      <c r="A52" s="46" t="s">
        <v>279</v>
      </c>
      <c r="B52" s="47" t="s">
        <v>534</v>
      </c>
      <c r="C52" s="47" t="s">
        <v>262</v>
      </c>
      <c r="D52" s="47" t="s">
        <v>278</v>
      </c>
      <c r="E52" s="47" t="s">
        <v>6</v>
      </c>
      <c r="F52" s="83">
        <f t="shared" ref="F52:G54" si="16">F53</f>
        <v>214169.4</v>
      </c>
      <c r="G52" s="83">
        <f t="shared" si="16"/>
        <v>13368.02</v>
      </c>
      <c r="H52" s="139"/>
    </row>
    <row r="53" spans="1:8" ht="74.25" customHeight="1" outlineLevel="2" x14ac:dyDescent="0.25">
      <c r="A53" s="46" t="s">
        <v>418</v>
      </c>
      <c r="B53" s="47" t="s">
        <v>534</v>
      </c>
      <c r="C53" s="47" t="s">
        <v>262</v>
      </c>
      <c r="D53" s="47" t="s">
        <v>287</v>
      </c>
      <c r="E53" s="47" t="s">
        <v>6</v>
      </c>
      <c r="F53" s="83">
        <f t="shared" si="16"/>
        <v>214169.4</v>
      </c>
      <c r="G53" s="83">
        <f t="shared" si="16"/>
        <v>13368.02</v>
      </c>
      <c r="H53" s="139"/>
    </row>
    <row r="54" spans="1:8" ht="20.25" customHeight="1" outlineLevel="4" x14ac:dyDescent="0.25">
      <c r="A54" s="46" t="s">
        <v>15</v>
      </c>
      <c r="B54" s="47" t="s">
        <v>534</v>
      </c>
      <c r="C54" s="47" t="s">
        <v>262</v>
      </c>
      <c r="D54" s="47" t="s">
        <v>287</v>
      </c>
      <c r="E54" s="47" t="s">
        <v>16</v>
      </c>
      <c r="F54" s="83">
        <f t="shared" si="16"/>
        <v>214169.4</v>
      </c>
      <c r="G54" s="83">
        <f t="shared" si="16"/>
        <v>13368.02</v>
      </c>
      <c r="H54" s="139"/>
    </row>
    <row r="55" spans="1:8" ht="37.5" outlineLevel="5" x14ac:dyDescent="0.25">
      <c r="A55" s="46" t="s">
        <v>17</v>
      </c>
      <c r="B55" s="47" t="s">
        <v>534</v>
      </c>
      <c r="C55" s="47" t="s">
        <v>262</v>
      </c>
      <c r="D55" s="47" t="s">
        <v>287</v>
      </c>
      <c r="E55" s="47" t="s">
        <v>18</v>
      </c>
      <c r="F55" s="85">
        <v>214169.4</v>
      </c>
      <c r="G55" s="85">
        <v>13368.02</v>
      </c>
      <c r="H55" s="139"/>
    </row>
    <row r="56" spans="1:8" ht="37.5" outlineLevel="6" x14ac:dyDescent="0.25">
      <c r="A56" s="46" t="s">
        <v>9</v>
      </c>
      <c r="B56" s="47" t="s">
        <v>534</v>
      </c>
      <c r="C56" s="47" t="s">
        <v>10</v>
      </c>
      <c r="D56" s="47" t="s">
        <v>126</v>
      </c>
      <c r="E56" s="47" t="s">
        <v>6</v>
      </c>
      <c r="F56" s="85">
        <f t="shared" ref="F56:G59" si="17">F57</f>
        <v>710242</v>
      </c>
      <c r="G56" s="85">
        <f t="shared" si="17"/>
        <v>710242</v>
      </c>
      <c r="H56" s="139"/>
    </row>
    <row r="57" spans="1:8" ht="37.5" outlineLevel="7" x14ac:dyDescent="0.25">
      <c r="A57" s="46" t="s">
        <v>132</v>
      </c>
      <c r="B57" s="47" t="s">
        <v>534</v>
      </c>
      <c r="C57" s="47" t="s">
        <v>10</v>
      </c>
      <c r="D57" s="47" t="s">
        <v>127</v>
      </c>
      <c r="E57" s="47" t="s">
        <v>6</v>
      </c>
      <c r="F57" s="85">
        <f t="shared" si="17"/>
        <v>710242</v>
      </c>
      <c r="G57" s="85">
        <f t="shared" si="17"/>
        <v>710242</v>
      </c>
      <c r="H57" s="139"/>
    </row>
    <row r="58" spans="1:8" ht="20.25" customHeight="1" outlineLevel="2" x14ac:dyDescent="0.25">
      <c r="A58" s="46" t="s">
        <v>532</v>
      </c>
      <c r="B58" s="47" t="s">
        <v>534</v>
      </c>
      <c r="C58" s="47" t="s">
        <v>10</v>
      </c>
      <c r="D58" s="47" t="s">
        <v>572</v>
      </c>
      <c r="E58" s="47" t="s">
        <v>6</v>
      </c>
      <c r="F58" s="85">
        <f t="shared" si="17"/>
        <v>710242</v>
      </c>
      <c r="G58" s="85">
        <f t="shared" si="17"/>
        <v>710242</v>
      </c>
      <c r="H58" s="139"/>
    </row>
    <row r="59" spans="1:8" ht="56.25" customHeight="1" outlineLevel="3" x14ac:dyDescent="0.25">
      <c r="A59" s="46" t="s">
        <v>11</v>
      </c>
      <c r="B59" s="47" t="s">
        <v>534</v>
      </c>
      <c r="C59" s="47" t="s">
        <v>10</v>
      </c>
      <c r="D59" s="47" t="s">
        <v>572</v>
      </c>
      <c r="E59" s="47" t="s">
        <v>12</v>
      </c>
      <c r="F59" s="85">
        <f t="shared" si="17"/>
        <v>710242</v>
      </c>
      <c r="G59" s="85">
        <f t="shared" si="17"/>
        <v>710242</v>
      </c>
      <c r="H59" s="139"/>
    </row>
    <row r="60" spans="1:8" ht="19.5" customHeight="1" outlineLevel="4" x14ac:dyDescent="0.25">
      <c r="A60" s="46" t="s">
        <v>13</v>
      </c>
      <c r="B60" s="47" t="s">
        <v>534</v>
      </c>
      <c r="C60" s="47" t="s">
        <v>10</v>
      </c>
      <c r="D60" s="47" t="s">
        <v>572</v>
      </c>
      <c r="E60" s="47" t="s">
        <v>14</v>
      </c>
      <c r="F60" s="85">
        <v>710242</v>
      </c>
      <c r="G60" s="85">
        <v>710242</v>
      </c>
      <c r="H60" s="139"/>
    </row>
    <row r="61" spans="1:8" outlineLevel="7" x14ac:dyDescent="0.25">
      <c r="A61" s="46" t="s">
        <v>23</v>
      </c>
      <c r="B61" s="47" t="s">
        <v>534</v>
      </c>
      <c r="C61" s="47" t="s">
        <v>24</v>
      </c>
      <c r="D61" s="47" t="s">
        <v>126</v>
      </c>
      <c r="E61" s="47" t="s">
        <v>6</v>
      </c>
      <c r="F61" s="85">
        <f>F62+F78+F91+F83+F98</f>
        <v>63400607.200000003</v>
      </c>
      <c r="G61" s="85">
        <f>G62+G78+G91+G83+G98</f>
        <v>63544940.200000003</v>
      </c>
      <c r="H61" s="139"/>
    </row>
    <row r="62" spans="1:8" ht="37.5" outlineLevel="5" x14ac:dyDescent="0.25">
      <c r="A62" s="79" t="s">
        <v>387</v>
      </c>
      <c r="B62" s="62" t="s">
        <v>534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39"/>
    </row>
    <row r="63" spans="1:8" ht="37.5" outlineLevel="6" x14ac:dyDescent="0.25">
      <c r="A63" s="46" t="s">
        <v>214</v>
      </c>
      <c r="B63" s="47" t="s">
        <v>534</v>
      </c>
      <c r="C63" s="47" t="s">
        <v>24</v>
      </c>
      <c r="D63" s="47" t="s">
        <v>319</v>
      </c>
      <c r="E63" s="47" t="s">
        <v>6</v>
      </c>
      <c r="F63" s="83">
        <f t="shared" ref="F63:G63" si="18">F64+F67</f>
        <v>262385</v>
      </c>
      <c r="G63" s="83">
        <f t="shared" si="18"/>
        <v>262385</v>
      </c>
      <c r="H63" s="139"/>
    </row>
    <row r="64" spans="1:8" outlineLevel="7" x14ac:dyDescent="0.25">
      <c r="A64" s="46" t="s">
        <v>327</v>
      </c>
      <c r="B64" s="47" t="s">
        <v>534</v>
      </c>
      <c r="C64" s="47" t="s">
        <v>24</v>
      </c>
      <c r="D64" s="47" t="s">
        <v>320</v>
      </c>
      <c r="E64" s="47" t="s">
        <v>6</v>
      </c>
      <c r="F64" s="83">
        <f t="shared" ref="F64:G65" si="19">F65</f>
        <v>212385</v>
      </c>
      <c r="G64" s="83">
        <f t="shared" si="19"/>
        <v>212385</v>
      </c>
      <c r="H64" s="139"/>
    </row>
    <row r="65" spans="1:8" ht="18.75" customHeight="1" outlineLevel="6" x14ac:dyDescent="0.25">
      <c r="A65" s="46" t="s">
        <v>15</v>
      </c>
      <c r="B65" s="47" t="s">
        <v>534</v>
      </c>
      <c r="C65" s="47" t="s">
        <v>24</v>
      </c>
      <c r="D65" s="47" t="s">
        <v>320</v>
      </c>
      <c r="E65" s="47" t="s">
        <v>16</v>
      </c>
      <c r="F65" s="85">
        <f t="shared" si="19"/>
        <v>212385</v>
      </c>
      <c r="G65" s="85">
        <f t="shared" si="19"/>
        <v>212385</v>
      </c>
      <c r="H65" s="139"/>
    </row>
    <row r="66" spans="1:8" ht="37.5" outlineLevel="7" x14ac:dyDescent="0.25">
      <c r="A66" s="46" t="s">
        <v>17</v>
      </c>
      <c r="B66" s="47" t="s">
        <v>534</v>
      </c>
      <c r="C66" s="47" t="s">
        <v>24</v>
      </c>
      <c r="D66" s="47" t="s">
        <v>320</v>
      </c>
      <c r="E66" s="47" t="s">
        <v>18</v>
      </c>
      <c r="F66" s="85">
        <v>212385</v>
      </c>
      <c r="G66" s="83">
        <v>212385</v>
      </c>
      <c r="H66" s="139"/>
    </row>
    <row r="67" spans="1:8" outlineLevel="6" x14ac:dyDescent="0.25">
      <c r="A67" s="46" t="s">
        <v>328</v>
      </c>
      <c r="B67" s="47" t="s">
        <v>534</v>
      </c>
      <c r="C67" s="47" t="s">
        <v>24</v>
      </c>
      <c r="D67" s="47" t="s">
        <v>329</v>
      </c>
      <c r="E67" s="47" t="s">
        <v>6</v>
      </c>
      <c r="F67" s="83">
        <f t="shared" ref="F67:G68" si="20">F68</f>
        <v>50000</v>
      </c>
      <c r="G67" s="83">
        <f t="shared" si="20"/>
        <v>50000</v>
      </c>
      <c r="H67" s="139"/>
    </row>
    <row r="68" spans="1:8" ht="18.75" customHeight="1" outlineLevel="7" x14ac:dyDescent="0.25">
      <c r="A68" s="46" t="s">
        <v>15</v>
      </c>
      <c r="B68" s="47" t="s">
        <v>534</v>
      </c>
      <c r="C68" s="47" t="s">
        <v>24</v>
      </c>
      <c r="D68" s="47" t="s">
        <v>329</v>
      </c>
      <c r="E68" s="47" t="s">
        <v>16</v>
      </c>
      <c r="F68" s="85">
        <f t="shared" si="20"/>
        <v>50000</v>
      </c>
      <c r="G68" s="85">
        <f t="shared" si="20"/>
        <v>50000</v>
      </c>
      <c r="H68" s="139"/>
    </row>
    <row r="69" spans="1:8" ht="37.5" outlineLevel="3" x14ac:dyDescent="0.25">
      <c r="A69" s="46" t="s">
        <v>17</v>
      </c>
      <c r="B69" s="47" t="s">
        <v>534</v>
      </c>
      <c r="C69" s="47" t="s">
        <v>24</v>
      </c>
      <c r="D69" s="47" t="s">
        <v>329</v>
      </c>
      <c r="E69" s="47" t="s">
        <v>18</v>
      </c>
      <c r="F69" s="85">
        <v>50000</v>
      </c>
      <c r="G69" s="85">
        <v>50000</v>
      </c>
      <c r="H69" s="139"/>
    </row>
    <row r="70" spans="1:8" ht="37.5" outlineLevel="5" x14ac:dyDescent="0.25">
      <c r="A70" s="46" t="s">
        <v>216</v>
      </c>
      <c r="B70" s="47" t="s">
        <v>534</v>
      </c>
      <c r="C70" s="47" t="s">
        <v>24</v>
      </c>
      <c r="D70" s="47" t="s">
        <v>232</v>
      </c>
      <c r="E70" s="47" t="s">
        <v>6</v>
      </c>
      <c r="F70" s="83">
        <f t="shared" ref="F70:G70" si="21">F71</f>
        <v>18148640</v>
      </c>
      <c r="G70" s="83">
        <f t="shared" si="21"/>
        <v>18148640</v>
      </c>
      <c r="H70" s="139"/>
    </row>
    <row r="71" spans="1:8" ht="37.5" outlineLevel="6" x14ac:dyDescent="0.25">
      <c r="A71" s="46" t="s">
        <v>33</v>
      </c>
      <c r="B71" s="47" t="s">
        <v>534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39"/>
    </row>
    <row r="72" spans="1:8" ht="58.5" customHeight="1" outlineLevel="7" x14ac:dyDescent="0.25">
      <c r="A72" s="46" t="s">
        <v>11</v>
      </c>
      <c r="B72" s="47" t="s">
        <v>534</v>
      </c>
      <c r="C72" s="47" t="s">
        <v>24</v>
      </c>
      <c r="D72" s="47" t="s">
        <v>130</v>
      </c>
      <c r="E72" s="47" t="s">
        <v>12</v>
      </c>
      <c r="F72" s="85">
        <f t="shared" ref="F72:G72" si="22">F73</f>
        <v>9720370</v>
      </c>
      <c r="G72" s="85">
        <f t="shared" si="22"/>
        <v>9720370</v>
      </c>
      <c r="H72" s="139"/>
    </row>
    <row r="73" spans="1:8" outlineLevel="7" x14ac:dyDescent="0.25">
      <c r="A73" s="46" t="s">
        <v>34</v>
      </c>
      <c r="B73" s="47" t="s">
        <v>534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39"/>
    </row>
    <row r="74" spans="1:8" ht="18.75" customHeight="1" outlineLevel="7" x14ac:dyDescent="0.25">
      <c r="A74" s="46" t="s">
        <v>15</v>
      </c>
      <c r="B74" s="47" t="s">
        <v>534</v>
      </c>
      <c r="C74" s="47" t="s">
        <v>24</v>
      </c>
      <c r="D74" s="47" t="s">
        <v>130</v>
      </c>
      <c r="E74" s="47" t="s">
        <v>16</v>
      </c>
      <c r="F74" s="85">
        <f t="shared" ref="F74:G74" si="23">F75</f>
        <v>7657000</v>
      </c>
      <c r="G74" s="85">
        <f t="shared" si="23"/>
        <v>7657000</v>
      </c>
      <c r="H74" s="139"/>
    </row>
    <row r="75" spans="1:8" ht="37.5" outlineLevel="7" x14ac:dyDescent="0.25">
      <c r="A75" s="46" t="s">
        <v>17</v>
      </c>
      <c r="B75" s="47" t="s">
        <v>534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39"/>
    </row>
    <row r="76" spans="1:8" outlineLevel="7" x14ac:dyDescent="0.25">
      <c r="A76" s="46" t="s">
        <v>19</v>
      </c>
      <c r="B76" s="47" t="s">
        <v>534</v>
      </c>
      <c r="C76" s="47" t="s">
        <v>24</v>
      </c>
      <c r="D76" s="47" t="s">
        <v>130</v>
      </c>
      <c r="E76" s="47" t="s">
        <v>20</v>
      </c>
      <c r="F76" s="85">
        <f t="shared" ref="F76:G76" si="24">F77</f>
        <v>771270</v>
      </c>
      <c r="G76" s="85">
        <f t="shared" si="24"/>
        <v>771270</v>
      </c>
      <c r="H76" s="139"/>
    </row>
    <row r="77" spans="1:8" outlineLevel="7" x14ac:dyDescent="0.25">
      <c r="A77" s="46" t="s">
        <v>21</v>
      </c>
      <c r="B77" s="47" t="s">
        <v>534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39"/>
    </row>
    <row r="78" spans="1:8" ht="37.5" outlineLevel="7" x14ac:dyDescent="0.25">
      <c r="A78" s="79" t="s">
        <v>441</v>
      </c>
      <c r="B78" s="62" t="s">
        <v>534</v>
      </c>
      <c r="C78" s="62" t="s">
        <v>24</v>
      </c>
      <c r="D78" s="62" t="s">
        <v>131</v>
      </c>
      <c r="E78" s="62" t="s">
        <v>6</v>
      </c>
      <c r="F78" s="87">
        <f t="shared" ref="F78:G81" si="25">F79</f>
        <v>50000</v>
      </c>
      <c r="G78" s="87">
        <f t="shared" si="25"/>
        <v>50000</v>
      </c>
      <c r="H78" s="139"/>
    </row>
    <row r="79" spans="1:8" outlineLevel="7" x14ac:dyDescent="0.25">
      <c r="A79" s="46" t="s">
        <v>330</v>
      </c>
      <c r="B79" s="47" t="s">
        <v>534</v>
      </c>
      <c r="C79" s="47" t="s">
        <v>24</v>
      </c>
      <c r="D79" s="47" t="s">
        <v>234</v>
      </c>
      <c r="E79" s="47" t="s">
        <v>6</v>
      </c>
      <c r="F79" s="85">
        <f t="shared" si="25"/>
        <v>50000</v>
      </c>
      <c r="G79" s="85">
        <f t="shared" si="25"/>
        <v>50000</v>
      </c>
      <c r="H79" s="139"/>
    </row>
    <row r="80" spans="1:8" ht="37.5" outlineLevel="7" x14ac:dyDescent="0.25">
      <c r="A80" s="46" t="s">
        <v>331</v>
      </c>
      <c r="B80" s="47" t="s">
        <v>534</v>
      </c>
      <c r="C80" s="47" t="s">
        <v>24</v>
      </c>
      <c r="D80" s="47" t="s">
        <v>332</v>
      </c>
      <c r="E80" s="47" t="s">
        <v>6</v>
      </c>
      <c r="F80" s="85">
        <f t="shared" si="25"/>
        <v>50000</v>
      </c>
      <c r="G80" s="85">
        <f t="shared" si="25"/>
        <v>50000</v>
      </c>
      <c r="H80" s="139"/>
    </row>
    <row r="81" spans="1:8" ht="21" customHeight="1" outlineLevel="7" x14ac:dyDescent="0.25">
      <c r="A81" s="46" t="s">
        <v>15</v>
      </c>
      <c r="B81" s="47" t="s">
        <v>534</v>
      </c>
      <c r="C81" s="47" t="s">
        <v>24</v>
      </c>
      <c r="D81" s="47" t="s">
        <v>332</v>
      </c>
      <c r="E81" s="47" t="s">
        <v>16</v>
      </c>
      <c r="F81" s="85">
        <f t="shared" si="25"/>
        <v>50000</v>
      </c>
      <c r="G81" s="85">
        <f t="shared" si="25"/>
        <v>50000</v>
      </c>
      <c r="H81" s="139"/>
    </row>
    <row r="82" spans="1:8" ht="37.5" outlineLevel="7" x14ac:dyDescent="0.25">
      <c r="A82" s="46" t="s">
        <v>17</v>
      </c>
      <c r="B82" s="47" t="s">
        <v>534</v>
      </c>
      <c r="C82" s="47" t="s">
        <v>24</v>
      </c>
      <c r="D82" s="47" t="s">
        <v>332</v>
      </c>
      <c r="E82" s="47" t="s">
        <v>18</v>
      </c>
      <c r="F82" s="85">
        <v>50000</v>
      </c>
      <c r="G82" s="83">
        <v>50000</v>
      </c>
      <c r="H82" s="139"/>
    </row>
    <row r="83" spans="1:8" ht="40.5" customHeight="1" outlineLevel="7" x14ac:dyDescent="0.25">
      <c r="A83" s="79" t="s">
        <v>442</v>
      </c>
      <c r="B83" s="62" t="s">
        <v>534</v>
      </c>
      <c r="C83" s="62" t="s">
        <v>24</v>
      </c>
      <c r="D83" s="62" t="s">
        <v>321</v>
      </c>
      <c r="E83" s="62" t="s">
        <v>6</v>
      </c>
      <c r="F83" s="87">
        <f>F84</f>
        <v>1032970</v>
      </c>
      <c r="G83" s="87">
        <f>G84</f>
        <v>1002970</v>
      </c>
      <c r="H83" s="139"/>
    </row>
    <row r="84" spans="1:8" ht="37.5" outlineLevel="7" x14ac:dyDescent="0.25">
      <c r="A84" s="49" t="s">
        <v>333</v>
      </c>
      <c r="B84" s="47" t="s">
        <v>534</v>
      </c>
      <c r="C84" s="47" t="s">
        <v>24</v>
      </c>
      <c r="D84" s="47" t="s">
        <v>323</v>
      </c>
      <c r="E84" s="47" t="s">
        <v>6</v>
      </c>
      <c r="F84" s="85">
        <f>F85+F88</f>
        <v>1032970</v>
      </c>
      <c r="G84" s="85">
        <f>G85+G88</f>
        <v>1002970</v>
      </c>
      <c r="H84" s="139"/>
    </row>
    <row r="85" spans="1:8" ht="37.5" outlineLevel="7" x14ac:dyDescent="0.25">
      <c r="A85" s="49" t="s">
        <v>334</v>
      </c>
      <c r="B85" s="47" t="s">
        <v>534</v>
      </c>
      <c r="C85" s="47" t="s">
        <v>24</v>
      </c>
      <c r="D85" s="47" t="s">
        <v>335</v>
      </c>
      <c r="E85" s="47" t="s">
        <v>6</v>
      </c>
      <c r="F85" s="85">
        <f>F86</f>
        <v>990470</v>
      </c>
      <c r="G85" s="85">
        <f>G86</f>
        <v>960470</v>
      </c>
      <c r="H85" s="139"/>
    </row>
    <row r="86" spans="1:8" ht="21" customHeight="1" outlineLevel="7" x14ac:dyDescent="0.25">
      <c r="A86" s="46" t="s">
        <v>15</v>
      </c>
      <c r="B86" s="47" t="s">
        <v>534</v>
      </c>
      <c r="C86" s="47" t="s">
        <v>24</v>
      </c>
      <c r="D86" s="47" t="s">
        <v>335</v>
      </c>
      <c r="E86" s="47" t="s">
        <v>16</v>
      </c>
      <c r="F86" s="85">
        <f>F87</f>
        <v>990470</v>
      </c>
      <c r="G86" s="85">
        <f>G87</f>
        <v>960470</v>
      </c>
      <c r="H86" s="139"/>
    </row>
    <row r="87" spans="1:8" ht="37.5" outlineLevel="7" x14ac:dyDescent="0.25">
      <c r="A87" s="46" t="s">
        <v>17</v>
      </c>
      <c r="B87" s="47" t="s">
        <v>534</v>
      </c>
      <c r="C87" s="47" t="s">
        <v>24</v>
      </c>
      <c r="D87" s="47" t="s">
        <v>335</v>
      </c>
      <c r="E87" s="47" t="s">
        <v>18</v>
      </c>
      <c r="F87" s="85">
        <f>240000+750470</f>
        <v>990470</v>
      </c>
      <c r="G87" s="83">
        <f>240000+720470</f>
        <v>960470</v>
      </c>
      <c r="H87" s="139"/>
    </row>
    <row r="88" spans="1:8" ht="37.5" outlineLevel="7" x14ac:dyDescent="0.25">
      <c r="A88" s="49" t="s">
        <v>336</v>
      </c>
      <c r="B88" s="47" t="s">
        <v>534</v>
      </c>
      <c r="C88" s="47" t="s">
        <v>24</v>
      </c>
      <c r="D88" s="47" t="s">
        <v>324</v>
      </c>
      <c r="E88" s="47" t="s">
        <v>6</v>
      </c>
      <c r="F88" s="85">
        <f>F89</f>
        <v>42500</v>
      </c>
      <c r="G88" s="85">
        <f>G89</f>
        <v>42500</v>
      </c>
      <c r="H88" s="139"/>
    </row>
    <row r="89" spans="1:8" ht="21" customHeight="1" outlineLevel="7" x14ac:dyDescent="0.25">
      <c r="A89" s="46" t="s">
        <v>15</v>
      </c>
      <c r="B89" s="47" t="s">
        <v>534</v>
      </c>
      <c r="C89" s="47" t="s">
        <v>24</v>
      </c>
      <c r="D89" s="47" t="s">
        <v>324</v>
      </c>
      <c r="E89" s="47" t="s">
        <v>16</v>
      </c>
      <c r="F89" s="85">
        <f>F90</f>
        <v>42500</v>
      </c>
      <c r="G89" s="85">
        <f>G90</f>
        <v>42500</v>
      </c>
      <c r="H89" s="139"/>
    </row>
    <row r="90" spans="1:8" ht="37.5" outlineLevel="7" x14ac:dyDescent="0.25">
      <c r="A90" s="46" t="s">
        <v>17</v>
      </c>
      <c r="B90" s="47" t="s">
        <v>534</v>
      </c>
      <c r="C90" s="47" t="s">
        <v>24</v>
      </c>
      <c r="D90" s="47" t="s">
        <v>324</v>
      </c>
      <c r="E90" s="47" t="s">
        <v>18</v>
      </c>
      <c r="F90" s="85">
        <v>42500</v>
      </c>
      <c r="G90" s="85">
        <v>42500</v>
      </c>
      <c r="H90" s="139"/>
    </row>
    <row r="91" spans="1:8" ht="37.5" outlineLevel="7" x14ac:dyDescent="0.25">
      <c r="A91" s="79" t="s">
        <v>388</v>
      </c>
      <c r="B91" s="62" t="s">
        <v>534</v>
      </c>
      <c r="C91" s="62" t="s">
        <v>24</v>
      </c>
      <c r="D91" s="62" t="s">
        <v>337</v>
      </c>
      <c r="E91" s="62" t="s">
        <v>6</v>
      </c>
      <c r="F91" s="87">
        <f>F92</f>
        <v>1140000</v>
      </c>
      <c r="G91" s="87">
        <f>G92</f>
        <v>1140000</v>
      </c>
      <c r="H91" s="139"/>
    </row>
    <row r="92" spans="1:8" ht="37.5" outlineLevel="7" x14ac:dyDescent="0.25">
      <c r="A92" s="46" t="s">
        <v>215</v>
      </c>
      <c r="B92" s="47" t="s">
        <v>534</v>
      </c>
      <c r="C92" s="47" t="s">
        <v>24</v>
      </c>
      <c r="D92" s="47" t="s">
        <v>338</v>
      </c>
      <c r="E92" s="47" t="s">
        <v>6</v>
      </c>
      <c r="F92" s="85">
        <f>F93</f>
        <v>1140000</v>
      </c>
      <c r="G92" s="85">
        <f>G93</f>
        <v>1140000</v>
      </c>
      <c r="H92" s="139"/>
    </row>
    <row r="93" spans="1:8" ht="56.25" outlineLevel="7" x14ac:dyDescent="0.25">
      <c r="A93" s="46" t="s">
        <v>32</v>
      </c>
      <c r="B93" s="47" t="s">
        <v>534</v>
      </c>
      <c r="C93" s="47" t="s">
        <v>24</v>
      </c>
      <c r="D93" s="47" t="s">
        <v>339</v>
      </c>
      <c r="E93" s="47" t="s">
        <v>6</v>
      </c>
      <c r="F93" s="85">
        <f t="shared" ref="F93:G93" si="26">F94+F96</f>
        <v>1140000</v>
      </c>
      <c r="G93" s="85">
        <f t="shared" si="26"/>
        <v>1140000</v>
      </c>
      <c r="H93" s="139"/>
    </row>
    <row r="94" spans="1:8" ht="21" customHeight="1" outlineLevel="7" x14ac:dyDescent="0.25">
      <c r="A94" s="46" t="s">
        <v>15</v>
      </c>
      <c r="B94" s="47" t="s">
        <v>534</v>
      </c>
      <c r="C94" s="47" t="s">
        <v>24</v>
      </c>
      <c r="D94" s="47" t="s">
        <v>339</v>
      </c>
      <c r="E94" s="47" t="s">
        <v>16</v>
      </c>
      <c r="F94" s="85">
        <f t="shared" ref="F94:G94" si="27">F95</f>
        <v>1000000</v>
      </c>
      <c r="G94" s="85">
        <f t="shared" si="27"/>
        <v>1000000</v>
      </c>
      <c r="H94" s="139"/>
    </row>
    <row r="95" spans="1:8" ht="37.5" outlineLevel="7" x14ac:dyDescent="0.25">
      <c r="A95" s="46" t="s">
        <v>17</v>
      </c>
      <c r="B95" s="47" t="s">
        <v>534</v>
      </c>
      <c r="C95" s="47" t="s">
        <v>24</v>
      </c>
      <c r="D95" s="47" t="s">
        <v>339</v>
      </c>
      <c r="E95" s="47" t="s">
        <v>18</v>
      </c>
      <c r="F95" s="85">
        <v>1000000</v>
      </c>
      <c r="G95" s="85">
        <v>1000000</v>
      </c>
      <c r="H95" s="139"/>
    </row>
    <row r="96" spans="1:8" outlineLevel="7" x14ac:dyDescent="0.25">
      <c r="A96" s="46" t="s">
        <v>19</v>
      </c>
      <c r="B96" s="47" t="s">
        <v>534</v>
      </c>
      <c r="C96" s="47" t="s">
        <v>24</v>
      </c>
      <c r="D96" s="47" t="s">
        <v>339</v>
      </c>
      <c r="E96" s="47" t="s">
        <v>20</v>
      </c>
      <c r="F96" s="85">
        <f>F97</f>
        <v>140000</v>
      </c>
      <c r="G96" s="85">
        <f>G97</f>
        <v>140000</v>
      </c>
      <c r="H96" s="139"/>
    </row>
    <row r="97" spans="1:8" outlineLevel="7" x14ac:dyDescent="0.25">
      <c r="A97" s="46" t="s">
        <v>21</v>
      </c>
      <c r="B97" s="47" t="s">
        <v>534</v>
      </c>
      <c r="C97" s="47" t="s">
        <v>24</v>
      </c>
      <c r="D97" s="47" t="s">
        <v>339</v>
      </c>
      <c r="E97" s="47" t="s">
        <v>22</v>
      </c>
      <c r="F97" s="85">
        <v>140000</v>
      </c>
      <c r="G97" s="83">
        <v>140000</v>
      </c>
      <c r="H97" s="139"/>
    </row>
    <row r="98" spans="1:8" ht="37.5" outlineLevel="7" x14ac:dyDescent="0.25">
      <c r="A98" s="46" t="s">
        <v>132</v>
      </c>
      <c r="B98" s="47" t="s">
        <v>534</v>
      </c>
      <c r="C98" s="47" t="s">
        <v>24</v>
      </c>
      <c r="D98" s="47" t="s">
        <v>127</v>
      </c>
      <c r="E98" s="47" t="s">
        <v>6</v>
      </c>
      <c r="F98" s="85">
        <f>F107+F99+F104</f>
        <v>42766612.200000003</v>
      </c>
      <c r="G98" s="85">
        <f>G107+G99+G104</f>
        <v>42940945.200000003</v>
      </c>
      <c r="H98" s="139"/>
    </row>
    <row r="99" spans="1:8" ht="37.5" outlineLevel="7" x14ac:dyDescent="0.25">
      <c r="A99" s="46" t="s">
        <v>528</v>
      </c>
      <c r="B99" s="47" t="s">
        <v>534</v>
      </c>
      <c r="C99" s="47" t="s">
        <v>24</v>
      </c>
      <c r="D99" s="47" t="s">
        <v>529</v>
      </c>
      <c r="E99" s="47" t="s">
        <v>6</v>
      </c>
      <c r="F99" s="85">
        <f>F100+F102</f>
        <v>35762809</v>
      </c>
      <c r="G99" s="85">
        <f>G100+G102</f>
        <v>35762809</v>
      </c>
      <c r="H99" s="139"/>
    </row>
    <row r="100" spans="1:8" ht="59.25" customHeight="1" outlineLevel="1" x14ac:dyDescent="0.25">
      <c r="A100" s="46" t="s">
        <v>11</v>
      </c>
      <c r="B100" s="47" t="s">
        <v>534</v>
      </c>
      <c r="C100" s="47" t="s">
        <v>24</v>
      </c>
      <c r="D100" s="47" t="s">
        <v>529</v>
      </c>
      <c r="E100" s="47" t="s">
        <v>12</v>
      </c>
      <c r="F100" s="85">
        <f t="shared" ref="F100:G100" si="28">F101</f>
        <v>34882443</v>
      </c>
      <c r="G100" s="85">
        <f t="shared" si="28"/>
        <v>34882443</v>
      </c>
      <c r="H100" s="139"/>
    </row>
    <row r="101" spans="1:8" ht="18.75" customHeight="1" outlineLevel="2" x14ac:dyDescent="0.25">
      <c r="A101" s="46" t="s">
        <v>13</v>
      </c>
      <c r="B101" s="47" t="s">
        <v>534</v>
      </c>
      <c r="C101" s="47" t="s">
        <v>24</v>
      </c>
      <c r="D101" s="47" t="s">
        <v>529</v>
      </c>
      <c r="E101" s="47" t="s">
        <v>14</v>
      </c>
      <c r="F101" s="85">
        <v>34882443</v>
      </c>
      <c r="G101" s="85">
        <v>34882443</v>
      </c>
      <c r="H101" s="139"/>
    </row>
    <row r="102" spans="1:8" ht="20.25" customHeight="1" outlineLevel="4" x14ac:dyDescent="0.25">
      <c r="A102" s="46" t="s">
        <v>15</v>
      </c>
      <c r="B102" s="47" t="s">
        <v>534</v>
      </c>
      <c r="C102" s="47" t="s">
        <v>24</v>
      </c>
      <c r="D102" s="47" t="s">
        <v>529</v>
      </c>
      <c r="E102" s="47" t="s">
        <v>16</v>
      </c>
      <c r="F102" s="83">
        <f t="shared" ref="F102:G102" si="29">F103</f>
        <v>880366</v>
      </c>
      <c r="G102" s="83">
        <f t="shared" si="29"/>
        <v>880366</v>
      </c>
      <c r="H102" s="139"/>
    </row>
    <row r="103" spans="1:8" ht="37.5" outlineLevel="5" x14ac:dyDescent="0.25">
      <c r="A103" s="46" t="s">
        <v>17</v>
      </c>
      <c r="B103" s="47" t="s">
        <v>534</v>
      </c>
      <c r="C103" s="47" t="s">
        <v>24</v>
      </c>
      <c r="D103" s="47" t="s">
        <v>529</v>
      </c>
      <c r="E103" s="47" t="s">
        <v>18</v>
      </c>
      <c r="F103" s="85">
        <v>880366</v>
      </c>
      <c r="G103" s="85">
        <v>880366</v>
      </c>
      <c r="H103" s="139"/>
    </row>
    <row r="104" spans="1:8" ht="37.5" outlineLevel="6" x14ac:dyDescent="0.25">
      <c r="A104" s="46" t="s">
        <v>537</v>
      </c>
      <c r="B104" s="47" t="s">
        <v>534</v>
      </c>
      <c r="C104" s="47" t="s">
        <v>24</v>
      </c>
      <c r="D104" s="47" t="s">
        <v>536</v>
      </c>
      <c r="E104" s="47" t="s">
        <v>6</v>
      </c>
      <c r="F104" s="83">
        <f t="shared" ref="F104:G105" si="30">F105</f>
        <v>200000</v>
      </c>
      <c r="G104" s="83">
        <f t="shared" si="30"/>
        <v>200000</v>
      </c>
      <c r="H104" s="139"/>
    </row>
    <row r="105" spans="1:8" ht="18" customHeight="1" outlineLevel="7" x14ac:dyDescent="0.25">
      <c r="A105" s="46" t="s">
        <v>15</v>
      </c>
      <c r="B105" s="47" t="s">
        <v>534</v>
      </c>
      <c r="C105" s="47" t="s">
        <v>24</v>
      </c>
      <c r="D105" s="47" t="s">
        <v>536</v>
      </c>
      <c r="E105" s="47" t="s">
        <v>16</v>
      </c>
      <c r="F105" s="83">
        <f t="shared" si="30"/>
        <v>200000</v>
      </c>
      <c r="G105" s="83">
        <f t="shared" si="30"/>
        <v>200000</v>
      </c>
      <c r="H105" s="139"/>
    </row>
    <row r="106" spans="1:8" ht="37.5" outlineLevel="7" x14ac:dyDescent="0.25">
      <c r="A106" s="46" t="s">
        <v>17</v>
      </c>
      <c r="B106" s="47" t="s">
        <v>534</v>
      </c>
      <c r="C106" s="47" t="s">
        <v>24</v>
      </c>
      <c r="D106" s="47" t="s">
        <v>536</v>
      </c>
      <c r="E106" s="47" t="s">
        <v>18</v>
      </c>
      <c r="F106" s="85">
        <v>200000</v>
      </c>
      <c r="G106" s="85">
        <v>200000</v>
      </c>
      <c r="H106" s="139"/>
    </row>
    <row r="107" spans="1:8" outlineLevel="7" x14ac:dyDescent="0.25">
      <c r="A107" s="46" t="s">
        <v>279</v>
      </c>
      <c r="B107" s="47" t="s">
        <v>534</v>
      </c>
      <c r="C107" s="47" t="s">
        <v>24</v>
      </c>
      <c r="D107" s="47" t="s">
        <v>278</v>
      </c>
      <c r="E107" s="4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9"/>
    </row>
    <row r="108" spans="1:8" ht="57.75" customHeight="1" outlineLevel="7" x14ac:dyDescent="0.25">
      <c r="A108" s="29" t="s">
        <v>458</v>
      </c>
      <c r="B108" s="47" t="s">
        <v>534</v>
      </c>
      <c r="C108" s="47" t="s">
        <v>24</v>
      </c>
      <c r="D108" s="47" t="s">
        <v>280</v>
      </c>
      <c r="E108" s="47" t="s">
        <v>6</v>
      </c>
      <c r="F108" s="85">
        <f t="shared" ref="F108:G108" si="31">F109+F111</f>
        <v>1361162</v>
      </c>
      <c r="G108" s="85">
        <f t="shared" si="31"/>
        <v>1361162</v>
      </c>
      <c r="H108" s="139"/>
    </row>
    <row r="109" spans="1:8" ht="58.5" customHeight="1" outlineLevel="7" x14ac:dyDescent="0.25">
      <c r="A109" s="46" t="s">
        <v>11</v>
      </c>
      <c r="B109" s="47" t="s">
        <v>534</v>
      </c>
      <c r="C109" s="47" t="s">
        <v>24</v>
      </c>
      <c r="D109" s="47" t="s">
        <v>280</v>
      </c>
      <c r="E109" s="47" t="s">
        <v>12</v>
      </c>
      <c r="F109" s="85">
        <f t="shared" ref="F109:G109" si="32">F110</f>
        <v>1346162</v>
      </c>
      <c r="G109" s="85">
        <f t="shared" si="32"/>
        <v>1346162</v>
      </c>
      <c r="H109" s="139"/>
    </row>
    <row r="110" spans="1:8" ht="18.75" customHeight="1" outlineLevel="7" x14ac:dyDescent="0.25">
      <c r="A110" s="46" t="s">
        <v>13</v>
      </c>
      <c r="B110" s="47" t="s">
        <v>534</v>
      </c>
      <c r="C110" s="47" t="s">
        <v>24</v>
      </c>
      <c r="D110" s="47" t="s">
        <v>280</v>
      </c>
      <c r="E110" s="47" t="s">
        <v>14</v>
      </c>
      <c r="F110" s="85">
        <v>1346162</v>
      </c>
      <c r="G110" s="85">
        <v>1346162</v>
      </c>
      <c r="H110" s="139"/>
    </row>
    <row r="111" spans="1:8" ht="19.5" customHeight="1" outlineLevel="7" x14ac:dyDescent="0.25">
      <c r="A111" s="46" t="s">
        <v>15</v>
      </c>
      <c r="B111" s="47" t="s">
        <v>534</v>
      </c>
      <c r="C111" s="47" t="s">
        <v>24</v>
      </c>
      <c r="D111" s="47" t="s">
        <v>280</v>
      </c>
      <c r="E111" s="47" t="s">
        <v>16</v>
      </c>
      <c r="F111" s="85">
        <f t="shared" ref="F111:G111" si="33">F112</f>
        <v>15000</v>
      </c>
      <c r="G111" s="85">
        <f t="shared" si="33"/>
        <v>15000</v>
      </c>
      <c r="H111" s="139"/>
    </row>
    <row r="112" spans="1:8" ht="37.5" outlineLevel="7" x14ac:dyDescent="0.25">
      <c r="A112" s="46" t="s">
        <v>17</v>
      </c>
      <c r="B112" s="47" t="s">
        <v>534</v>
      </c>
      <c r="C112" s="47" t="s">
        <v>24</v>
      </c>
      <c r="D112" s="47" t="s">
        <v>280</v>
      </c>
      <c r="E112" s="47" t="s">
        <v>18</v>
      </c>
      <c r="F112" s="85">
        <v>15000</v>
      </c>
      <c r="G112" s="85">
        <v>15000</v>
      </c>
      <c r="H112" s="139"/>
    </row>
    <row r="113" spans="1:8" ht="22.5" customHeight="1" outlineLevel="7" x14ac:dyDescent="0.25">
      <c r="A113" s="29" t="s">
        <v>628</v>
      </c>
      <c r="B113" s="47" t="s">
        <v>534</v>
      </c>
      <c r="C113" s="47" t="s">
        <v>24</v>
      </c>
      <c r="D113" s="47" t="s">
        <v>635</v>
      </c>
      <c r="E113" s="47" t="s">
        <v>6</v>
      </c>
      <c r="F113" s="85">
        <f t="shared" ref="F113:G113" si="34">F114+F116</f>
        <v>2017233</v>
      </c>
      <c r="G113" s="85">
        <f t="shared" si="34"/>
        <v>2093065</v>
      </c>
      <c r="H113" s="139"/>
    </row>
    <row r="114" spans="1:8" ht="57.75" customHeight="1" outlineLevel="7" x14ac:dyDescent="0.25">
      <c r="A114" s="46" t="s">
        <v>11</v>
      </c>
      <c r="B114" s="47" t="s">
        <v>534</v>
      </c>
      <c r="C114" s="47" t="s">
        <v>24</v>
      </c>
      <c r="D114" s="47" t="s">
        <v>635</v>
      </c>
      <c r="E114" s="47" t="s">
        <v>12</v>
      </c>
      <c r="F114" s="85">
        <f t="shared" ref="F114:G114" si="35">F115</f>
        <v>2002233</v>
      </c>
      <c r="G114" s="85">
        <f t="shared" si="35"/>
        <v>2078065</v>
      </c>
      <c r="H114" s="139"/>
    </row>
    <row r="115" spans="1:8" ht="19.5" customHeight="1" outlineLevel="7" x14ac:dyDescent="0.25">
      <c r="A115" s="46" t="s">
        <v>13</v>
      </c>
      <c r="B115" s="47" t="s">
        <v>534</v>
      </c>
      <c r="C115" s="47" t="s">
        <v>24</v>
      </c>
      <c r="D115" s="47" t="s">
        <v>635</v>
      </c>
      <c r="E115" s="47" t="s">
        <v>14</v>
      </c>
      <c r="F115" s="85">
        <v>2002233</v>
      </c>
      <c r="G115" s="85">
        <v>2078065</v>
      </c>
      <c r="H115" s="139"/>
    </row>
    <row r="116" spans="1:8" ht="21" customHeight="1" outlineLevel="7" x14ac:dyDescent="0.25">
      <c r="A116" s="46" t="s">
        <v>15</v>
      </c>
      <c r="B116" s="47" t="s">
        <v>534</v>
      </c>
      <c r="C116" s="47" t="s">
        <v>24</v>
      </c>
      <c r="D116" s="47" t="s">
        <v>635</v>
      </c>
      <c r="E116" s="47" t="s">
        <v>16</v>
      </c>
      <c r="F116" s="85">
        <f t="shared" ref="F116:G116" si="36">F117</f>
        <v>15000</v>
      </c>
      <c r="G116" s="85">
        <f t="shared" si="36"/>
        <v>15000</v>
      </c>
      <c r="H116" s="139"/>
    </row>
    <row r="117" spans="1:8" ht="37.5" outlineLevel="7" x14ac:dyDescent="0.25">
      <c r="A117" s="46" t="s">
        <v>17</v>
      </c>
      <c r="B117" s="47" t="s">
        <v>534</v>
      </c>
      <c r="C117" s="47" t="s">
        <v>24</v>
      </c>
      <c r="D117" s="47" t="s">
        <v>635</v>
      </c>
      <c r="E117" s="47" t="s">
        <v>18</v>
      </c>
      <c r="F117" s="85">
        <v>15000</v>
      </c>
      <c r="G117" s="85">
        <v>15000</v>
      </c>
      <c r="H117" s="139"/>
    </row>
    <row r="118" spans="1:8" ht="56.25" outlineLevel="3" x14ac:dyDescent="0.25">
      <c r="A118" s="29" t="s">
        <v>390</v>
      </c>
      <c r="B118" s="47" t="s">
        <v>534</v>
      </c>
      <c r="C118" s="47" t="s">
        <v>24</v>
      </c>
      <c r="D118" s="47" t="s">
        <v>281</v>
      </c>
      <c r="E118" s="47" t="s">
        <v>6</v>
      </c>
      <c r="F118" s="85">
        <f t="shared" ref="F118:G118" si="37">F119+F121</f>
        <v>802160</v>
      </c>
      <c r="G118" s="85">
        <f t="shared" si="37"/>
        <v>831647</v>
      </c>
      <c r="H118" s="139"/>
    </row>
    <row r="119" spans="1:8" ht="57.75" customHeight="1" outlineLevel="3" x14ac:dyDescent="0.25">
      <c r="A119" s="46" t="s">
        <v>11</v>
      </c>
      <c r="B119" s="47" t="s">
        <v>534</v>
      </c>
      <c r="C119" s="47" t="s">
        <v>24</v>
      </c>
      <c r="D119" s="47" t="s">
        <v>281</v>
      </c>
      <c r="E119" s="47" t="s">
        <v>12</v>
      </c>
      <c r="F119" s="85">
        <f t="shared" ref="F119:G119" si="38">F120</f>
        <v>757160</v>
      </c>
      <c r="G119" s="85">
        <f t="shared" si="38"/>
        <v>786647</v>
      </c>
      <c r="H119" s="139"/>
    </row>
    <row r="120" spans="1:8" ht="18.75" customHeight="1" outlineLevel="3" x14ac:dyDescent="0.25">
      <c r="A120" s="46" t="s">
        <v>13</v>
      </c>
      <c r="B120" s="47" t="s">
        <v>534</v>
      </c>
      <c r="C120" s="47" t="s">
        <v>24</v>
      </c>
      <c r="D120" s="47" t="s">
        <v>281</v>
      </c>
      <c r="E120" s="47" t="s">
        <v>14</v>
      </c>
      <c r="F120" s="85">
        <v>757160</v>
      </c>
      <c r="G120" s="92">
        <v>786647</v>
      </c>
      <c r="H120" s="139"/>
    </row>
    <row r="121" spans="1:8" ht="20.25" customHeight="1" outlineLevel="3" x14ac:dyDescent="0.25">
      <c r="A121" s="46" t="s">
        <v>15</v>
      </c>
      <c r="B121" s="47" t="s">
        <v>534</v>
      </c>
      <c r="C121" s="47" t="s">
        <v>24</v>
      </c>
      <c r="D121" s="47" t="s">
        <v>281</v>
      </c>
      <c r="E121" s="47" t="s">
        <v>16</v>
      </c>
      <c r="F121" s="85">
        <f t="shared" ref="F121:G121" si="39">F122</f>
        <v>45000</v>
      </c>
      <c r="G121" s="85">
        <f t="shared" si="39"/>
        <v>45000</v>
      </c>
      <c r="H121" s="139"/>
    </row>
    <row r="122" spans="1:8" ht="37.5" outlineLevel="5" x14ac:dyDescent="0.25">
      <c r="A122" s="46" t="s">
        <v>17</v>
      </c>
      <c r="B122" s="47" t="s">
        <v>534</v>
      </c>
      <c r="C122" s="47" t="s">
        <v>24</v>
      </c>
      <c r="D122" s="47" t="s">
        <v>281</v>
      </c>
      <c r="E122" s="47" t="s">
        <v>18</v>
      </c>
      <c r="F122" s="85">
        <v>45000</v>
      </c>
      <c r="G122" s="85">
        <v>45000</v>
      </c>
      <c r="H122" s="139"/>
    </row>
    <row r="123" spans="1:8" ht="37.5" outlineLevel="5" x14ac:dyDescent="0.25">
      <c r="A123" s="46" t="s">
        <v>414</v>
      </c>
      <c r="B123" s="47" t="s">
        <v>534</v>
      </c>
      <c r="C123" s="47" t="s">
        <v>24</v>
      </c>
      <c r="D123" s="47" t="s">
        <v>415</v>
      </c>
      <c r="E123" s="47" t="s">
        <v>6</v>
      </c>
      <c r="F123" s="85">
        <f>F124+F126</f>
        <v>1882931</v>
      </c>
      <c r="G123" s="85">
        <f>G124+G126</f>
        <v>1951945</v>
      </c>
      <c r="H123" s="139"/>
    </row>
    <row r="124" spans="1:8" ht="60" customHeight="1" outlineLevel="5" x14ac:dyDescent="0.25">
      <c r="A124" s="46" t="s">
        <v>11</v>
      </c>
      <c r="B124" s="47" t="s">
        <v>534</v>
      </c>
      <c r="C124" s="47" t="s">
        <v>24</v>
      </c>
      <c r="D124" s="47" t="s">
        <v>415</v>
      </c>
      <c r="E124" s="47" t="s">
        <v>12</v>
      </c>
      <c r="F124" s="85">
        <f>F125</f>
        <v>1725331</v>
      </c>
      <c r="G124" s="85">
        <f>G125</f>
        <v>1794345</v>
      </c>
      <c r="H124" s="139"/>
    </row>
    <row r="125" spans="1:8" ht="18.75" customHeight="1" outlineLevel="5" x14ac:dyDescent="0.25">
      <c r="A125" s="46" t="s">
        <v>13</v>
      </c>
      <c r="B125" s="47" t="s">
        <v>534</v>
      </c>
      <c r="C125" s="47" t="s">
        <v>24</v>
      </c>
      <c r="D125" s="47" t="s">
        <v>415</v>
      </c>
      <c r="E125" s="47" t="s">
        <v>14</v>
      </c>
      <c r="F125" s="85">
        <v>1725331</v>
      </c>
      <c r="G125" s="85">
        <v>1794345</v>
      </c>
      <c r="H125" s="139"/>
    </row>
    <row r="126" spans="1:8" ht="19.5" customHeight="1" outlineLevel="5" x14ac:dyDescent="0.25">
      <c r="A126" s="46" t="s">
        <v>15</v>
      </c>
      <c r="B126" s="47" t="s">
        <v>534</v>
      </c>
      <c r="C126" s="47" t="s">
        <v>24</v>
      </c>
      <c r="D126" s="47" t="s">
        <v>415</v>
      </c>
      <c r="E126" s="47" t="s">
        <v>16</v>
      </c>
      <c r="F126" s="85">
        <f>F127</f>
        <v>157600</v>
      </c>
      <c r="G126" s="85">
        <f>G127</f>
        <v>157600</v>
      </c>
      <c r="H126" s="139"/>
    </row>
    <row r="127" spans="1:8" ht="37.5" outlineLevel="5" x14ac:dyDescent="0.25">
      <c r="A127" s="46" t="s">
        <v>17</v>
      </c>
      <c r="B127" s="47" t="s">
        <v>534</v>
      </c>
      <c r="C127" s="47" t="s">
        <v>24</v>
      </c>
      <c r="D127" s="47" t="s">
        <v>415</v>
      </c>
      <c r="E127" s="47" t="s">
        <v>18</v>
      </c>
      <c r="F127" s="85">
        <v>157600</v>
      </c>
      <c r="G127" s="85">
        <v>157600</v>
      </c>
      <c r="H127" s="139"/>
    </row>
    <row r="128" spans="1:8" ht="74.25" customHeight="1" outlineLevel="7" x14ac:dyDescent="0.25">
      <c r="A128" s="29" t="s">
        <v>713</v>
      </c>
      <c r="B128" s="47" t="s">
        <v>534</v>
      </c>
      <c r="C128" s="47" t="s">
        <v>24</v>
      </c>
      <c r="D128" s="47" t="s">
        <v>299</v>
      </c>
      <c r="E128" s="47" t="s">
        <v>6</v>
      </c>
      <c r="F128" s="85">
        <f>F129+F131</f>
        <v>740317.2</v>
      </c>
      <c r="G128" s="85">
        <f>G129+G131</f>
        <v>740317.2</v>
      </c>
      <c r="H128" s="139"/>
    </row>
    <row r="129" spans="1:8" ht="57.75" customHeight="1" outlineLevel="7" x14ac:dyDescent="0.25">
      <c r="A129" s="46" t="s">
        <v>11</v>
      </c>
      <c r="B129" s="47" t="s">
        <v>534</v>
      </c>
      <c r="C129" s="47" t="s">
        <v>24</v>
      </c>
      <c r="D129" s="47" t="s">
        <v>299</v>
      </c>
      <c r="E129" s="47" t="s">
        <v>12</v>
      </c>
      <c r="F129" s="85">
        <f t="shared" ref="F129:G129" si="40">F130</f>
        <v>680317.2</v>
      </c>
      <c r="G129" s="85">
        <f t="shared" si="40"/>
        <v>680317.2</v>
      </c>
      <c r="H129" s="139"/>
    </row>
    <row r="130" spans="1:8" ht="18.75" customHeight="1" outlineLevel="7" x14ac:dyDescent="0.25">
      <c r="A130" s="46" t="s">
        <v>13</v>
      </c>
      <c r="B130" s="47" t="s">
        <v>534</v>
      </c>
      <c r="C130" s="47" t="s">
        <v>24</v>
      </c>
      <c r="D130" s="47" t="s">
        <v>299</v>
      </c>
      <c r="E130" s="47" t="s">
        <v>14</v>
      </c>
      <c r="F130" s="85">
        <v>680317.2</v>
      </c>
      <c r="G130" s="85">
        <v>680317.2</v>
      </c>
      <c r="H130" s="139"/>
    </row>
    <row r="131" spans="1:8" ht="20.25" customHeight="1" outlineLevel="7" x14ac:dyDescent="0.25">
      <c r="A131" s="46" t="s">
        <v>15</v>
      </c>
      <c r="B131" s="47" t="s">
        <v>534</v>
      </c>
      <c r="C131" s="47" t="s">
        <v>24</v>
      </c>
      <c r="D131" s="47" t="s">
        <v>299</v>
      </c>
      <c r="E131" s="47" t="s">
        <v>16</v>
      </c>
      <c r="F131" s="85">
        <f>F132</f>
        <v>60000</v>
      </c>
      <c r="G131" s="85">
        <f>G132</f>
        <v>60000</v>
      </c>
      <c r="H131" s="139"/>
    </row>
    <row r="132" spans="1:8" ht="37.5" outlineLevel="7" x14ac:dyDescent="0.25">
      <c r="A132" s="46" t="s">
        <v>17</v>
      </c>
      <c r="B132" s="47" t="s">
        <v>534</v>
      </c>
      <c r="C132" s="47" t="s">
        <v>24</v>
      </c>
      <c r="D132" s="47" t="s">
        <v>299</v>
      </c>
      <c r="E132" s="47" t="s">
        <v>18</v>
      </c>
      <c r="F132" s="85">
        <v>60000</v>
      </c>
      <c r="G132" s="85">
        <v>60000</v>
      </c>
      <c r="H132" s="139"/>
    </row>
    <row r="133" spans="1:8" ht="19.5" customHeight="1" outlineLevel="7" x14ac:dyDescent="0.25">
      <c r="A133" s="79" t="s">
        <v>636</v>
      </c>
      <c r="B133" s="62" t="s">
        <v>534</v>
      </c>
      <c r="C133" s="62" t="s">
        <v>26</v>
      </c>
      <c r="D133" s="62" t="s">
        <v>126</v>
      </c>
      <c r="E133" s="62" t="s">
        <v>6</v>
      </c>
      <c r="F133" s="85">
        <f t="shared" ref="F133:G138" si="41">F134</f>
        <v>1348180</v>
      </c>
      <c r="G133" s="85">
        <f t="shared" si="41"/>
        <v>1401668</v>
      </c>
      <c r="H133" s="139"/>
    </row>
    <row r="134" spans="1:8" ht="19.5" customHeight="1" outlineLevel="7" x14ac:dyDescent="0.25">
      <c r="A134" s="46" t="s">
        <v>637</v>
      </c>
      <c r="B134" s="47" t="s">
        <v>534</v>
      </c>
      <c r="C134" s="47" t="s">
        <v>638</v>
      </c>
      <c r="D134" s="47" t="s">
        <v>126</v>
      </c>
      <c r="E134" s="47" t="s">
        <v>6</v>
      </c>
      <c r="F134" s="85">
        <f t="shared" si="41"/>
        <v>1348180</v>
      </c>
      <c r="G134" s="85">
        <f t="shared" si="41"/>
        <v>1401668</v>
      </c>
      <c r="H134" s="139"/>
    </row>
    <row r="135" spans="1:8" ht="37.5" outlineLevel="7" x14ac:dyDescent="0.25">
      <c r="A135" s="46" t="s">
        <v>132</v>
      </c>
      <c r="B135" s="47" t="s">
        <v>534</v>
      </c>
      <c r="C135" s="47" t="s">
        <v>638</v>
      </c>
      <c r="D135" s="47" t="s">
        <v>127</v>
      </c>
      <c r="E135" s="47" t="s">
        <v>6</v>
      </c>
      <c r="F135" s="85">
        <f t="shared" si="41"/>
        <v>1348180</v>
      </c>
      <c r="G135" s="85">
        <f t="shared" si="41"/>
        <v>1401668</v>
      </c>
      <c r="H135" s="139"/>
    </row>
    <row r="136" spans="1:8" outlineLevel="7" x14ac:dyDescent="0.25">
      <c r="A136" s="46" t="s">
        <v>279</v>
      </c>
      <c r="B136" s="47" t="s">
        <v>534</v>
      </c>
      <c r="C136" s="47" t="s">
        <v>638</v>
      </c>
      <c r="D136" s="47" t="s">
        <v>278</v>
      </c>
      <c r="E136" s="47" t="s">
        <v>6</v>
      </c>
      <c r="F136" s="85">
        <f t="shared" si="41"/>
        <v>1348180</v>
      </c>
      <c r="G136" s="85">
        <f t="shared" si="41"/>
        <v>1401668</v>
      </c>
      <c r="H136" s="139"/>
    </row>
    <row r="137" spans="1:8" ht="37.5" outlineLevel="7" x14ac:dyDescent="0.25">
      <c r="A137" s="80" t="s">
        <v>639</v>
      </c>
      <c r="B137" s="47" t="s">
        <v>534</v>
      </c>
      <c r="C137" s="47" t="s">
        <v>638</v>
      </c>
      <c r="D137" s="47" t="s">
        <v>640</v>
      </c>
      <c r="E137" s="47" t="s">
        <v>6</v>
      </c>
      <c r="F137" s="85">
        <f t="shared" si="41"/>
        <v>1348180</v>
      </c>
      <c r="G137" s="85">
        <f t="shared" si="41"/>
        <v>1401668</v>
      </c>
      <c r="H137" s="139"/>
    </row>
    <row r="138" spans="1:8" ht="57" customHeight="1" outlineLevel="7" x14ac:dyDescent="0.25">
      <c r="A138" s="46" t="s">
        <v>11</v>
      </c>
      <c r="B138" s="47" t="s">
        <v>534</v>
      </c>
      <c r="C138" s="47" t="s">
        <v>638</v>
      </c>
      <c r="D138" s="47" t="s">
        <v>640</v>
      </c>
      <c r="E138" s="47" t="s">
        <v>12</v>
      </c>
      <c r="F138" s="85">
        <f t="shared" si="41"/>
        <v>1348180</v>
      </c>
      <c r="G138" s="85">
        <f t="shared" si="41"/>
        <v>1401668</v>
      </c>
      <c r="H138" s="139"/>
    </row>
    <row r="139" spans="1:8" outlineLevel="7" x14ac:dyDescent="0.25">
      <c r="A139" s="46" t="s">
        <v>34</v>
      </c>
      <c r="B139" s="47" t="s">
        <v>534</v>
      </c>
      <c r="C139" s="47" t="s">
        <v>638</v>
      </c>
      <c r="D139" s="47" t="s">
        <v>640</v>
      </c>
      <c r="E139" s="47" t="s">
        <v>35</v>
      </c>
      <c r="F139" s="85">
        <v>1348180</v>
      </c>
      <c r="G139" s="85">
        <v>1401668</v>
      </c>
      <c r="H139" s="139"/>
    </row>
    <row r="140" spans="1:8" ht="37.5" outlineLevel="6" x14ac:dyDescent="0.25">
      <c r="A140" s="79" t="s">
        <v>41</v>
      </c>
      <c r="B140" s="62" t="s">
        <v>534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39"/>
    </row>
    <row r="141" spans="1:8" ht="37.5" outlineLevel="7" x14ac:dyDescent="0.25">
      <c r="A141" s="46" t="s">
        <v>43</v>
      </c>
      <c r="B141" s="47" t="s">
        <v>534</v>
      </c>
      <c r="C141" s="47" t="s">
        <v>44</v>
      </c>
      <c r="D141" s="47" t="s">
        <v>126</v>
      </c>
      <c r="E141" s="47" t="s">
        <v>6</v>
      </c>
      <c r="F141" s="85">
        <f t="shared" ref="F141:G144" si="42">F142</f>
        <v>100000</v>
      </c>
      <c r="G141" s="85">
        <f t="shared" si="42"/>
        <v>100000</v>
      </c>
      <c r="H141" s="139"/>
    </row>
    <row r="142" spans="1:8" ht="37.5" outlineLevel="1" x14ac:dyDescent="0.25">
      <c r="A142" s="46" t="s">
        <v>132</v>
      </c>
      <c r="B142" s="47" t="s">
        <v>534</v>
      </c>
      <c r="C142" s="47" t="s">
        <v>44</v>
      </c>
      <c r="D142" s="47" t="s">
        <v>127</v>
      </c>
      <c r="E142" s="47" t="s">
        <v>6</v>
      </c>
      <c r="F142" s="85">
        <f t="shared" si="42"/>
        <v>100000</v>
      </c>
      <c r="G142" s="85">
        <f t="shared" si="42"/>
        <v>100000</v>
      </c>
      <c r="H142" s="139"/>
    </row>
    <row r="143" spans="1:8" ht="37.5" outlineLevel="1" x14ac:dyDescent="0.25">
      <c r="A143" s="46" t="s">
        <v>45</v>
      </c>
      <c r="B143" s="47" t="s">
        <v>534</v>
      </c>
      <c r="C143" s="47" t="s">
        <v>44</v>
      </c>
      <c r="D143" s="47" t="s">
        <v>133</v>
      </c>
      <c r="E143" s="47" t="s">
        <v>6</v>
      </c>
      <c r="F143" s="85">
        <f t="shared" si="42"/>
        <v>100000</v>
      </c>
      <c r="G143" s="85">
        <f t="shared" si="42"/>
        <v>100000</v>
      </c>
      <c r="H143" s="139"/>
    </row>
    <row r="144" spans="1:8" ht="20.25" customHeight="1" outlineLevel="1" x14ac:dyDescent="0.25">
      <c r="A144" s="46" t="s">
        <v>15</v>
      </c>
      <c r="B144" s="47" t="s">
        <v>534</v>
      </c>
      <c r="C144" s="47" t="s">
        <v>44</v>
      </c>
      <c r="D144" s="47" t="s">
        <v>133</v>
      </c>
      <c r="E144" s="47" t="s">
        <v>16</v>
      </c>
      <c r="F144" s="85">
        <f t="shared" si="42"/>
        <v>100000</v>
      </c>
      <c r="G144" s="85">
        <f t="shared" si="42"/>
        <v>100000</v>
      </c>
      <c r="H144" s="139"/>
    </row>
    <row r="145" spans="1:8" ht="37.5" outlineLevel="1" x14ac:dyDescent="0.25">
      <c r="A145" s="46" t="s">
        <v>17</v>
      </c>
      <c r="B145" s="47" t="s">
        <v>534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39"/>
    </row>
    <row r="146" spans="1:8" outlineLevel="1" x14ac:dyDescent="0.25">
      <c r="A146" s="46" t="s">
        <v>538</v>
      </c>
      <c r="B146" s="47" t="s">
        <v>534</v>
      </c>
      <c r="C146" s="47" t="s">
        <v>539</v>
      </c>
      <c r="D146" s="47" t="s">
        <v>126</v>
      </c>
      <c r="E146" s="47" t="s">
        <v>6</v>
      </c>
      <c r="F146" s="85">
        <f t="shared" ref="F146:G149" si="43">F147</f>
        <v>340000</v>
      </c>
      <c r="G146" s="85">
        <f t="shared" si="43"/>
        <v>340000</v>
      </c>
      <c r="H146" s="139"/>
    </row>
    <row r="147" spans="1:8" ht="37.5" outlineLevel="1" x14ac:dyDescent="0.25">
      <c r="A147" s="46" t="s">
        <v>132</v>
      </c>
      <c r="B147" s="47" t="s">
        <v>534</v>
      </c>
      <c r="C147" s="47" t="s">
        <v>539</v>
      </c>
      <c r="D147" s="47" t="s">
        <v>127</v>
      </c>
      <c r="E147" s="47" t="s">
        <v>6</v>
      </c>
      <c r="F147" s="85">
        <f t="shared" si="43"/>
        <v>340000</v>
      </c>
      <c r="G147" s="85">
        <f t="shared" si="43"/>
        <v>340000</v>
      </c>
      <c r="H147" s="139"/>
    </row>
    <row r="148" spans="1:8" ht="37.5" outlineLevel="1" x14ac:dyDescent="0.25">
      <c r="A148" s="46" t="s">
        <v>540</v>
      </c>
      <c r="B148" s="47" t="s">
        <v>534</v>
      </c>
      <c r="C148" s="47" t="s">
        <v>539</v>
      </c>
      <c r="D148" s="47" t="s">
        <v>748</v>
      </c>
      <c r="E148" s="47" t="s">
        <v>6</v>
      </c>
      <c r="F148" s="85">
        <f t="shared" si="43"/>
        <v>340000</v>
      </c>
      <c r="G148" s="85">
        <f t="shared" si="43"/>
        <v>340000</v>
      </c>
      <c r="H148" s="139"/>
    </row>
    <row r="149" spans="1:8" ht="37.5" outlineLevel="1" x14ac:dyDescent="0.25">
      <c r="A149" s="46" t="s">
        <v>15</v>
      </c>
      <c r="B149" s="47" t="s">
        <v>534</v>
      </c>
      <c r="C149" s="47" t="s">
        <v>539</v>
      </c>
      <c r="D149" s="47" t="s">
        <v>748</v>
      </c>
      <c r="E149" s="47" t="s">
        <v>16</v>
      </c>
      <c r="F149" s="85">
        <f t="shared" si="43"/>
        <v>340000</v>
      </c>
      <c r="G149" s="85">
        <f t="shared" si="43"/>
        <v>340000</v>
      </c>
      <c r="H149" s="139"/>
    </row>
    <row r="150" spans="1:8" ht="37.5" outlineLevel="1" x14ac:dyDescent="0.25">
      <c r="A150" s="46" t="s">
        <v>17</v>
      </c>
      <c r="B150" s="47" t="s">
        <v>534</v>
      </c>
      <c r="C150" s="47" t="s">
        <v>539</v>
      </c>
      <c r="D150" s="47" t="s">
        <v>748</v>
      </c>
      <c r="E150" s="47" t="s">
        <v>18</v>
      </c>
      <c r="F150" s="85">
        <v>340000</v>
      </c>
      <c r="G150" s="85">
        <v>340000</v>
      </c>
      <c r="H150" s="139"/>
    </row>
    <row r="151" spans="1:8" outlineLevel="1" x14ac:dyDescent="0.25">
      <c r="A151" s="79" t="s">
        <v>119</v>
      </c>
      <c r="B151" s="62" t="s">
        <v>534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39"/>
    </row>
    <row r="152" spans="1:8" outlineLevel="1" x14ac:dyDescent="0.25">
      <c r="A152" s="46" t="s">
        <v>121</v>
      </c>
      <c r="B152" s="47" t="s">
        <v>534</v>
      </c>
      <c r="C152" s="47" t="s">
        <v>122</v>
      </c>
      <c r="D152" s="47" t="s">
        <v>126</v>
      </c>
      <c r="E152" s="4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9"/>
    </row>
    <row r="153" spans="1:8" ht="37.5" outlineLevel="1" x14ac:dyDescent="0.25">
      <c r="A153" s="79" t="s">
        <v>132</v>
      </c>
      <c r="B153" s="47" t="s">
        <v>534</v>
      </c>
      <c r="C153" s="62" t="s">
        <v>122</v>
      </c>
      <c r="D153" s="62" t="s">
        <v>127</v>
      </c>
      <c r="E153" s="62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9"/>
    </row>
    <row r="154" spans="1:8" outlineLevel="1" x14ac:dyDescent="0.25">
      <c r="A154" s="46" t="s">
        <v>279</v>
      </c>
      <c r="B154" s="47" t="s">
        <v>534</v>
      </c>
      <c r="C154" s="47" t="s">
        <v>122</v>
      </c>
      <c r="D154" s="47" t="s">
        <v>278</v>
      </c>
      <c r="E154" s="4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9"/>
    </row>
    <row r="155" spans="1:8" ht="75" outlineLevel="1" x14ac:dyDescent="0.25">
      <c r="A155" s="49" t="s">
        <v>391</v>
      </c>
      <c r="B155" s="47" t="s">
        <v>534</v>
      </c>
      <c r="C155" s="47" t="s">
        <v>122</v>
      </c>
      <c r="D155" s="47" t="s">
        <v>288</v>
      </c>
      <c r="E155" s="47" t="s">
        <v>6</v>
      </c>
      <c r="F155" s="85">
        <f t="shared" si="46"/>
        <v>324127.09000000003</v>
      </c>
      <c r="G155" s="85">
        <f t="shared" si="46"/>
        <v>324127.09000000003</v>
      </c>
      <c r="H155" s="139"/>
    </row>
    <row r="156" spans="1:8" ht="21" customHeight="1" outlineLevel="1" x14ac:dyDescent="0.25">
      <c r="A156" s="46" t="s">
        <v>15</v>
      </c>
      <c r="B156" s="47" t="s">
        <v>534</v>
      </c>
      <c r="C156" s="47" t="s">
        <v>122</v>
      </c>
      <c r="D156" s="47" t="s">
        <v>288</v>
      </c>
      <c r="E156" s="47" t="s">
        <v>16</v>
      </c>
      <c r="F156" s="85">
        <f t="shared" si="46"/>
        <v>324127.09000000003</v>
      </c>
      <c r="G156" s="85">
        <f t="shared" si="46"/>
        <v>324127.09000000003</v>
      </c>
      <c r="H156" s="139"/>
    </row>
    <row r="157" spans="1:8" ht="37.5" outlineLevel="1" x14ac:dyDescent="0.25">
      <c r="A157" s="46" t="s">
        <v>17</v>
      </c>
      <c r="B157" s="47" t="s">
        <v>534</v>
      </c>
      <c r="C157" s="47" t="s">
        <v>122</v>
      </c>
      <c r="D157" s="47" t="s">
        <v>288</v>
      </c>
      <c r="E157" s="47" t="s">
        <v>18</v>
      </c>
      <c r="F157" s="85">
        <v>324127.09000000003</v>
      </c>
      <c r="G157" s="85">
        <v>324127.09000000003</v>
      </c>
      <c r="H157" s="139"/>
    </row>
    <row r="158" spans="1:8" outlineLevel="1" x14ac:dyDescent="0.25">
      <c r="A158" s="46" t="s">
        <v>294</v>
      </c>
      <c r="B158" s="47" t="s">
        <v>534</v>
      </c>
      <c r="C158" s="47" t="s">
        <v>295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39"/>
    </row>
    <row r="159" spans="1:8" ht="37.5" outlineLevel="1" x14ac:dyDescent="0.25">
      <c r="A159" s="46" t="s">
        <v>132</v>
      </c>
      <c r="B159" s="47" t="s">
        <v>534</v>
      </c>
      <c r="C159" s="47" t="s">
        <v>295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39"/>
    </row>
    <row r="160" spans="1:8" outlineLevel="1" x14ac:dyDescent="0.25">
      <c r="A160" s="46" t="s">
        <v>279</v>
      </c>
      <c r="B160" s="47" t="s">
        <v>534</v>
      </c>
      <c r="C160" s="47" t="s">
        <v>295</v>
      </c>
      <c r="D160" s="47" t="s">
        <v>278</v>
      </c>
      <c r="E160" s="47" t="s">
        <v>6</v>
      </c>
      <c r="F160" s="85">
        <f>F161</f>
        <v>3387.08</v>
      </c>
      <c r="G160" s="85">
        <f>G161</f>
        <v>3387.08</v>
      </c>
      <c r="H160" s="139"/>
    </row>
    <row r="161" spans="1:8" ht="93.75" customHeight="1" outlineLevel="1" x14ac:dyDescent="0.25">
      <c r="A161" s="29" t="s">
        <v>393</v>
      </c>
      <c r="B161" s="47" t="s">
        <v>534</v>
      </c>
      <c r="C161" s="47" t="s">
        <v>295</v>
      </c>
      <c r="D161" s="47" t="s">
        <v>392</v>
      </c>
      <c r="E161" s="47" t="s">
        <v>6</v>
      </c>
      <c r="F161" s="85">
        <f t="shared" ref="F161:G162" si="47">F162</f>
        <v>3387.08</v>
      </c>
      <c r="G161" s="85">
        <f t="shared" si="47"/>
        <v>3387.08</v>
      </c>
      <c r="H161" s="139"/>
    </row>
    <row r="162" spans="1:8" ht="19.5" customHeight="1" outlineLevel="1" x14ac:dyDescent="0.25">
      <c r="A162" s="46" t="s">
        <v>15</v>
      </c>
      <c r="B162" s="47" t="s">
        <v>534</v>
      </c>
      <c r="C162" s="47" t="s">
        <v>295</v>
      </c>
      <c r="D162" s="47" t="s">
        <v>392</v>
      </c>
      <c r="E162" s="47" t="s">
        <v>16</v>
      </c>
      <c r="F162" s="85">
        <f t="shared" si="47"/>
        <v>3387.08</v>
      </c>
      <c r="G162" s="85">
        <f t="shared" si="47"/>
        <v>3387.08</v>
      </c>
      <c r="H162" s="139"/>
    </row>
    <row r="163" spans="1:8" ht="37.5" outlineLevel="1" x14ac:dyDescent="0.25">
      <c r="A163" s="46" t="s">
        <v>17</v>
      </c>
      <c r="B163" s="47" t="s">
        <v>534</v>
      </c>
      <c r="C163" s="47" t="s">
        <v>295</v>
      </c>
      <c r="D163" s="47" t="s">
        <v>392</v>
      </c>
      <c r="E163" s="47" t="s">
        <v>18</v>
      </c>
      <c r="F163" s="85">
        <v>3387.08</v>
      </c>
      <c r="G163" s="92">
        <v>3387.08</v>
      </c>
      <c r="H163" s="139"/>
    </row>
    <row r="164" spans="1:8" outlineLevel="1" x14ac:dyDescent="0.25">
      <c r="A164" s="46" t="s">
        <v>49</v>
      </c>
      <c r="B164" s="47" t="s">
        <v>534</v>
      </c>
      <c r="C164" s="47" t="s">
        <v>50</v>
      </c>
      <c r="D164" s="47" t="s">
        <v>126</v>
      </c>
      <c r="E164" s="47" t="s">
        <v>6</v>
      </c>
      <c r="F164" s="85">
        <f t="shared" ref="F164:G165" si="48">F165</f>
        <v>12014000</v>
      </c>
      <c r="G164" s="85">
        <f t="shared" si="48"/>
        <v>13241000</v>
      </c>
      <c r="H164" s="139"/>
    </row>
    <row r="165" spans="1:8" ht="56.25" outlineLevel="1" x14ac:dyDescent="0.25">
      <c r="A165" s="79" t="s">
        <v>340</v>
      </c>
      <c r="B165" s="62" t="s">
        <v>534</v>
      </c>
      <c r="C165" s="62" t="s">
        <v>50</v>
      </c>
      <c r="D165" s="62" t="s">
        <v>341</v>
      </c>
      <c r="E165" s="62" t="s">
        <v>6</v>
      </c>
      <c r="F165" s="87">
        <f t="shared" si="48"/>
        <v>12014000</v>
      </c>
      <c r="G165" s="87">
        <f t="shared" si="48"/>
        <v>13241000</v>
      </c>
      <c r="H165" s="139"/>
    </row>
    <row r="166" spans="1:8" ht="37.5" outlineLevel="1" x14ac:dyDescent="0.25">
      <c r="A166" s="46" t="s">
        <v>342</v>
      </c>
      <c r="B166" s="47" t="s">
        <v>534</v>
      </c>
      <c r="C166" s="47" t="s">
        <v>50</v>
      </c>
      <c r="D166" s="47" t="s">
        <v>343</v>
      </c>
      <c r="E166" s="47" t="s">
        <v>6</v>
      </c>
      <c r="F166" s="85">
        <f>F167+F170</f>
        <v>12014000</v>
      </c>
      <c r="G166" s="85">
        <f>G167+G170</f>
        <v>13241000</v>
      </c>
      <c r="H166" s="139"/>
    </row>
    <row r="167" spans="1:8" ht="56.25" outlineLevel="1" x14ac:dyDescent="0.25">
      <c r="A167" s="82" t="s">
        <v>344</v>
      </c>
      <c r="B167" s="47" t="s">
        <v>534</v>
      </c>
      <c r="C167" s="47" t="s">
        <v>50</v>
      </c>
      <c r="D167" s="47" t="s">
        <v>345</v>
      </c>
      <c r="E167" s="47" t="s">
        <v>6</v>
      </c>
      <c r="F167" s="85">
        <f t="shared" ref="F167:G168" si="49">F168</f>
        <v>11914000</v>
      </c>
      <c r="G167" s="85">
        <f t="shared" si="49"/>
        <v>13141000</v>
      </c>
      <c r="H167" s="139"/>
    </row>
    <row r="168" spans="1:8" ht="21" customHeight="1" outlineLevel="1" x14ac:dyDescent="0.25">
      <c r="A168" s="46" t="s">
        <v>15</v>
      </c>
      <c r="B168" s="47" t="s">
        <v>534</v>
      </c>
      <c r="C168" s="47" t="s">
        <v>50</v>
      </c>
      <c r="D168" s="47" t="s">
        <v>345</v>
      </c>
      <c r="E168" s="47" t="s">
        <v>16</v>
      </c>
      <c r="F168" s="85">
        <f t="shared" si="49"/>
        <v>11914000</v>
      </c>
      <c r="G168" s="85">
        <f t="shared" si="49"/>
        <v>13141000</v>
      </c>
      <c r="H168" s="139"/>
    </row>
    <row r="169" spans="1:8" ht="37.5" outlineLevel="1" x14ac:dyDescent="0.25">
      <c r="A169" s="46" t="s">
        <v>17</v>
      </c>
      <c r="B169" s="47" t="s">
        <v>534</v>
      </c>
      <c r="C169" s="47" t="s">
        <v>50</v>
      </c>
      <c r="D169" s="47" t="s">
        <v>345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39"/>
    </row>
    <row r="170" spans="1:8" ht="37.5" outlineLevel="1" x14ac:dyDescent="0.25">
      <c r="A170" s="46" t="s">
        <v>282</v>
      </c>
      <c r="B170" s="47" t="s">
        <v>534</v>
      </c>
      <c r="C170" s="47" t="s">
        <v>50</v>
      </c>
      <c r="D170" s="47" t="s">
        <v>417</v>
      </c>
      <c r="E170" s="47" t="s">
        <v>6</v>
      </c>
      <c r="F170" s="83">
        <f t="shared" ref="F170:G171" si="50">F171</f>
        <v>100000</v>
      </c>
      <c r="G170" s="83">
        <f t="shared" si="50"/>
        <v>100000</v>
      </c>
      <c r="H170" s="139"/>
    </row>
    <row r="171" spans="1:8" ht="20.25" customHeight="1" outlineLevel="1" x14ac:dyDescent="0.25">
      <c r="A171" s="46" t="s">
        <v>15</v>
      </c>
      <c r="B171" s="47" t="s">
        <v>534</v>
      </c>
      <c r="C171" s="47" t="s">
        <v>50</v>
      </c>
      <c r="D171" s="47" t="s">
        <v>417</v>
      </c>
      <c r="E171" s="47" t="s">
        <v>16</v>
      </c>
      <c r="F171" s="83">
        <f t="shared" si="50"/>
        <v>100000</v>
      </c>
      <c r="G171" s="83">
        <f t="shared" si="50"/>
        <v>100000</v>
      </c>
      <c r="H171" s="139"/>
    </row>
    <row r="172" spans="1:8" ht="37.5" outlineLevel="1" x14ac:dyDescent="0.25">
      <c r="A172" s="46" t="s">
        <v>17</v>
      </c>
      <c r="B172" s="47" t="s">
        <v>534</v>
      </c>
      <c r="C172" s="47" t="s">
        <v>50</v>
      </c>
      <c r="D172" s="47" t="s">
        <v>417</v>
      </c>
      <c r="E172" s="47" t="s">
        <v>18</v>
      </c>
      <c r="F172" s="85">
        <v>100000</v>
      </c>
      <c r="G172" s="85">
        <v>100000</v>
      </c>
      <c r="H172" s="139"/>
    </row>
    <row r="173" spans="1:8" outlineLevel="1" x14ac:dyDescent="0.25">
      <c r="A173" s="46" t="s">
        <v>52</v>
      </c>
      <c r="B173" s="47" t="s">
        <v>534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39"/>
    </row>
    <row r="174" spans="1:8" ht="56.25" outlineLevel="1" x14ac:dyDescent="0.25">
      <c r="A174" s="79" t="s">
        <v>397</v>
      </c>
      <c r="B174" s="62" t="s">
        <v>534</v>
      </c>
      <c r="C174" s="62" t="s">
        <v>53</v>
      </c>
      <c r="D174" s="62" t="s">
        <v>346</v>
      </c>
      <c r="E174" s="62" t="s">
        <v>6</v>
      </c>
      <c r="F174" s="87">
        <f>F175+F179</f>
        <v>620000</v>
      </c>
      <c r="G174" s="87">
        <f>G175+G179</f>
        <v>620000</v>
      </c>
      <c r="H174" s="139"/>
    </row>
    <row r="175" spans="1:8" ht="37.5" outlineLevel="1" x14ac:dyDescent="0.25">
      <c r="A175" s="46" t="s">
        <v>394</v>
      </c>
      <c r="B175" s="47" t="s">
        <v>534</v>
      </c>
      <c r="C175" s="47" t="s">
        <v>53</v>
      </c>
      <c r="D175" s="47" t="s">
        <v>347</v>
      </c>
      <c r="E175" s="47" t="s">
        <v>6</v>
      </c>
      <c r="F175" s="83">
        <f>F176</f>
        <v>300000</v>
      </c>
      <c r="G175" s="83">
        <f>G176</f>
        <v>300000</v>
      </c>
      <c r="H175" s="139"/>
    </row>
    <row r="176" spans="1:8" outlineLevel="1" x14ac:dyDescent="0.25">
      <c r="A176" s="46" t="s">
        <v>348</v>
      </c>
      <c r="B176" s="47" t="s">
        <v>534</v>
      </c>
      <c r="C176" s="47" t="s">
        <v>53</v>
      </c>
      <c r="D176" s="47" t="s">
        <v>349</v>
      </c>
      <c r="E176" s="47" t="s">
        <v>6</v>
      </c>
      <c r="F176" s="83">
        <f t="shared" ref="F176:G177" si="51">F177</f>
        <v>300000</v>
      </c>
      <c r="G176" s="83">
        <f t="shared" si="51"/>
        <v>300000</v>
      </c>
      <c r="H176" s="139"/>
    </row>
    <row r="177" spans="1:8" ht="19.5" customHeight="1" outlineLevel="1" x14ac:dyDescent="0.25">
      <c r="A177" s="46" t="s">
        <v>15</v>
      </c>
      <c r="B177" s="47" t="s">
        <v>534</v>
      </c>
      <c r="C177" s="47" t="s">
        <v>53</v>
      </c>
      <c r="D177" s="47" t="s">
        <v>349</v>
      </c>
      <c r="E177" s="47" t="s">
        <v>16</v>
      </c>
      <c r="F177" s="83">
        <f t="shared" si="51"/>
        <v>300000</v>
      </c>
      <c r="G177" s="83">
        <f t="shared" si="51"/>
        <v>300000</v>
      </c>
      <c r="H177" s="139"/>
    </row>
    <row r="178" spans="1:8" ht="37.5" outlineLevel="2" x14ac:dyDescent="0.25">
      <c r="A178" s="46" t="s">
        <v>17</v>
      </c>
      <c r="B178" s="47" t="s">
        <v>534</v>
      </c>
      <c r="C178" s="47" t="s">
        <v>53</v>
      </c>
      <c r="D178" s="47" t="s">
        <v>349</v>
      </c>
      <c r="E178" s="47" t="s">
        <v>18</v>
      </c>
      <c r="F178" s="85">
        <v>300000</v>
      </c>
      <c r="G178" s="85">
        <v>300000</v>
      </c>
      <c r="H178" s="139"/>
    </row>
    <row r="179" spans="1:8" ht="37.5" outlineLevel="3" x14ac:dyDescent="0.25">
      <c r="A179" s="49" t="s">
        <v>396</v>
      </c>
      <c r="B179" s="47" t="s">
        <v>534</v>
      </c>
      <c r="C179" s="47" t="s">
        <v>53</v>
      </c>
      <c r="D179" s="47" t="s">
        <v>395</v>
      </c>
      <c r="E179" s="47" t="s">
        <v>6</v>
      </c>
      <c r="F179" s="85">
        <f>F180</f>
        <v>320000</v>
      </c>
      <c r="G179" s="85">
        <f>G180</f>
        <v>320000</v>
      </c>
      <c r="H179" s="139"/>
    </row>
    <row r="180" spans="1:8" outlineLevel="3" x14ac:dyDescent="0.25">
      <c r="A180" s="46" t="s">
        <v>350</v>
      </c>
      <c r="B180" s="47" t="s">
        <v>534</v>
      </c>
      <c r="C180" s="47" t="s">
        <v>53</v>
      </c>
      <c r="D180" s="47" t="s">
        <v>459</v>
      </c>
      <c r="E180" s="47" t="s">
        <v>6</v>
      </c>
      <c r="F180" s="85">
        <f t="shared" ref="F180:G181" si="52">F181</f>
        <v>320000</v>
      </c>
      <c r="G180" s="85">
        <f t="shared" si="52"/>
        <v>320000</v>
      </c>
      <c r="H180" s="139"/>
    </row>
    <row r="181" spans="1:8" ht="21.75" customHeight="1" outlineLevel="3" x14ac:dyDescent="0.25">
      <c r="A181" s="46" t="s">
        <v>15</v>
      </c>
      <c r="B181" s="47" t="s">
        <v>534</v>
      </c>
      <c r="C181" s="47" t="s">
        <v>53</v>
      </c>
      <c r="D181" s="47" t="s">
        <v>459</v>
      </c>
      <c r="E181" s="47" t="s">
        <v>16</v>
      </c>
      <c r="F181" s="85">
        <f t="shared" si="52"/>
        <v>320000</v>
      </c>
      <c r="G181" s="85">
        <f t="shared" si="52"/>
        <v>320000</v>
      </c>
      <c r="H181" s="139"/>
    </row>
    <row r="182" spans="1:8" ht="37.5" outlineLevel="3" x14ac:dyDescent="0.25">
      <c r="A182" s="46" t="s">
        <v>17</v>
      </c>
      <c r="B182" s="47" t="s">
        <v>534</v>
      </c>
      <c r="C182" s="47" t="s">
        <v>53</v>
      </c>
      <c r="D182" s="47" t="s">
        <v>459</v>
      </c>
      <c r="E182" s="47" t="s">
        <v>18</v>
      </c>
      <c r="F182" s="85">
        <v>320000</v>
      </c>
      <c r="G182" s="85">
        <v>320000</v>
      </c>
      <c r="H182" s="139"/>
    </row>
    <row r="183" spans="1:8" outlineLevel="3" x14ac:dyDescent="0.25">
      <c r="A183" s="79" t="s">
        <v>54</v>
      </c>
      <c r="B183" s="62" t="s">
        <v>534</v>
      </c>
      <c r="C183" s="62" t="s">
        <v>55</v>
      </c>
      <c r="D183" s="62" t="s">
        <v>126</v>
      </c>
      <c r="E183" s="62" t="s">
        <v>6</v>
      </c>
      <c r="F183" s="90">
        <f>F184+F195+F210+F244</f>
        <v>29634370.300000001</v>
      </c>
      <c r="G183" s="90">
        <f>G184+G195+G210+G244</f>
        <v>29634370.300000001</v>
      </c>
      <c r="H183" s="139"/>
    </row>
    <row r="184" spans="1:8" outlineLevel="5" x14ac:dyDescent="0.25">
      <c r="A184" s="46" t="s">
        <v>56</v>
      </c>
      <c r="B184" s="47" t="s">
        <v>534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39"/>
    </row>
    <row r="185" spans="1:8" ht="37.5" outlineLevel="6" x14ac:dyDescent="0.25">
      <c r="A185" s="79" t="s">
        <v>594</v>
      </c>
      <c r="B185" s="62" t="s">
        <v>534</v>
      </c>
      <c r="C185" s="62" t="s">
        <v>57</v>
      </c>
      <c r="D185" s="62" t="s">
        <v>337</v>
      </c>
      <c r="E185" s="62" t="s">
        <v>6</v>
      </c>
      <c r="F185" s="87">
        <f>F186</f>
        <v>500000</v>
      </c>
      <c r="G185" s="87">
        <f>G186</f>
        <v>500000</v>
      </c>
      <c r="H185" s="139"/>
    </row>
    <row r="186" spans="1:8" ht="37.5" outlineLevel="7" x14ac:dyDescent="0.25">
      <c r="A186" s="46" t="s">
        <v>351</v>
      </c>
      <c r="B186" s="47" t="s">
        <v>534</v>
      </c>
      <c r="C186" s="47" t="s">
        <v>57</v>
      </c>
      <c r="D186" s="47" t="s">
        <v>338</v>
      </c>
      <c r="E186" s="47" t="s">
        <v>6</v>
      </c>
      <c r="F186" s="85">
        <f t="shared" ref="F186:G188" si="53">F187</f>
        <v>500000</v>
      </c>
      <c r="G186" s="85">
        <f t="shared" si="53"/>
        <v>500000</v>
      </c>
      <c r="H186" s="139"/>
    </row>
    <row r="187" spans="1:8" outlineLevel="5" x14ac:dyDescent="0.25">
      <c r="A187" s="46" t="s">
        <v>352</v>
      </c>
      <c r="B187" s="47" t="s">
        <v>534</v>
      </c>
      <c r="C187" s="47" t="s">
        <v>57</v>
      </c>
      <c r="D187" s="47" t="s">
        <v>353</v>
      </c>
      <c r="E187" s="47" t="s">
        <v>6</v>
      </c>
      <c r="F187" s="85">
        <f t="shared" si="53"/>
        <v>500000</v>
      </c>
      <c r="G187" s="85">
        <f t="shared" si="53"/>
        <v>500000</v>
      </c>
      <c r="H187" s="139"/>
    </row>
    <row r="188" spans="1:8" ht="20.25" customHeight="1" outlineLevel="6" x14ac:dyDescent="0.25">
      <c r="A188" s="46" t="s">
        <v>15</v>
      </c>
      <c r="B188" s="47" t="s">
        <v>534</v>
      </c>
      <c r="C188" s="47" t="s">
        <v>57</v>
      </c>
      <c r="D188" s="47" t="s">
        <v>353</v>
      </c>
      <c r="E188" s="47" t="s">
        <v>16</v>
      </c>
      <c r="F188" s="85">
        <f t="shared" si="53"/>
        <v>500000</v>
      </c>
      <c r="G188" s="85">
        <f t="shared" si="53"/>
        <v>500000</v>
      </c>
      <c r="H188" s="139"/>
    </row>
    <row r="189" spans="1:8" ht="36" customHeight="1" outlineLevel="7" x14ac:dyDescent="0.25">
      <c r="A189" s="46" t="s">
        <v>17</v>
      </c>
      <c r="B189" s="47" t="s">
        <v>534</v>
      </c>
      <c r="C189" s="47" t="s">
        <v>57</v>
      </c>
      <c r="D189" s="47" t="s">
        <v>353</v>
      </c>
      <c r="E189" s="47" t="s">
        <v>18</v>
      </c>
      <c r="F189" s="85">
        <v>500000</v>
      </c>
      <c r="G189" s="83">
        <v>500000</v>
      </c>
      <c r="H189" s="139"/>
    </row>
    <row r="190" spans="1:8" ht="37.5" hidden="1" outlineLevel="7" x14ac:dyDescent="0.25">
      <c r="A190" s="46" t="s">
        <v>132</v>
      </c>
      <c r="B190" s="47" t="s">
        <v>534</v>
      </c>
      <c r="C190" s="47" t="s">
        <v>57</v>
      </c>
      <c r="D190" s="47" t="s">
        <v>127</v>
      </c>
      <c r="E190" s="47" t="s">
        <v>6</v>
      </c>
      <c r="F190" s="85">
        <f t="shared" ref="F190:G193" si="54">F191</f>
        <v>0</v>
      </c>
      <c r="G190" s="85">
        <f t="shared" si="54"/>
        <v>0</v>
      </c>
      <c r="H190" s="139"/>
    </row>
    <row r="191" spans="1:8" hidden="1" outlineLevel="7" x14ac:dyDescent="0.25">
      <c r="A191" s="46" t="s">
        <v>279</v>
      </c>
      <c r="B191" s="47" t="s">
        <v>534</v>
      </c>
      <c r="C191" s="47" t="s">
        <v>57</v>
      </c>
      <c r="D191" s="47" t="s">
        <v>278</v>
      </c>
      <c r="E191" s="47" t="s">
        <v>6</v>
      </c>
      <c r="F191" s="85">
        <f t="shared" si="54"/>
        <v>0</v>
      </c>
      <c r="G191" s="85">
        <f t="shared" si="54"/>
        <v>0</v>
      </c>
      <c r="H191" s="139"/>
    </row>
    <row r="192" spans="1:8" ht="56.25" hidden="1" outlineLevel="7" x14ac:dyDescent="0.25">
      <c r="A192" s="29" t="s">
        <v>389</v>
      </c>
      <c r="B192" s="47" t="s">
        <v>534</v>
      </c>
      <c r="C192" s="47" t="s">
        <v>57</v>
      </c>
      <c r="D192" s="47" t="s">
        <v>541</v>
      </c>
      <c r="E192" s="47" t="s">
        <v>6</v>
      </c>
      <c r="F192" s="85">
        <f t="shared" si="54"/>
        <v>0</v>
      </c>
      <c r="G192" s="85">
        <f t="shared" si="54"/>
        <v>0</v>
      </c>
      <c r="H192" s="139"/>
    </row>
    <row r="193" spans="1:9" ht="21" hidden="1" customHeight="1" outlineLevel="7" x14ac:dyDescent="0.25">
      <c r="A193" s="46" t="s">
        <v>15</v>
      </c>
      <c r="B193" s="47" t="s">
        <v>534</v>
      </c>
      <c r="C193" s="47" t="s">
        <v>57</v>
      </c>
      <c r="D193" s="47" t="s">
        <v>541</v>
      </c>
      <c r="E193" s="47" t="s">
        <v>16</v>
      </c>
      <c r="F193" s="85">
        <f t="shared" si="54"/>
        <v>0</v>
      </c>
      <c r="G193" s="85">
        <f t="shared" si="54"/>
        <v>0</v>
      </c>
      <c r="H193" s="139"/>
    </row>
    <row r="194" spans="1:9" ht="37.5" hidden="1" outlineLevel="7" x14ac:dyDescent="0.25">
      <c r="A194" s="46" t="s">
        <v>17</v>
      </c>
      <c r="B194" s="47" t="s">
        <v>534</v>
      </c>
      <c r="C194" s="47" t="s">
        <v>57</v>
      </c>
      <c r="D194" s="47" t="s">
        <v>541</v>
      </c>
      <c r="E194" s="47" t="s">
        <v>18</v>
      </c>
      <c r="F194" s="85">
        <v>0</v>
      </c>
      <c r="G194" s="83">
        <v>0</v>
      </c>
      <c r="H194" s="139"/>
    </row>
    <row r="195" spans="1:9" ht="24.75" customHeight="1" outlineLevel="1" collapsed="1" x14ac:dyDescent="0.25">
      <c r="A195" s="46" t="s">
        <v>58</v>
      </c>
      <c r="B195" s="47" t="s">
        <v>534</v>
      </c>
      <c r="C195" s="47" t="s">
        <v>59</v>
      </c>
      <c r="D195" s="47" t="s">
        <v>126</v>
      </c>
      <c r="E195" s="47" t="s">
        <v>6</v>
      </c>
      <c r="F195" s="85">
        <f t="shared" ref="F195:G195" si="55">F196</f>
        <v>2075000</v>
      </c>
      <c r="G195" s="85">
        <f t="shared" si="55"/>
        <v>2075000</v>
      </c>
      <c r="H195" s="139"/>
    </row>
    <row r="196" spans="1:9" ht="41.25" customHeight="1" outlineLevel="2" x14ac:dyDescent="0.3">
      <c r="A196" s="79" t="s">
        <v>354</v>
      </c>
      <c r="B196" s="62" t="s">
        <v>534</v>
      </c>
      <c r="C196" s="62" t="s">
        <v>59</v>
      </c>
      <c r="D196" s="62" t="s">
        <v>134</v>
      </c>
      <c r="E196" s="62" t="s">
        <v>6</v>
      </c>
      <c r="F196" s="87">
        <f>F197</f>
        <v>2075000</v>
      </c>
      <c r="G196" s="87">
        <f>G197</f>
        <v>2075000</v>
      </c>
      <c r="H196" s="191"/>
      <c r="I196" s="191"/>
    </row>
    <row r="197" spans="1:9" ht="36" customHeight="1" outlineLevel="3" x14ac:dyDescent="0.3">
      <c r="A197" s="46" t="s">
        <v>355</v>
      </c>
      <c r="B197" s="47" t="s">
        <v>534</v>
      </c>
      <c r="C197" s="47" t="s">
        <v>59</v>
      </c>
      <c r="D197" s="47" t="s">
        <v>356</v>
      </c>
      <c r="E197" s="47" t="s">
        <v>6</v>
      </c>
      <c r="F197" s="85">
        <f>F198+F201+F204+F207</f>
        <v>2075000</v>
      </c>
      <c r="G197" s="151">
        <f>G198+G201+G204+G207</f>
        <v>2075000</v>
      </c>
      <c r="H197" s="191"/>
      <c r="I197" s="191"/>
    </row>
    <row r="198" spans="1:9" ht="75" outlineLevel="5" x14ac:dyDescent="0.25">
      <c r="A198" s="50" t="s">
        <v>60</v>
      </c>
      <c r="B198" s="47" t="s">
        <v>534</v>
      </c>
      <c r="C198" s="47" t="s">
        <v>59</v>
      </c>
      <c r="D198" s="47" t="s">
        <v>357</v>
      </c>
      <c r="E198" s="47" t="s">
        <v>6</v>
      </c>
      <c r="F198" s="85">
        <f>F199</f>
        <v>1000000</v>
      </c>
      <c r="G198" s="85">
        <f>G199</f>
        <v>1000000</v>
      </c>
      <c r="H198" s="139"/>
    </row>
    <row r="199" spans="1:9" ht="20.25" customHeight="1" outlineLevel="6" x14ac:dyDescent="0.25">
      <c r="A199" s="46" t="s">
        <v>15</v>
      </c>
      <c r="B199" s="47" t="s">
        <v>534</v>
      </c>
      <c r="C199" s="47" t="s">
        <v>59</v>
      </c>
      <c r="D199" s="47" t="s">
        <v>357</v>
      </c>
      <c r="E199" s="47" t="s">
        <v>16</v>
      </c>
      <c r="F199" s="85">
        <f t="shared" ref="F199:G199" si="56">F200</f>
        <v>1000000</v>
      </c>
      <c r="G199" s="85">
        <f t="shared" si="56"/>
        <v>1000000</v>
      </c>
      <c r="H199" s="139"/>
    </row>
    <row r="200" spans="1:9" ht="37.5" outlineLevel="7" x14ac:dyDescent="0.25">
      <c r="A200" s="46" t="s">
        <v>17</v>
      </c>
      <c r="B200" s="47" t="s">
        <v>534</v>
      </c>
      <c r="C200" s="47" t="s">
        <v>59</v>
      </c>
      <c r="D200" s="47" t="s">
        <v>357</v>
      </c>
      <c r="E200" s="47" t="s">
        <v>18</v>
      </c>
      <c r="F200" s="85">
        <v>1000000</v>
      </c>
      <c r="G200" s="83">
        <v>1000000</v>
      </c>
      <c r="H200" s="139"/>
    </row>
    <row r="201" spans="1:9" ht="37.5" outlineLevel="3" x14ac:dyDescent="0.25">
      <c r="A201" s="46" t="s">
        <v>251</v>
      </c>
      <c r="B201" s="47" t="s">
        <v>534</v>
      </c>
      <c r="C201" s="47" t="s">
        <v>59</v>
      </c>
      <c r="D201" s="47" t="s">
        <v>358</v>
      </c>
      <c r="E201" s="47" t="s">
        <v>6</v>
      </c>
      <c r="F201" s="83">
        <f t="shared" ref="F201:G202" si="57">F202</f>
        <v>500000</v>
      </c>
      <c r="G201" s="83">
        <f t="shared" si="57"/>
        <v>500000</v>
      </c>
      <c r="H201" s="139"/>
    </row>
    <row r="202" spans="1:9" outlineLevel="7" x14ac:dyDescent="0.25">
      <c r="A202" s="46" t="s">
        <v>19</v>
      </c>
      <c r="B202" s="47" t="s">
        <v>534</v>
      </c>
      <c r="C202" s="47" t="s">
        <v>59</v>
      </c>
      <c r="D202" s="47" t="s">
        <v>358</v>
      </c>
      <c r="E202" s="47" t="s">
        <v>20</v>
      </c>
      <c r="F202" s="83">
        <f t="shared" si="57"/>
        <v>500000</v>
      </c>
      <c r="G202" s="83">
        <f t="shared" si="57"/>
        <v>500000</v>
      </c>
      <c r="H202" s="139"/>
    </row>
    <row r="203" spans="1:9" ht="37.5" outlineLevel="7" x14ac:dyDescent="0.25">
      <c r="A203" s="46" t="s">
        <v>47</v>
      </c>
      <c r="B203" s="47" t="s">
        <v>534</v>
      </c>
      <c r="C203" s="47" t="s">
        <v>59</v>
      </c>
      <c r="D203" s="47" t="s">
        <v>358</v>
      </c>
      <c r="E203" s="47" t="s">
        <v>48</v>
      </c>
      <c r="F203" s="85">
        <v>500000</v>
      </c>
      <c r="G203" s="85">
        <v>500000</v>
      </c>
      <c r="H203" s="139"/>
    </row>
    <row r="204" spans="1:9" ht="37.5" outlineLevel="7" x14ac:dyDescent="0.25">
      <c r="A204" s="46" t="s">
        <v>263</v>
      </c>
      <c r="B204" s="47" t="s">
        <v>534</v>
      </c>
      <c r="C204" s="47" t="s">
        <v>59</v>
      </c>
      <c r="D204" s="47" t="s">
        <v>359</v>
      </c>
      <c r="E204" s="47" t="s">
        <v>6</v>
      </c>
      <c r="F204" s="83">
        <f t="shared" ref="F204:G205" si="58">F205</f>
        <v>500000</v>
      </c>
      <c r="G204" s="83">
        <f t="shared" si="58"/>
        <v>500000</v>
      </c>
      <c r="H204" s="139"/>
    </row>
    <row r="205" spans="1:9" outlineLevel="5" x14ac:dyDescent="0.25">
      <c r="A205" s="46" t="s">
        <v>19</v>
      </c>
      <c r="B205" s="47" t="s">
        <v>534</v>
      </c>
      <c r="C205" s="47" t="s">
        <v>59</v>
      </c>
      <c r="D205" s="47" t="s">
        <v>359</v>
      </c>
      <c r="E205" s="47" t="s">
        <v>20</v>
      </c>
      <c r="F205" s="83">
        <f t="shared" si="58"/>
        <v>500000</v>
      </c>
      <c r="G205" s="83">
        <f t="shared" si="58"/>
        <v>500000</v>
      </c>
      <c r="H205" s="139"/>
    </row>
    <row r="206" spans="1:9" ht="37.5" outlineLevel="6" x14ac:dyDescent="0.25">
      <c r="A206" s="46" t="s">
        <v>47</v>
      </c>
      <c r="B206" s="47" t="s">
        <v>534</v>
      </c>
      <c r="C206" s="47" t="s">
        <v>59</v>
      </c>
      <c r="D206" s="47" t="s">
        <v>359</v>
      </c>
      <c r="E206" s="47" t="s">
        <v>48</v>
      </c>
      <c r="F206" s="85">
        <v>500000</v>
      </c>
      <c r="G206" s="85">
        <v>500000</v>
      </c>
      <c r="H206" s="139"/>
    </row>
    <row r="207" spans="1:9" ht="56.25" outlineLevel="7" x14ac:dyDescent="0.25">
      <c r="A207" s="46" t="s">
        <v>264</v>
      </c>
      <c r="B207" s="47" t="s">
        <v>534</v>
      </c>
      <c r="C207" s="47" t="s">
        <v>59</v>
      </c>
      <c r="D207" s="47" t="s">
        <v>399</v>
      </c>
      <c r="E207" s="47" t="s">
        <v>6</v>
      </c>
      <c r="F207" s="85">
        <f>F208</f>
        <v>75000</v>
      </c>
      <c r="G207" s="85">
        <f>G208</f>
        <v>75000</v>
      </c>
      <c r="H207" s="139"/>
    </row>
    <row r="208" spans="1:9" ht="21" customHeight="1" outlineLevel="7" x14ac:dyDescent="0.25">
      <c r="A208" s="46" t="s">
        <v>15</v>
      </c>
      <c r="B208" s="47" t="s">
        <v>534</v>
      </c>
      <c r="C208" s="47" t="s">
        <v>59</v>
      </c>
      <c r="D208" s="47" t="s">
        <v>399</v>
      </c>
      <c r="E208" s="47" t="s">
        <v>16</v>
      </c>
      <c r="F208" s="85">
        <f>F209</f>
        <v>75000</v>
      </c>
      <c r="G208" s="85">
        <f>G209</f>
        <v>75000</v>
      </c>
      <c r="H208" s="139"/>
    </row>
    <row r="209" spans="1:8" ht="37.5" outlineLevel="7" x14ac:dyDescent="0.25">
      <c r="A209" s="46" t="s">
        <v>17</v>
      </c>
      <c r="B209" s="47" t="s">
        <v>534</v>
      </c>
      <c r="C209" s="47" t="s">
        <v>59</v>
      </c>
      <c r="D209" s="47" t="s">
        <v>399</v>
      </c>
      <c r="E209" s="47" t="s">
        <v>18</v>
      </c>
      <c r="F209" s="85">
        <v>75000</v>
      </c>
      <c r="G209" s="85">
        <v>75000</v>
      </c>
      <c r="H209" s="139"/>
    </row>
    <row r="210" spans="1:8" outlineLevel="7" x14ac:dyDescent="0.25">
      <c r="A210" s="46" t="s">
        <v>61</v>
      </c>
      <c r="B210" s="47" t="s">
        <v>534</v>
      </c>
      <c r="C210" s="47" t="s">
        <v>62</v>
      </c>
      <c r="D210" s="47" t="s">
        <v>126</v>
      </c>
      <c r="E210" s="47" t="s">
        <v>6</v>
      </c>
      <c r="F210" s="85">
        <f>F211+F219+F230</f>
        <v>26909370.300000001</v>
      </c>
      <c r="G210" s="85">
        <f>G211+G219+G230</f>
        <v>26909370.300000001</v>
      </c>
      <c r="H210" s="139"/>
    </row>
    <row r="211" spans="1:8" ht="37.5" customHeight="1" outlineLevel="7" x14ac:dyDescent="0.25">
      <c r="A211" s="79" t="s">
        <v>354</v>
      </c>
      <c r="B211" s="47" t="s">
        <v>534</v>
      </c>
      <c r="C211" s="62" t="s">
        <v>62</v>
      </c>
      <c r="D211" s="62" t="s">
        <v>134</v>
      </c>
      <c r="E211" s="62" t="s">
        <v>6</v>
      </c>
      <c r="F211" s="85">
        <f>F212</f>
        <v>550000</v>
      </c>
      <c r="G211" s="85">
        <f>G212</f>
        <v>550000</v>
      </c>
      <c r="H211" s="139"/>
    </row>
    <row r="212" spans="1:8" outlineLevel="7" x14ac:dyDescent="0.25">
      <c r="A212" s="46" t="s">
        <v>360</v>
      </c>
      <c r="B212" s="47" t="s">
        <v>534</v>
      </c>
      <c r="C212" s="47" t="s">
        <v>62</v>
      </c>
      <c r="D212" s="47" t="s">
        <v>233</v>
      </c>
      <c r="E212" s="47" t="s">
        <v>6</v>
      </c>
      <c r="F212" s="85">
        <f>F213+F216</f>
        <v>550000</v>
      </c>
      <c r="G212" s="85">
        <f>G213+G216</f>
        <v>550000</v>
      </c>
      <c r="H212" s="140"/>
    </row>
    <row r="213" spans="1:8" outlineLevel="7" x14ac:dyDescent="0.25">
      <c r="A213" s="46" t="s">
        <v>366</v>
      </c>
      <c r="B213" s="47" t="s">
        <v>534</v>
      </c>
      <c r="C213" s="47" t="s">
        <v>62</v>
      </c>
      <c r="D213" s="47" t="s">
        <v>487</v>
      </c>
      <c r="E213" s="47" t="s">
        <v>6</v>
      </c>
      <c r="F213" s="85">
        <f>F214</f>
        <v>200000</v>
      </c>
      <c r="G213" s="85">
        <f>G214</f>
        <v>200000</v>
      </c>
      <c r="H213" s="140"/>
    </row>
    <row r="214" spans="1:8" ht="20.25" customHeight="1" outlineLevel="7" x14ac:dyDescent="0.25">
      <c r="A214" s="48" t="s">
        <v>15</v>
      </c>
      <c r="B214" s="47" t="s">
        <v>534</v>
      </c>
      <c r="C214" s="47" t="s">
        <v>62</v>
      </c>
      <c r="D214" s="47" t="s">
        <v>487</v>
      </c>
      <c r="E214" s="47" t="s">
        <v>16</v>
      </c>
      <c r="F214" s="85">
        <f>F215</f>
        <v>200000</v>
      </c>
      <c r="G214" s="85">
        <f>G215</f>
        <v>200000</v>
      </c>
      <c r="H214" s="140"/>
    </row>
    <row r="215" spans="1:8" ht="37.5" outlineLevel="7" x14ac:dyDescent="0.25">
      <c r="A215" s="48" t="s">
        <v>17</v>
      </c>
      <c r="B215" s="47" t="s">
        <v>534</v>
      </c>
      <c r="C215" s="47" t="s">
        <v>62</v>
      </c>
      <c r="D215" s="47" t="s">
        <v>487</v>
      </c>
      <c r="E215" s="47" t="s">
        <v>18</v>
      </c>
      <c r="F215" s="85">
        <v>200000</v>
      </c>
      <c r="G215" s="85">
        <v>200000</v>
      </c>
      <c r="H215" s="140"/>
    </row>
    <row r="216" spans="1:8" ht="18.75" customHeight="1" outlineLevel="7" x14ac:dyDescent="0.25">
      <c r="A216" s="50" t="s">
        <v>63</v>
      </c>
      <c r="B216" s="47" t="s">
        <v>534</v>
      </c>
      <c r="C216" s="47" t="s">
        <v>62</v>
      </c>
      <c r="D216" s="47" t="s">
        <v>361</v>
      </c>
      <c r="E216" s="47" t="s">
        <v>6</v>
      </c>
      <c r="F216" s="85">
        <f t="shared" ref="F216:G217" si="59">F217</f>
        <v>350000</v>
      </c>
      <c r="G216" s="85">
        <f t="shared" si="59"/>
        <v>350000</v>
      </c>
      <c r="H216" s="139"/>
    </row>
    <row r="217" spans="1:8" ht="19.5" customHeight="1" outlineLevel="7" x14ac:dyDescent="0.25">
      <c r="A217" s="46" t="s">
        <v>15</v>
      </c>
      <c r="B217" s="47" t="s">
        <v>534</v>
      </c>
      <c r="C217" s="47" t="s">
        <v>62</v>
      </c>
      <c r="D217" s="47" t="s">
        <v>361</v>
      </c>
      <c r="E217" s="47" t="s">
        <v>16</v>
      </c>
      <c r="F217" s="85">
        <f t="shared" si="59"/>
        <v>350000</v>
      </c>
      <c r="G217" s="85">
        <f t="shared" si="59"/>
        <v>350000</v>
      </c>
      <c r="H217" s="139"/>
    </row>
    <row r="218" spans="1:8" ht="37.5" outlineLevel="1" x14ac:dyDescent="0.25">
      <c r="A218" s="46" t="s">
        <v>17</v>
      </c>
      <c r="B218" s="47" t="s">
        <v>534</v>
      </c>
      <c r="C218" s="47" t="s">
        <v>62</v>
      </c>
      <c r="D218" s="47" t="s">
        <v>361</v>
      </c>
      <c r="E218" s="47" t="s">
        <v>18</v>
      </c>
      <c r="F218" s="85">
        <v>350000</v>
      </c>
      <c r="G218" s="83">
        <v>350000</v>
      </c>
      <c r="H218" s="139"/>
    </row>
    <row r="219" spans="1:8" ht="37.5" outlineLevel="1" x14ac:dyDescent="0.25">
      <c r="A219" s="79" t="s">
        <v>542</v>
      </c>
      <c r="B219" s="62" t="s">
        <v>534</v>
      </c>
      <c r="C219" s="62" t="s">
        <v>62</v>
      </c>
      <c r="D219" s="62" t="s">
        <v>543</v>
      </c>
      <c r="E219" s="62" t="s">
        <v>6</v>
      </c>
      <c r="F219" s="85">
        <f>F220</f>
        <v>6000000</v>
      </c>
      <c r="G219" s="85">
        <f>G220</f>
        <v>6000000</v>
      </c>
      <c r="H219" s="139"/>
    </row>
    <row r="220" spans="1:8" ht="37.5" outlineLevel="1" x14ac:dyDescent="0.25">
      <c r="A220" s="46" t="s">
        <v>544</v>
      </c>
      <c r="B220" s="47" t="s">
        <v>534</v>
      </c>
      <c r="C220" s="47" t="s">
        <v>62</v>
      </c>
      <c r="D220" s="47" t="s">
        <v>545</v>
      </c>
      <c r="E220" s="47" t="s">
        <v>6</v>
      </c>
      <c r="F220" s="85">
        <f>F221+F224+F227</f>
        <v>6000000</v>
      </c>
      <c r="G220" s="85">
        <f>G221+G224+G227</f>
        <v>6000000</v>
      </c>
      <c r="H220" s="139"/>
    </row>
    <row r="221" spans="1:8" ht="56.25" outlineLevel="1" x14ac:dyDescent="0.25">
      <c r="A221" s="46" t="s">
        <v>546</v>
      </c>
      <c r="B221" s="47" t="s">
        <v>534</v>
      </c>
      <c r="C221" s="47" t="s">
        <v>62</v>
      </c>
      <c r="D221" s="47" t="s">
        <v>547</v>
      </c>
      <c r="E221" s="47" t="s">
        <v>6</v>
      </c>
      <c r="F221" s="85">
        <f>F222</f>
        <v>2000000</v>
      </c>
      <c r="G221" s="85">
        <f>G222</f>
        <v>2000000</v>
      </c>
      <c r="H221" s="139"/>
    </row>
    <row r="222" spans="1:8" ht="19.5" customHeight="1" outlineLevel="1" x14ac:dyDescent="0.25">
      <c r="A222" s="46" t="s">
        <v>15</v>
      </c>
      <c r="B222" s="47" t="s">
        <v>534</v>
      </c>
      <c r="C222" s="47" t="s">
        <v>62</v>
      </c>
      <c r="D222" s="47" t="s">
        <v>547</v>
      </c>
      <c r="E222" s="47" t="s">
        <v>16</v>
      </c>
      <c r="F222" s="85">
        <f>F223</f>
        <v>2000000</v>
      </c>
      <c r="G222" s="85">
        <f>G223</f>
        <v>2000000</v>
      </c>
      <c r="H222" s="139"/>
    </row>
    <row r="223" spans="1:8" ht="37.5" outlineLevel="1" x14ac:dyDescent="0.25">
      <c r="A223" s="46" t="s">
        <v>17</v>
      </c>
      <c r="B223" s="47" t="s">
        <v>534</v>
      </c>
      <c r="C223" s="47" t="s">
        <v>62</v>
      </c>
      <c r="D223" s="47" t="s">
        <v>547</v>
      </c>
      <c r="E223" s="47" t="s">
        <v>18</v>
      </c>
      <c r="F223" s="85">
        <v>2000000</v>
      </c>
      <c r="G223" s="83">
        <v>2000000</v>
      </c>
      <c r="H223" s="139"/>
    </row>
    <row r="224" spans="1:8" ht="37.5" outlineLevel="1" x14ac:dyDescent="0.25">
      <c r="A224" s="46" t="s">
        <v>548</v>
      </c>
      <c r="B224" s="47" t="s">
        <v>534</v>
      </c>
      <c r="C224" s="47" t="s">
        <v>62</v>
      </c>
      <c r="D224" s="47" t="s">
        <v>549</v>
      </c>
      <c r="E224" s="47" t="s">
        <v>6</v>
      </c>
      <c r="F224" s="85">
        <f>F225</f>
        <v>1500000</v>
      </c>
      <c r="G224" s="85">
        <f>G225</f>
        <v>1500000</v>
      </c>
      <c r="H224" s="139"/>
    </row>
    <row r="225" spans="1:8" ht="21" customHeight="1" outlineLevel="1" x14ac:dyDescent="0.25">
      <c r="A225" s="46" t="s">
        <v>15</v>
      </c>
      <c r="B225" s="47" t="s">
        <v>534</v>
      </c>
      <c r="C225" s="47" t="s">
        <v>62</v>
      </c>
      <c r="D225" s="47" t="s">
        <v>549</v>
      </c>
      <c r="E225" s="47" t="s">
        <v>16</v>
      </c>
      <c r="F225" s="85">
        <f>F226</f>
        <v>1500000</v>
      </c>
      <c r="G225" s="85">
        <f>G226</f>
        <v>1500000</v>
      </c>
      <c r="H225" s="139"/>
    </row>
    <row r="226" spans="1:8" ht="37.5" outlineLevel="1" x14ac:dyDescent="0.25">
      <c r="A226" s="46" t="s">
        <v>17</v>
      </c>
      <c r="B226" s="47" t="s">
        <v>534</v>
      </c>
      <c r="C226" s="47" t="s">
        <v>62</v>
      </c>
      <c r="D226" s="47" t="s">
        <v>549</v>
      </c>
      <c r="E226" s="47" t="s">
        <v>18</v>
      </c>
      <c r="F226" s="85">
        <v>1500000</v>
      </c>
      <c r="G226" s="83">
        <v>1500000</v>
      </c>
      <c r="H226" s="139"/>
    </row>
    <row r="227" spans="1:8" ht="21" customHeight="1" outlineLevel="1" x14ac:dyDescent="0.25">
      <c r="A227" s="46" t="s">
        <v>550</v>
      </c>
      <c r="B227" s="47" t="s">
        <v>534</v>
      </c>
      <c r="C227" s="47" t="s">
        <v>62</v>
      </c>
      <c r="D227" s="47" t="s">
        <v>551</v>
      </c>
      <c r="E227" s="47" t="s">
        <v>6</v>
      </c>
      <c r="F227" s="85">
        <f>F228</f>
        <v>2500000</v>
      </c>
      <c r="G227" s="85">
        <f>G228</f>
        <v>2500000</v>
      </c>
      <c r="H227" s="139"/>
    </row>
    <row r="228" spans="1:8" ht="21.75" customHeight="1" outlineLevel="1" x14ac:dyDescent="0.25">
      <c r="A228" s="46" t="s">
        <v>15</v>
      </c>
      <c r="B228" s="47" t="s">
        <v>534</v>
      </c>
      <c r="C228" s="47" t="s">
        <v>62</v>
      </c>
      <c r="D228" s="47" t="s">
        <v>551</v>
      </c>
      <c r="E228" s="47" t="s">
        <v>16</v>
      </c>
      <c r="F228" s="85">
        <f>F229</f>
        <v>2500000</v>
      </c>
      <c r="G228" s="85">
        <f>G229</f>
        <v>2500000</v>
      </c>
      <c r="H228" s="139"/>
    </row>
    <row r="229" spans="1:8" ht="37.5" outlineLevel="1" x14ac:dyDescent="0.25">
      <c r="A229" s="46" t="s">
        <v>17</v>
      </c>
      <c r="B229" s="47" t="s">
        <v>534</v>
      </c>
      <c r="C229" s="47" t="s">
        <v>62</v>
      </c>
      <c r="D229" s="47" t="s">
        <v>551</v>
      </c>
      <c r="E229" s="47" t="s">
        <v>18</v>
      </c>
      <c r="F229" s="85">
        <v>2500000</v>
      </c>
      <c r="G229" s="83">
        <v>2500000</v>
      </c>
      <c r="H229" s="139"/>
    </row>
    <row r="230" spans="1:8" ht="37.5" customHeight="1" outlineLevel="1" x14ac:dyDescent="0.25">
      <c r="A230" s="79" t="s">
        <v>552</v>
      </c>
      <c r="B230" s="62" t="s">
        <v>534</v>
      </c>
      <c r="C230" s="62" t="s">
        <v>62</v>
      </c>
      <c r="D230" s="62" t="s">
        <v>553</v>
      </c>
      <c r="E230" s="62" t="s">
        <v>6</v>
      </c>
      <c r="F230" s="85">
        <f>F231+F236</f>
        <v>20359370.300000001</v>
      </c>
      <c r="G230" s="85">
        <f>G231+G236</f>
        <v>20359370.300000001</v>
      </c>
      <c r="H230" s="139"/>
    </row>
    <row r="231" spans="1:8" ht="37.5" customHeight="1" outlineLevel="1" x14ac:dyDescent="0.25">
      <c r="A231" s="79" t="s">
        <v>597</v>
      </c>
      <c r="B231" s="62" t="s">
        <v>534</v>
      </c>
      <c r="C231" s="62" t="s">
        <v>62</v>
      </c>
      <c r="D231" s="62" t="s">
        <v>598</v>
      </c>
      <c r="E231" s="62" t="s">
        <v>6</v>
      </c>
      <c r="F231" s="85">
        <f t="shared" ref="F231:G234" si="60">F232</f>
        <v>7018314.5599999996</v>
      </c>
      <c r="G231" s="85">
        <f t="shared" si="60"/>
        <v>7018314.5599999996</v>
      </c>
      <c r="H231" s="139"/>
    </row>
    <row r="232" spans="1:8" ht="20.25" customHeight="1" outlineLevel="1" x14ac:dyDescent="0.25">
      <c r="A232" s="46" t="s">
        <v>596</v>
      </c>
      <c r="B232" s="47" t="s">
        <v>534</v>
      </c>
      <c r="C232" s="47" t="s">
        <v>62</v>
      </c>
      <c r="D232" s="47" t="s">
        <v>599</v>
      </c>
      <c r="E232" s="47" t="s">
        <v>6</v>
      </c>
      <c r="F232" s="85">
        <f t="shared" si="60"/>
        <v>7018314.5599999996</v>
      </c>
      <c r="G232" s="85">
        <f t="shared" si="60"/>
        <v>7018314.5599999996</v>
      </c>
      <c r="H232" s="139"/>
    </row>
    <row r="233" spans="1:8" ht="20.25" customHeight="1" outlineLevel="1" x14ac:dyDescent="0.25">
      <c r="A233" s="46" t="s">
        <v>595</v>
      </c>
      <c r="B233" s="47" t="s">
        <v>534</v>
      </c>
      <c r="C233" s="47" t="s">
        <v>62</v>
      </c>
      <c r="D233" s="47" t="s">
        <v>600</v>
      </c>
      <c r="E233" s="47" t="s">
        <v>6</v>
      </c>
      <c r="F233" s="85">
        <f t="shared" si="60"/>
        <v>7018314.5599999996</v>
      </c>
      <c r="G233" s="85">
        <f t="shared" si="60"/>
        <v>7018314.5599999996</v>
      </c>
      <c r="H233" s="139"/>
    </row>
    <row r="234" spans="1:8" ht="21" customHeight="1" outlineLevel="1" x14ac:dyDescent="0.25">
      <c r="A234" s="46" t="s">
        <v>15</v>
      </c>
      <c r="B234" s="47" t="s">
        <v>534</v>
      </c>
      <c r="C234" s="47" t="s">
        <v>62</v>
      </c>
      <c r="D234" s="47" t="s">
        <v>600</v>
      </c>
      <c r="E234" s="47" t="s">
        <v>16</v>
      </c>
      <c r="F234" s="85">
        <f t="shared" si="60"/>
        <v>7018314.5599999996</v>
      </c>
      <c r="G234" s="85">
        <f t="shared" si="60"/>
        <v>7018314.5599999996</v>
      </c>
      <c r="H234" s="139"/>
    </row>
    <row r="235" spans="1:8" ht="20.25" customHeight="1" outlineLevel="1" x14ac:dyDescent="0.25">
      <c r="A235" s="46" t="s">
        <v>17</v>
      </c>
      <c r="B235" s="47" t="s">
        <v>534</v>
      </c>
      <c r="C235" s="47" t="s">
        <v>62</v>
      </c>
      <c r="D235" s="47" t="s">
        <v>600</v>
      </c>
      <c r="E235" s="47" t="s">
        <v>18</v>
      </c>
      <c r="F235" s="85">
        <v>7018314.5599999996</v>
      </c>
      <c r="G235" s="85">
        <v>7018314.5599999996</v>
      </c>
      <c r="H235" s="139"/>
    </row>
    <row r="236" spans="1:8" ht="37.5" outlineLevel="1" x14ac:dyDescent="0.25">
      <c r="A236" s="160" t="s">
        <v>601</v>
      </c>
      <c r="B236" s="47" t="s">
        <v>534</v>
      </c>
      <c r="C236" s="47" t="s">
        <v>62</v>
      </c>
      <c r="D236" s="62" t="s">
        <v>603</v>
      </c>
      <c r="E236" s="62" t="s">
        <v>6</v>
      </c>
      <c r="F236" s="85">
        <f t="shared" ref="F236:G242" si="61">F237</f>
        <v>13341055.74</v>
      </c>
      <c r="G236" s="85">
        <f t="shared" si="61"/>
        <v>13341055.74</v>
      </c>
      <c r="H236" s="139"/>
    </row>
    <row r="237" spans="1:8" ht="37.5" outlineLevel="1" x14ac:dyDescent="0.25">
      <c r="A237" s="160" t="s">
        <v>602</v>
      </c>
      <c r="B237" s="47" t="s">
        <v>534</v>
      </c>
      <c r="C237" s="47" t="s">
        <v>62</v>
      </c>
      <c r="D237" s="62" t="s">
        <v>604</v>
      </c>
      <c r="E237" s="62" t="s">
        <v>6</v>
      </c>
      <c r="F237" s="85">
        <f>F238+F241</f>
        <v>13341055.74</v>
      </c>
      <c r="G237" s="85">
        <f>G238+G241</f>
        <v>13341055.74</v>
      </c>
      <c r="H237" s="139"/>
    </row>
    <row r="238" spans="1:8" ht="56.25" outlineLevel="1" x14ac:dyDescent="0.25">
      <c r="A238" s="48" t="s">
        <v>617</v>
      </c>
      <c r="B238" s="47" t="s">
        <v>534</v>
      </c>
      <c r="C238" s="47" t="s">
        <v>62</v>
      </c>
      <c r="D238" s="47" t="s">
        <v>642</v>
      </c>
      <c r="E238" s="47" t="s">
        <v>6</v>
      </c>
      <c r="F238" s="85">
        <f>F239</f>
        <v>13041055.74</v>
      </c>
      <c r="G238" s="85">
        <f>G239</f>
        <v>13041055.74</v>
      </c>
      <c r="H238" s="139"/>
    </row>
    <row r="239" spans="1:8" ht="21" customHeight="1" outlineLevel="1" x14ac:dyDescent="0.25">
      <c r="A239" s="46" t="s">
        <v>15</v>
      </c>
      <c r="B239" s="47" t="s">
        <v>534</v>
      </c>
      <c r="C239" s="47" t="s">
        <v>62</v>
      </c>
      <c r="D239" s="47" t="s">
        <v>642</v>
      </c>
      <c r="E239" s="47" t="s">
        <v>16</v>
      </c>
      <c r="F239" s="85">
        <f>F240</f>
        <v>13041055.74</v>
      </c>
      <c r="G239" s="85">
        <f>G240</f>
        <v>13041055.74</v>
      </c>
      <c r="H239" s="139"/>
    </row>
    <row r="240" spans="1:8" ht="37.5" outlineLevel="1" x14ac:dyDescent="0.25">
      <c r="A240" s="46" t="s">
        <v>17</v>
      </c>
      <c r="B240" s="47" t="s">
        <v>534</v>
      </c>
      <c r="C240" s="47" t="s">
        <v>62</v>
      </c>
      <c r="D240" s="47" t="s">
        <v>642</v>
      </c>
      <c r="E240" s="47" t="s">
        <v>18</v>
      </c>
      <c r="F240" s="85">
        <v>13041055.74</v>
      </c>
      <c r="G240" s="85">
        <v>13041055.74</v>
      </c>
      <c r="H240" s="139"/>
    </row>
    <row r="241" spans="1:8" ht="39.75" customHeight="1" outlineLevel="1" x14ac:dyDescent="0.25">
      <c r="A241" s="48" t="s">
        <v>606</v>
      </c>
      <c r="B241" s="47" t="s">
        <v>534</v>
      </c>
      <c r="C241" s="47" t="s">
        <v>62</v>
      </c>
      <c r="D241" s="47" t="s">
        <v>605</v>
      </c>
      <c r="E241" s="47" t="s">
        <v>6</v>
      </c>
      <c r="F241" s="85">
        <f t="shared" si="61"/>
        <v>300000</v>
      </c>
      <c r="G241" s="85">
        <f t="shared" si="61"/>
        <v>300000</v>
      </c>
      <c r="H241" s="139"/>
    </row>
    <row r="242" spans="1:8" ht="21.75" customHeight="1" outlineLevel="1" x14ac:dyDescent="0.25">
      <c r="A242" s="46" t="s">
        <v>15</v>
      </c>
      <c r="B242" s="47" t="s">
        <v>534</v>
      </c>
      <c r="C242" s="47" t="s">
        <v>62</v>
      </c>
      <c r="D242" s="47" t="s">
        <v>605</v>
      </c>
      <c r="E242" s="47" t="s">
        <v>16</v>
      </c>
      <c r="F242" s="85">
        <f t="shared" si="61"/>
        <v>300000</v>
      </c>
      <c r="G242" s="85">
        <f t="shared" si="61"/>
        <v>300000</v>
      </c>
      <c r="H242" s="139"/>
    </row>
    <row r="243" spans="1:8" ht="39.75" customHeight="1" outlineLevel="1" x14ac:dyDescent="0.25">
      <c r="A243" s="46" t="s">
        <v>17</v>
      </c>
      <c r="B243" s="47" t="s">
        <v>534</v>
      </c>
      <c r="C243" s="47" t="s">
        <v>62</v>
      </c>
      <c r="D243" s="47" t="s">
        <v>605</v>
      </c>
      <c r="E243" s="47" t="s">
        <v>18</v>
      </c>
      <c r="F243" s="85">
        <v>300000</v>
      </c>
      <c r="G243" s="83">
        <v>300000</v>
      </c>
      <c r="H243" s="139"/>
    </row>
    <row r="244" spans="1:8" outlineLevel="7" x14ac:dyDescent="0.25">
      <c r="A244" s="46" t="s">
        <v>296</v>
      </c>
      <c r="B244" s="47" t="s">
        <v>534</v>
      </c>
      <c r="C244" s="47" t="s">
        <v>297</v>
      </c>
      <c r="D244" s="47" t="s">
        <v>126</v>
      </c>
      <c r="E244" s="47" t="s">
        <v>6</v>
      </c>
      <c r="F244" s="83">
        <f t="shared" ref="F244:G244" si="62">F245</f>
        <v>150000</v>
      </c>
      <c r="G244" s="83">
        <f t="shared" si="62"/>
        <v>150000</v>
      </c>
      <c r="H244" s="139"/>
    </row>
    <row r="245" spans="1:8" ht="38.25" customHeight="1" outlineLevel="7" x14ac:dyDescent="0.25">
      <c r="A245" s="79" t="s">
        <v>434</v>
      </c>
      <c r="B245" s="62" t="s">
        <v>534</v>
      </c>
      <c r="C245" s="62" t="s">
        <v>297</v>
      </c>
      <c r="D245" s="62" t="s">
        <v>134</v>
      </c>
      <c r="E245" s="62" t="s">
        <v>6</v>
      </c>
      <c r="F245" s="88">
        <f>F246</f>
        <v>150000</v>
      </c>
      <c r="G245" s="88">
        <f>G246</f>
        <v>150000</v>
      </c>
      <c r="H245" s="139"/>
    </row>
    <row r="246" spans="1:8" ht="37.5" outlineLevel="7" x14ac:dyDescent="0.25">
      <c r="A246" s="46" t="s">
        <v>362</v>
      </c>
      <c r="B246" s="47" t="s">
        <v>534</v>
      </c>
      <c r="C246" s="47" t="s">
        <v>297</v>
      </c>
      <c r="D246" s="47" t="s">
        <v>356</v>
      </c>
      <c r="E246" s="47" t="s">
        <v>6</v>
      </c>
      <c r="F246" s="83">
        <f>F247</f>
        <v>150000</v>
      </c>
      <c r="G246" s="83">
        <f>G247</f>
        <v>150000</v>
      </c>
      <c r="H246" s="139"/>
    </row>
    <row r="247" spans="1:8" ht="37.5" outlineLevel="7" x14ac:dyDescent="0.25">
      <c r="A247" s="46" t="s">
        <v>310</v>
      </c>
      <c r="B247" s="47" t="s">
        <v>534</v>
      </c>
      <c r="C247" s="47" t="s">
        <v>297</v>
      </c>
      <c r="D247" s="47" t="s">
        <v>363</v>
      </c>
      <c r="E247" s="47" t="s">
        <v>6</v>
      </c>
      <c r="F247" s="83">
        <f t="shared" ref="F247:G248" si="63">F248</f>
        <v>150000</v>
      </c>
      <c r="G247" s="83">
        <f t="shared" si="63"/>
        <v>150000</v>
      </c>
      <c r="H247" s="139"/>
    </row>
    <row r="248" spans="1:8" outlineLevel="7" x14ac:dyDescent="0.25">
      <c r="A248" s="46" t="s">
        <v>19</v>
      </c>
      <c r="B248" s="47" t="s">
        <v>534</v>
      </c>
      <c r="C248" s="47" t="s">
        <v>297</v>
      </c>
      <c r="D248" s="47" t="s">
        <v>363</v>
      </c>
      <c r="E248" s="47" t="s">
        <v>20</v>
      </c>
      <c r="F248" s="83">
        <f t="shared" si="63"/>
        <v>150000</v>
      </c>
      <c r="G248" s="83">
        <f t="shared" si="63"/>
        <v>150000</v>
      </c>
      <c r="H248" s="139"/>
    </row>
    <row r="249" spans="1:8" ht="37.5" outlineLevel="7" x14ac:dyDescent="0.25">
      <c r="A249" s="46" t="s">
        <v>47</v>
      </c>
      <c r="B249" s="47" t="s">
        <v>534</v>
      </c>
      <c r="C249" s="47" t="s">
        <v>297</v>
      </c>
      <c r="D249" s="47" t="s">
        <v>363</v>
      </c>
      <c r="E249" s="47" t="s">
        <v>48</v>
      </c>
      <c r="F249" s="85">
        <v>150000</v>
      </c>
      <c r="G249" s="92">
        <v>150000</v>
      </c>
      <c r="H249" s="139"/>
    </row>
    <row r="250" spans="1:8" outlineLevel="3" x14ac:dyDescent="0.25">
      <c r="A250" s="79" t="s">
        <v>64</v>
      </c>
      <c r="B250" s="47" t="s">
        <v>534</v>
      </c>
      <c r="C250" s="62" t="s">
        <v>65</v>
      </c>
      <c r="D250" s="62" t="s">
        <v>126</v>
      </c>
      <c r="E250" s="62" t="s">
        <v>6</v>
      </c>
      <c r="F250" s="87">
        <f t="shared" ref="F250:G250" si="64">F251</f>
        <v>515000</v>
      </c>
      <c r="G250" s="87">
        <f t="shared" si="64"/>
        <v>515000</v>
      </c>
      <c r="H250" s="139"/>
    </row>
    <row r="251" spans="1:8" outlineLevel="4" x14ac:dyDescent="0.25">
      <c r="A251" s="46" t="s">
        <v>66</v>
      </c>
      <c r="B251" s="47" t="s">
        <v>534</v>
      </c>
      <c r="C251" s="47" t="s">
        <v>67</v>
      </c>
      <c r="D251" s="47" t="s">
        <v>126</v>
      </c>
      <c r="E251" s="47" t="s">
        <v>6</v>
      </c>
      <c r="F251" s="85">
        <f>F252+F261</f>
        <v>515000</v>
      </c>
      <c r="G251" s="85">
        <f>G252+G261</f>
        <v>515000</v>
      </c>
      <c r="H251" s="139"/>
    </row>
    <row r="252" spans="1:8" ht="37.5" outlineLevel="5" x14ac:dyDescent="0.25">
      <c r="A252" s="79" t="s">
        <v>364</v>
      </c>
      <c r="B252" s="62" t="s">
        <v>534</v>
      </c>
      <c r="C252" s="62" t="s">
        <v>67</v>
      </c>
      <c r="D252" s="62" t="s">
        <v>135</v>
      </c>
      <c r="E252" s="62" t="s">
        <v>6</v>
      </c>
      <c r="F252" s="87">
        <f>F253+F257</f>
        <v>470000</v>
      </c>
      <c r="G252" s="87">
        <f>G253+G257</f>
        <v>470000</v>
      </c>
      <c r="H252" s="139"/>
    </row>
    <row r="253" spans="1:8" ht="39.75" customHeight="1" outlineLevel="6" x14ac:dyDescent="0.25">
      <c r="A253" s="46" t="s">
        <v>365</v>
      </c>
      <c r="B253" s="47" t="s">
        <v>534</v>
      </c>
      <c r="C253" s="47" t="s">
        <v>67</v>
      </c>
      <c r="D253" s="47" t="s">
        <v>400</v>
      </c>
      <c r="E253" s="47" t="s">
        <v>6</v>
      </c>
      <c r="F253" s="85">
        <f>F254</f>
        <v>440000</v>
      </c>
      <c r="G253" s="85">
        <f>G254</f>
        <v>440000</v>
      </c>
      <c r="H253" s="139"/>
    </row>
    <row r="254" spans="1:8" outlineLevel="2" x14ac:dyDescent="0.25">
      <c r="A254" s="46" t="s">
        <v>245</v>
      </c>
      <c r="B254" s="47" t="s">
        <v>534</v>
      </c>
      <c r="C254" s="47" t="s">
        <v>67</v>
      </c>
      <c r="D254" s="47" t="s">
        <v>367</v>
      </c>
      <c r="E254" s="47" t="s">
        <v>6</v>
      </c>
      <c r="F254" s="85">
        <f t="shared" ref="F254:G255" si="65">F255</f>
        <v>440000</v>
      </c>
      <c r="G254" s="85">
        <f t="shared" si="65"/>
        <v>440000</v>
      </c>
      <c r="H254" s="139"/>
    </row>
    <row r="255" spans="1:8" ht="21" customHeight="1" outlineLevel="4" x14ac:dyDescent="0.25">
      <c r="A255" s="46" t="s">
        <v>15</v>
      </c>
      <c r="B255" s="47" t="s">
        <v>534</v>
      </c>
      <c r="C255" s="47" t="s">
        <v>67</v>
      </c>
      <c r="D255" s="47" t="s">
        <v>367</v>
      </c>
      <c r="E255" s="47" t="s">
        <v>16</v>
      </c>
      <c r="F255" s="85">
        <f t="shared" si="65"/>
        <v>440000</v>
      </c>
      <c r="G255" s="85">
        <f t="shared" si="65"/>
        <v>440000</v>
      </c>
      <c r="H255" s="139"/>
    </row>
    <row r="256" spans="1:8" ht="37.5" outlineLevel="5" x14ac:dyDescent="0.25">
      <c r="A256" s="46" t="s">
        <v>17</v>
      </c>
      <c r="B256" s="47" t="s">
        <v>534</v>
      </c>
      <c r="C256" s="47" t="s">
        <v>67</v>
      </c>
      <c r="D256" s="47" t="s">
        <v>367</v>
      </c>
      <c r="E256" s="47" t="s">
        <v>18</v>
      </c>
      <c r="F256" s="85">
        <v>440000</v>
      </c>
      <c r="G256" s="85">
        <v>440000</v>
      </c>
      <c r="H256" s="139"/>
    </row>
    <row r="257" spans="1:8" outlineLevel="6" x14ac:dyDescent="0.25">
      <c r="A257" s="46" t="s">
        <v>368</v>
      </c>
      <c r="B257" s="47" t="s">
        <v>534</v>
      </c>
      <c r="C257" s="47" t="s">
        <v>67</v>
      </c>
      <c r="D257" s="47" t="s">
        <v>247</v>
      </c>
      <c r="E257" s="47" t="s">
        <v>6</v>
      </c>
      <c r="F257" s="83">
        <f>F258</f>
        <v>30000</v>
      </c>
      <c r="G257" s="83">
        <f>G258</f>
        <v>30000</v>
      </c>
      <c r="H257" s="139"/>
    </row>
    <row r="258" spans="1:8" outlineLevel="7" x14ac:dyDescent="0.25">
      <c r="A258" s="46" t="s">
        <v>68</v>
      </c>
      <c r="B258" s="47" t="s">
        <v>534</v>
      </c>
      <c r="C258" s="47" t="s">
        <v>67</v>
      </c>
      <c r="D258" s="47" t="s">
        <v>246</v>
      </c>
      <c r="E258" s="47" t="s">
        <v>6</v>
      </c>
      <c r="F258" s="85">
        <f t="shared" ref="F258:G259" si="66">F259</f>
        <v>30000</v>
      </c>
      <c r="G258" s="85">
        <f t="shared" si="66"/>
        <v>30000</v>
      </c>
      <c r="H258" s="139"/>
    </row>
    <row r="259" spans="1:8" ht="19.5" customHeight="1" outlineLevel="5" x14ac:dyDescent="0.25">
      <c r="A259" s="46" t="s">
        <v>15</v>
      </c>
      <c r="B259" s="47" t="s">
        <v>534</v>
      </c>
      <c r="C259" s="47" t="s">
        <v>67</v>
      </c>
      <c r="D259" s="47" t="s">
        <v>246</v>
      </c>
      <c r="E259" s="47" t="s">
        <v>16</v>
      </c>
      <c r="F259" s="85">
        <f t="shared" si="66"/>
        <v>30000</v>
      </c>
      <c r="G259" s="85">
        <f t="shared" si="66"/>
        <v>30000</v>
      </c>
      <c r="H259" s="139"/>
    </row>
    <row r="260" spans="1:8" ht="37.5" outlineLevel="6" x14ac:dyDescent="0.25">
      <c r="A260" s="46" t="s">
        <v>17</v>
      </c>
      <c r="B260" s="47" t="s">
        <v>534</v>
      </c>
      <c r="C260" s="47" t="s">
        <v>67</v>
      </c>
      <c r="D260" s="47" t="s">
        <v>246</v>
      </c>
      <c r="E260" s="47" t="s">
        <v>18</v>
      </c>
      <c r="F260" s="85">
        <v>30000</v>
      </c>
      <c r="G260" s="85">
        <v>30000</v>
      </c>
      <c r="H260" s="139"/>
    </row>
    <row r="261" spans="1:8" ht="56.25" outlineLevel="7" x14ac:dyDescent="0.25">
      <c r="A261" s="79" t="s">
        <v>443</v>
      </c>
      <c r="B261" s="62" t="s">
        <v>534</v>
      </c>
      <c r="C261" s="62" t="s">
        <v>67</v>
      </c>
      <c r="D261" s="62" t="s">
        <v>369</v>
      </c>
      <c r="E261" s="62" t="s">
        <v>6</v>
      </c>
      <c r="F261" s="87">
        <f>F262</f>
        <v>45000</v>
      </c>
      <c r="G261" s="87">
        <f>G262</f>
        <v>45000</v>
      </c>
      <c r="H261" s="139"/>
    </row>
    <row r="262" spans="1:8" ht="37.5" outlineLevel="6" x14ac:dyDescent="0.25">
      <c r="A262" s="46" t="s">
        <v>370</v>
      </c>
      <c r="B262" s="47" t="s">
        <v>534</v>
      </c>
      <c r="C262" s="47" t="s">
        <v>67</v>
      </c>
      <c r="D262" s="47" t="s">
        <v>371</v>
      </c>
      <c r="E262" s="47" t="s">
        <v>6</v>
      </c>
      <c r="F262" s="85">
        <f>F264</f>
        <v>45000</v>
      </c>
      <c r="G262" s="85">
        <f>G264</f>
        <v>45000</v>
      </c>
      <c r="H262" s="139"/>
    </row>
    <row r="263" spans="1:8" outlineLevel="7" x14ac:dyDescent="0.25">
      <c r="A263" s="46" t="s">
        <v>372</v>
      </c>
      <c r="B263" s="47" t="s">
        <v>534</v>
      </c>
      <c r="C263" s="47" t="s">
        <v>67</v>
      </c>
      <c r="D263" s="47" t="s">
        <v>373</v>
      </c>
      <c r="E263" s="47" t="s">
        <v>6</v>
      </c>
      <c r="F263" s="85">
        <f>F264</f>
        <v>45000</v>
      </c>
      <c r="G263" s="85">
        <f>G264</f>
        <v>45000</v>
      </c>
      <c r="H263" s="139"/>
    </row>
    <row r="264" spans="1:8" ht="18.75" customHeight="1" outlineLevel="6" x14ac:dyDescent="0.25">
      <c r="A264" s="46" t="s">
        <v>15</v>
      </c>
      <c r="B264" s="47" t="s">
        <v>534</v>
      </c>
      <c r="C264" s="47" t="s">
        <v>67</v>
      </c>
      <c r="D264" s="47" t="s">
        <v>373</v>
      </c>
      <c r="E264" s="47" t="s">
        <v>16</v>
      </c>
      <c r="F264" s="85">
        <f t="shared" ref="F264:G264" si="67">F265</f>
        <v>45000</v>
      </c>
      <c r="G264" s="85">
        <f t="shared" si="67"/>
        <v>45000</v>
      </c>
      <c r="H264" s="139"/>
    </row>
    <row r="265" spans="1:8" ht="37.5" outlineLevel="7" x14ac:dyDescent="0.25">
      <c r="A265" s="46" t="s">
        <v>17</v>
      </c>
      <c r="B265" s="47" t="s">
        <v>534</v>
      </c>
      <c r="C265" s="47" t="s">
        <v>67</v>
      </c>
      <c r="D265" s="47" t="s">
        <v>373</v>
      </c>
      <c r="E265" s="47" t="s">
        <v>18</v>
      </c>
      <c r="F265" s="85">
        <v>45000</v>
      </c>
      <c r="G265" s="83">
        <v>45000</v>
      </c>
      <c r="H265" s="139"/>
    </row>
    <row r="266" spans="1:8" outlineLevel="5" x14ac:dyDescent="0.25">
      <c r="A266" s="79" t="s">
        <v>69</v>
      </c>
      <c r="B266" s="62" t="s">
        <v>534</v>
      </c>
      <c r="C266" s="62" t="s">
        <v>70</v>
      </c>
      <c r="D266" s="62" t="s">
        <v>126</v>
      </c>
      <c r="E266" s="62" t="s">
        <v>6</v>
      </c>
      <c r="F266" s="87">
        <f t="shared" ref="F266:G271" si="68">F267</f>
        <v>12942789.18</v>
      </c>
      <c r="G266" s="87">
        <f t="shared" si="68"/>
        <v>17523480.039999999</v>
      </c>
      <c r="H266" s="139"/>
    </row>
    <row r="267" spans="1:8" outlineLevel="6" x14ac:dyDescent="0.25">
      <c r="A267" s="46" t="s">
        <v>258</v>
      </c>
      <c r="B267" s="47" t="s">
        <v>534</v>
      </c>
      <c r="C267" s="47" t="s">
        <v>257</v>
      </c>
      <c r="D267" s="47" t="s">
        <v>126</v>
      </c>
      <c r="E267" s="47" t="s">
        <v>6</v>
      </c>
      <c r="F267" s="85">
        <f t="shared" si="68"/>
        <v>12942789.18</v>
      </c>
      <c r="G267" s="85">
        <f t="shared" si="68"/>
        <v>17523480.039999999</v>
      </c>
      <c r="H267" s="139"/>
    </row>
    <row r="268" spans="1:8" ht="37.5" outlineLevel="7" x14ac:dyDescent="0.25">
      <c r="A268" s="79" t="s">
        <v>376</v>
      </c>
      <c r="B268" s="62" t="s">
        <v>534</v>
      </c>
      <c r="C268" s="62" t="s">
        <v>257</v>
      </c>
      <c r="D268" s="62" t="s">
        <v>136</v>
      </c>
      <c r="E268" s="62" t="s">
        <v>6</v>
      </c>
      <c r="F268" s="87">
        <f>F269+F276</f>
        <v>12942789.18</v>
      </c>
      <c r="G268" s="87">
        <f>G269+G276</f>
        <v>17523480.039999999</v>
      </c>
      <c r="H268" s="139"/>
    </row>
    <row r="269" spans="1:8" ht="37.5" outlineLevel="2" x14ac:dyDescent="0.3">
      <c r="A269" s="141" t="s">
        <v>375</v>
      </c>
      <c r="B269" s="47" t="s">
        <v>534</v>
      </c>
      <c r="C269" s="47" t="s">
        <v>257</v>
      </c>
      <c r="D269" s="47" t="s">
        <v>229</v>
      </c>
      <c r="E269" s="47" t="s">
        <v>6</v>
      </c>
      <c r="F269" s="85">
        <f>F270+F273</f>
        <v>12942789.18</v>
      </c>
      <c r="G269" s="85">
        <f>G270+G273</f>
        <v>13155830.039999999</v>
      </c>
      <c r="H269" s="139"/>
    </row>
    <row r="270" spans="1:8" ht="37.5" outlineLevel="4" x14ac:dyDescent="0.25">
      <c r="A270" s="46" t="s">
        <v>73</v>
      </c>
      <c r="B270" s="47" t="s">
        <v>534</v>
      </c>
      <c r="C270" s="47" t="s">
        <v>257</v>
      </c>
      <c r="D270" s="47" t="s">
        <v>137</v>
      </c>
      <c r="E270" s="47" t="s">
        <v>6</v>
      </c>
      <c r="F270" s="85">
        <f t="shared" si="68"/>
        <v>12844429.18</v>
      </c>
      <c r="G270" s="85">
        <f t="shared" si="68"/>
        <v>13155830.039999999</v>
      </c>
      <c r="H270" s="139"/>
    </row>
    <row r="271" spans="1:8" ht="37.5" outlineLevel="5" x14ac:dyDescent="0.25">
      <c r="A271" s="46" t="s">
        <v>37</v>
      </c>
      <c r="B271" s="47" t="s">
        <v>534</v>
      </c>
      <c r="C271" s="47" t="s">
        <v>257</v>
      </c>
      <c r="D271" s="47" t="s">
        <v>137</v>
      </c>
      <c r="E271" s="47" t="s">
        <v>38</v>
      </c>
      <c r="F271" s="85">
        <f t="shared" si="68"/>
        <v>12844429.18</v>
      </c>
      <c r="G271" s="85">
        <f t="shared" si="68"/>
        <v>13155830.039999999</v>
      </c>
      <c r="H271" s="139"/>
    </row>
    <row r="272" spans="1:8" outlineLevel="6" x14ac:dyDescent="0.3">
      <c r="A272" s="141" t="s">
        <v>74</v>
      </c>
      <c r="B272" s="47" t="s">
        <v>534</v>
      </c>
      <c r="C272" s="47" t="s">
        <v>257</v>
      </c>
      <c r="D272" s="47" t="s">
        <v>137</v>
      </c>
      <c r="E272" s="47" t="s">
        <v>75</v>
      </c>
      <c r="F272" s="85">
        <v>12844429.18</v>
      </c>
      <c r="G272" s="85">
        <v>13155830.039999999</v>
      </c>
      <c r="H272" s="139"/>
    </row>
    <row r="273" spans="1:8" ht="75" outlineLevel="6" x14ac:dyDescent="0.3">
      <c r="A273" s="141" t="s">
        <v>780</v>
      </c>
      <c r="B273" s="47" t="s">
        <v>534</v>
      </c>
      <c r="C273" s="47" t="s">
        <v>257</v>
      </c>
      <c r="D273" s="47" t="s">
        <v>781</v>
      </c>
      <c r="E273" s="47" t="s">
        <v>6</v>
      </c>
      <c r="F273" s="85">
        <f>F274</f>
        <v>98360</v>
      </c>
      <c r="G273" s="85">
        <f>G274</f>
        <v>0</v>
      </c>
      <c r="H273" s="139"/>
    </row>
    <row r="274" spans="1:8" ht="37.5" outlineLevel="6" x14ac:dyDescent="0.25">
      <c r="A274" s="46" t="s">
        <v>37</v>
      </c>
      <c r="B274" s="47" t="s">
        <v>534</v>
      </c>
      <c r="C274" s="47" t="s">
        <v>257</v>
      </c>
      <c r="D274" s="47" t="s">
        <v>781</v>
      </c>
      <c r="E274" s="47" t="s">
        <v>38</v>
      </c>
      <c r="F274" s="85">
        <f>F275</f>
        <v>98360</v>
      </c>
      <c r="G274" s="85">
        <f>G275</f>
        <v>0</v>
      </c>
      <c r="H274" s="139"/>
    </row>
    <row r="275" spans="1:8" outlineLevel="6" x14ac:dyDescent="0.3">
      <c r="A275" s="141" t="s">
        <v>74</v>
      </c>
      <c r="B275" s="47" t="s">
        <v>534</v>
      </c>
      <c r="C275" s="47" t="s">
        <v>257</v>
      </c>
      <c r="D275" s="47" t="s">
        <v>781</v>
      </c>
      <c r="E275" s="47" t="s">
        <v>75</v>
      </c>
      <c r="F275" s="85">
        <v>98360</v>
      </c>
      <c r="G275" s="85">
        <v>0</v>
      </c>
      <c r="H275" s="139"/>
    </row>
    <row r="276" spans="1:8" outlineLevel="6" x14ac:dyDescent="0.25">
      <c r="A276" s="160" t="s">
        <v>652</v>
      </c>
      <c r="B276" s="62" t="s">
        <v>534</v>
      </c>
      <c r="C276" s="62" t="s">
        <v>257</v>
      </c>
      <c r="D276" s="62" t="s">
        <v>653</v>
      </c>
      <c r="E276" s="62" t="s">
        <v>6</v>
      </c>
      <c r="F276" s="85">
        <f t="shared" ref="F276:G278" si="69">F277</f>
        <v>0</v>
      </c>
      <c r="G276" s="85">
        <f t="shared" si="69"/>
        <v>4367650</v>
      </c>
      <c r="H276" s="139"/>
    </row>
    <row r="277" spans="1:8" ht="75" outlineLevel="6" x14ac:dyDescent="0.25">
      <c r="A277" s="48" t="s">
        <v>630</v>
      </c>
      <c r="B277" s="47" t="s">
        <v>534</v>
      </c>
      <c r="C277" s="47" t="s">
        <v>257</v>
      </c>
      <c r="D277" s="47" t="s">
        <v>654</v>
      </c>
      <c r="E277" s="47" t="s">
        <v>6</v>
      </c>
      <c r="F277" s="85">
        <f t="shared" si="69"/>
        <v>0</v>
      </c>
      <c r="G277" s="85">
        <f t="shared" si="69"/>
        <v>4367650</v>
      </c>
      <c r="H277" s="139"/>
    </row>
    <row r="278" spans="1:8" ht="37.5" outlineLevel="6" x14ac:dyDescent="0.25">
      <c r="A278" s="46" t="s">
        <v>37</v>
      </c>
      <c r="B278" s="47" t="s">
        <v>534</v>
      </c>
      <c r="C278" s="47" t="s">
        <v>257</v>
      </c>
      <c r="D278" s="47" t="s">
        <v>654</v>
      </c>
      <c r="E278" s="47" t="s">
        <v>38</v>
      </c>
      <c r="F278" s="85">
        <f t="shared" si="69"/>
        <v>0</v>
      </c>
      <c r="G278" s="85">
        <f t="shared" si="69"/>
        <v>4367650</v>
      </c>
      <c r="H278" s="139"/>
    </row>
    <row r="279" spans="1:8" outlineLevel="6" x14ac:dyDescent="0.3">
      <c r="A279" s="141" t="s">
        <v>74</v>
      </c>
      <c r="B279" s="47" t="s">
        <v>534</v>
      </c>
      <c r="C279" s="47" t="s">
        <v>257</v>
      </c>
      <c r="D279" s="47" t="s">
        <v>654</v>
      </c>
      <c r="E279" s="47" t="s">
        <v>75</v>
      </c>
      <c r="F279" s="85">
        <v>0</v>
      </c>
      <c r="G279" s="85">
        <v>4367650</v>
      </c>
      <c r="H279" s="139"/>
    </row>
    <row r="280" spans="1:8" outlineLevel="7" x14ac:dyDescent="0.25">
      <c r="A280" s="79" t="s">
        <v>79</v>
      </c>
      <c r="B280" s="62" t="s">
        <v>534</v>
      </c>
      <c r="C280" s="62" t="s">
        <v>80</v>
      </c>
      <c r="D280" s="62" t="s">
        <v>126</v>
      </c>
      <c r="E280" s="62" t="s">
        <v>6</v>
      </c>
      <c r="F280" s="87">
        <f>F281</f>
        <v>25331095.880000003</v>
      </c>
      <c r="G280" s="87">
        <f>G281</f>
        <v>25672291.100000001</v>
      </c>
      <c r="H280" s="139"/>
    </row>
    <row r="281" spans="1:8" outlineLevel="2" x14ac:dyDescent="0.25">
      <c r="A281" s="46" t="s">
        <v>81</v>
      </c>
      <c r="B281" s="47" t="s">
        <v>534</v>
      </c>
      <c r="C281" s="47" t="s">
        <v>82</v>
      </c>
      <c r="D281" s="47" t="s">
        <v>126</v>
      </c>
      <c r="E281" s="47" t="s">
        <v>6</v>
      </c>
      <c r="F281" s="85">
        <f t="shared" ref="F281:G281" si="70">F282</f>
        <v>25331095.880000003</v>
      </c>
      <c r="G281" s="85">
        <f t="shared" si="70"/>
        <v>25672291.100000001</v>
      </c>
      <c r="H281" s="139"/>
    </row>
    <row r="282" spans="1:8" ht="37.5" outlineLevel="3" x14ac:dyDescent="0.25">
      <c r="A282" s="79" t="s">
        <v>376</v>
      </c>
      <c r="B282" s="62" t="s">
        <v>534</v>
      </c>
      <c r="C282" s="62" t="s">
        <v>82</v>
      </c>
      <c r="D282" s="62" t="s">
        <v>136</v>
      </c>
      <c r="E282" s="62" t="s">
        <v>6</v>
      </c>
      <c r="F282" s="87">
        <f>F283+F300+F287</f>
        <v>25331095.880000003</v>
      </c>
      <c r="G282" s="87">
        <f>G283+G300+G287</f>
        <v>25672291.100000001</v>
      </c>
      <c r="H282" s="139"/>
    </row>
    <row r="283" spans="1:8" ht="37.5" outlineLevel="4" x14ac:dyDescent="0.25">
      <c r="A283" s="46" t="s">
        <v>377</v>
      </c>
      <c r="B283" s="47" t="s">
        <v>534</v>
      </c>
      <c r="C283" s="47" t="s">
        <v>82</v>
      </c>
      <c r="D283" s="47" t="s">
        <v>228</v>
      </c>
      <c r="E283" s="47" t="s">
        <v>6</v>
      </c>
      <c r="F283" s="85">
        <f>F297+F294+F284</f>
        <v>7913005</v>
      </c>
      <c r="G283" s="85">
        <f>G297+G294+G284</f>
        <v>7913005</v>
      </c>
      <c r="H283" s="139"/>
    </row>
    <row r="284" spans="1:8" ht="37.5" outlineLevel="7" x14ac:dyDescent="0.25">
      <c r="A284" s="51" t="s">
        <v>84</v>
      </c>
      <c r="B284" s="47" t="s">
        <v>534</v>
      </c>
      <c r="C284" s="47" t="s">
        <v>82</v>
      </c>
      <c r="D284" s="47" t="s">
        <v>141</v>
      </c>
      <c r="E284" s="47" t="s">
        <v>6</v>
      </c>
      <c r="F284" s="85">
        <f t="shared" ref="F284:G285" si="71">F285</f>
        <v>7740500</v>
      </c>
      <c r="G284" s="85">
        <f t="shared" si="71"/>
        <v>7740500</v>
      </c>
      <c r="H284" s="139"/>
    </row>
    <row r="285" spans="1:8" ht="37.5" outlineLevel="7" x14ac:dyDescent="0.25">
      <c r="A285" s="46" t="s">
        <v>37</v>
      </c>
      <c r="B285" s="47" t="s">
        <v>534</v>
      </c>
      <c r="C285" s="47" t="s">
        <v>82</v>
      </c>
      <c r="D285" s="47" t="s">
        <v>141</v>
      </c>
      <c r="E285" s="47" t="s">
        <v>38</v>
      </c>
      <c r="F285" s="85">
        <f t="shared" si="71"/>
        <v>7740500</v>
      </c>
      <c r="G285" s="85">
        <f t="shared" si="71"/>
        <v>7740500</v>
      </c>
      <c r="H285" s="139"/>
    </row>
    <row r="286" spans="1:8" outlineLevel="7" x14ac:dyDescent="0.25">
      <c r="A286" s="46" t="s">
        <v>74</v>
      </c>
      <c r="B286" s="47" t="s">
        <v>534</v>
      </c>
      <c r="C286" s="47" t="s">
        <v>82</v>
      </c>
      <c r="D286" s="47" t="s">
        <v>141</v>
      </c>
      <c r="E286" s="47" t="s">
        <v>75</v>
      </c>
      <c r="F286" s="85">
        <v>7740500</v>
      </c>
      <c r="G286" s="92">
        <v>7740500</v>
      </c>
      <c r="H286" s="139"/>
    </row>
    <row r="287" spans="1:8" ht="37.5" outlineLevel="7" x14ac:dyDescent="0.25">
      <c r="A287" s="46" t="s">
        <v>741</v>
      </c>
      <c r="B287" s="47" t="s">
        <v>534</v>
      </c>
      <c r="C287" s="47" t="s">
        <v>82</v>
      </c>
      <c r="D287" s="47" t="s">
        <v>740</v>
      </c>
      <c r="E287" s="47" t="s">
        <v>6</v>
      </c>
      <c r="F287" s="213">
        <f>F288+F291</f>
        <v>16747090.880000001</v>
      </c>
      <c r="G287" s="213">
        <f>G288+G291</f>
        <v>17088286.100000001</v>
      </c>
      <c r="H287" s="139"/>
    </row>
    <row r="288" spans="1:8" ht="37.5" outlineLevel="7" x14ac:dyDescent="0.25">
      <c r="A288" s="51" t="s">
        <v>84</v>
      </c>
      <c r="B288" s="47" t="s">
        <v>534</v>
      </c>
      <c r="C288" s="47" t="s">
        <v>82</v>
      </c>
      <c r="D288" s="47" t="s">
        <v>739</v>
      </c>
      <c r="E288" s="47" t="s">
        <v>6</v>
      </c>
      <c r="F288" s="213">
        <f t="shared" ref="F288:G289" si="72">F289</f>
        <v>16544943.49</v>
      </c>
      <c r="G288" s="213">
        <f t="shared" si="72"/>
        <v>17088286.100000001</v>
      </c>
      <c r="H288" s="139"/>
    </row>
    <row r="289" spans="1:8" ht="37.5" outlineLevel="7" x14ac:dyDescent="0.25">
      <c r="A289" s="46" t="s">
        <v>37</v>
      </c>
      <c r="B289" s="47" t="s">
        <v>534</v>
      </c>
      <c r="C289" s="47" t="s">
        <v>82</v>
      </c>
      <c r="D289" s="47" t="s">
        <v>739</v>
      </c>
      <c r="E289" s="47" t="s">
        <v>38</v>
      </c>
      <c r="F289" s="213">
        <f t="shared" si="72"/>
        <v>16544943.49</v>
      </c>
      <c r="G289" s="213">
        <f t="shared" si="72"/>
        <v>17088286.100000001</v>
      </c>
      <c r="H289" s="139"/>
    </row>
    <row r="290" spans="1:8" outlineLevel="7" x14ac:dyDescent="0.25">
      <c r="A290" s="46" t="s">
        <v>74</v>
      </c>
      <c r="B290" s="47" t="s">
        <v>534</v>
      </c>
      <c r="C290" s="47" t="s">
        <v>82</v>
      </c>
      <c r="D290" s="47" t="s">
        <v>739</v>
      </c>
      <c r="E290" s="47" t="s">
        <v>75</v>
      </c>
      <c r="F290" s="85">
        <f>16530943.49+14000</f>
        <v>16544943.49</v>
      </c>
      <c r="G290" s="92">
        <f>17119381.34-31095.24</f>
        <v>17088286.100000001</v>
      </c>
      <c r="H290" s="139"/>
    </row>
    <row r="291" spans="1:8" ht="75" outlineLevel="7" x14ac:dyDescent="0.3">
      <c r="A291" s="141" t="s">
        <v>780</v>
      </c>
      <c r="B291" s="209" t="s">
        <v>534</v>
      </c>
      <c r="C291" s="209" t="s">
        <v>82</v>
      </c>
      <c r="D291" s="209" t="s">
        <v>782</v>
      </c>
      <c r="E291" s="209" t="s">
        <v>6</v>
      </c>
      <c r="F291" s="85">
        <f>F292</f>
        <v>202147.39</v>
      </c>
      <c r="G291" s="85">
        <f>G292</f>
        <v>0</v>
      </c>
      <c r="H291" s="139"/>
    </row>
    <row r="292" spans="1:8" ht="37.5" outlineLevel="7" x14ac:dyDescent="0.25">
      <c r="A292" s="46" t="s">
        <v>37</v>
      </c>
      <c r="B292" s="209" t="s">
        <v>534</v>
      </c>
      <c r="C292" s="209" t="s">
        <v>82</v>
      </c>
      <c r="D292" s="209" t="s">
        <v>782</v>
      </c>
      <c r="E292" s="209" t="s">
        <v>38</v>
      </c>
      <c r="F292" s="85">
        <f>F293</f>
        <v>202147.39</v>
      </c>
      <c r="G292" s="85">
        <f>G293</f>
        <v>0</v>
      </c>
      <c r="H292" s="139"/>
    </row>
    <row r="293" spans="1:8" outlineLevel="7" x14ac:dyDescent="0.3">
      <c r="A293" s="141" t="s">
        <v>74</v>
      </c>
      <c r="B293" s="209" t="s">
        <v>534</v>
      </c>
      <c r="C293" s="209" t="s">
        <v>82</v>
      </c>
      <c r="D293" s="209" t="s">
        <v>782</v>
      </c>
      <c r="E293" s="209" t="s">
        <v>75</v>
      </c>
      <c r="F293" s="85">
        <v>202147.39</v>
      </c>
      <c r="G293" s="92">
        <v>0</v>
      </c>
      <c r="H293" s="139"/>
    </row>
    <row r="294" spans="1:8" ht="56.25" outlineLevel="7" x14ac:dyDescent="0.25">
      <c r="A294" s="29" t="s">
        <v>401</v>
      </c>
      <c r="B294" s="47" t="s">
        <v>534</v>
      </c>
      <c r="C294" s="47" t="s">
        <v>82</v>
      </c>
      <c r="D294" s="47" t="s">
        <v>298</v>
      </c>
      <c r="E294" s="47" t="s">
        <v>6</v>
      </c>
      <c r="F294" s="85">
        <f>F295</f>
        <v>168005</v>
      </c>
      <c r="G294" s="85">
        <f>G295</f>
        <v>168005</v>
      </c>
      <c r="H294" s="139"/>
    </row>
    <row r="295" spans="1:8" ht="37.5" outlineLevel="7" x14ac:dyDescent="0.25">
      <c r="A295" s="46" t="s">
        <v>37</v>
      </c>
      <c r="B295" s="47" t="s">
        <v>534</v>
      </c>
      <c r="C295" s="47" t="s">
        <v>82</v>
      </c>
      <c r="D295" s="47" t="s">
        <v>298</v>
      </c>
      <c r="E295" s="47" t="s">
        <v>38</v>
      </c>
      <c r="F295" s="85">
        <f>F296</f>
        <v>168005</v>
      </c>
      <c r="G295" s="85">
        <f>G296</f>
        <v>168005</v>
      </c>
      <c r="H295" s="139"/>
    </row>
    <row r="296" spans="1:8" outlineLevel="7" x14ac:dyDescent="0.25">
      <c r="A296" s="46" t="s">
        <v>74</v>
      </c>
      <c r="B296" s="47" t="s">
        <v>534</v>
      </c>
      <c r="C296" s="47" t="s">
        <v>82</v>
      </c>
      <c r="D296" s="47" t="s">
        <v>298</v>
      </c>
      <c r="E296" s="47" t="s">
        <v>75</v>
      </c>
      <c r="F296" s="85">
        <v>168005</v>
      </c>
      <c r="G296" s="92">
        <v>168005</v>
      </c>
      <c r="H296" s="139"/>
    </row>
    <row r="297" spans="1:8" ht="56.25" outlineLevel="5" x14ac:dyDescent="0.25">
      <c r="A297" s="46" t="s">
        <v>311</v>
      </c>
      <c r="B297" s="47" t="s">
        <v>534</v>
      </c>
      <c r="C297" s="47" t="s">
        <v>82</v>
      </c>
      <c r="D297" s="47" t="s">
        <v>312</v>
      </c>
      <c r="E297" s="47" t="s">
        <v>6</v>
      </c>
      <c r="F297" s="85">
        <f t="shared" ref="F297:G298" si="73">F298</f>
        <v>4500</v>
      </c>
      <c r="G297" s="85">
        <f t="shared" si="73"/>
        <v>4500</v>
      </c>
      <c r="H297" s="139"/>
    </row>
    <row r="298" spans="1:8" ht="37.5" outlineLevel="6" x14ac:dyDescent="0.25">
      <c r="A298" s="46" t="s">
        <v>37</v>
      </c>
      <c r="B298" s="47" t="s">
        <v>534</v>
      </c>
      <c r="C298" s="47" t="s">
        <v>82</v>
      </c>
      <c r="D298" s="47" t="s">
        <v>312</v>
      </c>
      <c r="E298" s="47" t="s">
        <v>38</v>
      </c>
      <c r="F298" s="85">
        <f t="shared" si="73"/>
        <v>4500</v>
      </c>
      <c r="G298" s="85">
        <f t="shared" si="73"/>
        <v>4500</v>
      </c>
      <c r="H298" s="139"/>
    </row>
    <row r="299" spans="1:8" outlineLevel="7" x14ac:dyDescent="0.25">
      <c r="A299" s="46" t="s">
        <v>74</v>
      </c>
      <c r="B299" s="47" t="s">
        <v>534</v>
      </c>
      <c r="C299" s="47" t="s">
        <v>82</v>
      </c>
      <c r="D299" s="47" t="s">
        <v>312</v>
      </c>
      <c r="E299" s="47" t="s">
        <v>75</v>
      </c>
      <c r="F299" s="85">
        <v>4500</v>
      </c>
      <c r="G299" s="83">
        <v>4500</v>
      </c>
      <c r="H299" s="139"/>
    </row>
    <row r="300" spans="1:8" outlineLevel="2" x14ac:dyDescent="0.25">
      <c r="A300" s="46" t="s">
        <v>211</v>
      </c>
      <c r="B300" s="47" t="s">
        <v>534</v>
      </c>
      <c r="C300" s="47" t="s">
        <v>82</v>
      </c>
      <c r="D300" s="47" t="s">
        <v>230</v>
      </c>
      <c r="E300" s="47" t="s">
        <v>6</v>
      </c>
      <c r="F300" s="83">
        <f t="shared" ref="F300:G301" si="74">F301</f>
        <v>671000</v>
      </c>
      <c r="G300" s="83">
        <f t="shared" si="74"/>
        <v>671000</v>
      </c>
      <c r="H300" s="139"/>
    </row>
    <row r="301" spans="1:8" outlineLevel="3" x14ac:dyDescent="0.25">
      <c r="A301" s="46" t="s">
        <v>83</v>
      </c>
      <c r="B301" s="47" t="s">
        <v>534</v>
      </c>
      <c r="C301" s="47" t="s">
        <v>82</v>
      </c>
      <c r="D301" s="47" t="s">
        <v>140</v>
      </c>
      <c r="E301" s="47" t="s">
        <v>6</v>
      </c>
      <c r="F301" s="85">
        <f t="shared" si="74"/>
        <v>671000</v>
      </c>
      <c r="G301" s="85">
        <f t="shared" si="74"/>
        <v>671000</v>
      </c>
      <c r="H301" s="139"/>
    </row>
    <row r="302" spans="1:8" ht="37.5" outlineLevel="4" x14ac:dyDescent="0.25">
      <c r="A302" s="46" t="s">
        <v>37</v>
      </c>
      <c r="B302" s="47" t="s">
        <v>534</v>
      </c>
      <c r="C302" s="47" t="s">
        <v>82</v>
      </c>
      <c r="D302" s="47" t="s">
        <v>140</v>
      </c>
      <c r="E302" s="47" t="s">
        <v>38</v>
      </c>
      <c r="F302" s="85">
        <f t="shared" ref="F302:G302" si="75">F303+F304</f>
        <v>671000</v>
      </c>
      <c r="G302" s="85">
        <f t="shared" si="75"/>
        <v>671000</v>
      </c>
      <c r="H302" s="139"/>
    </row>
    <row r="303" spans="1:8" outlineLevel="5" x14ac:dyDescent="0.25">
      <c r="A303" s="46" t="s">
        <v>74</v>
      </c>
      <c r="B303" s="47" t="s">
        <v>534</v>
      </c>
      <c r="C303" s="47" t="s">
        <v>82</v>
      </c>
      <c r="D303" s="47" t="s">
        <v>140</v>
      </c>
      <c r="E303" s="47" t="s">
        <v>75</v>
      </c>
      <c r="F303" s="85">
        <v>557000</v>
      </c>
      <c r="G303" s="85">
        <v>557000</v>
      </c>
      <c r="H303" s="139"/>
    </row>
    <row r="304" spans="1:8" ht="37.5" outlineLevel="6" x14ac:dyDescent="0.25">
      <c r="A304" s="46" t="s">
        <v>378</v>
      </c>
      <c r="B304" s="47" t="s">
        <v>534</v>
      </c>
      <c r="C304" s="47" t="s">
        <v>82</v>
      </c>
      <c r="D304" s="47" t="s">
        <v>140</v>
      </c>
      <c r="E304" s="47" t="s">
        <v>253</v>
      </c>
      <c r="F304" s="85">
        <v>114000</v>
      </c>
      <c r="G304" s="85">
        <v>114000</v>
      </c>
      <c r="H304" s="139"/>
    </row>
    <row r="305" spans="1:8" outlineLevel="7" x14ac:dyDescent="0.25">
      <c r="A305" s="79" t="s">
        <v>85</v>
      </c>
      <c r="B305" s="62" t="s">
        <v>534</v>
      </c>
      <c r="C305" s="62" t="s">
        <v>86</v>
      </c>
      <c r="D305" s="62" t="s">
        <v>126</v>
      </c>
      <c r="E305" s="62" t="s">
        <v>6</v>
      </c>
      <c r="F305" s="87">
        <f>F306+F311+F326</f>
        <v>22024638.98</v>
      </c>
      <c r="G305" s="87">
        <f>G306+G311+G326</f>
        <v>41009340.740000002</v>
      </c>
      <c r="H305" s="139"/>
    </row>
    <row r="306" spans="1:8" outlineLevel="7" x14ac:dyDescent="0.25">
      <c r="A306" s="46" t="s">
        <v>87</v>
      </c>
      <c r="B306" s="47" t="s">
        <v>534</v>
      </c>
      <c r="C306" s="47" t="s">
        <v>88</v>
      </c>
      <c r="D306" s="47" t="s">
        <v>126</v>
      </c>
      <c r="E306" s="47" t="s">
        <v>6</v>
      </c>
      <c r="F306" s="85">
        <f t="shared" ref="F306:G309" si="76">F307</f>
        <v>5301675.24</v>
      </c>
      <c r="G306" s="85">
        <f t="shared" si="76"/>
        <v>5301675.24</v>
      </c>
      <c r="H306" s="139"/>
    </row>
    <row r="307" spans="1:8" ht="37.5" outlineLevel="7" x14ac:dyDescent="0.25">
      <c r="A307" s="79" t="s">
        <v>132</v>
      </c>
      <c r="B307" s="62" t="s">
        <v>534</v>
      </c>
      <c r="C307" s="62" t="s">
        <v>88</v>
      </c>
      <c r="D307" s="62" t="s">
        <v>127</v>
      </c>
      <c r="E307" s="62" t="s">
        <v>6</v>
      </c>
      <c r="F307" s="87">
        <f t="shared" si="76"/>
        <v>5301675.24</v>
      </c>
      <c r="G307" s="87">
        <f t="shared" si="76"/>
        <v>5301675.24</v>
      </c>
      <c r="H307" s="139"/>
    </row>
    <row r="308" spans="1:8" outlineLevel="7" x14ac:dyDescent="0.25">
      <c r="A308" s="46" t="s">
        <v>89</v>
      </c>
      <c r="B308" s="47" t="s">
        <v>534</v>
      </c>
      <c r="C308" s="47" t="s">
        <v>88</v>
      </c>
      <c r="D308" s="47" t="s">
        <v>142</v>
      </c>
      <c r="E308" s="47" t="s">
        <v>6</v>
      </c>
      <c r="F308" s="85">
        <f t="shared" si="76"/>
        <v>5301675.24</v>
      </c>
      <c r="G308" s="85">
        <f t="shared" si="76"/>
        <v>5301675.24</v>
      </c>
      <c r="H308" s="139"/>
    </row>
    <row r="309" spans="1:8" outlineLevel="7" x14ac:dyDescent="0.25">
      <c r="A309" s="46" t="s">
        <v>90</v>
      </c>
      <c r="B309" s="47" t="s">
        <v>534</v>
      </c>
      <c r="C309" s="47" t="s">
        <v>88</v>
      </c>
      <c r="D309" s="47" t="s">
        <v>142</v>
      </c>
      <c r="E309" s="47" t="s">
        <v>91</v>
      </c>
      <c r="F309" s="85">
        <f t="shared" si="76"/>
        <v>5301675.24</v>
      </c>
      <c r="G309" s="85">
        <f t="shared" si="76"/>
        <v>5301675.24</v>
      </c>
      <c r="H309" s="139"/>
    </row>
    <row r="310" spans="1:8" outlineLevel="7" x14ac:dyDescent="0.25">
      <c r="A310" s="46" t="s">
        <v>92</v>
      </c>
      <c r="B310" s="47" t="s">
        <v>534</v>
      </c>
      <c r="C310" s="47" t="s">
        <v>88</v>
      </c>
      <c r="D310" s="47" t="s">
        <v>142</v>
      </c>
      <c r="E310" s="47" t="s">
        <v>93</v>
      </c>
      <c r="F310" s="85">
        <v>5301675.24</v>
      </c>
      <c r="G310" s="92">
        <v>5301675.24</v>
      </c>
      <c r="H310" s="139"/>
    </row>
    <row r="311" spans="1:8" outlineLevel="7" x14ac:dyDescent="0.25">
      <c r="A311" s="46" t="s">
        <v>94</v>
      </c>
      <c r="B311" s="47" t="s">
        <v>534</v>
      </c>
      <c r="C311" s="47" t="s">
        <v>95</v>
      </c>
      <c r="D311" s="47" t="s">
        <v>126</v>
      </c>
      <c r="E311" s="47" t="s">
        <v>6</v>
      </c>
      <c r="F311" s="85">
        <f>F312+F322+F317</f>
        <v>994383.02999999991</v>
      </c>
      <c r="G311" s="85">
        <f>G312+G322+G317</f>
        <v>1052737.58</v>
      </c>
      <c r="H311" s="139"/>
    </row>
    <row r="312" spans="1:8" ht="37.5" outlineLevel="7" x14ac:dyDescent="0.25">
      <c r="A312" s="79" t="s">
        <v>460</v>
      </c>
      <c r="B312" s="47" t="s">
        <v>534</v>
      </c>
      <c r="C312" s="62" t="s">
        <v>95</v>
      </c>
      <c r="D312" s="62" t="s">
        <v>129</v>
      </c>
      <c r="E312" s="62" t="s">
        <v>6</v>
      </c>
      <c r="F312" s="87">
        <f t="shared" ref="F312:G312" si="77">F313</f>
        <v>200000</v>
      </c>
      <c r="G312" s="87">
        <f t="shared" si="77"/>
        <v>200000</v>
      </c>
      <c r="H312" s="139"/>
    </row>
    <row r="313" spans="1:8" ht="37.5" outlineLevel="7" x14ac:dyDescent="0.25">
      <c r="A313" s="46" t="s">
        <v>380</v>
      </c>
      <c r="B313" s="47" t="s">
        <v>534</v>
      </c>
      <c r="C313" s="47" t="s">
        <v>95</v>
      </c>
      <c r="D313" s="47" t="s">
        <v>461</v>
      </c>
      <c r="E313" s="47" t="s">
        <v>6</v>
      </c>
      <c r="F313" s="85">
        <f>F314</f>
        <v>200000</v>
      </c>
      <c r="G313" s="85">
        <f>G314</f>
        <v>200000</v>
      </c>
      <c r="H313" s="139"/>
    </row>
    <row r="314" spans="1:8" ht="37.5" outlineLevel="7" x14ac:dyDescent="0.25">
      <c r="A314" s="46" t="s">
        <v>99</v>
      </c>
      <c r="B314" s="47" t="s">
        <v>534</v>
      </c>
      <c r="C314" s="47" t="s">
        <v>95</v>
      </c>
      <c r="D314" s="47" t="s">
        <v>425</v>
      </c>
      <c r="E314" s="47" t="s">
        <v>6</v>
      </c>
      <c r="F314" s="85">
        <f t="shared" ref="F314:G315" si="78">F315</f>
        <v>200000</v>
      </c>
      <c r="G314" s="85">
        <f t="shared" si="78"/>
        <v>200000</v>
      </c>
      <c r="H314" s="139"/>
    </row>
    <row r="315" spans="1:8" outlineLevel="7" x14ac:dyDescent="0.25">
      <c r="A315" s="46" t="s">
        <v>90</v>
      </c>
      <c r="B315" s="47" t="s">
        <v>534</v>
      </c>
      <c r="C315" s="47" t="s">
        <v>95</v>
      </c>
      <c r="D315" s="47" t="s">
        <v>425</v>
      </c>
      <c r="E315" s="47" t="s">
        <v>91</v>
      </c>
      <c r="F315" s="85">
        <f t="shared" si="78"/>
        <v>200000</v>
      </c>
      <c r="G315" s="85">
        <f t="shared" si="78"/>
        <v>200000</v>
      </c>
      <c r="H315" s="139"/>
    </row>
    <row r="316" spans="1:8" ht="37.5" outlineLevel="7" x14ac:dyDescent="0.25">
      <c r="A316" s="46" t="s">
        <v>97</v>
      </c>
      <c r="B316" s="47" t="s">
        <v>534</v>
      </c>
      <c r="C316" s="47" t="s">
        <v>95</v>
      </c>
      <c r="D316" s="47" t="s">
        <v>425</v>
      </c>
      <c r="E316" s="47" t="s">
        <v>98</v>
      </c>
      <c r="F316" s="85">
        <v>200000</v>
      </c>
      <c r="G316" s="92">
        <v>200000</v>
      </c>
      <c r="H316" s="139"/>
    </row>
    <row r="317" spans="1:8" ht="37.5" outlineLevel="7" x14ac:dyDescent="0.25">
      <c r="A317" s="79" t="s">
        <v>381</v>
      </c>
      <c r="B317" s="47" t="s">
        <v>534</v>
      </c>
      <c r="C317" s="62" t="s">
        <v>95</v>
      </c>
      <c r="D317" s="62" t="s">
        <v>382</v>
      </c>
      <c r="E317" s="62" t="s">
        <v>6</v>
      </c>
      <c r="F317" s="88">
        <f t="shared" ref="F317:G317" si="79">F318</f>
        <v>763383.02999999991</v>
      </c>
      <c r="G317" s="88">
        <f t="shared" si="79"/>
        <v>802737.58</v>
      </c>
      <c r="H317" s="139"/>
    </row>
    <row r="318" spans="1:8" ht="37.5" outlineLevel="2" x14ac:dyDescent="0.25">
      <c r="A318" s="46" t="s">
        <v>402</v>
      </c>
      <c r="B318" s="47" t="s">
        <v>534</v>
      </c>
      <c r="C318" s="47" t="s">
        <v>95</v>
      </c>
      <c r="D318" s="47" t="s">
        <v>383</v>
      </c>
      <c r="E318" s="47" t="s">
        <v>6</v>
      </c>
      <c r="F318" s="83">
        <f>F319</f>
        <v>763383.02999999991</v>
      </c>
      <c r="G318" s="83">
        <f>G319</f>
        <v>802737.58</v>
      </c>
      <c r="H318" s="139"/>
    </row>
    <row r="319" spans="1:8" ht="37.5" outlineLevel="3" x14ac:dyDescent="0.25">
      <c r="A319" s="46" t="s">
        <v>96</v>
      </c>
      <c r="B319" s="47" t="s">
        <v>534</v>
      </c>
      <c r="C319" s="47" t="s">
        <v>95</v>
      </c>
      <c r="D319" s="47" t="s">
        <v>384</v>
      </c>
      <c r="E319" s="47" t="s">
        <v>6</v>
      </c>
      <c r="F319" s="85">
        <f>F320</f>
        <v>763383.02999999991</v>
      </c>
      <c r="G319" s="85">
        <f>G320</f>
        <v>802737.58</v>
      </c>
      <c r="H319" s="139"/>
    </row>
    <row r="320" spans="1:8" outlineLevel="4" x14ac:dyDescent="0.25">
      <c r="A320" s="46" t="s">
        <v>90</v>
      </c>
      <c r="B320" s="47" t="s">
        <v>534</v>
      </c>
      <c r="C320" s="47" t="s">
        <v>95</v>
      </c>
      <c r="D320" s="47" t="s">
        <v>462</v>
      </c>
      <c r="E320" s="47" t="s">
        <v>91</v>
      </c>
      <c r="F320" s="83">
        <f t="shared" ref="F320:G320" si="80">F321</f>
        <v>763383.02999999991</v>
      </c>
      <c r="G320" s="83">
        <f t="shared" si="80"/>
        <v>802737.58</v>
      </c>
      <c r="H320" s="139"/>
    </row>
    <row r="321" spans="1:8" ht="37.5" outlineLevel="5" x14ac:dyDescent="0.25">
      <c r="A321" s="46" t="s">
        <v>97</v>
      </c>
      <c r="B321" s="47" t="s">
        <v>534</v>
      </c>
      <c r="C321" s="47" t="s">
        <v>95</v>
      </c>
      <c r="D321" s="47" t="s">
        <v>462</v>
      </c>
      <c r="E321" s="47" t="s">
        <v>98</v>
      </c>
      <c r="F321" s="85">
        <f>750536.94+12846.09</f>
        <v>763383.02999999991</v>
      </c>
      <c r="G321" s="85">
        <f>764472+38265.58</f>
        <v>802737.58</v>
      </c>
      <c r="H321" s="139"/>
    </row>
    <row r="322" spans="1:8" ht="37.5" outlineLevel="6" x14ac:dyDescent="0.25">
      <c r="A322" s="79" t="s">
        <v>132</v>
      </c>
      <c r="B322" s="62" t="s">
        <v>534</v>
      </c>
      <c r="C322" s="62" t="s">
        <v>95</v>
      </c>
      <c r="D322" s="62" t="s">
        <v>127</v>
      </c>
      <c r="E322" s="62" t="s">
        <v>6</v>
      </c>
      <c r="F322" s="88">
        <f t="shared" ref="F322:G324" si="81">F323</f>
        <v>31000</v>
      </c>
      <c r="G322" s="88">
        <f t="shared" si="81"/>
        <v>50000</v>
      </c>
      <c r="H322" s="139"/>
    </row>
    <row r="323" spans="1:8" ht="18.75" customHeight="1" outlineLevel="7" x14ac:dyDescent="0.25">
      <c r="A323" s="46" t="s">
        <v>561</v>
      </c>
      <c r="B323" s="47" t="s">
        <v>534</v>
      </c>
      <c r="C323" s="47" t="s">
        <v>95</v>
      </c>
      <c r="D323" s="47" t="s">
        <v>574</v>
      </c>
      <c r="E323" s="47" t="s">
        <v>6</v>
      </c>
      <c r="F323" s="83">
        <f t="shared" si="81"/>
        <v>31000</v>
      </c>
      <c r="G323" s="83">
        <f t="shared" si="81"/>
        <v>50000</v>
      </c>
      <c r="H323" s="139"/>
    </row>
    <row r="324" spans="1:8" outlineLevel="5" x14ac:dyDescent="0.25">
      <c r="A324" s="46" t="s">
        <v>90</v>
      </c>
      <c r="B324" s="47" t="s">
        <v>534</v>
      </c>
      <c r="C324" s="47" t="s">
        <v>95</v>
      </c>
      <c r="D324" s="47" t="s">
        <v>574</v>
      </c>
      <c r="E324" s="47" t="s">
        <v>91</v>
      </c>
      <c r="F324" s="83">
        <f t="shared" si="81"/>
        <v>31000</v>
      </c>
      <c r="G324" s="83">
        <f t="shared" si="81"/>
        <v>50000</v>
      </c>
      <c r="H324" s="139"/>
    </row>
    <row r="325" spans="1:8" outlineLevel="5" x14ac:dyDescent="0.25">
      <c r="A325" s="46" t="s">
        <v>313</v>
      </c>
      <c r="B325" s="47" t="s">
        <v>534</v>
      </c>
      <c r="C325" s="47" t="s">
        <v>95</v>
      </c>
      <c r="D325" s="47" t="s">
        <v>574</v>
      </c>
      <c r="E325" s="47" t="s">
        <v>314</v>
      </c>
      <c r="F325" s="85">
        <v>31000</v>
      </c>
      <c r="G325" s="85">
        <v>50000</v>
      </c>
      <c r="H325" s="139"/>
    </row>
    <row r="326" spans="1:8" outlineLevel="5" x14ac:dyDescent="0.25">
      <c r="A326" s="46" t="s">
        <v>123</v>
      </c>
      <c r="B326" s="47" t="s">
        <v>534</v>
      </c>
      <c r="C326" s="47" t="s">
        <v>124</v>
      </c>
      <c r="D326" s="47" t="s">
        <v>126</v>
      </c>
      <c r="E326" s="47" t="s">
        <v>6</v>
      </c>
      <c r="F326" s="83">
        <f t="shared" ref="F326:G327" si="82">F327</f>
        <v>15728580.709999999</v>
      </c>
      <c r="G326" s="83">
        <f t="shared" si="82"/>
        <v>34654927.920000002</v>
      </c>
      <c r="H326" s="139"/>
    </row>
    <row r="327" spans="1:8" ht="37.5" outlineLevel="5" x14ac:dyDescent="0.25">
      <c r="A327" s="79" t="s">
        <v>132</v>
      </c>
      <c r="B327" s="62" t="s">
        <v>534</v>
      </c>
      <c r="C327" s="62" t="s">
        <v>124</v>
      </c>
      <c r="D327" s="62" t="s">
        <v>127</v>
      </c>
      <c r="E327" s="62" t="s">
        <v>6</v>
      </c>
      <c r="F327" s="88">
        <f t="shared" si="82"/>
        <v>15728580.709999999</v>
      </c>
      <c r="G327" s="88">
        <f t="shared" si="82"/>
        <v>34654927.920000002</v>
      </c>
      <c r="H327" s="139"/>
    </row>
    <row r="328" spans="1:8" outlineLevel="5" x14ac:dyDescent="0.25">
      <c r="A328" s="46" t="s">
        <v>279</v>
      </c>
      <c r="B328" s="47" t="s">
        <v>534</v>
      </c>
      <c r="C328" s="47" t="s">
        <v>124</v>
      </c>
      <c r="D328" s="47" t="s">
        <v>278</v>
      </c>
      <c r="E328" s="47" t="s">
        <v>6</v>
      </c>
      <c r="F328" s="83">
        <f>F338+F329+F332</f>
        <v>15728580.709999999</v>
      </c>
      <c r="G328" s="83">
        <f>G338+G329+G332</f>
        <v>34654927.920000002</v>
      </c>
      <c r="H328" s="139"/>
    </row>
    <row r="329" spans="1:8" ht="75" outlineLevel="5" x14ac:dyDescent="0.25">
      <c r="A329" s="46" t="s">
        <v>446</v>
      </c>
      <c r="B329" s="47" t="s">
        <v>534</v>
      </c>
      <c r="C329" s="47" t="s">
        <v>124</v>
      </c>
      <c r="D329" s="47" t="s">
        <v>447</v>
      </c>
      <c r="E329" s="47" t="s">
        <v>6</v>
      </c>
      <c r="F329" s="85">
        <f>F330</f>
        <v>1077196.26</v>
      </c>
      <c r="G329" s="85">
        <f>G330</f>
        <v>1120283.97</v>
      </c>
      <c r="H329" s="139"/>
    </row>
    <row r="330" spans="1:8" outlineLevel="5" x14ac:dyDescent="0.25">
      <c r="A330" s="46" t="s">
        <v>90</v>
      </c>
      <c r="B330" s="47" t="s">
        <v>534</v>
      </c>
      <c r="C330" s="47" t="s">
        <v>124</v>
      </c>
      <c r="D330" s="47" t="s">
        <v>447</v>
      </c>
      <c r="E330" s="47" t="s">
        <v>91</v>
      </c>
      <c r="F330" s="85">
        <f>F331</f>
        <v>1077196.26</v>
      </c>
      <c r="G330" s="85">
        <f>G331</f>
        <v>1120283.97</v>
      </c>
      <c r="H330" s="139"/>
    </row>
    <row r="331" spans="1:8" outlineLevel="5" x14ac:dyDescent="0.25">
      <c r="A331" s="46" t="s">
        <v>92</v>
      </c>
      <c r="B331" s="47" t="s">
        <v>534</v>
      </c>
      <c r="C331" s="47" t="s">
        <v>124</v>
      </c>
      <c r="D331" s="47" t="s">
        <v>447</v>
      </c>
      <c r="E331" s="47" t="s">
        <v>93</v>
      </c>
      <c r="F331" s="85">
        <v>1077196.26</v>
      </c>
      <c r="G331" s="85">
        <v>1120283.97</v>
      </c>
      <c r="H331" s="139"/>
    </row>
    <row r="332" spans="1:8" ht="76.5" customHeight="1" outlineLevel="5" x14ac:dyDescent="0.25">
      <c r="A332" s="29" t="s">
        <v>448</v>
      </c>
      <c r="B332" s="47" t="s">
        <v>534</v>
      </c>
      <c r="C332" s="47" t="s">
        <v>124</v>
      </c>
      <c r="D332" s="47" t="s">
        <v>449</v>
      </c>
      <c r="E332" s="47" t="s">
        <v>6</v>
      </c>
      <c r="F332" s="85">
        <f>F333+F335</f>
        <v>14651384.449999999</v>
      </c>
      <c r="G332" s="85">
        <f>G333+G335</f>
        <v>15026713.949999999</v>
      </c>
      <c r="H332" s="139"/>
    </row>
    <row r="333" spans="1:8" ht="18.75" customHeight="1" outlineLevel="5" x14ac:dyDescent="0.25">
      <c r="A333" s="46" t="s">
        <v>15</v>
      </c>
      <c r="B333" s="47" t="s">
        <v>534</v>
      </c>
      <c r="C333" s="47" t="s">
        <v>124</v>
      </c>
      <c r="D333" s="47" t="s">
        <v>449</v>
      </c>
      <c r="E333" s="47" t="s">
        <v>16</v>
      </c>
      <c r="F333" s="85">
        <f>F334</f>
        <v>130000</v>
      </c>
      <c r="G333" s="85">
        <f>G334</f>
        <v>130000</v>
      </c>
      <c r="H333" s="139"/>
    </row>
    <row r="334" spans="1:8" ht="37.5" outlineLevel="5" x14ac:dyDescent="0.25">
      <c r="A334" s="46" t="s">
        <v>17</v>
      </c>
      <c r="B334" s="47" t="s">
        <v>534</v>
      </c>
      <c r="C334" s="47" t="s">
        <v>124</v>
      </c>
      <c r="D334" s="47" t="s">
        <v>449</v>
      </c>
      <c r="E334" s="47" t="s">
        <v>18</v>
      </c>
      <c r="F334" s="85">
        <v>130000</v>
      </c>
      <c r="G334" s="85">
        <v>130000</v>
      </c>
      <c r="H334" s="139"/>
    </row>
    <row r="335" spans="1:8" outlineLevel="5" x14ac:dyDescent="0.25">
      <c r="A335" s="46" t="s">
        <v>90</v>
      </c>
      <c r="B335" s="47" t="s">
        <v>534</v>
      </c>
      <c r="C335" s="47" t="s">
        <v>124</v>
      </c>
      <c r="D335" s="47" t="s">
        <v>449</v>
      </c>
      <c r="E335" s="47" t="s">
        <v>91</v>
      </c>
      <c r="F335" s="85">
        <f>F336+F337</f>
        <v>14521384.449999999</v>
      </c>
      <c r="G335" s="85">
        <f>G336+G337</f>
        <v>14896713.949999999</v>
      </c>
      <c r="H335" s="139"/>
    </row>
    <row r="336" spans="1:8" outlineLevel="5" x14ac:dyDescent="0.25">
      <c r="A336" s="46" t="s">
        <v>92</v>
      </c>
      <c r="B336" s="47" t="s">
        <v>534</v>
      </c>
      <c r="C336" s="47" t="s">
        <v>124</v>
      </c>
      <c r="D336" s="47" t="s">
        <v>449</v>
      </c>
      <c r="E336" s="47" t="s">
        <v>93</v>
      </c>
      <c r="F336" s="85">
        <v>12721384.449999999</v>
      </c>
      <c r="G336" s="85">
        <v>13096713.949999999</v>
      </c>
      <c r="H336" s="139"/>
    </row>
    <row r="337" spans="1:8" ht="37.5" outlineLevel="5" x14ac:dyDescent="0.25">
      <c r="A337" s="46" t="s">
        <v>97</v>
      </c>
      <c r="B337" s="47" t="s">
        <v>534</v>
      </c>
      <c r="C337" s="47" t="s">
        <v>124</v>
      </c>
      <c r="D337" s="47" t="s">
        <v>449</v>
      </c>
      <c r="E337" s="47" t="s">
        <v>98</v>
      </c>
      <c r="F337" s="85">
        <v>1800000</v>
      </c>
      <c r="G337" s="85">
        <v>1800000</v>
      </c>
      <c r="H337" s="139"/>
    </row>
    <row r="338" spans="1:8" ht="76.5" customHeight="1" outlineLevel="5" x14ac:dyDescent="0.25">
      <c r="A338" s="29" t="s">
        <v>713</v>
      </c>
      <c r="B338" s="47" t="s">
        <v>534</v>
      </c>
      <c r="C338" s="47" t="s">
        <v>124</v>
      </c>
      <c r="D338" s="47" t="s">
        <v>299</v>
      </c>
      <c r="E338" s="47" t="s">
        <v>6</v>
      </c>
      <c r="F338" s="83">
        <f>F339</f>
        <v>0</v>
      </c>
      <c r="G338" s="83">
        <f>G339</f>
        <v>18507930</v>
      </c>
      <c r="H338" s="139"/>
    </row>
    <row r="339" spans="1:8" ht="37.5" outlineLevel="5" x14ac:dyDescent="0.25">
      <c r="A339" s="46" t="s">
        <v>265</v>
      </c>
      <c r="B339" s="47" t="s">
        <v>534</v>
      </c>
      <c r="C339" s="47" t="s">
        <v>124</v>
      </c>
      <c r="D339" s="47" t="s">
        <v>299</v>
      </c>
      <c r="E339" s="47" t="s">
        <v>266</v>
      </c>
      <c r="F339" s="83">
        <f>F340</f>
        <v>0</v>
      </c>
      <c r="G339" s="83">
        <f>G340</f>
        <v>18507930</v>
      </c>
      <c r="H339" s="139"/>
    </row>
    <row r="340" spans="1:8" outlineLevel="5" x14ac:dyDescent="0.25">
      <c r="A340" s="46" t="s">
        <v>267</v>
      </c>
      <c r="B340" s="47" t="s">
        <v>534</v>
      </c>
      <c r="C340" s="47" t="s">
        <v>124</v>
      </c>
      <c r="D340" s="47" t="s">
        <v>299</v>
      </c>
      <c r="E340" s="47" t="s">
        <v>268</v>
      </c>
      <c r="F340" s="85">
        <v>0</v>
      </c>
      <c r="G340" s="85">
        <f>18337930+170000</f>
        <v>18507930</v>
      </c>
      <c r="H340" s="139"/>
    </row>
    <row r="341" spans="1:8" outlineLevel="5" x14ac:dyDescent="0.25">
      <c r="A341" s="79" t="s">
        <v>100</v>
      </c>
      <c r="B341" s="62" t="s">
        <v>534</v>
      </c>
      <c r="C341" s="62" t="s">
        <v>101</v>
      </c>
      <c r="D341" s="62" t="s">
        <v>126</v>
      </c>
      <c r="E341" s="62" t="s">
        <v>6</v>
      </c>
      <c r="F341" s="88">
        <f t="shared" ref="F341:G341" si="83">F342</f>
        <v>1838310</v>
      </c>
      <c r="G341" s="88">
        <f t="shared" si="83"/>
        <v>711000</v>
      </c>
      <c r="H341" s="139"/>
    </row>
    <row r="342" spans="1:8" outlineLevel="5" x14ac:dyDescent="0.25">
      <c r="A342" s="46" t="s">
        <v>305</v>
      </c>
      <c r="B342" s="47" t="s">
        <v>534</v>
      </c>
      <c r="C342" s="47" t="s">
        <v>304</v>
      </c>
      <c r="D342" s="47" t="s">
        <v>126</v>
      </c>
      <c r="E342" s="47" t="s">
        <v>6</v>
      </c>
      <c r="F342" s="83">
        <f>F343+F354</f>
        <v>1838310</v>
      </c>
      <c r="G342" s="83">
        <f>G343+G354</f>
        <v>711000</v>
      </c>
      <c r="H342" s="139"/>
    </row>
    <row r="343" spans="1:8" ht="37.5" outlineLevel="5" x14ac:dyDescent="0.25">
      <c r="A343" s="79" t="s">
        <v>385</v>
      </c>
      <c r="B343" s="62" t="s">
        <v>534</v>
      </c>
      <c r="C343" s="62" t="s">
        <v>304</v>
      </c>
      <c r="D343" s="62" t="s">
        <v>200</v>
      </c>
      <c r="E343" s="62" t="s">
        <v>6</v>
      </c>
      <c r="F343" s="88">
        <f>F344+F350</f>
        <v>1788310</v>
      </c>
      <c r="G343" s="88">
        <f>G344</f>
        <v>661000</v>
      </c>
      <c r="H343" s="139"/>
    </row>
    <row r="344" spans="1:8" ht="37.5" outlineLevel="7" x14ac:dyDescent="0.25">
      <c r="A344" s="46" t="s">
        <v>213</v>
      </c>
      <c r="B344" s="47" t="s">
        <v>534</v>
      </c>
      <c r="C344" s="47" t="s">
        <v>304</v>
      </c>
      <c r="D344" s="47" t="s">
        <v>231</v>
      </c>
      <c r="E344" s="47" t="s">
        <v>6</v>
      </c>
      <c r="F344" s="83">
        <f t="shared" ref="F344:G344" si="84">F345</f>
        <v>661000</v>
      </c>
      <c r="G344" s="83">
        <f t="shared" si="84"/>
        <v>661000</v>
      </c>
      <c r="H344" s="139"/>
    </row>
    <row r="345" spans="1:8" outlineLevel="7" x14ac:dyDescent="0.25">
      <c r="A345" s="46" t="s">
        <v>102</v>
      </c>
      <c r="B345" s="47" t="s">
        <v>534</v>
      </c>
      <c r="C345" s="47" t="s">
        <v>304</v>
      </c>
      <c r="D345" s="47" t="s">
        <v>201</v>
      </c>
      <c r="E345" s="47" t="s">
        <v>6</v>
      </c>
      <c r="F345" s="83">
        <f t="shared" ref="F345:G345" si="85">F346+F348</f>
        <v>661000</v>
      </c>
      <c r="G345" s="83">
        <f t="shared" si="85"/>
        <v>661000</v>
      </c>
      <c r="H345" s="139"/>
    </row>
    <row r="346" spans="1:8" ht="18.75" customHeight="1" outlineLevel="7" x14ac:dyDescent="0.25">
      <c r="A346" s="46" t="s">
        <v>15</v>
      </c>
      <c r="B346" s="47" t="s">
        <v>534</v>
      </c>
      <c r="C346" s="47" t="s">
        <v>304</v>
      </c>
      <c r="D346" s="47" t="s">
        <v>201</v>
      </c>
      <c r="E346" s="47" t="s">
        <v>16</v>
      </c>
      <c r="F346" s="83">
        <f t="shared" ref="F346:G346" si="86">F347</f>
        <v>631000</v>
      </c>
      <c r="G346" s="83">
        <f t="shared" si="86"/>
        <v>631000</v>
      </c>
      <c r="H346" s="139"/>
    </row>
    <row r="347" spans="1:8" ht="37.5" outlineLevel="7" x14ac:dyDescent="0.25">
      <c r="A347" s="46" t="s">
        <v>17</v>
      </c>
      <c r="B347" s="47" t="s">
        <v>534</v>
      </c>
      <c r="C347" s="47" t="s">
        <v>304</v>
      </c>
      <c r="D347" s="47" t="s">
        <v>201</v>
      </c>
      <c r="E347" s="47" t="s">
        <v>18</v>
      </c>
      <c r="F347" s="85">
        <v>631000</v>
      </c>
      <c r="G347" s="92">
        <v>631000</v>
      </c>
      <c r="H347" s="139"/>
    </row>
    <row r="348" spans="1:8" ht="21" customHeight="1" outlineLevel="7" x14ac:dyDescent="0.25">
      <c r="A348" s="46" t="s">
        <v>273</v>
      </c>
      <c r="B348" s="47" t="s">
        <v>534</v>
      </c>
      <c r="C348" s="47" t="s">
        <v>304</v>
      </c>
      <c r="D348" s="47" t="s">
        <v>201</v>
      </c>
      <c r="E348" s="47" t="s">
        <v>20</v>
      </c>
      <c r="F348" s="83">
        <f t="shared" ref="F348:G348" si="87">F349</f>
        <v>30000</v>
      </c>
      <c r="G348" s="83">
        <f t="shared" si="87"/>
        <v>30000</v>
      </c>
      <c r="H348" s="139"/>
    </row>
    <row r="349" spans="1:8" ht="21" customHeight="1" outlineLevel="7" x14ac:dyDescent="0.25">
      <c r="A349" s="46" t="s">
        <v>274</v>
      </c>
      <c r="B349" s="47" t="s">
        <v>534</v>
      </c>
      <c r="C349" s="47" t="s">
        <v>304</v>
      </c>
      <c r="D349" s="47" t="s">
        <v>201</v>
      </c>
      <c r="E349" s="47" t="s">
        <v>22</v>
      </c>
      <c r="F349" s="85">
        <v>30000</v>
      </c>
      <c r="G349" s="83">
        <v>30000</v>
      </c>
      <c r="H349" s="139"/>
    </row>
    <row r="350" spans="1:8" ht="21" customHeight="1" outlineLevel="7" x14ac:dyDescent="0.25">
      <c r="A350" s="210" t="s">
        <v>386</v>
      </c>
      <c r="B350" s="47" t="s">
        <v>534</v>
      </c>
      <c r="C350" s="47" t="s">
        <v>304</v>
      </c>
      <c r="D350" s="47" t="s">
        <v>307</v>
      </c>
      <c r="E350" s="47" t="s">
        <v>6</v>
      </c>
      <c r="F350" s="85">
        <f t="shared" ref="F350:G352" si="88">F351</f>
        <v>1127310</v>
      </c>
      <c r="G350" s="85">
        <f t="shared" si="88"/>
        <v>0</v>
      </c>
      <c r="H350" s="139"/>
    </row>
    <row r="351" spans="1:8" ht="21" customHeight="1" outlineLevel="7" x14ac:dyDescent="0.25">
      <c r="A351" s="210" t="s">
        <v>283</v>
      </c>
      <c r="B351" s="47" t="s">
        <v>534</v>
      </c>
      <c r="C351" s="47" t="s">
        <v>304</v>
      </c>
      <c r="D351" s="47" t="s">
        <v>306</v>
      </c>
      <c r="E351" s="47" t="s">
        <v>6</v>
      </c>
      <c r="F351" s="85">
        <f t="shared" si="88"/>
        <v>1127310</v>
      </c>
      <c r="G351" s="85">
        <f t="shared" si="88"/>
        <v>0</v>
      </c>
      <c r="H351" s="139"/>
    </row>
    <row r="352" spans="1:8" ht="21" customHeight="1" outlineLevel="7" x14ac:dyDescent="0.25">
      <c r="A352" s="210" t="s">
        <v>265</v>
      </c>
      <c r="B352" s="47" t="s">
        <v>534</v>
      </c>
      <c r="C352" s="47" t="s">
        <v>304</v>
      </c>
      <c r="D352" s="47" t="s">
        <v>306</v>
      </c>
      <c r="E352" s="47" t="s">
        <v>266</v>
      </c>
      <c r="F352" s="85">
        <f t="shared" si="88"/>
        <v>1127310</v>
      </c>
      <c r="G352" s="85">
        <f t="shared" si="88"/>
        <v>0</v>
      </c>
      <c r="H352" s="139"/>
    </row>
    <row r="353" spans="1:8" ht="21" customHeight="1" outlineLevel="7" x14ac:dyDescent="0.25">
      <c r="A353" s="210" t="s">
        <v>267</v>
      </c>
      <c r="B353" s="47" t="s">
        <v>534</v>
      </c>
      <c r="C353" s="47" t="s">
        <v>304</v>
      </c>
      <c r="D353" s="47" t="s">
        <v>306</v>
      </c>
      <c r="E353" s="47" t="s">
        <v>268</v>
      </c>
      <c r="F353" s="85">
        <v>1127310</v>
      </c>
      <c r="G353" s="83">
        <v>0</v>
      </c>
      <c r="H353" s="139"/>
    </row>
    <row r="354" spans="1:8" ht="37.5" outlineLevel="7" x14ac:dyDescent="0.25">
      <c r="A354" s="73" t="s">
        <v>488</v>
      </c>
      <c r="B354" s="62" t="s">
        <v>534</v>
      </c>
      <c r="C354" s="62" t="s">
        <v>304</v>
      </c>
      <c r="D354" s="62" t="s">
        <v>489</v>
      </c>
      <c r="E354" s="62" t="s">
        <v>6</v>
      </c>
      <c r="F354" s="85">
        <f t="shared" ref="F354:G357" si="89">F355</f>
        <v>50000</v>
      </c>
      <c r="G354" s="85">
        <f t="shared" si="89"/>
        <v>50000</v>
      </c>
      <c r="H354" s="139"/>
    </row>
    <row r="355" spans="1:8" outlineLevel="7" x14ac:dyDescent="0.25">
      <c r="A355" s="161" t="s">
        <v>490</v>
      </c>
      <c r="B355" s="47" t="s">
        <v>534</v>
      </c>
      <c r="C355" s="47" t="s">
        <v>304</v>
      </c>
      <c r="D355" s="47" t="s">
        <v>491</v>
      </c>
      <c r="E355" s="47" t="s">
        <v>6</v>
      </c>
      <c r="F355" s="85">
        <f t="shared" si="89"/>
        <v>50000</v>
      </c>
      <c r="G355" s="85">
        <f t="shared" si="89"/>
        <v>50000</v>
      </c>
      <c r="H355" s="139"/>
    </row>
    <row r="356" spans="1:8" ht="37.5" outlineLevel="7" x14ac:dyDescent="0.25">
      <c r="A356" s="46" t="s">
        <v>492</v>
      </c>
      <c r="B356" s="47" t="s">
        <v>534</v>
      </c>
      <c r="C356" s="47" t="s">
        <v>304</v>
      </c>
      <c r="D356" s="47" t="s">
        <v>493</v>
      </c>
      <c r="E356" s="47" t="s">
        <v>6</v>
      </c>
      <c r="F356" s="85">
        <f t="shared" si="89"/>
        <v>50000</v>
      </c>
      <c r="G356" s="85">
        <f t="shared" si="89"/>
        <v>50000</v>
      </c>
      <c r="H356" s="139"/>
    </row>
    <row r="357" spans="1:8" ht="24" customHeight="1" outlineLevel="7" x14ac:dyDescent="0.25">
      <c r="A357" s="46" t="s">
        <v>15</v>
      </c>
      <c r="B357" s="47" t="s">
        <v>534</v>
      </c>
      <c r="C357" s="47" t="s">
        <v>304</v>
      </c>
      <c r="D357" s="47" t="s">
        <v>493</v>
      </c>
      <c r="E357" s="47" t="s">
        <v>16</v>
      </c>
      <c r="F357" s="85">
        <f t="shared" si="89"/>
        <v>50000</v>
      </c>
      <c r="G357" s="85">
        <f t="shared" si="89"/>
        <v>50000</v>
      </c>
      <c r="H357" s="139"/>
    </row>
    <row r="358" spans="1:8" ht="37.5" outlineLevel="7" x14ac:dyDescent="0.25">
      <c r="A358" s="46" t="s">
        <v>17</v>
      </c>
      <c r="B358" s="47" t="s">
        <v>534</v>
      </c>
      <c r="C358" s="47" t="s">
        <v>304</v>
      </c>
      <c r="D358" s="47" t="s">
        <v>493</v>
      </c>
      <c r="E358" s="47" t="s">
        <v>18</v>
      </c>
      <c r="F358" s="85">
        <v>50000</v>
      </c>
      <c r="G358" s="83">
        <v>50000</v>
      </c>
      <c r="H358" s="139"/>
    </row>
    <row r="359" spans="1:8" outlineLevel="2" x14ac:dyDescent="0.25">
      <c r="A359" s="79" t="s">
        <v>103</v>
      </c>
      <c r="B359" s="47" t="s">
        <v>534</v>
      </c>
      <c r="C359" s="62" t="s">
        <v>104</v>
      </c>
      <c r="D359" s="62" t="s">
        <v>126</v>
      </c>
      <c r="E359" s="62" t="s">
        <v>6</v>
      </c>
      <c r="F359" s="87">
        <f t="shared" ref="F359:G364" si="90">F360</f>
        <v>1000000</v>
      </c>
      <c r="G359" s="87">
        <f t="shared" si="90"/>
        <v>1000000</v>
      </c>
      <c r="H359" s="139"/>
    </row>
    <row r="360" spans="1:8" outlineLevel="3" x14ac:dyDescent="0.25">
      <c r="A360" s="46" t="s">
        <v>105</v>
      </c>
      <c r="B360" s="47" t="s">
        <v>534</v>
      </c>
      <c r="C360" s="47" t="s">
        <v>106</v>
      </c>
      <c r="D360" s="47" t="s">
        <v>126</v>
      </c>
      <c r="E360" s="47" t="s">
        <v>6</v>
      </c>
      <c r="F360" s="85">
        <f t="shared" si="90"/>
        <v>1000000</v>
      </c>
      <c r="G360" s="85">
        <f t="shared" si="90"/>
        <v>1000000</v>
      </c>
      <c r="H360" s="139"/>
    </row>
    <row r="361" spans="1:8" ht="36.75" customHeight="1" outlineLevel="3" x14ac:dyDescent="0.25">
      <c r="A361" s="79" t="s">
        <v>442</v>
      </c>
      <c r="B361" s="47" t="s">
        <v>534</v>
      </c>
      <c r="C361" s="62" t="s">
        <v>106</v>
      </c>
      <c r="D361" s="62" t="s">
        <v>321</v>
      </c>
      <c r="E361" s="62" t="s">
        <v>6</v>
      </c>
      <c r="F361" s="87">
        <f>F362</f>
        <v>1000000</v>
      </c>
      <c r="G361" s="87">
        <f>G362</f>
        <v>1000000</v>
      </c>
      <c r="H361" s="139"/>
    </row>
    <row r="362" spans="1:8" ht="37.5" outlineLevel="3" x14ac:dyDescent="0.25">
      <c r="A362" s="49" t="s">
        <v>333</v>
      </c>
      <c r="B362" s="47" t="s">
        <v>534</v>
      </c>
      <c r="C362" s="47" t="s">
        <v>106</v>
      </c>
      <c r="D362" s="47" t="s">
        <v>323</v>
      </c>
      <c r="E362" s="47" t="s">
        <v>6</v>
      </c>
      <c r="F362" s="85">
        <f t="shared" si="90"/>
        <v>1000000</v>
      </c>
      <c r="G362" s="85">
        <f t="shared" si="90"/>
        <v>1000000</v>
      </c>
      <c r="H362" s="139"/>
    </row>
    <row r="363" spans="1:8" ht="37.5" outlineLevel="3" x14ac:dyDescent="0.25">
      <c r="A363" s="46" t="s">
        <v>107</v>
      </c>
      <c r="B363" s="47" t="s">
        <v>534</v>
      </c>
      <c r="C363" s="47" t="s">
        <v>106</v>
      </c>
      <c r="D363" s="47" t="s">
        <v>324</v>
      </c>
      <c r="E363" s="47" t="s">
        <v>6</v>
      </c>
      <c r="F363" s="85">
        <f t="shared" si="90"/>
        <v>1000000</v>
      </c>
      <c r="G363" s="85">
        <f t="shared" si="90"/>
        <v>1000000</v>
      </c>
      <c r="H363" s="139"/>
    </row>
    <row r="364" spans="1:8" ht="37.5" outlineLevel="3" x14ac:dyDescent="0.25">
      <c r="A364" s="46" t="s">
        <v>37</v>
      </c>
      <c r="B364" s="47" t="s">
        <v>534</v>
      </c>
      <c r="C364" s="47" t="s">
        <v>106</v>
      </c>
      <c r="D364" s="47" t="s">
        <v>324</v>
      </c>
      <c r="E364" s="47" t="s">
        <v>38</v>
      </c>
      <c r="F364" s="85">
        <f t="shared" si="90"/>
        <v>1000000</v>
      </c>
      <c r="G364" s="85">
        <f t="shared" si="90"/>
        <v>1000000</v>
      </c>
      <c r="H364" s="139"/>
    </row>
    <row r="365" spans="1:8" outlineLevel="3" x14ac:dyDescent="0.25">
      <c r="A365" s="46" t="s">
        <v>39</v>
      </c>
      <c r="B365" s="47" t="s">
        <v>534</v>
      </c>
      <c r="C365" s="47" t="s">
        <v>106</v>
      </c>
      <c r="D365" s="47" t="s">
        <v>324</v>
      </c>
      <c r="E365" s="47" t="s">
        <v>40</v>
      </c>
      <c r="F365" s="85">
        <v>1000000</v>
      </c>
      <c r="G365" s="85">
        <v>1000000</v>
      </c>
      <c r="H365" s="139"/>
    </row>
    <row r="366" spans="1:8" outlineLevel="3" x14ac:dyDescent="0.25">
      <c r="A366" s="44" t="s">
        <v>562</v>
      </c>
      <c r="B366" s="45" t="s">
        <v>535</v>
      </c>
      <c r="C366" s="45" t="s">
        <v>5</v>
      </c>
      <c r="D366" s="45" t="s">
        <v>126</v>
      </c>
      <c r="E366" s="45" t="s">
        <v>6</v>
      </c>
      <c r="F366" s="89">
        <f t="shared" ref="F366:G366" si="91">F367</f>
        <v>6224444</v>
      </c>
      <c r="G366" s="89">
        <f t="shared" si="91"/>
        <v>6224444</v>
      </c>
      <c r="H366" s="139"/>
    </row>
    <row r="367" spans="1:8" outlineLevel="3" x14ac:dyDescent="0.25">
      <c r="A367" s="46" t="s">
        <v>7</v>
      </c>
      <c r="B367" s="47" t="s">
        <v>535</v>
      </c>
      <c r="C367" s="47" t="s">
        <v>8</v>
      </c>
      <c r="D367" s="47" t="s">
        <v>126</v>
      </c>
      <c r="E367" s="47" t="s">
        <v>6</v>
      </c>
      <c r="F367" s="85">
        <f t="shared" ref="F367:G367" si="92">F368+F383+F388</f>
        <v>6224444</v>
      </c>
      <c r="G367" s="85">
        <f t="shared" si="92"/>
        <v>6224444</v>
      </c>
      <c r="H367" s="139"/>
    </row>
    <row r="368" spans="1:8" ht="56.25" outlineLevel="3" x14ac:dyDescent="0.25">
      <c r="A368" s="46" t="s">
        <v>108</v>
      </c>
      <c r="B368" s="47" t="s">
        <v>535</v>
      </c>
      <c r="C368" s="47" t="s">
        <v>109</v>
      </c>
      <c r="D368" s="47" t="s">
        <v>126</v>
      </c>
      <c r="E368" s="47" t="s">
        <v>6</v>
      </c>
      <c r="F368" s="85">
        <f t="shared" ref="F368:G368" si="93">F369</f>
        <v>4852227</v>
      </c>
      <c r="G368" s="85">
        <f t="shared" si="93"/>
        <v>4852227</v>
      </c>
      <c r="H368" s="139"/>
    </row>
    <row r="369" spans="1:8" ht="37.5" outlineLevel="3" x14ac:dyDescent="0.25">
      <c r="A369" s="46" t="s">
        <v>132</v>
      </c>
      <c r="B369" s="47" t="s">
        <v>535</v>
      </c>
      <c r="C369" s="47" t="s">
        <v>109</v>
      </c>
      <c r="D369" s="47" t="s">
        <v>127</v>
      </c>
      <c r="E369" s="47" t="s">
        <v>6</v>
      </c>
      <c r="F369" s="85">
        <f t="shared" ref="F369:G369" si="94">F370+F373+F380</f>
        <v>4852227</v>
      </c>
      <c r="G369" s="85">
        <f t="shared" si="94"/>
        <v>4852227</v>
      </c>
      <c r="H369" s="139"/>
    </row>
    <row r="370" spans="1:8" outlineLevel="7" x14ac:dyDescent="0.25">
      <c r="A370" s="46" t="s">
        <v>563</v>
      </c>
      <c r="B370" s="47" t="s">
        <v>535</v>
      </c>
      <c r="C370" s="47" t="s">
        <v>109</v>
      </c>
      <c r="D370" s="47" t="s">
        <v>564</v>
      </c>
      <c r="E370" s="47" t="s">
        <v>6</v>
      </c>
      <c r="F370" s="85">
        <f t="shared" ref="F370:G371" si="95">F371</f>
        <v>2207541</v>
      </c>
      <c r="G370" s="85">
        <f t="shared" si="95"/>
        <v>2207541</v>
      </c>
      <c r="H370" s="139"/>
    </row>
    <row r="371" spans="1:8" ht="57" customHeight="1" outlineLevel="7" x14ac:dyDescent="0.25">
      <c r="A371" s="46" t="s">
        <v>11</v>
      </c>
      <c r="B371" s="47" t="s">
        <v>535</v>
      </c>
      <c r="C371" s="47" t="s">
        <v>109</v>
      </c>
      <c r="D371" s="47" t="s">
        <v>564</v>
      </c>
      <c r="E371" s="47" t="s">
        <v>12</v>
      </c>
      <c r="F371" s="85">
        <f t="shared" si="95"/>
        <v>2207541</v>
      </c>
      <c r="G371" s="85">
        <f t="shared" si="95"/>
        <v>2207541</v>
      </c>
      <c r="H371" s="139"/>
    </row>
    <row r="372" spans="1:8" ht="18.75" customHeight="1" outlineLevel="7" x14ac:dyDescent="0.25">
      <c r="A372" s="46" t="s">
        <v>13</v>
      </c>
      <c r="B372" s="47" t="s">
        <v>535</v>
      </c>
      <c r="C372" s="47" t="s">
        <v>109</v>
      </c>
      <c r="D372" s="47" t="s">
        <v>564</v>
      </c>
      <c r="E372" s="47" t="s">
        <v>14</v>
      </c>
      <c r="F372" s="83">
        <v>2207541</v>
      </c>
      <c r="G372" s="83">
        <v>2207541</v>
      </c>
      <c r="H372" s="139"/>
    </row>
    <row r="373" spans="1:8" ht="37.5" outlineLevel="2" x14ac:dyDescent="0.25">
      <c r="A373" s="46" t="s">
        <v>528</v>
      </c>
      <c r="B373" s="47" t="s">
        <v>535</v>
      </c>
      <c r="C373" s="47" t="s">
        <v>109</v>
      </c>
      <c r="D373" s="47" t="s">
        <v>529</v>
      </c>
      <c r="E373" s="47" t="s">
        <v>6</v>
      </c>
      <c r="F373" s="85">
        <f t="shared" ref="F373:G373" si="96">F374+F376+F378</f>
        <v>2464686</v>
      </c>
      <c r="G373" s="85">
        <f t="shared" si="96"/>
        <v>2464686</v>
      </c>
      <c r="H373" s="139"/>
    </row>
    <row r="374" spans="1:8" ht="57" customHeight="1" outlineLevel="3" x14ac:dyDescent="0.25">
      <c r="A374" s="46" t="s">
        <v>11</v>
      </c>
      <c r="B374" s="47" t="s">
        <v>535</v>
      </c>
      <c r="C374" s="47" t="s">
        <v>109</v>
      </c>
      <c r="D374" s="47" t="s">
        <v>529</v>
      </c>
      <c r="E374" s="47" t="s">
        <v>12</v>
      </c>
      <c r="F374" s="85">
        <f t="shared" ref="F374:G374" si="97">F375</f>
        <v>2319186</v>
      </c>
      <c r="G374" s="85">
        <f t="shared" si="97"/>
        <v>2319186</v>
      </c>
      <c r="H374" s="139"/>
    </row>
    <row r="375" spans="1:8" ht="19.5" customHeight="1" outlineLevel="5" x14ac:dyDescent="0.25">
      <c r="A375" s="46" t="s">
        <v>13</v>
      </c>
      <c r="B375" s="47" t="s">
        <v>535</v>
      </c>
      <c r="C375" s="47" t="s">
        <v>109</v>
      </c>
      <c r="D375" s="47" t="s">
        <v>529</v>
      </c>
      <c r="E375" s="47" t="s">
        <v>14</v>
      </c>
      <c r="F375" s="83">
        <v>2319186</v>
      </c>
      <c r="G375" s="85">
        <v>2319186</v>
      </c>
      <c r="H375" s="139"/>
    </row>
    <row r="376" spans="1:8" ht="19.5" customHeight="1" outlineLevel="6" x14ac:dyDescent="0.25">
      <c r="A376" s="46" t="s">
        <v>15</v>
      </c>
      <c r="B376" s="47" t="s">
        <v>535</v>
      </c>
      <c r="C376" s="47" t="s">
        <v>109</v>
      </c>
      <c r="D376" s="47" t="s">
        <v>529</v>
      </c>
      <c r="E376" s="47" t="s">
        <v>16</v>
      </c>
      <c r="F376" s="85">
        <f t="shared" ref="F376:G376" si="98">F377</f>
        <v>140000</v>
      </c>
      <c r="G376" s="85">
        <f t="shared" si="98"/>
        <v>140000</v>
      </c>
      <c r="H376" s="139"/>
    </row>
    <row r="377" spans="1:8" ht="37.5" outlineLevel="7" x14ac:dyDescent="0.25">
      <c r="A377" s="46" t="s">
        <v>17</v>
      </c>
      <c r="B377" s="47" t="s">
        <v>535</v>
      </c>
      <c r="C377" s="47" t="s">
        <v>109</v>
      </c>
      <c r="D377" s="47" t="s">
        <v>529</v>
      </c>
      <c r="E377" s="47" t="s">
        <v>18</v>
      </c>
      <c r="F377" s="83">
        <v>140000</v>
      </c>
      <c r="G377" s="83">
        <v>140000</v>
      </c>
      <c r="H377" s="139"/>
    </row>
    <row r="378" spans="1:8" outlineLevel="6" x14ac:dyDescent="0.25">
      <c r="A378" s="46" t="s">
        <v>19</v>
      </c>
      <c r="B378" s="47" t="s">
        <v>535</v>
      </c>
      <c r="C378" s="47" t="s">
        <v>109</v>
      </c>
      <c r="D378" s="47" t="s">
        <v>529</v>
      </c>
      <c r="E378" s="47" t="s">
        <v>20</v>
      </c>
      <c r="F378" s="85">
        <f t="shared" ref="F378:G378" si="99">F379</f>
        <v>5500</v>
      </c>
      <c r="G378" s="85">
        <f t="shared" si="99"/>
        <v>5500</v>
      </c>
      <c r="H378" s="139"/>
    </row>
    <row r="379" spans="1:8" outlineLevel="7" x14ac:dyDescent="0.25">
      <c r="A379" s="46" t="s">
        <v>21</v>
      </c>
      <c r="B379" s="47" t="s">
        <v>535</v>
      </c>
      <c r="C379" s="47" t="s">
        <v>109</v>
      </c>
      <c r="D379" s="47" t="s">
        <v>529</v>
      </c>
      <c r="E379" s="47" t="s">
        <v>22</v>
      </c>
      <c r="F379" s="83">
        <v>5500</v>
      </c>
      <c r="G379" s="83">
        <v>5500</v>
      </c>
      <c r="H379" s="139"/>
    </row>
    <row r="380" spans="1:8" outlineLevel="5" x14ac:dyDescent="0.25">
      <c r="A380" s="46" t="s">
        <v>566</v>
      </c>
      <c r="B380" s="47" t="s">
        <v>535</v>
      </c>
      <c r="C380" s="47" t="s">
        <v>109</v>
      </c>
      <c r="D380" s="47" t="s">
        <v>565</v>
      </c>
      <c r="E380" s="47" t="s">
        <v>6</v>
      </c>
      <c r="F380" s="85">
        <f t="shared" ref="F380:G381" si="100">F381</f>
        <v>180000</v>
      </c>
      <c r="G380" s="85">
        <f t="shared" si="100"/>
        <v>180000</v>
      </c>
      <c r="H380" s="139"/>
    </row>
    <row r="381" spans="1:8" ht="58.5" customHeight="1" outlineLevel="6" x14ac:dyDescent="0.25">
      <c r="A381" s="46" t="s">
        <v>11</v>
      </c>
      <c r="B381" s="47" t="s">
        <v>535</v>
      </c>
      <c r="C381" s="47" t="s">
        <v>109</v>
      </c>
      <c r="D381" s="47" t="s">
        <v>565</v>
      </c>
      <c r="E381" s="47" t="s">
        <v>12</v>
      </c>
      <c r="F381" s="85">
        <f t="shared" si="100"/>
        <v>180000</v>
      </c>
      <c r="G381" s="85">
        <f t="shared" si="100"/>
        <v>180000</v>
      </c>
      <c r="H381" s="139"/>
    </row>
    <row r="382" spans="1:8" ht="20.25" customHeight="1" outlineLevel="7" x14ac:dyDescent="0.25">
      <c r="A382" s="46" t="s">
        <v>13</v>
      </c>
      <c r="B382" s="47" t="s">
        <v>535</v>
      </c>
      <c r="C382" s="47" t="s">
        <v>109</v>
      </c>
      <c r="D382" s="47" t="s">
        <v>565</v>
      </c>
      <c r="E382" s="47" t="s">
        <v>14</v>
      </c>
      <c r="F382" s="83">
        <v>180000</v>
      </c>
      <c r="G382" s="83">
        <v>180000</v>
      </c>
      <c r="H382" s="139"/>
    </row>
    <row r="383" spans="1:8" ht="37.5" outlineLevel="6" x14ac:dyDescent="0.25">
      <c r="A383" s="46" t="s">
        <v>9</v>
      </c>
      <c r="B383" s="47" t="s">
        <v>535</v>
      </c>
      <c r="C383" s="47" t="s">
        <v>10</v>
      </c>
      <c r="D383" s="47" t="s">
        <v>126</v>
      </c>
      <c r="E383" s="47" t="s">
        <v>6</v>
      </c>
      <c r="F383" s="85">
        <f t="shared" ref="F383:G386" si="101">F384</f>
        <v>1252217</v>
      </c>
      <c r="G383" s="85">
        <f t="shared" si="101"/>
        <v>1252217</v>
      </c>
      <c r="H383" s="139"/>
    </row>
    <row r="384" spans="1:8" ht="37.5" outlineLevel="7" x14ac:dyDescent="0.25">
      <c r="A384" s="46" t="s">
        <v>132</v>
      </c>
      <c r="B384" s="47" t="s">
        <v>535</v>
      </c>
      <c r="C384" s="47" t="s">
        <v>10</v>
      </c>
      <c r="D384" s="47" t="s">
        <v>127</v>
      </c>
      <c r="E384" s="47" t="s">
        <v>6</v>
      </c>
      <c r="F384" s="85">
        <f t="shared" si="101"/>
        <v>1252217</v>
      </c>
      <c r="G384" s="85">
        <f t="shared" si="101"/>
        <v>1252217</v>
      </c>
      <c r="H384" s="139"/>
    </row>
    <row r="385" spans="1:8" outlineLevel="6" x14ac:dyDescent="0.25">
      <c r="A385" s="46" t="s">
        <v>120</v>
      </c>
      <c r="B385" s="47" t="s">
        <v>535</v>
      </c>
      <c r="C385" s="47" t="s">
        <v>10</v>
      </c>
      <c r="D385" s="47" t="s">
        <v>143</v>
      </c>
      <c r="E385" s="47" t="s">
        <v>6</v>
      </c>
      <c r="F385" s="85">
        <f t="shared" si="101"/>
        <v>1252217</v>
      </c>
      <c r="G385" s="85">
        <f t="shared" si="101"/>
        <v>1252217</v>
      </c>
      <c r="H385" s="139"/>
    </row>
    <row r="386" spans="1:8" ht="57" customHeight="1" outlineLevel="7" x14ac:dyDescent="0.25">
      <c r="A386" s="46" t="s">
        <v>11</v>
      </c>
      <c r="B386" s="47" t="s">
        <v>535</v>
      </c>
      <c r="C386" s="47" t="s">
        <v>10</v>
      </c>
      <c r="D386" s="47" t="s">
        <v>143</v>
      </c>
      <c r="E386" s="47" t="s">
        <v>12</v>
      </c>
      <c r="F386" s="85">
        <f t="shared" si="101"/>
        <v>1252217</v>
      </c>
      <c r="G386" s="85">
        <f t="shared" si="101"/>
        <v>1252217</v>
      </c>
      <c r="H386" s="139"/>
    </row>
    <row r="387" spans="1:8" ht="20.25" customHeight="1" outlineLevel="3" x14ac:dyDescent="0.25">
      <c r="A387" s="46" t="s">
        <v>13</v>
      </c>
      <c r="B387" s="47" t="s">
        <v>535</v>
      </c>
      <c r="C387" s="47" t="s">
        <v>10</v>
      </c>
      <c r="D387" s="47" t="s">
        <v>143</v>
      </c>
      <c r="E387" s="47" t="s">
        <v>14</v>
      </c>
      <c r="F387" s="83">
        <v>1252217</v>
      </c>
      <c r="G387" s="85">
        <v>1252217</v>
      </c>
      <c r="H387" s="139"/>
    </row>
    <row r="388" spans="1:8" outlineLevel="3" x14ac:dyDescent="0.25">
      <c r="A388" s="46" t="s">
        <v>23</v>
      </c>
      <c r="B388" s="47" t="s">
        <v>535</v>
      </c>
      <c r="C388" s="47" t="s">
        <v>24</v>
      </c>
      <c r="D388" s="47" t="s">
        <v>126</v>
      </c>
      <c r="E388" s="47" t="s">
        <v>6</v>
      </c>
      <c r="F388" s="85">
        <f t="shared" ref="F388:G388" si="102">F389+F394</f>
        <v>120000</v>
      </c>
      <c r="G388" s="85">
        <f t="shared" si="102"/>
        <v>120000</v>
      </c>
      <c r="H388" s="139"/>
    </row>
    <row r="389" spans="1:8" ht="37.5" outlineLevel="3" x14ac:dyDescent="0.25">
      <c r="A389" s="79" t="s">
        <v>433</v>
      </c>
      <c r="B389" s="62" t="s">
        <v>535</v>
      </c>
      <c r="C389" s="62" t="s">
        <v>24</v>
      </c>
      <c r="D389" s="62" t="s">
        <v>128</v>
      </c>
      <c r="E389" s="62" t="s">
        <v>6</v>
      </c>
      <c r="F389" s="87">
        <f t="shared" ref="F389:G392" si="103">F390</f>
        <v>20000</v>
      </c>
      <c r="G389" s="87">
        <f t="shared" si="103"/>
        <v>20000</v>
      </c>
      <c r="H389" s="139"/>
    </row>
    <row r="390" spans="1:8" ht="37.5" outlineLevel="3" x14ac:dyDescent="0.25">
      <c r="A390" s="80" t="s">
        <v>214</v>
      </c>
      <c r="B390" s="47" t="s">
        <v>535</v>
      </c>
      <c r="C390" s="47" t="s">
        <v>24</v>
      </c>
      <c r="D390" s="47" t="s">
        <v>319</v>
      </c>
      <c r="E390" s="47" t="s">
        <v>6</v>
      </c>
      <c r="F390" s="85">
        <f t="shared" si="103"/>
        <v>20000</v>
      </c>
      <c r="G390" s="85">
        <f t="shared" si="103"/>
        <v>20000</v>
      </c>
      <c r="H390" s="139"/>
    </row>
    <row r="391" spans="1:8" outlineLevel="3" x14ac:dyDescent="0.25">
      <c r="A391" s="80" t="s">
        <v>327</v>
      </c>
      <c r="B391" s="47" t="s">
        <v>535</v>
      </c>
      <c r="C391" s="47" t="s">
        <v>24</v>
      </c>
      <c r="D391" s="47" t="s">
        <v>320</v>
      </c>
      <c r="E391" s="47" t="s">
        <v>6</v>
      </c>
      <c r="F391" s="85">
        <f t="shared" si="103"/>
        <v>20000</v>
      </c>
      <c r="G391" s="85">
        <f t="shared" si="103"/>
        <v>20000</v>
      </c>
      <c r="H391" s="139"/>
    </row>
    <row r="392" spans="1:8" ht="19.5" customHeight="1" outlineLevel="3" x14ac:dyDescent="0.25">
      <c r="A392" s="46" t="s">
        <v>15</v>
      </c>
      <c r="B392" s="47" t="s">
        <v>535</v>
      </c>
      <c r="C392" s="47" t="s">
        <v>24</v>
      </c>
      <c r="D392" s="47" t="s">
        <v>320</v>
      </c>
      <c r="E392" s="47" t="s">
        <v>16</v>
      </c>
      <c r="F392" s="85">
        <f t="shared" si="103"/>
        <v>20000</v>
      </c>
      <c r="G392" s="85">
        <f t="shared" si="103"/>
        <v>20000</v>
      </c>
      <c r="H392" s="139"/>
    </row>
    <row r="393" spans="1:8" ht="37.5" outlineLevel="3" x14ac:dyDescent="0.25">
      <c r="A393" s="46" t="s">
        <v>17</v>
      </c>
      <c r="B393" s="47" t="s">
        <v>535</v>
      </c>
      <c r="C393" s="47" t="s">
        <v>24</v>
      </c>
      <c r="D393" s="47" t="s">
        <v>320</v>
      </c>
      <c r="E393" s="47" t="s">
        <v>18</v>
      </c>
      <c r="F393" s="83">
        <v>20000</v>
      </c>
      <c r="G393" s="85">
        <v>20000</v>
      </c>
      <c r="H393" s="139"/>
    </row>
    <row r="394" spans="1:8" ht="37.5" outlineLevel="3" x14ac:dyDescent="0.25">
      <c r="A394" s="79" t="s">
        <v>132</v>
      </c>
      <c r="B394" s="62" t="s">
        <v>535</v>
      </c>
      <c r="C394" s="62" t="s">
        <v>24</v>
      </c>
      <c r="D394" s="62" t="s">
        <v>127</v>
      </c>
      <c r="E394" s="62" t="s">
        <v>6</v>
      </c>
      <c r="F394" s="91">
        <f t="shared" ref="F394:G396" si="104">F395</f>
        <v>100000</v>
      </c>
      <c r="G394" s="91">
        <f t="shared" si="104"/>
        <v>100000</v>
      </c>
      <c r="H394" s="139"/>
    </row>
    <row r="395" spans="1:8" ht="21.75" customHeight="1" outlineLevel="3" x14ac:dyDescent="0.25">
      <c r="A395" s="46" t="s">
        <v>567</v>
      </c>
      <c r="B395" s="47" t="s">
        <v>535</v>
      </c>
      <c r="C395" s="47" t="s">
        <v>24</v>
      </c>
      <c r="D395" s="71">
        <v>9909970201</v>
      </c>
      <c r="E395" s="47" t="s">
        <v>6</v>
      </c>
      <c r="F395" s="92">
        <f t="shared" si="104"/>
        <v>100000</v>
      </c>
      <c r="G395" s="92">
        <f t="shared" si="104"/>
        <v>100000</v>
      </c>
      <c r="H395" s="139"/>
    </row>
    <row r="396" spans="1:8" ht="18.75" customHeight="1" outlineLevel="3" x14ac:dyDescent="0.25">
      <c r="A396" s="46" t="s">
        <v>15</v>
      </c>
      <c r="B396" s="47" t="s">
        <v>535</v>
      </c>
      <c r="C396" s="47" t="s">
        <v>24</v>
      </c>
      <c r="D396" s="71">
        <v>9909970201</v>
      </c>
      <c r="E396" s="47" t="s">
        <v>16</v>
      </c>
      <c r="F396" s="92">
        <f t="shared" si="104"/>
        <v>100000</v>
      </c>
      <c r="G396" s="92">
        <f t="shared" si="104"/>
        <v>100000</v>
      </c>
      <c r="H396" s="139"/>
    </row>
    <row r="397" spans="1:8" ht="37.5" outlineLevel="3" x14ac:dyDescent="0.25">
      <c r="A397" s="46" t="s">
        <v>17</v>
      </c>
      <c r="B397" s="47" t="s">
        <v>535</v>
      </c>
      <c r="C397" s="47" t="s">
        <v>24</v>
      </c>
      <c r="D397" s="71">
        <v>9909970201</v>
      </c>
      <c r="E397" s="47" t="s">
        <v>18</v>
      </c>
      <c r="F397" s="83">
        <v>100000</v>
      </c>
      <c r="G397" s="85">
        <v>100000</v>
      </c>
      <c r="H397" s="139"/>
    </row>
    <row r="398" spans="1:8" ht="37.5" outlineLevel="3" x14ac:dyDescent="0.25">
      <c r="A398" s="44" t="s">
        <v>591</v>
      </c>
      <c r="B398" s="45" t="s">
        <v>571</v>
      </c>
      <c r="C398" s="45" t="s">
        <v>5</v>
      </c>
      <c r="D398" s="45" t="s">
        <v>126</v>
      </c>
      <c r="E398" s="45" t="s">
        <v>6</v>
      </c>
      <c r="F398" s="89">
        <f>F399+F499+F513</f>
        <v>502490320.33000004</v>
      </c>
      <c r="G398" s="89">
        <f>G399+G499+G513</f>
        <v>523738299.83999997</v>
      </c>
      <c r="H398" s="139"/>
    </row>
    <row r="399" spans="1:8" outlineLevel="3" x14ac:dyDescent="0.25">
      <c r="A399" s="79" t="s">
        <v>69</v>
      </c>
      <c r="B399" s="62" t="s">
        <v>571</v>
      </c>
      <c r="C399" s="62" t="s">
        <v>70</v>
      </c>
      <c r="D399" s="62" t="s">
        <v>126</v>
      </c>
      <c r="E399" s="62" t="s">
        <v>6</v>
      </c>
      <c r="F399" s="87">
        <f>F400+F420+F468+F479+F454</f>
        <v>497953167.33000004</v>
      </c>
      <c r="G399" s="87">
        <f>G400+G420+G468+G479+G454</f>
        <v>519898997.83999997</v>
      </c>
      <c r="H399" s="139"/>
    </row>
    <row r="400" spans="1:8" outlineLevel="3" x14ac:dyDescent="0.25">
      <c r="A400" s="46" t="s">
        <v>110</v>
      </c>
      <c r="B400" s="47" t="s">
        <v>571</v>
      </c>
      <c r="C400" s="47" t="s">
        <v>111</v>
      </c>
      <c r="D400" s="47" t="s">
        <v>126</v>
      </c>
      <c r="E400" s="47" t="s">
        <v>6</v>
      </c>
      <c r="F400" s="85">
        <f t="shared" ref="F400:G401" si="105">F401</f>
        <v>110540713.96000001</v>
      </c>
      <c r="G400" s="85">
        <f t="shared" si="105"/>
        <v>115938708.71000001</v>
      </c>
      <c r="H400" s="139"/>
    </row>
    <row r="401" spans="1:8" ht="37.5" outlineLevel="3" x14ac:dyDescent="0.25">
      <c r="A401" s="79" t="s">
        <v>403</v>
      </c>
      <c r="B401" s="62" t="s">
        <v>571</v>
      </c>
      <c r="C401" s="62" t="s">
        <v>111</v>
      </c>
      <c r="D401" s="62" t="s">
        <v>138</v>
      </c>
      <c r="E401" s="62" t="s">
        <v>6</v>
      </c>
      <c r="F401" s="87">
        <f t="shared" si="105"/>
        <v>110540713.96000001</v>
      </c>
      <c r="G401" s="87">
        <f t="shared" si="105"/>
        <v>115938708.71000001</v>
      </c>
      <c r="H401" s="139"/>
    </row>
    <row r="402" spans="1:8" ht="37.5" outlineLevel="3" x14ac:dyDescent="0.25">
      <c r="A402" s="46" t="s">
        <v>404</v>
      </c>
      <c r="B402" s="47" t="s">
        <v>571</v>
      </c>
      <c r="C402" s="47" t="s">
        <v>111</v>
      </c>
      <c r="D402" s="47" t="s">
        <v>139</v>
      </c>
      <c r="E402" s="47" t="s">
        <v>6</v>
      </c>
      <c r="F402" s="85">
        <f>F403+F410</f>
        <v>110540713.96000001</v>
      </c>
      <c r="G402" s="85">
        <f>G403+G410</f>
        <v>115938708.71000001</v>
      </c>
      <c r="H402" s="139"/>
    </row>
    <row r="403" spans="1:8" ht="37.5" outlineLevel="3" x14ac:dyDescent="0.25">
      <c r="A403" s="49" t="s">
        <v>202</v>
      </c>
      <c r="B403" s="47" t="s">
        <v>571</v>
      </c>
      <c r="C403" s="47" t="s">
        <v>111</v>
      </c>
      <c r="D403" s="47" t="s">
        <v>220</v>
      </c>
      <c r="E403" s="47" t="s">
        <v>6</v>
      </c>
      <c r="F403" s="85">
        <f>F404+F407</f>
        <v>110298213.96000001</v>
      </c>
      <c r="G403" s="85">
        <f>G404+G407</f>
        <v>115798708.71000001</v>
      </c>
      <c r="H403" s="139"/>
    </row>
    <row r="404" spans="1:8" s="3" customFormat="1" ht="37.5" x14ac:dyDescent="0.25">
      <c r="A404" s="46" t="s">
        <v>113</v>
      </c>
      <c r="B404" s="47" t="s">
        <v>571</v>
      </c>
      <c r="C404" s="47" t="s">
        <v>111</v>
      </c>
      <c r="D404" s="47" t="s">
        <v>144</v>
      </c>
      <c r="E404" s="47" t="s">
        <v>6</v>
      </c>
      <c r="F404" s="85">
        <f t="shared" ref="F404:G405" si="106">F405</f>
        <v>29581197.960000001</v>
      </c>
      <c r="G404" s="85">
        <f t="shared" si="106"/>
        <v>30298365.710000001</v>
      </c>
      <c r="H404" s="138"/>
    </row>
    <row r="405" spans="1:8" s="3" customFormat="1" ht="37.5" x14ac:dyDescent="0.25">
      <c r="A405" s="46" t="s">
        <v>37</v>
      </c>
      <c r="B405" s="47" t="s">
        <v>571</v>
      </c>
      <c r="C405" s="47" t="s">
        <v>111</v>
      </c>
      <c r="D405" s="47" t="s">
        <v>144</v>
      </c>
      <c r="E405" s="47" t="s">
        <v>38</v>
      </c>
      <c r="F405" s="85">
        <f t="shared" si="106"/>
        <v>29581197.960000001</v>
      </c>
      <c r="G405" s="85">
        <f t="shared" si="106"/>
        <v>30298365.710000001</v>
      </c>
      <c r="H405" s="138"/>
    </row>
    <row r="406" spans="1:8" x14ac:dyDescent="0.25">
      <c r="A406" s="46" t="s">
        <v>74</v>
      </c>
      <c r="B406" s="47" t="s">
        <v>571</v>
      </c>
      <c r="C406" s="47" t="s">
        <v>111</v>
      </c>
      <c r="D406" s="47" t="s">
        <v>144</v>
      </c>
      <c r="E406" s="47" t="s">
        <v>75</v>
      </c>
      <c r="F406" s="83">
        <v>29581197.960000001</v>
      </c>
      <c r="G406" s="92">
        <v>30298365.710000001</v>
      </c>
      <c r="H406" s="139"/>
    </row>
    <row r="407" spans="1:8" ht="75" x14ac:dyDescent="0.25">
      <c r="A407" s="49" t="s">
        <v>405</v>
      </c>
      <c r="B407" s="47" t="s">
        <v>571</v>
      </c>
      <c r="C407" s="47" t="s">
        <v>111</v>
      </c>
      <c r="D407" s="47" t="s">
        <v>145</v>
      </c>
      <c r="E407" s="47" t="s">
        <v>6</v>
      </c>
      <c r="F407" s="85">
        <f t="shared" ref="F407:G408" si="107">F408</f>
        <v>80717016</v>
      </c>
      <c r="G407" s="85">
        <f t="shared" si="107"/>
        <v>85500343</v>
      </c>
      <c r="H407" s="70"/>
    </row>
    <row r="408" spans="1:8" ht="37.5" x14ac:dyDescent="0.25">
      <c r="A408" s="46" t="s">
        <v>37</v>
      </c>
      <c r="B408" s="47" t="s">
        <v>571</v>
      </c>
      <c r="C408" s="47" t="s">
        <v>111</v>
      </c>
      <c r="D408" s="47" t="s">
        <v>145</v>
      </c>
      <c r="E408" s="47" t="s">
        <v>38</v>
      </c>
      <c r="F408" s="85">
        <f t="shared" si="107"/>
        <v>80717016</v>
      </c>
      <c r="G408" s="85">
        <f t="shared" si="107"/>
        <v>85500343</v>
      </c>
    </row>
    <row r="409" spans="1:8" x14ac:dyDescent="0.3">
      <c r="A409" s="46" t="s">
        <v>74</v>
      </c>
      <c r="B409" s="47" t="s">
        <v>571</v>
      </c>
      <c r="C409" s="47" t="s">
        <v>111</v>
      </c>
      <c r="D409" s="47" t="s">
        <v>145</v>
      </c>
      <c r="E409" s="47" t="s">
        <v>75</v>
      </c>
      <c r="F409" s="83">
        <v>80717016</v>
      </c>
      <c r="G409" s="84">
        <v>85500343</v>
      </c>
      <c r="H409" s="139"/>
    </row>
    <row r="410" spans="1:8" ht="37.5" x14ac:dyDescent="0.25">
      <c r="A410" s="49" t="s">
        <v>203</v>
      </c>
      <c r="B410" s="47" t="s">
        <v>571</v>
      </c>
      <c r="C410" s="47" t="s">
        <v>111</v>
      </c>
      <c r="D410" s="47" t="s">
        <v>222</v>
      </c>
      <c r="E410" s="47" t="s">
        <v>6</v>
      </c>
      <c r="F410" s="83">
        <f>F417+F411+F414</f>
        <v>242500</v>
      </c>
      <c r="G410" s="83">
        <f>G417+G411+G414</f>
        <v>140000</v>
      </c>
      <c r="H410" s="139"/>
    </row>
    <row r="411" spans="1:8" ht="37.5" x14ac:dyDescent="0.25">
      <c r="A411" s="46" t="s">
        <v>284</v>
      </c>
      <c r="B411" s="47" t="s">
        <v>571</v>
      </c>
      <c r="C411" s="47" t="s">
        <v>111</v>
      </c>
      <c r="D411" s="47" t="s">
        <v>285</v>
      </c>
      <c r="E411" s="47" t="s">
        <v>6</v>
      </c>
      <c r="F411" s="83">
        <f>F412</f>
        <v>97500</v>
      </c>
      <c r="G411" s="83">
        <f>G412</f>
        <v>95000</v>
      </c>
    </row>
    <row r="412" spans="1:8" ht="37.5" x14ac:dyDescent="0.25">
      <c r="A412" s="46" t="s">
        <v>37</v>
      </c>
      <c r="B412" s="47" t="s">
        <v>571</v>
      </c>
      <c r="C412" s="47" t="s">
        <v>111</v>
      </c>
      <c r="D412" s="47" t="s">
        <v>285</v>
      </c>
      <c r="E412" s="47" t="s">
        <v>38</v>
      </c>
      <c r="F412" s="83">
        <f>F413</f>
        <v>97500</v>
      </c>
      <c r="G412" s="83">
        <f>G413</f>
        <v>95000</v>
      </c>
    </row>
    <row r="413" spans="1:8" x14ac:dyDescent="0.25">
      <c r="A413" s="46" t="s">
        <v>74</v>
      </c>
      <c r="B413" s="47" t="s">
        <v>571</v>
      </c>
      <c r="C413" s="47" t="s">
        <v>111</v>
      </c>
      <c r="D413" s="47" t="s">
        <v>285</v>
      </c>
      <c r="E413" s="47" t="s">
        <v>75</v>
      </c>
      <c r="F413" s="83">
        <v>97500</v>
      </c>
      <c r="G413" s="83">
        <v>95000</v>
      </c>
    </row>
    <row r="414" spans="1:8" x14ac:dyDescent="0.25">
      <c r="A414" s="46" t="s">
        <v>269</v>
      </c>
      <c r="B414" s="47" t="s">
        <v>571</v>
      </c>
      <c r="C414" s="47" t="s">
        <v>111</v>
      </c>
      <c r="D414" s="47" t="s">
        <v>286</v>
      </c>
      <c r="E414" s="47" t="s">
        <v>6</v>
      </c>
      <c r="F414" s="92">
        <f t="shared" ref="F414:G415" si="108">F415</f>
        <v>45000</v>
      </c>
      <c r="G414" s="92">
        <f t="shared" si="108"/>
        <v>45000</v>
      </c>
    </row>
    <row r="415" spans="1:8" ht="37.5" x14ac:dyDescent="0.25">
      <c r="A415" s="46" t="s">
        <v>37</v>
      </c>
      <c r="B415" s="47" t="s">
        <v>571</v>
      </c>
      <c r="C415" s="47" t="s">
        <v>111</v>
      </c>
      <c r="D415" s="47" t="s">
        <v>286</v>
      </c>
      <c r="E415" s="47" t="s">
        <v>38</v>
      </c>
      <c r="F415" s="92">
        <f t="shared" si="108"/>
        <v>45000</v>
      </c>
      <c r="G415" s="92">
        <f t="shared" si="108"/>
        <v>45000</v>
      </c>
    </row>
    <row r="416" spans="1:8" x14ac:dyDescent="0.25">
      <c r="A416" s="46" t="s">
        <v>74</v>
      </c>
      <c r="B416" s="47" t="s">
        <v>571</v>
      </c>
      <c r="C416" s="47" t="s">
        <v>111</v>
      </c>
      <c r="D416" s="47" t="s">
        <v>286</v>
      </c>
      <c r="E416" s="47" t="s">
        <v>75</v>
      </c>
      <c r="F416" s="83">
        <v>45000</v>
      </c>
      <c r="G416" s="83">
        <v>45000</v>
      </c>
    </row>
    <row r="417" spans="1:8" ht="56.25" x14ac:dyDescent="0.25">
      <c r="A417" s="46" t="s">
        <v>464</v>
      </c>
      <c r="B417" s="47" t="s">
        <v>571</v>
      </c>
      <c r="C417" s="47" t="s">
        <v>111</v>
      </c>
      <c r="D417" s="47" t="s">
        <v>465</v>
      </c>
      <c r="E417" s="47" t="s">
        <v>6</v>
      </c>
      <c r="F417" s="92">
        <f t="shared" ref="F417:G418" si="109">F418</f>
        <v>100000</v>
      </c>
      <c r="G417" s="92">
        <f t="shared" si="109"/>
        <v>0</v>
      </c>
    </row>
    <row r="418" spans="1:8" ht="37.5" x14ac:dyDescent="0.25">
      <c r="A418" s="46" t="s">
        <v>37</v>
      </c>
      <c r="B418" s="47" t="s">
        <v>571</v>
      </c>
      <c r="C418" s="47" t="s">
        <v>111</v>
      </c>
      <c r="D418" s="47" t="s">
        <v>465</v>
      </c>
      <c r="E418" s="47" t="s">
        <v>38</v>
      </c>
      <c r="F418" s="92">
        <f t="shared" si="109"/>
        <v>100000</v>
      </c>
      <c r="G418" s="92">
        <f t="shared" si="109"/>
        <v>0</v>
      </c>
    </row>
    <row r="419" spans="1:8" x14ac:dyDescent="0.25">
      <c r="A419" s="46" t="s">
        <v>74</v>
      </c>
      <c r="B419" s="47" t="s">
        <v>571</v>
      </c>
      <c r="C419" s="47" t="s">
        <v>111</v>
      </c>
      <c r="D419" s="47" t="s">
        <v>465</v>
      </c>
      <c r="E419" s="47" t="s">
        <v>75</v>
      </c>
      <c r="F419" s="83">
        <v>100000</v>
      </c>
      <c r="G419" s="83">
        <v>0</v>
      </c>
    </row>
    <row r="420" spans="1:8" x14ac:dyDescent="0.25">
      <c r="A420" s="46" t="s">
        <v>71</v>
      </c>
      <c r="B420" s="47" t="s">
        <v>571</v>
      </c>
      <c r="C420" s="47" t="s">
        <v>72</v>
      </c>
      <c r="D420" s="47" t="s">
        <v>126</v>
      </c>
      <c r="E420" s="47" t="s">
        <v>6</v>
      </c>
      <c r="F420" s="85">
        <f t="shared" ref="F420:G421" si="110">F421</f>
        <v>349776745.51999998</v>
      </c>
      <c r="G420" s="85">
        <f t="shared" si="110"/>
        <v>365891805.06999999</v>
      </c>
    </row>
    <row r="421" spans="1:8" ht="37.5" x14ac:dyDescent="0.25">
      <c r="A421" s="79" t="s">
        <v>403</v>
      </c>
      <c r="B421" s="62" t="s">
        <v>571</v>
      </c>
      <c r="C421" s="62" t="s">
        <v>72</v>
      </c>
      <c r="D421" s="62" t="s">
        <v>138</v>
      </c>
      <c r="E421" s="62" t="s">
        <v>6</v>
      </c>
      <c r="F421" s="87">
        <f t="shared" si="110"/>
        <v>349776745.51999998</v>
      </c>
      <c r="G421" s="87">
        <f t="shared" si="110"/>
        <v>365891805.06999999</v>
      </c>
      <c r="H421" s="4"/>
    </row>
    <row r="422" spans="1:8" ht="37.5" x14ac:dyDescent="0.25">
      <c r="A422" s="46" t="s">
        <v>407</v>
      </c>
      <c r="B422" s="47" t="s">
        <v>571</v>
      </c>
      <c r="C422" s="47" t="s">
        <v>72</v>
      </c>
      <c r="D422" s="47" t="s">
        <v>146</v>
      </c>
      <c r="E422" s="47" t="s">
        <v>6</v>
      </c>
      <c r="F422" s="85">
        <f>F423+F436+F446+F450</f>
        <v>349776745.51999998</v>
      </c>
      <c r="G422" s="85">
        <f>G423+G436+G446+G450</f>
        <v>365891805.06999999</v>
      </c>
    </row>
    <row r="423" spans="1:8" ht="37.5" x14ac:dyDescent="0.25">
      <c r="A423" s="49" t="s">
        <v>205</v>
      </c>
      <c r="B423" s="47" t="s">
        <v>571</v>
      </c>
      <c r="C423" s="47" t="s">
        <v>72</v>
      </c>
      <c r="D423" s="47" t="s">
        <v>223</v>
      </c>
      <c r="E423" s="47" t="s">
        <v>6</v>
      </c>
      <c r="F423" s="85">
        <f>F424+F427+F430+F433</f>
        <v>341121441.27999997</v>
      </c>
      <c r="G423" s="85">
        <f>G424+G427+G430+G433</f>
        <v>357278714.27999997</v>
      </c>
    </row>
    <row r="424" spans="1:8" ht="56.25" x14ac:dyDescent="0.25">
      <c r="A424" s="51" t="s">
        <v>648</v>
      </c>
      <c r="B424" s="47" t="s">
        <v>571</v>
      </c>
      <c r="C424" s="47" t="s">
        <v>72</v>
      </c>
      <c r="D424" s="47" t="s">
        <v>649</v>
      </c>
      <c r="E424" s="47" t="s">
        <v>6</v>
      </c>
      <c r="F424" s="85">
        <f>F425</f>
        <v>20592000</v>
      </c>
      <c r="G424" s="85">
        <f>G425</f>
        <v>20592000</v>
      </c>
    </row>
    <row r="425" spans="1:8" ht="37.5" x14ac:dyDescent="0.25">
      <c r="A425" s="46" t="s">
        <v>37</v>
      </c>
      <c r="B425" s="47" t="s">
        <v>571</v>
      </c>
      <c r="C425" s="47" t="s">
        <v>72</v>
      </c>
      <c r="D425" s="47" t="s">
        <v>649</v>
      </c>
      <c r="E425" s="47" t="s">
        <v>38</v>
      </c>
      <c r="F425" s="85">
        <f>F426</f>
        <v>20592000</v>
      </c>
      <c r="G425" s="85">
        <f>G426</f>
        <v>20592000</v>
      </c>
    </row>
    <row r="426" spans="1:8" x14ac:dyDescent="0.25">
      <c r="A426" s="46" t="s">
        <v>74</v>
      </c>
      <c r="B426" s="47" t="s">
        <v>571</v>
      </c>
      <c r="C426" s="47" t="s">
        <v>72</v>
      </c>
      <c r="D426" s="47" t="s">
        <v>649</v>
      </c>
      <c r="E426" s="47" t="s">
        <v>75</v>
      </c>
      <c r="F426" s="85">
        <v>20592000</v>
      </c>
      <c r="G426" s="85">
        <v>20592000</v>
      </c>
    </row>
    <row r="427" spans="1:8" ht="37.5" x14ac:dyDescent="0.25">
      <c r="A427" s="46" t="s">
        <v>114</v>
      </c>
      <c r="B427" s="47" t="s">
        <v>571</v>
      </c>
      <c r="C427" s="47" t="s">
        <v>72</v>
      </c>
      <c r="D427" s="47" t="s">
        <v>147</v>
      </c>
      <c r="E427" s="47" t="s">
        <v>6</v>
      </c>
      <c r="F427" s="85">
        <f t="shared" ref="F427:G428" si="111">F428</f>
        <v>60979276.280000001</v>
      </c>
      <c r="G427" s="85">
        <f t="shared" si="111"/>
        <v>62457660.280000001</v>
      </c>
    </row>
    <row r="428" spans="1:8" ht="37.5" x14ac:dyDescent="0.25">
      <c r="A428" s="46" t="s">
        <v>37</v>
      </c>
      <c r="B428" s="47" t="s">
        <v>571</v>
      </c>
      <c r="C428" s="47" t="s">
        <v>72</v>
      </c>
      <c r="D428" s="47" t="s">
        <v>147</v>
      </c>
      <c r="E428" s="47" t="s">
        <v>38</v>
      </c>
      <c r="F428" s="85">
        <f t="shared" si="111"/>
        <v>60979276.280000001</v>
      </c>
      <c r="G428" s="85">
        <f t="shared" si="111"/>
        <v>62457660.280000001</v>
      </c>
    </row>
    <row r="429" spans="1:8" x14ac:dyDescent="0.3">
      <c r="A429" s="46" t="s">
        <v>74</v>
      </c>
      <c r="B429" s="47" t="s">
        <v>571</v>
      </c>
      <c r="C429" s="47" t="s">
        <v>72</v>
      </c>
      <c r="D429" s="47" t="s">
        <v>147</v>
      </c>
      <c r="E429" s="47" t="s">
        <v>75</v>
      </c>
      <c r="F429" s="83">
        <v>60979276.280000001</v>
      </c>
      <c r="G429" s="84">
        <v>62457660.280000001</v>
      </c>
    </row>
    <row r="430" spans="1:8" ht="94.5" customHeight="1" x14ac:dyDescent="0.25">
      <c r="A430" s="49" t="s">
        <v>408</v>
      </c>
      <c r="B430" s="47" t="s">
        <v>571</v>
      </c>
      <c r="C430" s="47" t="s">
        <v>72</v>
      </c>
      <c r="D430" s="47" t="s">
        <v>148</v>
      </c>
      <c r="E430" s="47" t="s">
        <v>6</v>
      </c>
      <c r="F430" s="85">
        <f t="shared" ref="F430:G431" si="112">F431</f>
        <v>248435565</v>
      </c>
      <c r="G430" s="85">
        <f t="shared" si="112"/>
        <v>263114454</v>
      </c>
    </row>
    <row r="431" spans="1:8" ht="37.5" x14ac:dyDescent="0.25">
      <c r="A431" s="46" t="s">
        <v>37</v>
      </c>
      <c r="B431" s="47" t="s">
        <v>571</v>
      </c>
      <c r="C431" s="47" t="s">
        <v>72</v>
      </c>
      <c r="D431" s="47" t="s">
        <v>148</v>
      </c>
      <c r="E431" s="47" t="s">
        <v>38</v>
      </c>
      <c r="F431" s="85">
        <f t="shared" si="112"/>
        <v>248435565</v>
      </c>
      <c r="G431" s="85">
        <f t="shared" si="112"/>
        <v>263114454</v>
      </c>
    </row>
    <row r="432" spans="1:8" x14ac:dyDescent="0.25">
      <c r="A432" s="46" t="s">
        <v>74</v>
      </c>
      <c r="B432" s="47" t="s">
        <v>571</v>
      </c>
      <c r="C432" s="47" t="s">
        <v>72</v>
      </c>
      <c r="D432" s="47" t="s">
        <v>148</v>
      </c>
      <c r="E432" s="47" t="s">
        <v>75</v>
      </c>
      <c r="F432" s="83">
        <v>248435565</v>
      </c>
      <c r="G432" s="83">
        <v>263114454</v>
      </c>
    </row>
    <row r="433" spans="1:7" ht="112.5" x14ac:dyDescent="0.25">
      <c r="A433" s="48" t="s">
        <v>496</v>
      </c>
      <c r="B433" s="47" t="s">
        <v>571</v>
      </c>
      <c r="C433" s="47" t="s">
        <v>72</v>
      </c>
      <c r="D433" s="47" t="s">
        <v>497</v>
      </c>
      <c r="E433" s="47" t="s">
        <v>6</v>
      </c>
      <c r="F433" s="83">
        <f>F434</f>
        <v>11114600</v>
      </c>
      <c r="G433" s="83">
        <f>G434</f>
        <v>11114600</v>
      </c>
    </row>
    <row r="434" spans="1:7" ht="37.5" x14ac:dyDescent="0.25">
      <c r="A434" s="46" t="s">
        <v>37</v>
      </c>
      <c r="B434" s="47" t="s">
        <v>571</v>
      </c>
      <c r="C434" s="47" t="s">
        <v>72</v>
      </c>
      <c r="D434" s="47" t="s">
        <v>497</v>
      </c>
      <c r="E434" s="47" t="s">
        <v>38</v>
      </c>
      <c r="F434" s="83">
        <f>F435</f>
        <v>11114600</v>
      </c>
      <c r="G434" s="83">
        <f>G435</f>
        <v>11114600</v>
      </c>
    </row>
    <row r="435" spans="1:7" x14ac:dyDescent="0.25">
      <c r="A435" s="46" t="s">
        <v>74</v>
      </c>
      <c r="B435" s="47" t="s">
        <v>571</v>
      </c>
      <c r="C435" s="47" t="s">
        <v>72</v>
      </c>
      <c r="D435" s="47" t="s">
        <v>497</v>
      </c>
      <c r="E435" s="47" t="s">
        <v>75</v>
      </c>
      <c r="F435" s="83">
        <v>11114600</v>
      </c>
      <c r="G435" s="83">
        <v>11114600</v>
      </c>
    </row>
    <row r="436" spans="1:7" ht="37.5" x14ac:dyDescent="0.25">
      <c r="A436" s="80" t="s">
        <v>206</v>
      </c>
      <c r="B436" s="47" t="s">
        <v>571</v>
      </c>
      <c r="C436" s="47" t="s">
        <v>72</v>
      </c>
      <c r="D436" s="47" t="s">
        <v>221</v>
      </c>
      <c r="E436" s="47" t="s">
        <v>6</v>
      </c>
      <c r="F436" s="83">
        <f>F443+F437+F440</f>
        <v>200000</v>
      </c>
      <c r="G436" s="83">
        <f>G443+G437+G440</f>
        <v>200000</v>
      </c>
    </row>
    <row r="437" spans="1:7" x14ac:dyDescent="0.25">
      <c r="A437" s="46" t="s">
        <v>269</v>
      </c>
      <c r="B437" s="47" t="s">
        <v>571</v>
      </c>
      <c r="C437" s="47" t="s">
        <v>72</v>
      </c>
      <c r="D437" s="47" t="s">
        <v>270</v>
      </c>
      <c r="E437" s="47" t="s">
        <v>6</v>
      </c>
      <c r="F437" s="92">
        <f t="shared" ref="F437:G438" si="113">F438</f>
        <v>50000</v>
      </c>
      <c r="G437" s="92">
        <f t="shared" si="113"/>
        <v>50000</v>
      </c>
    </row>
    <row r="438" spans="1:7" ht="37.5" x14ac:dyDescent="0.25">
      <c r="A438" s="46" t="s">
        <v>37</v>
      </c>
      <c r="B438" s="47" t="s">
        <v>571</v>
      </c>
      <c r="C438" s="47" t="s">
        <v>72</v>
      </c>
      <c r="D438" s="47" t="s">
        <v>270</v>
      </c>
      <c r="E438" s="47" t="s">
        <v>38</v>
      </c>
      <c r="F438" s="92">
        <f t="shared" si="113"/>
        <v>50000</v>
      </c>
      <c r="G438" s="92">
        <f t="shared" si="113"/>
        <v>50000</v>
      </c>
    </row>
    <row r="439" spans="1:7" x14ac:dyDescent="0.25">
      <c r="A439" s="46" t="s">
        <v>74</v>
      </c>
      <c r="B439" s="47" t="s">
        <v>571</v>
      </c>
      <c r="C439" s="47" t="s">
        <v>72</v>
      </c>
      <c r="D439" s="47" t="s">
        <v>270</v>
      </c>
      <c r="E439" s="47" t="s">
        <v>75</v>
      </c>
      <c r="F439" s="83">
        <v>50000</v>
      </c>
      <c r="G439" s="83">
        <v>50000</v>
      </c>
    </row>
    <row r="440" spans="1:7" x14ac:dyDescent="0.25">
      <c r="A440" s="78" t="s">
        <v>315</v>
      </c>
      <c r="B440" s="47" t="s">
        <v>571</v>
      </c>
      <c r="C440" s="47" t="s">
        <v>72</v>
      </c>
      <c r="D440" s="47" t="s">
        <v>316</v>
      </c>
      <c r="E440" s="47" t="s">
        <v>6</v>
      </c>
      <c r="F440" s="92">
        <f t="shared" ref="F440:G441" si="114">F441</f>
        <v>50000</v>
      </c>
      <c r="G440" s="92">
        <f t="shared" si="114"/>
        <v>50000</v>
      </c>
    </row>
    <row r="441" spans="1:7" ht="37.5" x14ac:dyDescent="0.25">
      <c r="A441" s="46" t="s">
        <v>37</v>
      </c>
      <c r="B441" s="47" t="s">
        <v>571</v>
      </c>
      <c r="C441" s="47" t="s">
        <v>72</v>
      </c>
      <c r="D441" s="47" t="s">
        <v>316</v>
      </c>
      <c r="E441" s="47" t="s">
        <v>38</v>
      </c>
      <c r="F441" s="92">
        <f t="shared" si="114"/>
        <v>50000</v>
      </c>
      <c r="G441" s="92">
        <f t="shared" si="114"/>
        <v>50000</v>
      </c>
    </row>
    <row r="442" spans="1:7" x14ac:dyDescent="0.25">
      <c r="A442" s="46" t="s">
        <v>74</v>
      </c>
      <c r="B442" s="47" t="s">
        <v>571</v>
      </c>
      <c r="C442" s="47" t="s">
        <v>72</v>
      </c>
      <c r="D442" s="47" t="s">
        <v>316</v>
      </c>
      <c r="E442" s="47" t="s">
        <v>75</v>
      </c>
      <c r="F442" s="83">
        <v>50000</v>
      </c>
      <c r="G442" s="83">
        <v>50000</v>
      </c>
    </row>
    <row r="443" spans="1:7" ht="37.5" x14ac:dyDescent="0.25">
      <c r="A443" s="46" t="s">
        <v>466</v>
      </c>
      <c r="B443" s="47" t="s">
        <v>571</v>
      </c>
      <c r="C443" s="47" t="s">
        <v>72</v>
      </c>
      <c r="D443" s="47" t="s">
        <v>467</v>
      </c>
      <c r="E443" s="47" t="s">
        <v>6</v>
      </c>
      <c r="F443" s="92">
        <f>F444</f>
        <v>100000</v>
      </c>
      <c r="G443" s="92">
        <f>G444</f>
        <v>100000</v>
      </c>
    </row>
    <row r="444" spans="1:7" ht="37.5" x14ac:dyDescent="0.25">
      <c r="A444" s="46" t="s">
        <v>37</v>
      </c>
      <c r="B444" s="47" t="s">
        <v>571</v>
      </c>
      <c r="C444" s="47" t="s">
        <v>72</v>
      </c>
      <c r="D444" s="47" t="s">
        <v>467</v>
      </c>
      <c r="E444" s="47" t="s">
        <v>38</v>
      </c>
      <c r="F444" s="92">
        <f>F445</f>
        <v>100000</v>
      </c>
      <c r="G444" s="92">
        <f>G445</f>
        <v>100000</v>
      </c>
    </row>
    <row r="445" spans="1:7" x14ac:dyDescent="0.25">
      <c r="A445" s="46" t="s">
        <v>74</v>
      </c>
      <c r="B445" s="47" t="s">
        <v>571</v>
      </c>
      <c r="C445" s="47" t="s">
        <v>72</v>
      </c>
      <c r="D445" s="47" t="s">
        <v>467</v>
      </c>
      <c r="E445" s="47" t="s">
        <v>75</v>
      </c>
      <c r="F445" s="83">
        <v>100000</v>
      </c>
      <c r="G445" s="83">
        <v>100000</v>
      </c>
    </row>
    <row r="446" spans="1:7" ht="37.5" x14ac:dyDescent="0.25">
      <c r="A446" s="80" t="s">
        <v>277</v>
      </c>
      <c r="B446" s="47" t="s">
        <v>571</v>
      </c>
      <c r="C446" s="47" t="s">
        <v>72</v>
      </c>
      <c r="D446" s="47" t="s">
        <v>224</v>
      </c>
      <c r="E446" s="47" t="s">
        <v>6</v>
      </c>
      <c r="F446" s="83">
        <f t="shared" ref="F446:G448" si="115">F447</f>
        <v>6226250</v>
      </c>
      <c r="G446" s="83">
        <f t="shared" si="115"/>
        <v>6226250</v>
      </c>
    </row>
    <row r="447" spans="1:7" ht="75" x14ac:dyDescent="0.25">
      <c r="A447" s="205" t="s">
        <v>715</v>
      </c>
      <c r="B447" s="47" t="s">
        <v>571</v>
      </c>
      <c r="C447" s="47" t="s">
        <v>72</v>
      </c>
      <c r="D447" s="47" t="s">
        <v>716</v>
      </c>
      <c r="E447" s="47" t="s">
        <v>6</v>
      </c>
      <c r="F447" s="83">
        <f t="shared" si="115"/>
        <v>6226250</v>
      </c>
      <c r="G447" s="83">
        <f t="shared" si="115"/>
        <v>6226250</v>
      </c>
    </row>
    <row r="448" spans="1:7" ht="37.5" x14ac:dyDescent="0.25">
      <c r="A448" s="46" t="s">
        <v>37</v>
      </c>
      <c r="B448" s="47" t="s">
        <v>571</v>
      </c>
      <c r="C448" s="47" t="s">
        <v>72</v>
      </c>
      <c r="D448" s="47" t="s">
        <v>716</v>
      </c>
      <c r="E448" s="47" t="s">
        <v>38</v>
      </c>
      <c r="F448" s="83">
        <f t="shared" si="115"/>
        <v>6226250</v>
      </c>
      <c r="G448" s="83">
        <f t="shared" si="115"/>
        <v>6226250</v>
      </c>
    </row>
    <row r="449" spans="1:7" x14ac:dyDescent="0.25">
      <c r="A449" s="46" t="s">
        <v>74</v>
      </c>
      <c r="B449" s="47" t="s">
        <v>571</v>
      </c>
      <c r="C449" s="47" t="s">
        <v>72</v>
      </c>
      <c r="D449" s="47" t="s">
        <v>716</v>
      </c>
      <c r="E449" s="47" t="s">
        <v>75</v>
      </c>
      <c r="F449" s="83">
        <v>6226250</v>
      </c>
      <c r="G449" s="83">
        <v>6226250</v>
      </c>
    </row>
    <row r="450" spans="1:7" x14ac:dyDescent="0.25">
      <c r="A450" s="51" t="s">
        <v>494</v>
      </c>
      <c r="B450" s="47" t="s">
        <v>571</v>
      </c>
      <c r="C450" s="47" t="s">
        <v>72</v>
      </c>
      <c r="D450" s="47" t="s">
        <v>317</v>
      </c>
      <c r="E450" s="47" t="s">
        <v>6</v>
      </c>
      <c r="F450" s="83">
        <f t="shared" ref="F450:G452" si="116">F451</f>
        <v>2229054.2400000002</v>
      </c>
      <c r="G450" s="83">
        <f t="shared" si="116"/>
        <v>2186840.79</v>
      </c>
    </row>
    <row r="451" spans="1:7" ht="37.5" x14ac:dyDescent="0.25">
      <c r="A451" s="46" t="s">
        <v>495</v>
      </c>
      <c r="B451" s="47" t="s">
        <v>571</v>
      </c>
      <c r="C451" s="47" t="s">
        <v>72</v>
      </c>
      <c r="D451" s="47" t="s">
        <v>711</v>
      </c>
      <c r="E451" s="47" t="s">
        <v>6</v>
      </c>
      <c r="F451" s="83">
        <f t="shared" si="116"/>
        <v>2229054.2400000002</v>
      </c>
      <c r="G451" s="83">
        <f t="shared" si="116"/>
        <v>2186840.79</v>
      </c>
    </row>
    <row r="452" spans="1:7" ht="37.5" x14ac:dyDescent="0.25">
      <c r="A452" s="46" t="s">
        <v>37</v>
      </c>
      <c r="B452" s="47" t="s">
        <v>571</v>
      </c>
      <c r="C452" s="47" t="s">
        <v>72</v>
      </c>
      <c r="D452" s="47" t="s">
        <v>711</v>
      </c>
      <c r="E452" s="47" t="s">
        <v>38</v>
      </c>
      <c r="F452" s="83">
        <f t="shared" si="116"/>
        <v>2229054.2400000002</v>
      </c>
      <c r="G452" s="83">
        <f t="shared" si="116"/>
        <v>2186840.79</v>
      </c>
    </row>
    <row r="453" spans="1:7" x14ac:dyDescent="0.25">
      <c r="A453" s="46" t="s">
        <v>74</v>
      </c>
      <c r="B453" s="47" t="s">
        <v>571</v>
      </c>
      <c r="C453" s="47" t="s">
        <v>72</v>
      </c>
      <c r="D453" s="47" t="s">
        <v>711</v>
      </c>
      <c r="E453" s="47" t="s">
        <v>75</v>
      </c>
      <c r="F453" s="83">
        <v>2229054.2400000002</v>
      </c>
      <c r="G453" s="83">
        <v>2186840.79</v>
      </c>
    </row>
    <row r="454" spans="1:7" x14ac:dyDescent="0.25">
      <c r="A454" s="46" t="s">
        <v>258</v>
      </c>
      <c r="B454" s="47" t="s">
        <v>571</v>
      </c>
      <c r="C454" s="47" t="s">
        <v>257</v>
      </c>
      <c r="D454" s="47" t="s">
        <v>126</v>
      </c>
      <c r="E454" s="47" t="s">
        <v>6</v>
      </c>
      <c r="F454" s="92">
        <f t="shared" ref="F454:G455" si="117">F455</f>
        <v>18276307.850000001</v>
      </c>
      <c r="G454" s="92">
        <f t="shared" si="117"/>
        <v>18717084.059999999</v>
      </c>
    </row>
    <row r="455" spans="1:7" ht="37.5" x14ac:dyDescent="0.25">
      <c r="A455" s="79" t="s">
        <v>403</v>
      </c>
      <c r="B455" s="62" t="s">
        <v>571</v>
      </c>
      <c r="C455" s="62" t="s">
        <v>257</v>
      </c>
      <c r="D455" s="62" t="s">
        <v>138</v>
      </c>
      <c r="E455" s="62" t="s">
        <v>6</v>
      </c>
      <c r="F455" s="91">
        <f t="shared" si="117"/>
        <v>18276307.850000001</v>
      </c>
      <c r="G455" s="91">
        <f t="shared" si="117"/>
        <v>18717084.059999999</v>
      </c>
    </row>
    <row r="456" spans="1:7" ht="37.5" x14ac:dyDescent="0.25">
      <c r="A456" s="46" t="s">
        <v>409</v>
      </c>
      <c r="B456" s="47" t="s">
        <v>571</v>
      </c>
      <c r="C456" s="47" t="s">
        <v>257</v>
      </c>
      <c r="D456" s="47" t="s">
        <v>149</v>
      </c>
      <c r="E456" s="47" t="s">
        <v>6</v>
      </c>
      <c r="F456" s="85">
        <f>F457+F461</f>
        <v>18276307.850000001</v>
      </c>
      <c r="G456" s="85">
        <f>G457+G461</f>
        <v>18717084.059999999</v>
      </c>
    </row>
    <row r="457" spans="1:7" ht="37.5" x14ac:dyDescent="0.25">
      <c r="A457" s="81" t="s">
        <v>207</v>
      </c>
      <c r="B457" s="47" t="s">
        <v>571</v>
      </c>
      <c r="C457" s="47" t="s">
        <v>257</v>
      </c>
      <c r="D457" s="47" t="s">
        <v>225</v>
      </c>
      <c r="E457" s="47" t="s">
        <v>6</v>
      </c>
      <c r="F457" s="85">
        <f>F458</f>
        <v>18180807.850000001</v>
      </c>
      <c r="G457" s="85">
        <f>G458</f>
        <v>18621584.059999999</v>
      </c>
    </row>
    <row r="458" spans="1:7" ht="39" customHeight="1" x14ac:dyDescent="0.25">
      <c r="A458" s="46" t="s">
        <v>115</v>
      </c>
      <c r="B458" s="47" t="s">
        <v>571</v>
      </c>
      <c r="C458" s="47" t="s">
        <v>257</v>
      </c>
      <c r="D458" s="47" t="s">
        <v>151</v>
      </c>
      <c r="E458" s="47" t="s">
        <v>6</v>
      </c>
      <c r="F458" s="85">
        <f t="shared" ref="F458:G459" si="118">F459</f>
        <v>18180807.850000001</v>
      </c>
      <c r="G458" s="85">
        <f t="shared" si="118"/>
        <v>18621584.059999999</v>
      </c>
    </row>
    <row r="459" spans="1:7" ht="37.5" x14ac:dyDescent="0.25">
      <c r="A459" s="46" t="s">
        <v>37</v>
      </c>
      <c r="B459" s="47" t="s">
        <v>571</v>
      </c>
      <c r="C459" s="47" t="s">
        <v>257</v>
      </c>
      <c r="D459" s="47" t="s">
        <v>151</v>
      </c>
      <c r="E459" s="47" t="s">
        <v>38</v>
      </c>
      <c r="F459" s="85">
        <f t="shared" si="118"/>
        <v>18180807.850000001</v>
      </c>
      <c r="G459" s="85">
        <f t="shared" si="118"/>
        <v>18621584.059999999</v>
      </c>
    </row>
    <row r="460" spans="1:7" x14ac:dyDescent="0.25">
      <c r="A460" s="46" t="s">
        <v>74</v>
      </c>
      <c r="B460" s="47" t="s">
        <v>571</v>
      </c>
      <c r="C460" s="47" t="s">
        <v>257</v>
      </c>
      <c r="D460" s="47" t="s">
        <v>151</v>
      </c>
      <c r="E460" s="47" t="s">
        <v>75</v>
      </c>
      <c r="F460" s="83">
        <v>18180807.850000001</v>
      </c>
      <c r="G460" s="83">
        <v>18621584.059999999</v>
      </c>
    </row>
    <row r="461" spans="1:7" ht="37.5" x14ac:dyDescent="0.25">
      <c r="A461" s="49" t="s">
        <v>410</v>
      </c>
      <c r="B461" s="47" t="s">
        <v>571</v>
      </c>
      <c r="C461" s="47" t="s">
        <v>257</v>
      </c>
      <c r="D461" s="47" t="s">
        <v>226</v>
      </c>
      <c r="E461" s="47" t="s">
        <v>6</v>
      </c>
      <c r="F461" s="83">
        <f>F462+F465</f>
        <v>95500</v>
      </c>
      <c r="G461" s="83">
        <f>G462+G465</f>
        <v>95500</v>
      </c>
    </row>
    <row r="462" spans="1:7" x14ac:dyDescent="0.25">
      <c r="A462" s="46" t="s">
        <v>269</v>
      </c>
      <c r="B462" s="47" t="s">
        <v>571</v>
      </c>
      <c r="C462" s="47" t="s">
        <v>257</v>
      </c>
      <c r="D462" s="47" t="s">
        <v>292</v>
      </c>
      <c r="E462" s="47" t="s">
        <v>6</v>
      </c>
      <c r="F462" s="92">
        <f t="shared" ref="F462:G463" si="119">F463</f>
        <v>10000</v>
      </c>
      <c r="G462" s="92">
        <f t="shared" si="119"/>
        <v>10000</v>
      </c>
    </row>
    <row r="463" spans="1:7" ht="37.5" x14ac:dyDescent="0.25">
      <c r="A463" s="46" t="s">
        <v>37</v>
      </c>
      <c r="B463" s="47" t="s">
        <v>571</v>
      </c>
      <c r="C463" s="47" t="s">
        <v>257</v>
      </c>
      <c r="D463" s="47" t="s">
        <v>292</v>
      </c>
      <c r="E463" s="47" t="s">
        <v>38</v>
      </c>
      <c r="F463" s="92">
        <f t="shared" si="119"/>
        <v>10000</v>
      </c>
      <c r="G463" s="92">
        <f t="shared" si="119"/>
        <v>10000</v>
      </c>
    </row>
    <row r="464" spans="1:7" x14ac:dyDescent="0.25">
      <c r="A464" s="46" t="s">
        <v>74</v>
      </c>
      <c r="B464" s="47" t="s">
        <v>571</v>
      </c>
      <c r="C464" s="47" t="s">
        <v>257</v>
      </c>
      <c r="D464" s="47" t="s">
        <v>292</v>
      </c>
      <c r="E464" s="47" t="s">
        <v>75</v>
      </c>
      <c r="F464" s="83">
        <v>10000</v>
      </c>
      <c r="G464" s="83">
        <v>10000</v>
      </c>
    </row>
    <row r="465" spans="1:7" x14ac:dyDescent="0.25">
      <c r="A465" s="46" t="s">
        <v>112</v>
      </c>
      <c r="B465" s="47" t="s">
        <v>571</v>
      </c>
      <c r="C465" s="47" t="s">
        <v>257</v>
      </c>
      <c r="D465" s="47" t="s">
        <v>150</v>
      </c>
      <c r="E465" s="47" t="s">
        <v>6</v>
      </c>
      <c r="F465" s="85">
        <f t="shared" ref="F465:G466" si="120">F466</f>
        <v>85500</v>
      </c>
      <c r="G465" s="85">
        <f t="shared" si="120"/>
        <v>85500</v>
      </c>
    </row>
    <row r="466" spans="1:7" ht="37.5" x14ac:dyDescent="0.25">
      <c r="A466" s="46" t="s">
        <v>37</v>
      </c>
      <c r="B466" s="47" t="s">
        <v>571</v>
      </c>
      <c r="C466" s="47" t="s">
        <v>257</v>
      </c>
      <c r="D466" s="47" t="s">
        <v>150</v>
      </c>
      <c r="E466" s="47" t="s">
        <v>38</v>
      </c>
      <c r="F466" s="85">
        <f t="shared" si="120"/>
        <v>85500</v>
      </c>
      <c r="G466" s="85">
        <f t="shared" si="120"/>
        <v>85500</v>
      </c>
    </row>
    <row r="467" spans="1:7" x14ac:dyDescent="0.25">
      <c r="A467" s="46" t="s">
        <v>74</v>
      </c>
      <c r="B467" s="47" t="s">
        <v>571</v>
      </c>
      <c r="C467" s="47" t="s">
        <v>257</v>
      </c>
      <c r="D467" s="47" t="s">
        <v>150</v>
      </c>
      <c r="E467" s="47" t="s">
        <v>75</v>
      </c>
      <c r="F467" s="83">
        <v>85500</v>
      </c>
      <c r="G467" s="83">
        <v>85500</v>
      </c>
    </row>
    <row r="468" spans="1:7" x14ac:dyDescent="0.25">
      <c r="A468" s="46" t="s">
        <v>76</v>
      </c>
      <c r="B468" s="47" t="s">
        <v>571</v>
      </c>
      <c r="C468" s="47" t="s">
        <v>77</v>
      </c>
      <c r="D468" s="47" t="s">
        <v>126</v>
      </c>
      <c r="E468" s="47" t="s">
        <v>6</v>
      </c>
      <c r="F468" s="85">
        <f t="shared" ref="F468:G468" si="121">F469</f>
        <v>170000</v>
      </c>
      <c r="G468" s="85">
        <f t="shared" si="121"/>
        <v>170000</v>
      </c>
    </row>
    <row r="469" spans="1:7" s="74" customFormat="1" ht="37.5" x14ac:dyDescent="0.25">
      <c r="A469" s="79" t="s">
        <v>403</v>
      </c>
      <c r="B469" s="62" t="s">
        <v>571</v>
      </c>
      <c r="C469" s="62" t="s">
        <v>77</v>
      </c>
      <c r="D469" s="62" t="s">
        <v>138</v>
      </c>
      <c r="E469" s="62" t="s">
        <v>6</v>
      </c>
      <c r="F469" s="87">
        <f>F470+F476</f>
        <v>170000</v>
      </c>
      <c r="G469" s="87">
        <f>G470+G476</f>
        <v>170000</v>
      </c>
    </row>
    <row r="470" spans="1:7" ht="37.5" x14ac:dyDescent="0.25">
      <c r="A470" s="46" t="s">
        <v>406</v>
      </c>
      <c r="B470" s="47" t="s">
        <v>571</v>
      </c>
      <c r="C470" s="47" t="s">
        <v>77</v>
      </c>
      <c r="D470" s="47" t="s">
        <v>146</v>
      </c>
      <c r="E470" s="47" t="s">
        <v>6</v>
      </c>
      <c r="F470" s="85">
        <f>F471</f>
        <v>70000</v>
      </c>
      <c r="G470" s="85">
        <f>G471</f>
        <v>70000</v>
      </c>
    </row>
    <row r="471" spans="1:7" ht="37.5" x14ac:dyDescent="0.25">
      <c r="A471" s="80" t="s">
        <v>206</v>
      </c>
      <c r="B471" s="47" t="s">
        <v>571</v>
      </c>
      <c r="C471" s="47" t="s">
        <v>77</v>
      </c>
      <c r="D471" s="47" t="s">
        <v>221</v>
      </c>
      <c r="E471" s="47" t="s">
        <v>6</v>
      </c>
      <c r="F471" s="85">
        <f>F472</f>
        <v>70000</v>
      </c>
      <c r="G471" s="85">
        <f>G472</f>
        <v>70000</v>
      </c>
    </row>
    <row r="472" spans="1:7" x14ac:dyDescent="0.25">
      <c r="A472" s="46" t="s">
        <v>439</v>
      </c>
      <c r="B472" s="47" t="s">
        <v>571</v>
      </c>
      <c r="C472" s="47" t="s">
        <v>77</v>
      </c>
      <c r="D472" s="47" t="s">
        <v>236</v>
      </c>
      <c r="E472" s="47" t="s">
        <v>6</v>
      </c>
      <c r="F472" s="85">
        <f t="shared" ref="F472:G473" si="122">F473</f>
        <v>70000</v>
      </c>
      <c r="G472" s="85">
        <f t="shared" si="122"/>
        <v>70000</v>
      </c>
    </row>
    <row r="473" spans="1:7" ht="18.75" customHeight="1" x14ac:dyDescent="0.25">
      <c r="A473" s="46" t="s">
        <v>15</v>
      </c>
      <c r="B473" s="47" t="s">
        <v>571</v>
      </c>
      <c r="C473" s="47" t="s">
        <v>77</v>
      </c>
      <c r="D473" s="47" t="s">
        <v>236</v>
      </c>
      <c r="E473" s="47" t="s">
        <v>16</v>
      </c>
      <c r="F473" s="85">
        <f t="shared" si="122"/>
        <v>70000</v>
      </c>
      <c r="G473" s="85">
        <f t="shared" si="122"/>
        <v>70000</v>
      </c>
    </row>
    <row r="474" spans="1:7" ht="37.5" x14ac:dyDescent="0.25">
      <c r="A474" s="46" t="s">
        <v>17</v>
      </c>
      <c r="B474" s="47" t="s">
        <v>571</v>
      </c>
      <c r="C474" s="47" t="s">
        <v>77</v>
      </c>
      <c r="D474" s="47" t="s">
        <v>236</v>
      </c>
      <c r="E474" s="47" t="s">
        <v>18</v>
      </c>
      <c r="F474" s="83">
        <v>70000</v>
      </c>
      <c r="G474" s="83">
        <v>70000</v>
      </c>
    </row>
    <row r="475" spans="1:7" x14ac:dyDescent="0.25">
      <c r="A475" s="51" t="s">
        <v>239</v>
      </c>
      <c r="B475" s="47" t="s">
        <v>571</v>
      </c>
      <c r="C475" s="47" t="s">
        <v>77</v>
      </c>
      <c r="D475" s="47" t="s">
        <v>238</v>
      </c>
      <c r="E475" s="47" t="s">
        <v>6</v>
      </c>
      <c r="F475" s="83">
        <f>F476</f>
        <v>100000</v>
      </c>
      <c r="G475" s="83">
        <f>G476</f>
        <v>100000</v>
      </c>
    </row>
    <row r="476" spans="1:7" x14ac:dyDescent="0.25">
      <c r="A476" s="46" t="s">
        <v>78</v>
      </c>
      <c r="B476" s="47" t="s">
        <v>571</v>
      </c>
      <c r="C476" s="47" t="s">
        <v>77</v>
      </c>
      <c r="D476" s="47" t="s">
        <v>153</v>
      </c>
      <c r="E476" s="47" t="s">
        <v>6</v>
      </c>
      <c r="F476" s="85">
        <f t="shared" ref="F476:G477" si="123">F477</f>
        <v>100000</v>
      </c>
      <c r="G476" s="85">
        <f t="shared" si="123"/>
        <v>100000</v>
      </c>
    </row>
    <row r="477" spans="1:7" ht="21" customHeight="1" x14ac:dyDescent="0.25">
      <c r="A477" s="46" t="s">
        <v>15</v>
      </c>
      <c r="B477" s="47" t="s">
        <v>571</v>
      </c>
      <c r="C477" s="47" t="s">
        <v>77</v>
      </c>
      <c r="D477" s="47" t="s">
        <v>153</v>
      </c>
      <c r="E477" s="47" t="s">
        <v>16</v>
      </c>
      <c r="F477" s="85">
        <f t="shared" si="123"/>
        <v>100000</v>
      </c>
      <c r="G477" s="85">
        <f t="shared" si="123"/>
        <v>100000</v>
      </c>
    </row>
    <row r="478" spans="1:7" ht="37.5" x14ac:dyDescent="0.25">
      <c r="A478" s="46" t="s">
        <v>17</v>
      </c>
      <c r="B478" s="47" t="s">
        <v>571</v>
      </c>
      <c r="C478" s="47" t="s">
        <v>77</v>
      </c>
      <c r="D478" s="47" t="s">
        <v>153</v>
      </c>
      <c r="E478" s="47" t="s">
        <v>18</v>
      </c>
      <c r="F478" s="83">
        <v>100000</v>
      </c>
      <c r="G478" s="83">
        <v>100000</v>
      </c>
    </row>
    <row r="479" spans="1:7" x14ac:dyDescent="0.25">
      <c r="A479" s="46" t="s">
        <v>116</v>
      </c>
      <c r="B479" s="47" t="s">
        <v>571</v>
      </c>
      <c r="C479" s="47" t="s">
        <v>117</v>
      </c>
      <c r="D479" s="47" t="s">
        <v>126</v>
      </c>
      <c r="E479" s="47" t="s">
        <v>6</v>
      </c>
      <c r="F479" s="85">
        <f>F480</f>
        <v>19189400</v>
      </c>
      <c r="G479" s="85">
        <f>G480</f>
        <v>19181400</v>
      </c>
    </row>
    <row r="480" spans="1:7" ht="37.5" x14ac:dyDescent="0.25">
      <c r="A480" s="79" t="s">
        <v>412</v>
      </c>
      <c r="B480" s="62" t="s">
        <v>571</v>
      </c>
      <c r="C480" s="62" t="s">
        <v>117</v>
      </c>
      <c r="D480" s="62" t="s">
        <v>138</v>
      </c>
      <c r="E480" s="62" t="s">
        <v>6</v>
      </c>
      <c r="F480" s="93">
        <f>F481</f>
        <v>19189400</v>
      </c>
      <c r="G480" s="93">
        <f>G481</f>
        <v>19181400</v>
      </c>
    </row>
    <row r="481" spans="1:7" ht="37.5" x14ac:dyDescent="0.25">
      <c r="A481" s="49" t="s">
        <v>209</v>
      </c>
      <c r="B481" s="47" t="s">
        <v>571</v>
      </c>
      <c r="C481" s="47" t="s">
        <v>117</v>
      </c>
      <c r="D481" s="47" t="s">
        <v>227</v>
      </c>
      <c r="E481" s="47" t="s">
        <v>6</v>
      </c>
      <c r="F481" s="87">
        <f>F482+F489+F496</f>
        <v>19189400</v>
      </c>
      <c r="G481" s="87">
        <f>G482+G489+G496</f>
        <v>19181400</v>
      </c>
    </row>
    <row r="482" spans="1:7" ht="37.5" x14ac:dyDescent="0.25">
      <c r="A482" s="46" t="s">
        <v>528</v>
      </c>
      <c r="B482" s="47" t="s">
        <v>571</v>
      </c>
      <c r="C482" s="47" t="s">
        <v>117</v>
      </c>
      <c r="D482" s="47" t="s">
        <v>570</v>
      </c>
      <c r="E482" s="47" t="s">
        <v>6</v>
      </c>
      <c r="F482" s="85">
        <f t="shared" ref="F482:G482" si="124">F483+F485+F487</f>
        <v>3406000</v>
      </c>
      <c r="G482" s="85">
        <f t="shared" si="124"/>
        <v>3401000</v>
      </c>
    </row>
    <row r="483" spans="1:7" ht="57" customHeight="1" x14ac:dyDescent="0.25">
      <c r="A483" s="46" t="s">
        <v>11</v>
      </c>
      <c r="B483" s="47" t="s">
        <v>571</v>
      </c>
      <c r="C483" s="47" t="s">
        <v>117</v>
      </c>
      <c r="D483" s="47" t="s">
        <v>570</v>
      </c>
      <c r="E483" s="47" t="s">
        <v>12</v>
      </c>
      <c r="F483" s="85">
        <f t="shared" ref="F483:G483" si="125">F484</f>
        <v>3121000</v>
      </c>
      <c r="G483" s="85">
        <f t="shared" si="125"/>
        <v>3121000</v>
      </c>
    </row>
    <row r="484" spans="1:7" ht="20.25" customHeight="1" x14ac:dyDescent="0.25">
      <c r="A484" s="46" t="s">
        <v>13</v>
      </c>
      <c r="B484" s="47" t="s">
        <v>571</v>
      </c>
      <c r="C484" s="47" t="s">
        <v>117</v>
      </c>
      <c r="D484" s="47" t="s">
        <v>570</v>
      </c>
      <c r="E484" s="47" t="s">
        <v>14</v>
      </c>
      <c r="F484" s="83">
        <v>3121000</v>
      </c>
      <c r="G484" s="83">
        <v>3121000</v>
      </c>
    </row>
    <row r="485" spans="1:7" ht="18.75" customHeight="1" x14ac:dyDescent="0.25">
      <c r="A485" s="46" t="s">
        <v>15</v>
      </c>
      <c r="B485" s="47" t="s">
        <v>571</v>
      </c>
      <c r="C485" s="47" t="s">
        <v>117</v>
      </c>
      <c r="D485" s="47" t="s">
        <v>570</v>
      </c>
      <c r="E485" s="47" t="s">
        <v>16</v>
      </c>
      <c r="F485" s="85">
        <f t="shared" ref="F485:G485" si="126">F486</f>
        <v>100000</v>
      </c>
      <c r="G485" s="85">
        <f t="shared" si="126"/>
        <v>100000</v>
      </c>
    </row>
    <row r="486" spans="1:7" ht="37.5" x14ac:dyDescent="0.25">
      <c r="A486" s="46" t="s">
        <v>17</v>
      </c>
      <c r="B486" s="47" t="s">
        <v>571</v>
      </c>
      <c r="C486" s="47" t="s">
        <v>117</v>
      </c>
      <c r="D486" s="47" t="s">
        <v>570</v>
      </c>
      <c r="E486" s="47" t="s">
        <v>18</v>
      </c>
      <c r="F486" s="83">
        <v>100000</v>
      </c>
      <c r="G486" s="83">
        <v>100000</v>
      </c>
    </row>
    <row r="487" spans="1:7" x14ac:dyDescent="0.25">
      <c r="A487" s="46" t="s">
        <v>19</v>
      </c>
      <c r="B487" s="47" t="s">
        <v>571</v>
      </c>
      <c r="C487" s="47" t="s">
        <v>117</v>
      </c>
      <c r="D487" s="47" t="s">
        <v>570</v>
      </c>
      <c r="E487" s="47" t="s">
        <v>20</v>
      </c>
      <c r="F487" s="92">
        <f t="shared" ref="F487" si="127">F488</f>
        <v>185000</v>
      </c>
      <c r="G487" s="92">
        <f>G488</f>
        <v>180000</v>
      </c>
    </row>
    <row r="488" spans="1:7" x14ac:dyDescent="0.25">
      <c r="A488" s="46" t="s">
        <v>21</v>
      </c>
      <c r="B488" s="47" t="s">
        <v>571</v>
      </c>
      <c r="C488" s="47" t="s">
        <v>117</v>
      </c>
      <c r="D488" s="47" t="s">
        <v>570</v>
      </c>
      <c r="E488" s="47" t="s">
        <v>22</v>
      </c>
      <c r="F488" s="83">
        <v>185000</v>
      </c>
      <c r="G488" s="83">
        <v>180000</v>
      </c>
    </row>
    <row r="489" spans="1:7" ht="37.5" x14ac:dyDescent="0.25">
      <c r="A489" s="46" t="s">
        <v>33</v>
      </c>
      <c r="B489" s="47" t="s">
        <v>571</v>
      </c>
      <c r="C489" s="47" t="s">
        <v>117</v>
      </c>
      <c r="D489" s="47" t="s">
        <v>154</v>
      </c>
      <c r="E489" s="47" t="s">
        <v>6</v>
      </c>
      <c r="F489" s="85">
        <f>F490+F492+F494</f>
        <v>13932000</v>
      </c>
      <c r="G489" s="85">
        <f>G490+G492+G494</f>
        <v>13929000</v>
      </c>
    </row>
    <row r="490" spans="1:7" ht="57" customHeight="1" x14ac:dyDescent="0.25">
      <c r="A490" s="46" t="s">
        <v>11</v>
      </c>
      <c r="B490" s="47" t="s">
        <v>571</v>
      </c>
      <c r="C490" s="47" t="s">
        <v>117</v>
      </c>
      <c r="D490" s="47" t="s">
        <v>154</v>
      </c>
      <c r="E490" s="47" t="s">
        <v>12</v>
      </c>
      <c r="F490" s="85">
        <f t="shared" ref="F490:G490" si="128">F491</f>
        <v>11192000</v>
      </c>
      <c r="G490" s="85">
        <f t="shared" si="128"/>
        <v>11192000</v>
      </c>
    </row>
    <row r="491" spans="1:7" x14ac:dyDescent="0.25">
      <c r="A491" s="46" t="s">
        <v>34</v>
      </c>
      <c r="B491" s="47" t="s">
        <v>571</v>
      </c>
      <c r="C491" s="47" t="s">
        <v>117</v>
      </c>
      <c r="D491" s="47" t="s">
        <v>154</v>
      </c>
      <c r="E491" s="47" t="s">
        <v>35</v>
      </c>
      <c r="F491" s="83">
        <v>11192000</v>
      </c>
      <c r="G491" s="83">
        <v>11192000</v>
      </c>
    </row>
    <row r="492" spans="1:7" ht="19.5" customHeight="1" x14ac:dyDescent="0.25">
      <c r="A492" s="46" t="s">
        <v>15</v>
      </c>
      <c r="B492" s="47" t="s">
        <v>571</v>
      </c>
      <c r="C492" s="47" t="s">
        <v>117</v>
      </c>
      <c r="D492" s="47" t="s">
        <v>154</v>
      </c>
      <c r="E492" s="47" t="s">
        <v>16</v>
      </c>
      <c r="F492" s="85">
        <f t="shared" ref="F492:G492" si="129">F493</f>
        <v>2700000</v>
      </c>
      <c r="G492" s="85">
        <f t="shared" si="129"/>
        <v>2700000</v>
      </c>
    </row>
    <row r="493" spans="1:7" ht="37.5" x14ac:dyDescent="0.25">
      <c r="A493" s="46" t="s">
        <v>17</v>
      </c>
      <c r="B493" s="47" t="s">
        <v>571</v>
      </c>
      <c r="C493" s="47" t="s">
        <v>117</v>
      </c>
      <c r="D493" s="47" t="s">
        <v>154</v>
      </c>
      <c r="E493" s="47" t="s">
        <v>18</v>
      </c>
      <c r="F493" s="83">
        <v>2700000</v>
      </c>
      <c r="G493" s="83">
        <v>2700000</v>
      </c>
    </row>
    <row r="494" spans="1:7" x14ac:dyDescent="0.25">
      <c r="A494" s="46" t="s">
        <v>19</v>
      </c>
      <c r="B494" s="47" t="s">
        <v>571</v>
      </c>
      <c r="C494" s="47" t="s">
        <v>117</v>
      </c>
      <c r="D494" s="47" t="s">
        <v>154</v>
      </c>
      <c r="E494" s="47" t="s">
        <v>20</v>
      </c>
      <c r="F494" s="85">
        <f t="shared" ref="F494:G494" si="130">F495</f>
        <v>40000</v>
      </c>
      <c r="G494" s="85">
        <f t="shared" si="130"/>
        <v>37000</v>
      </c>
    </row>
    <row r="495" spans="1:7" x14ac:dyDescent="0.25">
      <c r="A495" s="46" t="s">
        <v>21</v>
      </c>
      <c r="B495" s="47" t="s">
        <v>571</v>
      </c>
      <c r="C495" s="47" t="s">
        <v>117</v>
      </c>
      <c r="D495" s="47" t="s">
        <v>154</v>
      </c>
      <c r="E495" s="47" t="s">
        <v>22</v>
      </c>
      <c r="F495" s="83">
        <v>40000</v>
      </c>
      <c r="G495" s="83">
        <v>37000</v>
      </c>
    </row>
    <row r="496" spans="1:7" ht="37.5" x14ac:dyDescent="0.25">
      <c r="A496" s="51" t="s">
        <v>36</v>
      </c>
      <c r="B496" s="47" t="s">
        <v>571</v>
      </c>
      <c r="C496" s="47" t="s">
        <v>117</v>
      </c>
      <c r="D496" s="47" t="s">
        <v>155</v>
      </c>
      <c r="E496" s="47" t="s">
        <v>6</v>
      </c>
      <c r="F496" s="85">
        <f t="shared" ref="F496:G497" si="131">F497</f>
        <v>1851400</v>
      </c>
      <c r="G496" s="85">
        <f t="shared" si="131"/>
        <v>1851400</v>
      </c>
    </row>
    <row r="497" spans="1:7" ht="37.5" x14ac:dyDescent="0.25">
      <c r="A497" s="46" t="s">
        <v>37</v>
      </c>
      <c r="B497" s="47" t="s">
        <v>571</v>
      </c>
      <c r="C497" s="47" t="s">
        <v>117</v>
      </c>
      <c r="D497" s="47" t="s">
        <v>155</v>
      </c>
      <c r="E497" s="47" t="s">
        <v>38</v>
      </c>
      <c r="F497" s="85">
        <f t="shared" si="131"/>
        <v>1851400</v>
      </c>
      <c r="G497" s="85">
        <f t="shared" si="131"/>
        <v>1851400</v>
      </c>
    </row>
    <row r="498" spans="1:7" x14ac:dyDescent="0.25">
      <c r="A498" s="46" t="s">
        <v>39</v>
      </c>
      <c r="B498" s="47" t="s">
        <v>571</v>
      </c>
      <c r="C498" s="47" t="s">
        <v>117</v>
      </c>
      <c r="D498" s="47" t="s">
        <v>155</v>
      </c>
      <c r="E498" s="47" t="s">
        <v>40</v>
      </c>
      <c r="F498" s="83">
        <v>1851400</v>
      </c>
      <c r="G498" s="83">
        <v>1851400</v>
      </c>
    </row>
    <row r="499" spans="1:7" x14ac:dyDescent="0.25">
      <c r="A499" s="79" t="s">
        <v>85</v>
      </c>
      <c r="B499" s="62" t="s">
        <v>571</v>
      </c>
      <c r="C499" s="62" t="s">
        <v>86</v>
      </c>
      <c r="D499" s="62" t="s">
        <v>126</v>
      </c>
      <c r="E499" s="62" t="s">
        <v>6</v>
      </c>
      <c r="F499" s="87">
        <f t="shared" ref="F499:G499" si="132">F500+F506</f>
        <v>4126179</v>
      </c>
      <c r="G499" s="87">
        <f t="shared" si="132"/>
        <v>3839302</v>
      </c>
    </row>
    <row r="500" spans="1:7" x14ac:dyDescent="0.25">
      <c r="A500" s="46" t="s">
        <v>94</v>
      </c>
      <c r="B500" s="47" t="s">
        <v>571</v>
      </c>
      <c r="C500" s="47" t="s">
        <v>95</v>
      </c>
      <c r="D500" s="47" t="s">
        <v>126</v>
      </c>
      <c r="E500" s="47" t="s">
        <v>6</v>
      </c>
      <c r="F500" s="85">
        <f t="shared" ref="F500:G504" si="133">F501</f>
        <v>2460000</v>
      </c>
      <c r="G500" s="85">
        <f t="shared" si="133"/>
        <v>2460000</v>
      </c>
    </row>
    <row r="501" spans="1:7" ht="37.5" x14ac:dyDescent="0.25">
      <c r="A501" s="79" t="s">
        <v>403</v>
      </c>
      <c r="B501" s="62" t="s">
        <v>571</v>
      </c>
      <c r="C501" s="62" t="s">
        <v>95</v>
      </c>
      <c r="D501" s="62" t="s">
        <v>138</v>
      </c>
      <c r="E501" s="62" t="s">
        <v>6</v>
      </c>
      <c r="F501" s="87">
        <f>F502</f>
        <v>2460000</v>
      </c>
      <c r="G501" s="87">
        <f>G502</f>
        <v>2460000</v>
      </c>
    </row>
    <row r="502" spans="1:7" x14ac:dyDescent="0.25">
      <c r="A502" s="49" t="s">
        <v>481</v>
      </c>
      <c r="B502" s="47" t="s">
        <v>571</v>
      </c>
      <c r="C502" s="47" t="s">
        <v>95</v>
      </c>
      <c r="D502" s="47" t="s">
        <v>482</v>
      </c>
      <c r="E502" s="47" t="s">
        <v>6</v>
      </c>
      <c r="F502" s="85">
        <f>F503</f>
        <v>2460000</v>
      </c>
      <c r="G502" s="85">
        <f>G503</f>
        <v>2460000</v>
      </c>
    </row>
    <row r="503" spans="1:7" ht="75" x14ac:dyDescent="0.25">
      <c r="A503" s="29" t="s">
        <v>413</v>
      </c>
      <c r="B503" s="47" t="s">
        <v>571</v>
      </c>
      <c r="C503" s="47" t="s">
        <v>95</v>
      </c>
      <c r="D503" s="47" t="s">
        <v>483</v>
      </c>
      <c r="E503" s="47" t="s">
        <v>6</v>
      </c>
      <c r="F503" s="85">
        <f t="shared" si="133"/>
        <v>2460000</v>
      </c>
      <c r="G503" s="85">
        <f t="shared" si="133"/>
        <v>2460000</v>
      </c>
    </row>
    <row r="504" spans="1:7" x14ac:dyDescent="0.25">
      <c r="A504" s="46" t="s">
        <v>90</v>
      </c>
      <c r="B504" s="47" t="s">
        <v>571</v>
      </c>
      <c r="C504" s="47" t="s">
        <v>95</v>
      </c>
      <c r="D504" s="47" t="s">
        <v>483</v>
      </c>
      <c r="E504" s="47" t="s">
        <v>91</v>
      </c>
      <c r="F504" s="85">
        <f t="shared" si="133"/>
        <v>2460000</v>
      </c>
      <c r="G504" s="85">
        <f t="shared" si="133"/>
        <v>2460000</v>
      </c>
    </row>
    <row r="505" spans="1:7" ht="37.5" x14ac:dyDescent="0.25">
      <c r="A505" s="46" t="s">
        <v>97</v>
      </c>
      <c r="B505" s="47" t="s">
        <v>571</v>
      </c>
      <c r="C505" s="47" t="s">
        <v>95</v>
      </c>
      <c r="D505" s="47" t="s">
        <v>483</v>
      </c>
      <c r="E505" s="47" t="s">
        <v>98</v>
      </c>
      <c r="F505" s="83">
        <v>2460000</v>
      </c>
      <c r="G505" s="83">
        <v>2460000</v>
      </c>
    </row>
    <row r="506" spans="1:7" x14ac:dyDescent="0.25">
      <c r="A506" s="46" t="s">
        <v>123</v>
      </c>
      <c r="B506" s="47" t="s">
        <v>571</v>
      </c>
      <c r="C506" s="47" t="s">
        <v>124</v>
      </c>
      <c r="D506" s="47" t="s">
        <v>126</v>
      </c>
      <c r="E506" s="47" t="s">
        <v>6</v>
      </c>
      <c r="F506" s="85">
        <f t="shared" ref="F506:G507" si="134">F507</f>
        <v>1666179</v>
      </c>
      <c r="G506" s="85">
        <f t="shared" si="134"/>
        <v>1379302</v>
      </c>
    </row>
    <row r="507" spans="1:7" ht="37.5" x14ac:dyDescent="0.25">
      <c r="A507" s="79" t="s">
        <v>412</v>
      </c>
      <c r="B507" s="62" t="s">
        <v>571</v>
      </c>
      <c r="C507" s="62" t="s">
        <v>124</v>
      </c>
      <c r="D507" s="62" t="s">
        <v>138</v>
      </c>
      <c r="E507" s="62" t="s">
        <v>6</v>
      </c>
      <c r="F507" s="87">
        <f t="shared" si="134"/>
        <v>1666179</v>
      </c>
      <c r="G507" s="87">
        <f t="shared" si="134"/>
        <v>1379302</v>
      </c>
    </row>
    <row r="508" spans="1:7" ht="37.5" x14ac:dyDescent="0.25">
      <c r="A508" s="46" t="s">
        <v>404</v>
      </c>
      <c r="B508" s="47" t="s">
        <v>571</v>
      </c>
      <c r="C508" s="47" t="s">
        <v>124</v>
      </c>
      <c r="D508" s="47" t="s">
        <v>139</v>
      </c>
      <c r="E508" s="47" t="s">
        <v>6</v>
      </c>
      <c r="F508" s="85">
        <f t="shared" ref="F508:G510" si="135">F509</f>
        <v>1666179</v>
      </c>
      <c r="G508" s="85">
        <f t="shared" si="135"/>
        <v>1379302</v>
      </c>
    </row>
    <row r="509" spans="1:7" x14ac:dyDescent="0.25">
      <c r="A509" s="80" t="s">
        <v>204</v>
      </c>
      <c r="B509" s="47" t="s">
        <v>571</v>
      </c>
      <c r="C509" s="47" t="s">
        <v>124</v>
      </c>
      <c r="D509" s="47" t="s">
        <v>235</v>
      </c>
      <c r="E509" s="47" t="s">
        <v>6</v>
      </c>
      <c r="F509" s="85">
        <f t="shared" si="135"/>
        <v>1666179</v>
      </c>
      <c r="G509" s="85">
        <f t="shared" si="135"/>
        <v>1379302</v>
      </c>
    </row>
    <row r="510" spans="1:7" ht="112.5" customHeight="1" x14ac:dyDescent="0.25">
      <c r="A510" s="29" t="s">
        <v>714</v>
      </c>
      <c r="B510" s="47" t="s">
        <v>571</v>
      </c>
      <c r="C510" s="47" t="s">
        <v>124</v>
      </c>
      <c r="D510" s="47" t="s">
        <v>156</v>
      </c>
      <c r="E510" s="47" t="s">
        <v>6</v>
      </c>
      <c r="F510" s="85">
        <f t="shared" si="135"/>
        <v>1666179</v>
      </c>
      <c r="G510" s="85">
        <f t="shared" si="135"/>
        <v>1379302</v>
      </c>
    </row>
    <row r="511" spans="1:7" x14ac:dyDescent="0.25">
      <c r="A511" s="46" t="s">
        <v>90</v>
      </c>
      <c r="B511" s="47" t="s">
        <v>571</v>
      </c>
      <c r="C511" s="47" t="s">
        <v>124</v>
      </c>
      <c r="D511" s="47" t="s">
        <v>156</v>
      </c>
      <c r="E511" s="47" t="s">
        <v>91</v>
      </c>
      <c r="F511" s="85">
        <f t="shared" ref="F511:G511" si="136">F512</f>
        <v>1666179</v>
      </c>
      <c r="G511" s="85">
        <f t="shared" si="136"/>
        <v>1379302</v>
      </c>
    </row>
    <row r="512" spans="1:7" ht="37.5" x14ac:dyDescent="0.25">
      <c r="A512" s="46" t="s">
        <v>97</v>
      </c>
      <c r="B512" s="47" t="s">
        <v>571</v>
      </c>
      <c r="C512" s="47" t="s">
        <v>124</v>
      </c>
      <c r="D512" s="47" t="s">
        <v>156</v>
      </c>
      <c r="E512" s="47" t="s">
        <v>98</v>
      </c>
      <c r="F512" s="83">
        <v>1666179</v>
      </c>
      <c r="G512" s="83">
        <v>1379302</v>
      </c>
    </row>
    <row r="513" spans="1:8" x14ac:dyDescent="0.25">
      <c r="A513" s="79" t="s">
        <v>100</v>
      </c>
      <c r="B513" s="47" t="s">
        <v>571</v>
      </c>
      <c r="C513" s="47" t="s">
        <v>101</v>
      </c>
      <c r="D513" s="62" t="s">
        <v>126</v>
      </c>
      <c r="E513" s="47" t="s">
        <v>6</v>
      </c>
      <c r="F513" s="83">
        <f t="shared" ref="F513:G519" si="137">F514</f>
        <v>410974</v>
      </c>
      <c r="G513" s="83">
        <f t="shared" si="137"/>
        <v>0</v>
      </c>
    </row>
    <row r="514" spans="1:8" x14ac:dyDescent="0.25">
      <c r="A514" s="46" t="s">
        <v>305</v>
      </c>
      <c r="B514" s="47" t="s">
        <v>571</v>
      </c>
      <c r="C514" s="47" t="s">
        <v>304</v>
      </c>
      <c r="D514" s="62" t="s">
        <v>126</v>
      </c>
      <c r="E514" s="47" t="s">
        <v>6</v>
      </c>
      <c r="F514" s="83">
        <f t="shared" si="137"/>
        <v>410974</v>
      </c>
      <c r="G514" s="83">
        <f t="shared" si="137"/>
        <v>0</v>
      </c>
    </row>
    <row r="515" spans="1:8" ht="37.5" x14ac:dyDescent="0.25">
      <c r="A515" s="79" t="s">
        <v>385</v>
      </c>
      <c r="B515" s="47" t="s">
        <v>571</v>
      </c>
      <c r="C515" s="47" t="s">
        <v>304</v>
      </c>
      <c r="D515" s="62" t="s">
        <v>200</v>
      </c>
      <c r="E515" s="47" t="s">
        <v>6</v>
      </c>
      <c r="F515" s="83">
        <f t="shared" si="137"/>
        <v>410974</v>
      </c>
      <c r="G515" s="83">
        <f t="shared" si="137"/>
        <v>0</v>
      </c>
    </row>
    <row r="516" spans="1:8" ht="37.5" x14ac:dyDescent="0.25">
      <c r="A516" s="46" t="s">
        <v>213</v>
      </c>
      <c r="B516" s="47" t="s">
        <v>571</v>
      </c>
      <c r="C516" s="47" t="s">
        <v>304</v>
      </c>
      <c r="D516" s="47" t="s">
        <v>737</v>
      </c>
      <c r="E516" s="47" t="s">
        <v>6</v>
      </c>
      <c r="F516" s="83">
        <f t="shared" si="137"/>
        <v>410974</v>
      </c>
      <c r="G516" s="83">
        <f t="shared" si="137"/>
        <v>0</v>
      </c>
    </row>
    <row r="517" spans="1:8" x14ac:dyDescent="0.25">
      <c r="A517" s="46" t="s">
        <v>386</v>
      </c>
      <c r="B517" s="47" t="s">
        <v>571</v>
      </c>
      <c r="C517" s="47" t="s">
        <v>304</v>
      </c>
      <c r="D517" s="47" t="s">
        <v>307</v>
      </c>
      <c r="E517" s="47" t="s">
        <v>6</v>
      </c>
      <c r="F517" s="83">
        <f t="shared" si="137"/>
        <v>410974</v>
      </c>
      <c r="G517" s="83">
        <f t="shared" si="137"/>
        <v>0</v>
      </c>
    </row>
    <row r="518" spans="1:8" ht="37.5" x14ac:dyDescent="0.25">
      <c r="A518" s="46" t="s">
        <v>283</v>
      </c>
      <c r="B518" s="47" t="s">
        <v>571</v>
      </c>
      <c r="C518" s="47" t="s">
        <v>304</v>
      </c>
      <c r="D518" s="47" t="s">
        <v>306</v>
      </c>
      <c r="E518" s="47" t="s">
        <v>6</v>
      </c>
      <c r="F518" s="83">
        <f t="shared" si="137"/>
        <v>410974</v>
      </c>
      <c r="G518" s="83">
        <f t="shared" si="137"/>
        <v>0</v>
      </c>
    </row>
    <row r="519" spans="1:8" ht="37.5" x14ac:dyDescent="0.25">
      <c r="A519" s="46" t="s">
        <v>37</v>
      </c>
      <c r="B519" s="47" t="s">
        <v>571</v>
      </c>
      <c r="C519" s="47" t="s">
        <v>304</v>
      </c>
      <c r="D519" s="47" t="s">
        <v>306</v>
      </c>
      <c r="E519" s="47" t="s">
        <v>38</v>
      </c>
      <c r="F519" s="83">
        <f t="shared" si="137"/>
        <v>410974</v>
      </c>
      <c r="G519" s="83">
        <f t="shared" si="137"/>
        <v>0</v>
      </c>
    </row>
    <row r="520" spans="1:8" x14ac:dyDescent="0.25">
      <c r="A520" s="46" t="s">
        <v>74</v>
      </c>
      <c r="B520" s="47" t="s">
        <v>571</v>
      </c>
      <c r="C520" s="47" t="s">
        <v>304</v>
      </c>
      <c r="D520" s="47" t="s">
        <v>306</v>
      </c>
      <c r="E520" s="47" t="s">
        <v>75</v>
      </c>
      <c r="F520" s="83">
        <v>410974</v>
      </c>
      <c r="G520" s="83">
        <v>0</v>
      </c>
    </row>
    <row r="521" spans="1:8" x14ac:dyDescent="0.3">
      <c r="A521" s="230" t="s">
        <v>118</v>
      </c>
      <c r="B521" s="230"/>
      <c r="C521" s="230"/>
      <c r="D521" s="230"/>
      <c r="E521" s="230"/>
      <c r="F521" s="94">
        <f>F14+F36+F366+F398</f>
        <v>711102961.44000006</v>
      </c>
      <c r="G521" s="94">
        <f>G14+G36+G366+G398</f>
        <v>756354238.40999997</v>
      </c>
    </row>
    <row r="523" spans="1:8" x14ac:dyDescent="0.3">
      <c r="D523" s="23" t="s">
        <v>468</v>
      </c>
      <c r="F523" s="53">
        <f>'прил 8'!C14</f>
        <v>300040861.16999996</v>
      </c>
      <c r="G523" s="53">
        <f>'прил 8'!D14</f>
        <v>310254600</v>
      </c>
      <c r="H523" s="4"/>
    </row>
    <row r="524" spans="1:8" x14ac:dyDescent="0.3">
      <c r="D524" s="23" t="s">
        <v>573</v>
      </c>
      <c r="F524" s="53">
        <f>F52+F107+F154+F160+F191+F328+F407+F430+F433+F503+F510</f>
        <v>367467427.48000002</v>
      </c>
      <c r="G524" s="53">
        <f>G52+G107+G154+G160+G191+G328+G407+G430+G433+G503+G510</f>
        <v>405542645.31</v>
      </c>
      <c r="H524" s="4"/>
    </row>
    <row r="525" spans="1:8" x14ac:dyDescent="0.3">
      <c r="D525" s="52" t="s">
        <v>469</v>
      </c>
      <c r="F525" s="192">
        <f>(F523/102.5)*2.5</f>
        <v>7318069.784634145</v>
      </c>
      <c r="G525" s="192">
        <f>(G523/105)*5</f>
        <v>14774028.571428571</v>
      </c>
      <c r="H525" s="2" t="s">
        <v>470</v>
      </c>
    </row>
    <row r="526" spans="1:8" x14ac:dyDescent="0.3">
      <c r="H526" s="4"/>
    </row>
    <row r="527" spans="1:8" x14ac:dyDescent="0.3">
      <c r="F527" s="53">
        <f>F521+F525</f>
        <v>718421031.22463417</v>
      </c>
      <c r="G527" s="53">
        <f>G521+G525</f>
        <v>771128266.9814285</v>
      </c>
      <c r="H527" s="4"/>
    </row>
    <row r="528" spans="1:8" x14ac:dyDescent="0.3">
      <c r="F528" s="53">
        <f>'прил 8'!C61</f>
        <v>718421031.21999991</v>
      </c>
      <c r="G528" s="53">
        <f>'прил 8'!D61</f>
        <v>771128266.98000002</v>
      </c>
      <c r="H528" s="4"/>
    </row>
    <row r="529" spans="1:8" x14ac:dyDescent="0.3">
      <c r="F529" s="53">
        <f>F528-F527</f>
        <v>-4.6342611312866211E-3</v>
      </c>
      <c r="G529" s="53">
        <f>G528-G527</f>
        <v>-1.4284849166870117E-3</v>
      </c>
      <c r="H529" s="4"/>
    </row>
    <row r="530" spans="1:8" x14ac:dyDescent="0.3">
      <c r="G530" s="53"/>
      <c r="H530" s="4"/>
    </row>
    <row r="531" spans="1:8" x14ac:dyDescent="0.3">
      <c r="C531" s="143" t="s">
        <v>8</v>
      </c>
      <c r="F531" s="53">
        <f>F15+F37+F367</f>
        <v>100576742.59999999</v>
      </c>
      <c r="G531" s="53">
        <f>G15+G37+G367</f>
        <v>100520274.22</v>
      </c>
      <c r="H531" s="4"/>
    </row>
    <row r="532" spans="1:8" x14ac:dyDescent="0.3">
      <c r="C532" s="143" t="s">
        <v>26</v>
      </c>
      <c r="F532" s="53">
        <f>F133</f>
        <v>1348180</v>
      </c>
      <c r="G532" s="53">
        <f>G133</f>
        <v>1401668</v>
      </c>
      <c r="H532" s="4"/>
    </row>
    <row r="533" spans="1:8" x14ac:dyDescent="0.3">
      <c r="C533" s="143" t="s">
        <v>42</v>
      </c>
      <c r="F533" s="53">
        <f>F140</f>
        <v>440000</v>
      </c>
      <c r="G533" s="53">
        <f>G140</f>
        <v>440000</v>
      </c>
      <c r="H533" s="4"/>
    </row>
    <row r="534" spans="1:8" x14ac:dyDescent="0.3">
      <c r="C534" s="143" t="s">
        <v>46</v>
      </c>
      <c r="F534" s="53">
        <f>F151</f>
        <v>12961514.17</v>
      </c>
      <c r="G534" s="53">
        <f>G151</f>
        <v>14188514.17</v>
      </c>
      <c r="H534" s="4"/>
    </row>
    <row r="535" spans="1:8" x14ac:dyDescent="0.3">
      <c r="C535" s="143" t="s">
        <v>55</v>
      </c>
      <c r="F535" s="53">
        <f>F183</f>
        <v>29634370.300000001</v>
      </c>
      <c r="G535" s="53">
        <f>G183</f>
        <v>29634370.300000001</v>
      </c>
      <c r="H535" s="4"/>
    </row>
    <row r="536" spans="1:8" x14ac:dyDescent="0.3">
      <c r="C536" s="143" t="s">
        <v>65</v>
      </c>
      <c r="F536" s="53">
        <f>F250</f>
        <v>515000</v>
      </c>
      <c r="G536" s="53">
        <f>G250</f>
        <v>515000</v>
      </c>
      <c r="H536" s="4"/>
    </row>
    <row r="537" spans="1:8" x14ac:dyDescent="0.3">
      <c r="C537" s="143" t="s">
        <v>70</v>
      </c>
      <c r="F537" s="53">
        <f>F266+F399</f>
        <v>510895956.51000005</v>
      </c>
      <c r="G537" s="53">
        <f>G266+G399</f>
        <v>537422477.88</v>
      </c>
      <c r="H537" s="4"/>
    </row>
    <row r="538" spans="1:8" x14ac:dyDescent="0.3">
      <c r="C538" s="143" t="s">
        <v>80</v>
      </c>
      <c r="F538" s="53">
        <f>F280</f>
        <v>25331095.880000003</v>
      </c>
      <c r="G538" s="53">
        <f>G280</f>
        <v>25672291.100000001</v>
      </c>
      <c r="H538" s="4"/>
    </row>
    <row r="539" spans="1:8" x14ac:dyDescent="0.3">
      <c r="C539" s="143" t="s">
        <v>86</v>
      </c>
      <c r="F539" s="53">
        <f>F305+F499</f>
        <v>26150817.98</v>
      </c>
      <c r="G539" s="53">
        <f>G305+G499</f>
        <v>44848642.740000002</v>
      </c>
      <c r="H539" s="4"/>
    </row>
    <row r="540" spans="1:8" x14ac:dyDescent="0.3">
      <c r="C540" s="143" t="s">
        <v>101</v>
      </c>
      <c r="F540" s="53">
        <f>F341+F513</f>
        <v>2249284</v>
      </c>
      <c r="G540" s="53">
        <f>G341+G513</f>
        <v>711000</v>
      </c>
      <c r="H540" s="4"/>
    </row>
    <row r="541" spans="1:8" x14ac:dyDescent="0.3">
      <c r="C541" s="23">
        <v>1200</v>
      </c>
      <c r="F541" s="53">
        <f>F359</f>
        <v>1000000</v>
      </c>
      <c r="G541" s="53">
        <f>G359</f>
        <v>1000000</v>
      </c>
      <c r="H541" s="4"/>
    </row>
    <row r="542" spans="1:8" s="147" customFormat="1" x14ac:dyDescent="0.3">
      <c r="A542" s="144"/>
      <c r="B542" s="145"/>
      <c r="C542" s="145"/>
      <c r="D542" s="145"/>
      <c r="E542" s="145"/>
      <c r="F542" s="146">
        <f>SUM(F531:F541)</f>
        <v>711102961.44000006</v>
      </c>
      <c r="G542" s="146">
        <f>SUM(G531:G541)</f>
        <v>756354238.40999997</v>
      </c>
      <c r="H542" s="101"/>
    </row>
    <row r="543" spans="1:8" x14ac:dyDescent="0.3">
      <c r="H543" s="4"/>
    </row>
    <row r="544" spans="1:8" x14ac:dyDescent="0.3">
      <c r="H544" s="4"/>
    </row>
    <row r="545" spans="1:8" x14ac:dyDescent="0.3">
      <c r="H545" s="4"/>
    </row>
    <row r="546" spans="1:8" x14ac:dyDescent="0.3">
      <c r="D546" s="23" t="s">
        <v>471</v>
      </c>
      <c r="F546" s="193">
        <f>F310+F331+F336</f>
        <v>19100255.949999999</v>
      </c>
      <c r="G546" s="193">
        <f>G310+G331+G336</f>
        <v>19518673.16</v>
      </c>
      <c r="H546" s="4"/>
    </row>
    <row r="547" spans="1:8" x14ac:dyDescent="0.3">
      <c r="H547" s="4"/>
    </row>
    <row r="548" spans="1:8" x14ac:dyDescent="0.3">
      <c r="H548" s="4"/>
    </row>
    <row r="549" spans="1:8" x14ac:dyDescent="0.3">
      <c r="A549" s="23"/>
      <c r="F549" s="23"/>
      <c r="G549" s="23"/>
      <c r="H549" s="4"/>
    </row>
    <row r="550" spans="1:8" x14ac:dyDescent="0.3">
      <c r="A550" s="23"/>
      <c r="F550" s="23"/>
      <c r="G550" s="23"/>
      <c r="H550" s="4"/>
    </row>
    <row r="551" spans="1:8" x14ac:dyDescent="0.3">
      <c r="A551" s="23"/>
      <c r="F551" s="23"/>
      <c r="G551" s="23"/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</sheetData>
  <autoFilter ref="A14:WVL521"/>
  <mergeCells count="3">
    <mergeCell ref="A10:G10"/>
    <mergeCell ref="A11:G11"/>
    <mergeCell ref="A521:E521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прил 1</vt:lpstr>
      <vt:lpstr>прил 2</vt:lpstr>
      <vt:lpstr>прил 6 не надо</vt:lpstr>
      <vt:lpstr>прил 7 </vt:lpstr>
      <vt:lpstr>прил 8</vt:lpstr>
      <vt:lpstr>прил 9 </vt:lpstr>
      <vt:lpstr>прил 10 </vt:lpstr>
      <vt:lpstr>прил 11 </vt:lpstr>
      <vt:lpstr>прил 12</vt:lpstr>
      <vt:lpstr>прил 13 </vt:lpstr>
      <vt:lpstr>прил 14</vt:lpstr>
      <vt:lpstr>прил 15</vt:lpstr>
      <vt:lpstr>прил 16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2021-05-14T07:28:45Z</dcterms:modified>
</cp:coreProperties>
</file>