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прил 11 " sheetId="1" r:id="rId1"/>
  </sheets>
  <externalReferences>
    <externalReference r:id="rId2"/>
  </externalReferences>
  <definedNames>
    <definedName name="_xlnm._FilterDatabase" localSheetId="0" hidden="1">'прил 11 '!$A$13:$H$737</definedName>
    <definedName name="_xlnm.Print_Area" localSheetId="0">'прил 11 '!$A$1:$F$737</definedName>
  </definedNames>
  <calcPr calcId="145621"/>
</workbook>
</file>

<file path=xl/calcChain.xml><?xml version="1.0" encoding="utf-8"?>
<calcChain xmlns="http://schemas.openxmlformats.org/spreadsheetml/2006/main">
  <c r="F780" i="1" l="1"/>
  <c r="F739" i="1"/>
  <c r="F736" i="1"/>
  <c r="F735" i="1" s="1"/>
  <c r="F734" i="1" s="1"/>
  <c r="F733" i="1" s="1"/>
  <c r="F732" i="1" s="1"/>
  <c r="F731" i="1"/>
  <c r="F730" i="1"/>
  <c r="F729" i="1" s="1"/>
  <c r="F728" i="1" s="1"/>
  <c r="F727" i="1" s="1"/>
  <c r="F725" i="1"/>
  <c r="F724" i="1"/>
  <c r="F723" i="1"/>
  <c r="F722" i="1"/>
  <c r="F721" i="1"/>
  <c r="F720" i="1"/>
  <c r="F719" i="1" s="1"/>
  <c r="F718" i="1"/>
  <c r="F717" i="1" s="1"/>
  <c r="F716" i="1" s="1"/>
  <c r="F715" i="1" s="1"/>
  <c r="F714" i="1" s="1"/>
  <c r="F710" i="1"/>
  <c r="F709" i="1"/>
  <c r="F707" i="1"/>
  <c r="F706" i="1"/>
  <c r="F704" i="1"/>
  <c r="F703" i="1"/>
  <c r="F698" i="1"/>
  <c r="F697" i="1"/>
  <c r="F695" i="1"/>
  <c r="F694" i="1"/>
  <c r="F693" i="1" s="1"/>
  <c r="F692" i="1" s="1"/>
  <c r="F691" i="1" s="1"/>
  <c r="F690" i="1" s="1"/>
  <c r="F689" i="1"/>
  <c r="F688" i="1"/>
  <c r="F687" i="1" s="1"/>
  <c r="F686" i="1" s="1"/>
  <c r="F685" i="1" s="1"/>
  <c r="F684" i="1" s="1"/>
  <c r="F681" i="1"/>
  <c r="F679" i="1"/>
  <c r="F677" i="1"/>
  <c r="F673" i="1"/>
  <c r="F672" i="1" s="1"/>
  <c r="F671" i="1"/>
  <c r="F670" i="1"/>
  <c r="F669" i="1"/>
  <c r="F668" i="1"/>
  <c r="F667" i="1"/>
  <c r="F666" i="1"/>
  <c r="F665" i="1"/>
  <c r="F663" i="1"/>
  <c r="F662" i="1" s="1"/>
  <c r="F661" i="1"/>
  <c r="F660" i="1" s="1"/>
  <c r="F659" i="1"/>
  <c r="F658" i="1" s="1"/>
  <c r="F657" i="1" s="1"/>
  <c r="F653" i="1"/>
  <c r="F652" i="1" s="1"/>
  <c r="F651" i="1" s="1"/>
  <c r="F650" i="1" s="1"/>
  <c r="F643" i="1"/>
  <c r="F642" i="1" s="1"/>
  <c r="F641" i="1"/>
  <c r="F640" i="1" s="1"/>
  <c r="F639" i="1"/>
  <c r="F638" i="1" s="1"/>
  <c r="F637" i="1" s="1"/>
  <c r="F636" i="1" s="1"/>
  <c r="F635" i="1" s="1"/>
  <c r="F634" i="1"/>
  <c r="F633" i="1"/>
  <c r="F632" i="1" s="1"/>
  <c r="F631" i="1"/>
  <c r="F630" i="1" s="1"/>
  <c r="F629" i="1" s="1"/>
  <c r="F628" i="1"/>
  <c r="F627" i="1"/>
  <c r="F626" i="1" s="1"/>
  <c r="F625" i="1"/>
  <c r="F624" i="1" s="1"/>
  <c r="F623" i="1" s="1"/>
  <c r="F622" i="1"/>
  <c r="F621" i="1"/>
  <c r="F620" i="1" s="1"/>
  <c r="F619" i="1" s="1"/>
  <c r="F618" i="1"/>
  <c r="F617" i="1"/>
  <c r="F616" i="1" s="1"/>
  <c r="F615" i="1"/>
  <c r="F611" i="1"/>
  <c r="F610" i="1" s="1"/>
  <c r="F609" i="1"/>
  <c r="F608" i="1" s="1"/>
  <c r="F606" i="1"/>
  <c r="F605" i="1" s="1"/>
  <c r="F603" i="1"/>
  <c r="F602" i="1" s="1"/>
  <c r="F601" i="1"/>
  <c r="F600" i="1" s="1"/>
  <c r="F599" i="1"/>
  <c r="F598" i="1" s="1"/>
  <c r="F596" i="1"/>
  <c r="F595" i="1" s="1"/>
  <c r="F594" i="1"/>
  <c r="F593" i="1" s="1"/>
  <c r="F592" i="1" s="1"/>
  <c r="F579" i="1" s="1"/>
  <c r="F591" i="1"/>
  <c r="F590" i="1"/>
  <c r="F589" i="1" s="1"/>
  <c r="F587" i="1"/>
  <c r="F586" i="1" s="1"/>
  <c r="F585" i="1"/>
  <c r="F584" i="1" s="1"/>
  <c r="F583" i="1"/>
  <c r="F582" i="1"/>
  <c r="F581" i="1"/>
  <c r="F580" i="1" s="1"/>
  <c r="F577" i="1"/>
  <c r="F576" i="1"/>
  <c r="F574" i="1"/>
  <c r="F573" i="1"/>
  <c r="F572" i="1"/>
  <c r="F571" i="1"/>
  <c r="F570" i="1" s="1"/>
  <c r="F568" i="1"/>
  <c r="F567" i="1" s="1"/>
  <c r="F566" i="1" s="1"/>
  <c r="F565" i="1" s="1"/>
  <c r="F564" i="1" s="1"/>
  <c r="F563" i="1" s="1"/>
  <c r="F562" i="1"/>
  <c r="F561" i="1" s="1"/>
  <c r="F560" i="1" s="1"/>
  <c r="F559" i="1"/>
  <c r="F558" i="1"/>
  <c r="F557" i="1" s="1"/>
  <c r="F556" i="1"/>
  <c r="F555" i="1" s="1"/>
  <c r="F554" i="1" s="1"/>
  <c r="F552" i="1"/>
  <c r="F551" i="1"/>
  <c r="F549" i="1"/>
  <c r="F548" i="1"/>
  <c r="F546" i="1"/>
  <c r="F545" i="1"/>
  <c r="F544" i="1"/>
  <c r="F543" i="1"/>
  <c r="F542" i="1" s="1"/>
  <c r="F541" i="1"/>
  <c r="F540" i="1" s="1"/>
  <c r="F539" i="1"/>
  <c r="F538" i="1"/>
  <c r="F537" i="1"/>
  <c r="F536" i="1" s="1"/>
  <c r="F534" i="1"/>
  <c r="F533" i="1"/>
  <c r="F532" i="1" s="1"/>
  <c r="F531" i="1"/>
  <c r="F530" i="1" s="1"/>
  <c r="F529" i="1" s="1"/>
  <c r="F528" i="1" s="1"/>
  <c r="F522" i="1"/>
  <c r="F521" i="1"/>
  <c r="F520" i="1" s="1"/>
  <c r="F519" i="1"/>
  <c r="F518" i="1"/>
  <c r="F517" i="1"/>
  <c r="F516" i="1" s="1"/>
  <c r="F515" i="1"/>
  <c r="F514" i="1" s="1"/>
  <c r="F513" i="1"/>
  <c r="F512" i="1"/>
  <c r="F511" i="1"/>
  <c r="F510" i="1" s="1"/>
  <c r="F509" i="1"/>
  <c r="F508" i="1" s="1"/>
  <c r="F507" i="1"/>
  <c r="F506" i="1" s="1"/>
  <c r="F505" i="1"/>
  <c r="F504" i="1" s="1"/>
  <c r="F503" i="1" s="1"/>
  <c r="F502" i="1"/>
  <c r="F501" i="1"/>
  <c r="F500" i="1" s="1"/>
  <c r="F495" i="1"/>
  <c r="F494" i="1" s="1"/>
  <c r="F493" i="1"/>
  <c r="F492" i="1" s="1"/>
  <c r="F491" i="1" s="1"/>
  <c r="F490" i="1" s="1"/>
  <c r="F489" i="1" s="1"/>
  <c r="F752" i="1" s="1"/>
  <c r="F488" i="1"/>
  <c r="F487" i="1"/>
  <c r="F486" i="1" s="1"/>
  <c r="F485" i="1" s="1"/>
  <c r="F484" i="1" s="1"/>
  <c r="F771" i="1" s="1"/>
  <c r="F483" i="1"/>
  <c r="F482" i="1" s="1"/>
  <c r="F481" i="1"/>
  <c r="F480" i="1" s="1"/>
  <c r="F479" i="1"/>
  <c r="F478" i="1"/>
  <c r="F477" i="1"/>
  <c r="F476" i="1" s="1"/>
  <c r="F475" i="1"/>
  <c r="F474" i="1" s="1"/>
  <c r="F473" i="1"/>
  <c r="F472" i="1"/>
  <c r="F471" i="1"/>
  <c r="F470" i="1" s="1"/>
  <c r="F469" i="1"/>
  <c r="F468" i="1" s="1"/>
  <c r="F467" i="1"/>
  <c r="F466" i="1"/>
  <c r="F465" i="1"/>
  <c r="F464" i="1" s="1"/>
  <c r="F463" i="1"/>
  <c r="F462" i="1" s="1"/>
  <c r="F461" i="1"/>
  <c r="F460" i="1" s="1"/>
  <c r="F459" i="1" s="1"/>
  <c r="F458" i="1" s="1"/>
  <c r="F457" i="1" s="1"/>
  <c r="F453" i="1"/>
  <c r="F452" i="1"/>
  <c r="F450" i="1"/>
  <c r="F449" i="1"/>
  <c r="F445" i="1" s="1"/>
  <c r="F444" i="1" s="1"/>
  <c r="F443" i="1" s="1"/>
  <c r="F447" i="1"/>
  <c r="F446" i="1"/>
  <c r="F442" i="1"/>
  <c r="F441" i="1" s="1"/>
  <c r="F440" i="1"/>
  <c r="F438" i="1"/>
  <c r="F437" i="1"/>
  <c r="F436" i="1"/>
  <c r="F435" i="1"/>
  <c r="F434" i="1" s="1"/>
  <c r="F433" i="1"/>
  <c r="F432" i="1" s="1"/>
  <c r="F431" i="1" s="1"/>
  <c r="F426" i="1"/>
  <c r="F425" i="1" s="1"/>
  <c r="F424" i="1"/>
  <c r="F423" i="1" s="1"/>
  <c r="F422" i="1" s="1"/>
  <c r="F421" i="1" s="1"/>
  <c r="F420" i="1"/>
  <c r="F419" i="1" s="1"/>
  <c r="F418" i="1"/>
  <c r="F417" i="1" s="1"/>
  <c r="F416" i="1" s="1"/>
  <c r="F764" i="1" s="1"/>
  <c r="F415" i="1"/>
  <c r="F414" i="1"/>
  <c r="F413" i="1" s="1"/>
  <c r="F412" i="1"/>
  <c r="F411" i="1" s="1"/>
  <c r="F759" i="1" s="1"/>
  <c r="F409" i="1"/>
  <c r="F408" i="1"/>
  <c r="F407" i="1" s="1"/>
  <c r="F406" i="1"/>
  <c r="F405" i="1" s="1"/>
  <c r="F403" i="1"/>
  <c r="F402" i="1"/>
  <c r="F401" i="1" s="1"/>
  <c r="F400" i="1"/>
  <c r="F398" i="1"/>
  <c r="F397" i="1"/>
  <c r="F395" i="1"/>
  <c r="F394" i="1"/>
  <c r="F393" i="1"/>
  <c r="F392" i="1"/>
  <c r="F391" i="1" s="1"/>
  <c r="F390" i="1"/>
  <c r="F389" i="1" s="1"/>
  <c r="F388" i="1"/>
  <c r="F386" i="1"/>
  <c r="F385" i="1"/>
  <c r="F383" i="1"/>
  <c r="F382" i="1"/>
  <c r="F378" i="1" s="1"/>
  <c r="F381" i="1"/>
  <c r="F380" i="1"/>
  <c r="F379" i="1" s="1"/>
  <c r="F376" i="1"/>
  <c r="F375" i="1"/>
  <c r="F374" i="1" s="1"/>
  <c r="F373" i="1"/>
  <c r="F372" i="1" s="1"/>
  <c r="F371" i="1"/>
  <c r="F370" i="1"/>
  <c r="F369" i="1"/>
  <c r="F368" i="1" s="1"/>
  <c r="F367" i="1"/>
  <c r="F366" i="1"/>
  <c r="F365" i="1"/>
  <c r="F364" i="1" s="1"/>
  <c r="F360" i="1"/>
  <c r="F359" i="1"/>
  <c r="F358" i="1" s="1"/>
  <c r="F357" i="1"/>
  <c r="F356" i="1" s="1"/>
  <c r="F355" i="1"/>
  <c r="F353" i="1"/>
  <c r="F352" i="1" s="1"/>
  <c r="F351" i="1"/>
  <c r="F350" i="1"/>
  <c r="F349" i="1" s="1"/>
  <c r="F348" i="1" s="1"/>
  <c r="F347" i="1" s="1"/>
  <c r="F343" i="1"/>
  <c r="F342" i="1" s="1"/>
  <c r="F338" i="1"/>
  <c r="F337" i="1" s="1"/>
  <c r="F336" i="1" s="1"/>
  <c r="F335" i="1" s="1"/>
  <c r="F334" i="1"/>
  <c r="F333" i="1" s="1"/>
  <c r="F332" i="1" s="1"/>
  <c r="F331" i="1" s="1"/>
  <c r="F327" i="1"/>
  <c r="F326" i="1" s="1"/>
  <c r="F325" i="1" s="1"/>
  <c r="F324" i="1"/>
  <c r="F323" i="1"/>
  <c r="F322" i="1" s="1"/>
  <c r="F318" i="1"/>
  <c r="F317" i="1" s="1"/>
  <c r="F316" i="1" s="1"/>
  <c r="F315" i="1"/>
  <c r="F314" i="1"/>
  <c r="F313" i="1" s="1"/>
  <c r="F312" i="1"/>
  <c r="F311" i="1"/>
  <c r="F310" i="1"/>
  <c r="F306" i="1"/>
  <c r="F305" i="1"/>
  <c r="F304" i="1"/>
  <c r="F303" i="1" s="1"/>
  <c r="F302" i="1" s="1"/>
  <c r="F301" i="1" s="1"/>
  <c r="F300" i="1" s="1"/>
  <c r="F298" i="1"/>
  <c r="F297" i="1" s="1"/>
  <c r="F296" i="1" s="1"/>
  <c r="F295" i="1"/>
  <c r="F294" i="1"/>
  <c r="F293" i="1" s="1"/>
  <c r="F289" i="1" s="1"/>
  <c r="F288" i="1" s="1"/>
  <c r="F772" i="1" s="1"/>
  <c r="F292" i="1"/>
  <c r="F291" i="1" s="1"/>
  <c r="F290" i="1"/>
  <c r="F286" i="1"/>
  <c r="F285" i="1"/>
  <c r="F284" i="1"/>
  <c r="F283" i="1" s="1"/>
  <c r="F282" i="1" s="1"/>
  <c r="F281" i="1"/>
  <c r="F280" i="1"/>
  <c r="F279" i="1"/>
  <c r="F278" i="1"/>
  <c r="F277" i="1"/>
  <c r="F276" i="1"/>
  <c r="F275" i="1"/>
  <c r="F274" i="1" s="1"/>
  <c r="F271" i="1"/>
  <c r="F270" i="1"/>
  <c r="F268" i="1"/>
  <c r="F267" i="1"/>
  <c r="F266" i="1"/>
  <c r="F265" i="1"/>
  <c r="F264" i="1" s="1"/>
  <c r="F263" i="1"/>
  <c r="F262" i="1" s="1"/>
  <c r="F261" i="1" s="1"/>
  <c r="F260" i="1"/>
  <c r="F259" i="1"/>
  <c r="F258" i="1" s="1"/>
  <c r="F257" i="1"/>
  <c r="F256" i="1"/>
  <c r="F255" i="1"/>
  <c r="F254" i="1"/>
  <c r="F253" i="1" s="1"/>
  <c r="F252" i="1" s="1"/>
  <c r="F251" i="1"/>
  <c r="F250" i="1" s="1"/>
  <c r="F249" i="1"/>
  <c r="F248" i="1"/>
  <c r="F247" i="1"/>
  <c r="F246" i="1" s="1"/>
  <c r="F245" i="1" s="1"/>
  <c r="F241" i="1"/>
  <c r="F240" i="1"/>
  <c r="F239" i="1"/>
  <c r="F238" i="1" s="1"/>
  <c r="F237" i="1" s="1"/>
  <c r="F236" i="1" s="1"/>
  <c r="F234" i="1"/>
  <c r="F233" i="1" s="1"/>
  <c r="F232" i="1" s="1"/>
  <c r="F231" i="1"/>
  <c r="F230" i="1"/>
  <c r="F229" i="1" s="1"/>
  <c r="F228" i="1" s="1"/>
  <c r="F227" i="1" s="1"/>
  <c r="F226" i="1" s="1"/>
  <c r="F768" i="1" s="1"/>
  <c r="F225" i="1"/>
  <c r="F224" i="1"/>
  <c r="F223" i="1"/>
  <c r="F222" i="1" s="1"/>
  <c r="F221" i="1" s="1"/>
  <c r="F763" i="1" s="1"/>
  <c r="F219" i="1"/>
  <c r="F218" i="1" s="1"/>
  <c r="F217" i="1" s="1"/>
  <c r="F215" i="1"/>
  <c r="F214" i="1" s="1"/>
  <c r="F213" i="1"/>
  <c r="F212" i="1" s="1"/>
  <c r="F211" i="1"/>
  <c r="F210" i="1"/>
  <c r="F209" i="1" s="1"/>
  <c r="F207" i="1"/>
  <c r="F206" i="1" s="1"/>
  <c r="F205" i="1" s="1"/>
  <c r="F204" i="1" s="1"/>
  <c r="F203" i="1" s="1"/>
  <c r="F770" i="1" s="1"/>
  <c r="F202" i="1"/>
  <c r="F201" i="1" s="1"/>
  <c r="F200" i="1" s="1"/>
  <c r="F199" i="1" s="1"/>
  <c r="F196" i="1"/>
  <c r="F195" i="1"/>
  <c r="F194" i="1" s="1"/>
  <c r="F189" i="1"/>
  <c r="F188" i="1" s="1"/>
  <c r="F187" i="1" s="1"/>
  <c r="F186" i="1" s="1"/>
  <c r="F185" i="1" s="1"/>
  <c r="F184" i="1"/>
  <c r="F183" i="1"/>
  <c r="F182" i="1" s="1"/>
  <c r="F181" i="1" s="1"/>
  <c r="F180" i="1" s="1"/>
  <c r="F179" i="1" s="1"/>
  <c r="F744" i="1" s="1"/>
  <c r="F178" i="1"/>
  <c r="F177" i="1" s="1"/>
  <c r="F176" i="1" s="1"/>
  <c r="F174" i="1"/>
  <c r="F173" i="1" s="1"/>
  <c r="F172" i="1" s="1"/>
  <c r="F171" i="1" s="1"/>
  <c r="F170" i="1" s="1"/>
  <c r="F169" i="1" s="1"/>
  <c r="F743" i="1" s="1"/>
  <c r="F168" i="1"/>
  <c r="F167" i="1" s="1"/>
  <c r="F166" i="1"/>
  <c r="F165" i="1" s="1"/>
  <c r="F164" i="1" s="1"/>
  <c r="F163" i="1"/>
  <c r="F162" i="1"/>
  <c r="F161" i="1"/>
  <c r="F160" i="1"/>
  <c r="F158" i="1"/>
  <c r="F157" i="1" s="1"/>
  <c r="F154" i="1" s="1"/>
  <c r="F156" i="1"/>
  <c r="F155" i="1" s="1"/>
  <c r="F152" i="1"/>
  <c r="F151" i="1" s="1"/>
  <c r="F150" i="1"/>
  <c r="F149" i="1"/>
  <c r="F147" i="1"/>
  <c r="F146" i="1" s="1"/>
  <c r="F145" i="1"/>
  <c r="F144" i="1"/>
  <c r="F143" i="1"/>
  <c r="F142" i="1"/>
  <c r="F141" i="1" s="1"/>
  <c r="F140" i="1"/>
  <c r="F139" i="1"/>
  <c r="F138" i="1"/>
  <c r="F136" i="1"/>
  <c r="F135" i="1" s="1"/>
  <c r="F134" i="1" s="1"/>
  <c r="F133" i="1"/>
  <c r="F132" i="1"/>
  <c r="F131" i="1" s="1"/>
  <c r="F128" i="1" s="1"/>
  <c r="F130" i="1"/>
  <c r="F129" i="1" s="1"/>
  <c r="F127" i="1"/>
  <c r="F126" i="1" s="1"/>
  <c r="F123" i="1" s="1"/>
  <c r="F125" i="1"/>
  <c r="F124" i="1"/>
  <c r="F122" i="1"/>
  <c r="F121" i="1" s="1"/>
  <c r="F120" i="1"/>
  <c r="F118" i="1"/>
  <c r="F117" i="1" s="1"/>
  <c r="F116" i="1" s="1"/>
  <c r="F115" i="1" s="1"/>
  <c r="F114" i="1" s="1"/>
  <c r="F774" i="1" s="1"/>
  <c r="F113" i="1"/>
  <c r="F112" i="1"/>
  <c r="F111" i="1"/>
  <c r="F110" i="1"/>
  <c r="F107" i="1" s="1"/>
  <c r="F106" i="1" s="1"/>
  <c r="F105" i="1" s="1"/>
  <c r="F769" i="1" s="1"/>
  <c r="F109" i="1"/>
  <c r="F108" i="1"/>
  <c r="F104" i="1"/>
  <c r="F103" i="1" s="1"/>
  <c r="F102" i="1" s="1"/>
  <c r="F101" i="1"/>
  <c r="F100" i="1"/>
  <c r="F99" i="1" s="1"/>
  <c r="F98" i="1" s="1"/>
  <c r="F97" i="1" s="1"/>
  <c r="F96" i="1"/>
  <c r="F95" i="1"/>
  <c r="F94" i="1" s="1"/>
  <c r="F93" i="1" s="1"/>
  <c r="F92" i="1" s="1"/>
  <c r="F762" i="1" s="1"/>
  <c r="F91" i="1"/>
  <c r="F90" i="1"/>
  <c r="F87" i="1" s="1"/>
  <c r="F86" i="1" s="1"/>
  <c r="F89" i="1"/>
  <c r="F88" i="1"/>
  <c r="F85" i="1"/>
  <c r="F84" i="1"/>
  <c r="F83" i="1"/>
  <c r="F82" i="1"/>
  <c r="F79" i="1" s="1"/>
  <c r="F78" i="1" s="1"/>
  <c r="F81" i="1"/>
  <c r="F80" i="1"/>
  <c r="F76" i="1"/>
  <c r="F75" i="1"/>
  <c r="F74" i="1"/>
  <c r="F73" i="1"/>
  <c r="F72" i="1" s="1"/>
  <c r="F71" i="1"/>
  <c r="F70" i="1"/>
  <c r="F69" i="1"/>
  <c r="F65" i="1"/>
  <c r="F64" i="1" s="1"/>
  <c r="F63" i="1"/>
  <c r="F62" i="1"/>
  <c r="F61" i="1" s="1"/>
  <c r="F60" i="1"/>
  <c r="F59" i="1"/>
  <c r="F58" i="1"/>
  <c r="F57" i="1" s="1"/>
  <c r="F56" i="1" s="1"/>
  <c r="F54" i="1"/>
  <c r="F53" i="1"/>
  <c r="F51" i="1" s="1"/>
  <c r="F50" i="1" s="1"/>
  <c r="F52" i="1"/>
  <c r="F49" i="1"/>
  <c r="F48" i="1"/>
  <c r="F45" i="1" s="1"/>
  <c r="F44" i="1" s="1"/>
  <c r="F43" i="1" s="1"/>
  <c r="F47" i="1"/>
  <c r="F46" i="1"/>
  <c r="F42" i="1"/>
  <c r="F41" i="1" s="1"/>
  <c r="F40" i="1" s="1"/>
  <c r="F39" i="1" s="1"/>
  <c r="F38" i="1" s="1"/>
  <c r="F35" i="1"/>
  <c r="F34" i="1"/>
  <c r="F33" i="1"/>
  <c r="F32" i="1" s="1"/>
  <c r="F31" i="1" s="1"/>
  <c r="F765" i="1" s="1"/>
  <c r="F30" i="1"/>
  <c r="F29" i="1"/>
  <c r="F28" i="1"/>
  <c r="F27" i="1" s="1"/>
  <c r="F26" i="1" s="1"/>
  <c r="F24" i="1"/>
  <c r="F23" i="1" s="1"/>
  <c r="F22" i="1"/>
  <c r="F21" i="1" s="1"/>
  <c r="F18" i="1" s="1"/>
  <c r="F17" i="1" s="1"/>
  <c r="F20" i="1"/>
  <c r="F19" i="1" s="1"/>
  <c r="F137" i="1" l="1"/>
  <c r="F119" i="1" s="1"/>
  <c r="F25" i="1"/>
  <c r="F16" i="1"/>
  <c r="F37" i="1"/>
  <c r="F193" i="1"/>
  <c r="F192" i="1"/>
  <c r="F191" i="1" s="1"/>
  <c r="F68" i="1"/>
  <c r="F67" i="1" s="1"/>
  <c r="F66" i="1" s="1"/>
  <c r="F766" i="1"/>
  <c r="F208" i="1"/>
  <c r="F656" i="1"/>
  <c r="F655" i="1" s="1"/>
  <c r="F654" i="1" s="1"/>
  <c r="F159" i="1"/>
  <c r="F340" i="1"/>
  <c r="F339" i="1" s="1"/>
  <c r="F767" i="1" s="1"/>
  <c r="F341" i="1"/>
  <c r="F726" i="1"/>
  <c r="F713" i="1" s="1"/>
  <c r="F712" i="1" s="1"/>
  <c r="F198" i="1"/>
  <c r="F197" i="1" s="1"/>
  <c r="F220" i="1"/>
  <c r="F321" i="1"/>
  <c r="F320" i="1" s="1"/>
  <c r="F319" i="1" s="1"/>
  <c r="F330" i="1"/>
  <c r="F354" i="1"/>
  <c r="F363" i="1"/>
  <c r="F362" i="1" s="1"/>
  <c r="F361" i="1" s="1"/>
  <c r="F749" i="1" s="1"/>
  <c r="F499" i="1"/>
  <c r="F498" i="1" s="1"/>
  <c r="F497" i="1" s="1"/>
  <c r="F496" i="1" s="1"/>
  <c r="F535" i="1"/>
  <c r="F527" i="1" s="1"/>
  <c r="F526" i="1" s="1"/>
  <c r="F683" i="1"/>
  <c r="F244" i="1"/>
  <c r="F243" i="1" s="1"/>
  <c r="F309" i="1"/>
  <c r="F308" i="1" s="1"/>
  <c r="F299" i="1" s="1"/>
  <c r="F346" i="1"/>
  <c r="F456" i="1"/>
  <c r="F455" i="1" s="1"/>
  <c r="F777" i="1"/>
  <c r="F664" i="1"/>
  <c r="F702" i="1"/>
  <c r="F701" i="1" s="1"/>
  <c r="F700" i="1" s="1"/>
  <c r="F699" i="1" s="1"/>
  <c r="F410" i="1"/>
  <c r="F676" i="1"/>
  <c r="F675" i="1" s="1"/>
  <c r="F674" i="1" s="1"/>
  <c r="F430" i="1"/>
  <c r="F429" i="1" s="1"/>
  <c r="F428" i="1" s="1"/>
  <c r="F404" i="1" s="1"/>
  <c r="F750" i="1" s="1"/>
  <c r="F614" i="1"/>
  <c r="F613" i="1" s="1"/>
  <c r="F612" i="1" s="1"/>
  <c r="F779" i="1"/>
  <c r="F755" i="1" l="1"/>
  <c r="F525" i="1"/>
  <c r="F524" i="1" s="1"/>
  <c r="F523" i="1" s="1"/>
  <c r="F773" i="1"/>
  <c r="F273" i="1"/>
  <c r="F756" i="1"/>
  <c r="F345" i="1"/>
  <c r="F344" i="1" s="1"/>
  <c r="F748" i="1" s="1"/>
  <c r="F190" i="1"/>
  <c r="F745" i="1" s="1"/>
  <c r="F757" i="1"/>
  <c r="F329" i="1"/>
  <c r="F328" i="1" s="1"/>
  <c r="F747" i="1" s="1"/>
  <c r="F761" i="1"/>
  <c r="F242" i="1"/>
  <c r="F235" i="1" s="1"/>
  <c r="F746" i="1" s="1"/>
  <c r="F15" i="1"/>
  <c r="F760" i="1"/>
  <c r="F751" i="1"/>
  <c r="F758" i="1"/>
  <c r="F775" i="1"/>
  <c r="F742" i="1" l="1"/>
  <c r="F753" i="1" s="1"/>
  <c r="F14" i="1"/>
  <c r="F737" i="1" s="1"/>
  <c r="F776" i="1"/>
  <c r="F36" i="1"/>
  <c r="F741" i="1" l="1"/>
  <c r="F740" i="1"/>
</calcChain>
</file>

<file path=xl/sharedStrings.xml><?xml version="1.0" encoding="utf-8"?>
<sst xmlns="http://schemas.openxmlformats.org/spreadsheetml/2006/main" count="3666" uniqueCount="595">
  <si>
    <t>Приложение №3</t>
  </si>
  <si>
    <t>к проекту решения Думы Ханкайского</t>
  </si>
  <si>
    <t xml:space="preserve"> муниципального округа</t>
  </si>
  <si>
    <t>от  __.__.__ №___</t>
  </si>
  <si>
    <t>Приложение 11</t>
  </si>
  <si>
    <t>к   решению Думы Ханкайского</t>
  </si>
  <si>
    <t>от 20.12.2022 №489</t>
  </si>
  <si>
    <t xml:space="preserve">Распределение </t>
  </si>
  <si>
    <t xml:space="preserve">бюджетных ассигнований из бюджета Ханкайского муниципального округа на 2023 год в ведомственной </t>
  </si>
  <si>
    <t>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</si>
  <si>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</si>
  <si>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</si>
  <si>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</si>
  <si>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</si>
  <si>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</si>
  <si>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</si>
  <si>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2023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</si>
  <si>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</si>
  <si>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</si>
  <si>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</si>
  <si>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</si>
  <si>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</si>
  <si>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</si>
  <si>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</si>
  <si>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</si>
  <si>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</si>
  <si>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</si>
  <si>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</si>
  <si>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</si>
  <si>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</si>
  <si>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</si>
  <si>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</si>
  <si>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</si>
  <si>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</si>
  <si>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</si>
  <si>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</si>
  <si>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</si>
  <si>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</si>
  <si>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</si>
  <si>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</si>
  <si>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</si>
  <si>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</si>
  <si>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</si>
  <si>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</si>
  <si>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2020-2025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</si>
  <si>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</si>
  <si>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</si>
  <si>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</si>
  <si>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</si>
  <si>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</si>
  <si>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</si>
  <si>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</si>
  <si>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</si>
  <si>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</si>
  <si>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</si>
  <si>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</si>
  <si>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округа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</si>
  <si>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</si>
  <si>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</si>
  <si>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</si>
  <si>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</si>
  <si>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</si>
  <si>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</si>
  <si>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</si>
  <si>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</si>
  <si>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</si>
  <si>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</si>
  <si>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</si>
  <si>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</si>
  <si>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</si>
  <si>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</si>
  <si>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</si>
  <si>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</si>
  <si>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</si>
  <si>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округа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</si>
  <si>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</si>
  <si>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</si>
  <si>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</si>
  <si>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2020-2025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</si>
  <si>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</si>
  <si>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</si>
  <si>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</si>
  <si>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</si>
  <si>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</si>
  <si>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</si>
  <si>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</si>
  <si>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</si>
  <si>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</si>
  <si>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</si>
  <si>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</si>
  <si>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</si>
  <si>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</si>
  <si>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</si>
  <si>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</si>
  <si>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</si>
  <si>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</si>
  <si>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</si>
  <si>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</si>
  <si>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</si>
  <si>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</si>
  <si>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</si>
  <si>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</si>
  <si>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</si>
  <si>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</si>
  <si>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</si>
  <si>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</si>
  <si>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</si>
  <si>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</si>
  <si>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</si>
  <si>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</si>
  <si>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</si>
  <si>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</si>
  <si>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</si>
  <si>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</si>
  <si>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2020-2025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</si>
  <si>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</si>
  <si>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</si>
  <si>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</si>
  <si>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</si>
  <si>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</si>
  <si>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</si>
  <si>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</si>
  <si>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</si>
  <si>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</si>
  <si>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</si>
  <si>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</si>
  <si>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</si>
  <si>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</si>
  <si>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</si>
  <si>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</si>
  <si>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</si>
  <si>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</si>
  <si>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</si>
  <si>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</si>
  <si>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</si>
  <si>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</si>
  <si>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</si>
  <si>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</si>
  <si>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</si>
  <si>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</si>
  <si>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</si>
  <si>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</si>
  <si>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</si>
  <si>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</si>
  <si>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</si>
  <si>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</si>
  <si>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</si>
  <si>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</si>
  <si>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</si>
  <si>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</si>
  <si>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</si>
  <si>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</si>
  <si>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</si>
  <si>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</si>
  <si>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</si>
  <si>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</si>
  <si>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</si>
  <si>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</si>
  <si>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</si>
  <si>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</si>
  <si>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</si>
  <si>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</si>
  <si>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</si>
  <si>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</si>
  <si>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</si>
  <si>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</si>
  <si>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</si>
  <si>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</si>
  <si>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</si>
  <si>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</si>
  <si>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</si>
  <si>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</si>
  <si>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</si>
  <si>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</si>
  <si>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 xml:space="preserve">Субсидии   на организацию предоставления транспортных услуг населению </t>
  </si>
  <si>
    <t>1696140801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</si>
  <si>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</si>
  <si>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</si>
  <si>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</si>
  <si>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</si>
  <si>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</si>
  <si>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</si>
  <si>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</si>
  <si>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</si>
  <si>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</si>
  <si>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</si>
  <si>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</si>
  <si>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</si>
  <si>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</si>
  <si>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</si>
  <si>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</si>
  <si>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</si>
  <si>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</si>
  <si>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</si>
  <si>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</si>
  <si>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</si>
  <si>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</si>
  <si>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</si>
  <si>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</si>
  <si>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</si>
  <si>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</si>
  <si>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</si>
  <si>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</si>
  <si>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</si>
  <si>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</si>
  <si>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</si>
  <si>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</si>
  <si>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</si>
  <si>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</si>
  <si>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</si>
  <si>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</si>
  <si>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</si>
  <si>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2020-2025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</si>
  <si>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</si>
  <si>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</si>
  <si>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</si>
  <si>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</si>
  <si>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</si>
  <si>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2020-2025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</si>
  <si>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</si>
  <si>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</si>
  <si>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</si>
  <si>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</si>
  <si>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</si>
  <si>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</si>
  <si>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</si>
  <si>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</si>
  <si>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</si>
  <si>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</si>
  <si>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</si>
  <si>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</si>
  <si>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</si>
  <si>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</si>
  <si>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</si>
  <si>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07972L5767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</si>
  <si>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</si>
  <si>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</si>
  <si>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</si>
  <si>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</si>
  <si>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</si>
  <si>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</si>
  <si>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</si>
  <si>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</si>
  <si>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</si>
  <si>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</si>
  <si>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</si>
  <si>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07974L5762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</si>
  <si>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</si>
  <si>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</si>
  <si>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</si>
  <si>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</si>
  <si>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</si>
  <si>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</si>
  <si>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</si>
  <si>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</si>
  <si>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</si>
  <si>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</si>
  <si>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</si>
  <si>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</si>
  <si>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</si>
  <si>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</si>
  <si>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</si>
  <si>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</si>
  <si>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</si>
  <si>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</si>
  <si>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</si>
  <si>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</si>
  <si>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</si>
  <si>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</si>
  <si>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</si>
  <si>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</si>
  <si>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</si>
  <si>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</si>
  <si>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</si>
  <si>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</si>
  <si>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</si>
  <si>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</si>
  <si>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</si>
  <si>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</si>
  <si>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</si>
  <si>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</si>
  <si>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</si>
  <si>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</si>
  <si>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</si>
  <si>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</si>
  <si>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</si>
  <si>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</si>
  <si>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</si>
  <si>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</si>
  <si>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</si>
  <si>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</si>
  <si>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</si>
  <si>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2020-2025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</si>
  <si>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</si>
  <si>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</si>
  <si>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</si>
  <si>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</si>
  <si>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</si>
  <si>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</si>
  <si>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</si>
  <si>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</si>
  <si>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</si>
  <si>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2020-2025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</si>
  <si>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</si>
  <si>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</si>
  <si>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</si>
  <si>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</si>
  <si>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</si>
  <si>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</si>
  <si>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</si>
  <si>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</si>
  <si>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</si>
  <si>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2020-2025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</si>
  <si>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</si>
  <si>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</si>
  <si>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</si>
  <si>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</si>
  <si>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</si>
  <si>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</si>
  <si>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</si>
  <si>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</si>
  <si>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</si>
  <si>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</si>
  <si>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0292270100</t>
  </si>
  <si>
    <t>Региональный проект "Культурная среда"</t>
  </si>
  <si>
    <t>029A100000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</si>
  <si>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</si>
  <si>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029A155191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</si>
  <si>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</si>
  <si>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029A155192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</si>
  <si>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</si>
  <si>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</si>
  <si>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</si>
  <si>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</si>
  <si>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</si>
  <si>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</si>
  <si>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 культуры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</si>
  <si>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</si>
  <si>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</si>
  <si>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</si>
  <si>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</si>
  <si>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</si>
  <si>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Основное мероприятие: "Обеспечение деятельности учреждений культуры"</t>
  </si>
  <si>
    <t>0292400000</t>
  </si>
  <si>
    <t>0292470080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</si>
  <si>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</si>
  <si>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</si>
  <si>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</si>
  <si>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</si>
  <si>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</si>
  <si>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0292392490</t>
  </si>
  <si>
    <t>Расходы по софинансированию из местного бюджета работ по сохранению объектов культурного наследия</t>
  </si>
  <si>
    <t>02923S2490</t>
  </si>
  <si>
    <t>0292370100</t>
  </si>
  <si>
    <t>Реализация федеральной целевой программы "Увековечение памяти погибших при защите Отечества на 2019 - 2024 годы"</t>
  </si>
  <si>
    <t>02923L2990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</si>
  <si>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</si>
  <si>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02923Q2990</t>
  </si>
  <si>
    <t>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 за счет местного бюджета</t>
  </si>
  <si>
    <t>02923S2990</t>
  </si>
  <si>
    <t>Развитие сети учреждений культурно-досугового типа</t>
  </si>
  <si>
    <t>029A155130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</si>
  <si>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</si>
  <si>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</si>
  <si>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</si>
  <si>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</si>
  <si>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</si>
  <si>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</si>
  <si>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</si>
  <si>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</si>
  <si>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</si>
  <si>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</si>
  <si>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</si>
  <si>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</si>
  <si>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сельских территорий Ханкайского муниципального округа» на 2020-2025годы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</si>
  <si>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</si>
  <si>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</si>
  <si>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</si>
  <si>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</si>
  <si>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</si>
  <si>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Социальные выплаты гражданам, кроме публичных нормативных социальных выплат</t>
  </si>
  <si>
    <t>320</t>
  </si>
  <si>
    <t>Муниципальная программа "Обеспечение жильем молодых семей Ханкайского мунципального округе" на 2020- 2025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</si>
  <si>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</si>
  <si>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</si>
  <si>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</si>
  <si>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</si>
  <si>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</si>
  <si>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Резервные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</si>
  <si>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</si>
  <si>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</si>
  <si>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</si>
  <si>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</si>
  <si>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</si>
  <si>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</si>
  <si>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</si>
  <si>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99199R0820</t>
  </si>
  <si>
    <t>Другие вопросы в области социальной политики</t>
  </si>
  <si>
    <t>1006</t>
  </si>
  <si>
    <t xml:space="preserve"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 </t>
  </si>
  <si>
    <t>0292392640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</si>
  <si>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</si>
  <si>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</si>
  <si>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</si>
  <si>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</si>
  <si>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Субсидии некоммерческих организациям (за исключением государственных (муниципальных) учреждений)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</si>
  <si>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</si>
  <si>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</si>
  <si>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</si>
  <si>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</si>
  <si>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2020-2025 годы</t>
  </si>
  <si>
    <t>0400000000</t>
  </si>
  <si>
    <t>Основное мероприятие: "Содействие развитию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</si>
  <si>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</si>
  <si>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</si>
  <si>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</si>
  <si>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</si>
  <si>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</si>
  <si>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</si>
  <si>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</si>
  <si>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</si>
  <si>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</si>
  <si>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</si>
  <si>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</si>
  <si>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</si>
  <si>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</si>
  <si>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</si>
  <si>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04941S2230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</si>
  <si>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</si>
  <si>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0494170710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</si>
  <si>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</si>
  <si>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</si>
  <si>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</si>
  <si>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</si>
  <si>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</si>
  <si>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</si>
  <si>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</si>
  <si>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</si>
  <si>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</si>
  <si>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</si>
  <si>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</si>
  <si>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</si>
  <si>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</si>
  <si>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</si>
  <si>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</si>
  <si>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</si>
  <si>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</si>
  <si>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</si>
  <si>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</si>
  <si>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</si>
  <si>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</si>
  <si>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Мероприятия, проводимые Думой 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</si>
  <si>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</si>
  <si>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</si>
  <si>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</si>
  <si>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</si>
  <si>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</si>
  <si>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</si>
  <si>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</si>
  <si>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</si>
  <si>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</si>
  <si>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</si>
  <si>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</si>
  <si>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</si>
  <si>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</si>
  <si>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</si>
  <si>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</si>
  <si>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</si>
  <si>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</si>
  <si>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</si>
  <si>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</si>
  <si>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</si>
  <si>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0111220400</t>
  </si>
  <si>
    <t>0111292360</t>
  </si>
  <si>
    <t>01112S2360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</si>
  <si>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</si>
  <si>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</si>
  <si>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</si>
  <si>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</si>
  <si>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краевого бюджета</t>
  </si>
  <si>
    <t>0111292020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</si>
  <si>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</si>
  <si>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</si>
  <si>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</si>
  <si>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</si>
  <si>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</si>
  <si>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</si>
  <si>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</si>
  <si>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</si>
  <si>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</si>
  <si>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</si>
  <si>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</si>
  <si>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</si>
  <si>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</si>
  <si>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</si>
  <si>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</si>
  <si>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</si>
  <si>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</si>
  <si>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</si>
  <si>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</si>
  <si>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</si>
  <si>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</si>
  <si>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</si>
  <si>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</si>
  <si>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по софинансированию из местного бюджета на проведение ремонтных работ общеобразовательных учреждений</t>
  </si>
  <si>
    <t>01212S2340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</si>
  <si>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</si>
  <si>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</si>
  <si>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</si>
  <si>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</si>
  <si>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</si>
  <si>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</si>
  <si>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</si>
  <si>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"Патриотическое воспитание граждан Российской Федерации"</t>
  </si>
  <si>
    <t>012EB00000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</si>
  <si>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</si>
  <si>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</si>
  <si>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</si>
  <si>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</si>
  <si>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</si>
  <si>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</si>
  <si>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</si>
  <si>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</si>
  <si>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</si>
  <si>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</si>
  <si>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</si>
  <si>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</si>
  <si>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Программно-техническое обслуживание сети интернет</t>
  </si>
  <si>
    <t>0131220500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</si>
  <si>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</si>
  <si>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</si>
  <si>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</si>
  <si>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0131270060</t>
  </si>
  <si>
    <t>Молодежная политика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</si>
  <si>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</si>
  <si>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</si>
  <si>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</si>
  <si>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</si>
  <si>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</si>
  <si>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</si>
  <si>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</si>
  <si>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</si>
  <si>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</si>
  <si>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</si>
  <si>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</si>
  <si>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</si>
  <si>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2020-2025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</si>
  <si>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</si>
  <si>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</si>
  <si>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</si>
  <si>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</si>
  <si>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</si>
  <si>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</si>
  <si>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Региональный проект "Современная школа"</t>
  </si>
  <si>
    <t>019E100000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</si>
  <si>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</si>
  <si>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019E193140</t>
  </si>
  <si>
    <t>Основное мероприятие: "Меры поддержки семей, имеющих детей"</t>
  </si>
  <si>
    <t>0111300000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</si>
  <si>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</si>
  <si>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0111393090</t>
  </si>
  <si>
    <t>Муниципальная программа  "Развитие физической культуры и спорта в Ханкайском муниципальном районе" на 2020-2025 годы</t>
  </si>
  <si>
    <t>Основное мероприятие: "Содействие развитию физической культуры и спорта в Ханкайском муниципальном районе"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</si>
  <si>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</si>
  <si>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</si>
  <si>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</si>
  <si>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</si>
  <si>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</si>
  <si>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9909910050</t>
  </si>
  <si>
    <t>ИТОГО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</si>
  <si>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</si>
  <si>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</si>
  <si>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</si>
  <si>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</si>
  <si>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</si>
  <si>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</si>
  <si>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</si>
  <si>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</si>
  <si>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</si>
  <si>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</si>
  <si>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</si>
  <si>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</si>
  <si>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</si>
  <si>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</si>
  <si>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</si>
  <si>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</si>
  <si>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</si>
  <si>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</si>
  <si>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</si>
  <si>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</si>
  <si>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</t>
  </si>
  <si>
    <t>9900000</t>
  </si>
  <si>
    <t>публ норм</t>
  </si>
  <si>
    <t>ОМСУ</t>
  </si>
  <si>
    <t>норматив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</si>
</sst>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9" fillId="3" borderId="4">
      <alignment horizontal="right" vertical="top" shrinkToFit="1"/>
    </xf>
    <xf numFmtId="0" fontId="10" fillId="4" borderId="4">
      <alignment vertical="top" wrapText="1"/>
    </xf>
    <xf numFmtId="4" fontId="10" fillId="0" borderId="5">
      <alignment horizontal="right" wrapText="1"/>
    </xf>
    <xf numFmtId="0" fontId="11" fillId="0" borderId="0">
      <alignment vertical="top" wrapText="1"/>
    </xf>
  </cellStyleXfs>
  <cellXfs count="81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/>
    <xf numFmtId="0" fontId="6" fillId="0" borderId="0" xfId="0" applyFont="1" applyFill="1"/>
    <xf numFmtId="4" fontId="5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1" fillId="0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shrinkToFit="1"/>
    </xf>
    <xf numFmtId="4" fontId="1" fillId="2" borderId="1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vertical="top" wrapText="1"/>
    </xf>
    <xf numFmtId="0" fontId="5" fillId="0" borderId="1" xfId="0" applyFont="1" applyFill="1" applyBorder="1"/>
    <xf numFmtId="0" fontId="1" fillId="0" borderId="1" xfId="0" applyFont="1" applyFill="1" applyBorder="1"/>
    <xf numFmtId="49" fontId="7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/>
    <xf numFmtId="0" fontId="1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4" fontId="5" fillId="2" borderId="1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/>
    </xf>
    <xf numFmtId="4" fontId="5" fillId="2" borderId="1" xfId="0" quotePrefix="1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top"/>
    </xf>
    <xf numFmtId="49" fontId="1" fillId="0" borderId="1" xfId="0" applyNumberFormat="1" applyFont="1" applyFill="1" applyBorder="1"/>
    <xf numFmtId="49" fontId="1" fillId="0" borderId="0" xfId="0" applyNumberFormat="1" applyFont="1" applyFill="1"/>
    <xf numFmtId="4" fontId="1" fillId="0" borderId="0" xfId="0" applyNumberFormat="1" applyFont="1" applyFill="1"/>
    <xf numFmtId="49" fontId="3" fillId="0" borderId="0" xfId="0" applyNumberFormat="1" applyFont="1" applyFill="1"/>
    <xf numFmtId="4" fontId="5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59;&#1090;&#1086;&#1095;&#1085;&#1077;&#1085;&#1080;&#1077;%20&#1073;&#1102;&#1076;&#1078;&#1077;&#1090;&#1072;_&#1084;&#1072;&#1081;/2/&#1055;&#1088;&#1080;&#1083;&#1086;&#1078;&#1077;&#1085;&#1080;&#1077;%20&#1082;%20&#1088;&#1077;&#1096;&#1077;&#1085;&#1080;&#1102;%201,2,6-16_(5_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2022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>
        <row r="14">
          <cell r="C14">
            <v>422970631.79000002</v>
          </cell>
        </row>
      </sheetData>
      <sheetData sheetId="4"/>
      <sheetData sheetId="5">
        <row r="14">
          <cell r="C14">
            <v>172593929</v>
          </cell>
        </row>
        <row r="43">
          <cell r="C43">
            <v>895429151.47000003</v>
          </cell>
        </row>
        <row r="78">
          <cell r="C78">
            <v>1068023080.47</v>
          </cell>
        </row>
      </sheetData>
      <sheetData sheetId="6"/>
      <sheetData sheetId="7"/>
      <sheetData sheetId="8">
        <row r="61">
          <cell r="B61">
            <v>989424.8</v>
          </cell>
        </row>
      </sheetData>
      <sheetData sheetId="9"/>
      <sheetData sheetId="10"/>
      <sheetData sheetId="11">
        <row r="207">
          <cell r="I207">
            <v>310000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3">
          <cell r="K13">
            <v>7311140</v>
          </cell>
        </row>
        <row r="15">
          <cell r="K15">
            <v>242564</v>
          </cell>
        </row>
        <row r="17">
          <cell r="K17">
            <v>1000</v>
          </cell>
        </row>
        <row r="23">
          <cell r="K23">
            <v>60571</v>
          </cell>
        </row>
        <row r="28">
          <cell r="K28">
            <v>547216</v>
          </cell>
        </row>
        <row r="35">
          <cell r="K35">
            <v>3046120</v>
          </cell>
        </row>
        <row r="40">
          <cell r="K40">
            <v>23192985</v>
          </cell>
        </row>
        <row r="42">
          <cell r="K42">
            <v>102000</v>
          </cell>
        </row>
        <row r="53">
          <cell r="K53">
            <v>845370</v>
          </cell>
        </row>
        <row r="58">
          <cell r="K58">
            <v>12000000</v>
          </cell>
        </row>
        <row r="64">
          <cell r="K64">
            <v>745385</v>
          </cell>
        </row>
        <row r="67">
          <cell r="K67">
            <v>100000</v>
          </cell>
        </row>
        <row r="71">
          <cell r="K71">
            <v>11899000</v>
          </cell>
        </row>
        <row r="73">
          <cell r="K73">
            <v>9748820</v>
          </cell>
        </row>
        <row r="75">
          <cell r="K75">
            <v>768508</v>
          </cell>
        </row>
        <row r="82">
          <cell r="K82">
            <v>116000</v>
          </cell>
        </row>
        <row r="84">
          <cell r="K84">
            <v>1335100</v>
          </cell>
        </row>
        <row r="89">
          <cell r="K89">
            <v>50000</v>
          </cell>
        </row>
        <row r="94">
          <cell r="K94">
            <v>1245472</v>
          </cell>
        </row>
        <row r="97">
          <cell r="K97">
            <v>45930</v>
          </cell>
        </row>
        <row r="102">
          <cell r="K102">
            <v>2620000</v>
          </cell>
        </row>
        <row r="104">
          <cell r="K104">
            <v>140000</v>
          </cell>
        </row>
        <row r="109">
          <cell r="K109">
            <v>100000</v>
          </cell>
        </row>
        <row r="113">
          <cell r="K113">
            <v>1600000</v>
          </cell>
        </row>
        <row r="116">
          <cell r="K116">
            <v>37205780</v>
          </cell>
        </row>
        <row r="118">
          <cell r="K118">
            <v>20000</v>
          </cell>
        </row>
        <row r="132">
          <cell r="K132">
            <v>200000</v>
          </cell>
        </row>
        <row r="136">
          <cell r="K136">
            <v>1475622</v>
          </cell>
        </row>
        <row r="138">
          <cell r="K138">
            <v>15000</v>
          </cell>
        </row>
        <row r="141">
          <cell r="K141">
            <v>353579</v>
          </cell>
        </row>
        <row r="146">
          <cell r="K146">
            <v>15000</v>
          </cell>
        </row>
        <row r="149">
          <cell r="K149">
            <v>901950</v>
          </cell>
        </row>
        <row r="151">
          <cell r="K151">
            <v>45000</v>
          </cell>
        </row>
        <row r="154">
          <cell r="K154">
            <v>1871317</v>
          </cell>
        </row>
        <row r="156">
          <cell r="K156">
            <v>157600</v>
          </cell>
        </row>
        <row r="159">
          <cell r="K159">
            <v>654000</v>
          </cell>
        </row>
        <row r="161">
          <cell r="K161">
            <v>60000</v>
          </cell>
        </row>
        <row r="171">
          <cell r="K171">
            <v>270000</v>
          </cell>
        </row>
        <row r="177">
          <cell r="K177">
            <v>200000</v>
          </cell>
        </row>
        <row r="182">
          <cell r="K182">
            <v>605000</v>
          </cell>
        </row>
        <row r="189">
          <cell r="K189">
            <v>1122746.8500000001</v>
          </cell>
        </row>
        <row r="195">
          <cell r="K195">
            <v>3387.08</v>
          </cell>
        </row>
        <row r="200">
          <cell r="K200">
            <v>100000</v>
          </cell>
        </row>
        <row r="206">
          <cell r="K206">
            <v>13057000</v>
          </cell>
        </row>
        <row r="218">
          <cell r="K218">
            <v>100000</v>
          </cell>
        </row>
        <row r="223">
          <cell r="K223">
            <v>235000</v>
          </cell>
        </row>
        <row r="227">
          <cell r="K227">
            <v>600000</v>
          </cell>
        </row>
        <row r="234">
          <cell r="K234">
            <v>2500000</v>
          </cell>
        </row>
        <row r="245">
          <cell r="K245">
            <v>1500000</v>
          </cell>
        </row>
        <row r="249">
          <cell r="K249">
            <v>10000000</v>
          </cell>
        </row>
        <row r="252">
          <cell r="K252">
            <v>4400000</v>
          </cell>
        </row>
        <row r="255">
          <cell r="K255">
            <v>15439000</v>
          </cell>
        </row>
        <row r="258">
          <cell r="K258">
            <v>151444.28</v>
          </cell>
        </row>
        <row r="261">
          <cell r="K261">
            <v>200000</v>
          </cell>
        </row>
        <row r="277">
          <cell r="K277">
            <v>0</v>
          </cell>
        </row>
        <row r="283">
          <cell r="K283">
            <v>500000</v>
          </cell>
        </row>
        <row r="291">
          <cell r="K291">
            <v>2170900</v>
          </cell>
        </row>
        <row r="294">
          <cell r="K294">
            <v>3348000</v>
          </cell>
        </row>
        <row r="297">
          <cell r="K297">
            <v>3635000</v>
          </cell>
        </row>
        <row r="309">
          <cell r="K309">
            <v>6582382.6000000006</v>
          </cell>
        </row>
        <row r="317">
          <cell r="K317">
            <v>5803050.2599999998</v>
          </cell>
        </row>
        <row r="320">
          <cell r="K320">
            <v>179475.78999999998</v>
          </cell>
        </row>
        <row r="329">
          <cell r="K329">
            <v>2759819.92</v>
          </cell>
        </row>
        <row r="332">
          <cell r="K332">
            <v>300000</v>
          </cell>
        </row>
        <row r="339">
          <cell r="K339">
            <v>440000</v>
          </cell>
        </row>
        <row r="343">
          <cell r="K343">
            <v>30000</v>
          </cell>
        </row>
        <row r="348">
          <cell r="K348">
            <v>45000</v>
          </cell>
        </row>
        <row r="355">
          <cell r="K355">
            <v>19827021.469999999</v>
          </cell>
        </row>
        <row r="369">
          <cell r="K369">
            <v>4066898.66</v>
          </cell>
        </row>
        <row r="376">
          <cell r="K376">
            <v>10337128.92</v>
          </cell>
        </row>
        <row r="379">
          <cell r="K379">
            <v>168005</v>
          </cell>
        </row>
        <row r="382">
          <cell r="K382">
            <v>5196.03</v>
          </cell>
        </row>
        <row r="396">
          <cell r="K396">
            <v>632500</v>
          </cell>
        </row>
        <row r="426">
          <cell r="K426">
            <v>5533145.6699999999</v>
          </cell>
        </row>
        <row r="432">
          <cell r="K432">
            <v>150000</v>
          </cell>
        </row>
        <row r="437">
          <cell r="K437">
            <v>659429.41999999993</v>
          </cell>
        </row>
        <row r="441">
          <cell r="K441">
            <v>100000</v>
          </cell>
        </row>
        <row r="447">
          <cell r="K447">
            <v>130000</v>
          </cell>
        </row>
        <row r="449">
          <cell r="K449">
            <v>33898492.670000002</v>
          </cell>
        </row>
        <row r="450">
          <cell r="K450">
            <v>2000000</v>
          </cell>
        </row>
        <row r="456">
          <cell r="K456">
            <v>26671240.190000001</v>
          </cell>
        </row>
        <row r="463">
          <cell r="K463">
            <v>631000</v>
          </cell>
        </row>
        <row r="465">
          <cell r="K465">
            <v>30000</v>
          </cell>
        </row>
        <row r="480">
          <cell r="K480">
            <v>112589.47</v>
          </cell>
        </row>
        <row r="483">
          <cell r="K483">
            <v>3482.15</v>
          </cell>
        </row>
        <row r="487">
          <cell r="K487">
            <v>1117341.92</v>
          </cell>
        </row>
        <row r="490">
          <cell r="K490">
            <v>2210145</v>
          </cell>
        </row>
        <row r="493">
          <cell r="K493">
            <v>68355</v>
          </cell>
        </row>
        <row r="504">
          <cell r="K504">
            <v>50000</v>
          </cell>
        </row>
        <row r="511">
          <cell r="K511">
            <v>3357000</v>
          </cell>
        </row>
        <row r="518">
          <cell r="K518">
            <v>2537974.2999999998</v>
          </cell>
        </row>
        <row r="521">
          <cell r="K521">
            <v>2560414</v>
          </cell>
        </row>
        <row r="523">
          <cell r="K523">
            <v>246000</v>
          </cell>
        </row>
        <row r="525">
          <cell r="K525">
            <v>5000</v>
          </cell>
        </row>
        <row r="528">
          <cell r="K528">
            <v>180000</v>
          </cell>
        </row>
        <row r="539">
          <cell r="K539">
            <v>33280</v>
          </cell>
        </row>
        <row r="543">
          <cell r="K543">
            <v>104000</v>
          </cell>
        </row>
        <row r="557">
          <cell r="K557">
            <v>48919685.299999997</v>
          </cell>
        </row>
        <row r="560">
          <cell r="K560">
            <v>89489244</v>
          </cell>
        </row>
        <row r="564">
          <cell r="K564">
            <v>100000</v>
          </cell>
        </row>
        <row r="567">
          <cell r="K567">
            <v>158000</v>
          </cell>
        </row>
        <row r="576">
          <cell r="K576">
            <v>0</v>
          </cell>
        </row>
        <row r="579">
          <cell r="K579">
            <v>0</v>
          </cell>
        </row>
        <row r="582">
          <cell r="K582">
            <v>188466.9</v>
          </cell>
        </row>
        <row r="596">
          <cell r="K596">
            <v>101256758.04000001</v>
          </cell>
        </row>
        <row r="606">
          <cell r="K606">
            <v>221200</v>
          </cell>
        </row>
        <row r="615">
          <cell r="K615">
            <v>0</v>
          </cell>
        </row>
        <row r="618">
          <cell r="K618">
            <v>993779.52</v>
          </cell>
        </row>
        <row r="625">
          <cell r="K625">
            <v>7109400</v>
          </cell>
        </row>
        <row r="639">
          <cell r="K639">
            <v>24725577.960000001</v>
          </cell>
        </row>
        <row r="642">
          <cell r="K642">
            <v>31600</v>
          </cell>
        </row>
        <row r="646">
          <cell r="K646">
            <v>0</v>
          </cell>
        </row>
        <row r="649">
          <cell r="K649">
            <v>0</v>
          </cell>
        </row>
        <row r="652">
          <cell r="K652">
            <v>1736190</v>
          </cell>
        </row>
        <row r="655">
          <cell r="K655">
            <v>0</v>
          </cell>
        </row>
        <row r="665">
          <cell r="K665">
            <v>70000</v>
          </cell>
        </row>
        <row r="677">
          <cell r="K677">
            <v>125000</v>
          </cell>
        </row>
        <row r="683">
          <cell r="K683">
            <v>5300410</v>
          </cell>
        </row>
        <row r="685">
          <cell r="K685">
            <v>100000</v>
          </cell>
        </row>
        <row r="687">
          <cell r="K687">
            <v>0</v>
          </cell>
        </row>
        <row r="690">
          <cell r="K690">
            <v>12652855</v>
          </cell>
        </row>
        <row r="692">
          <cell r="K692">
            <v>3200000</v>
          </cell>
        </row>
        <row r="694">
          <cell r="K694">
            <v>38065</v>
          </cell>
        </row>
        <row r="697">
          <cell r="K697">
            <v>2266235</v>
          </cell>
        </row>
        <row r="704">
          <cell r="K704">
            <v>1685000</v>
          </cell>
        </row>
        <row r="713">
          <cell r="K713">
            <v>3791354</v>
          </cell>
        </row>
        <row r="740">
          <cell r="K740">
            <v>1484637</v>
          </cell>
        </row>
        <row r="743">
          <cell r="K743">
            <v>206182</v>
          </cell>
        </row>
        <row r="745">
          <cell r="K745">
            <v>37553</v>
          </cell>
        </row>
        <row r="747">
          <cell r="K747">
            <v>500</v>
          </cell>
        </row>
        <row r="753">
          <cell r="K753">
            <v>10000</v>
          </cell>
        </row>
        <row r="758">
          <cell r="K758">
            <v>8750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80"/>
  <sheetViews>
    <sheetView tabSelected="1" view="pageBreakPreview" topLeftCell="A476" zoomScale="90" zoomScaleNormal="100" zoomScaleSheetLayoutView="90" workbookViewId="0">
      <selection activeCell="A488" sqref="A488"/>
    </sheetView>
  </sheetViews>
  <sheetFormatPr defaultRowHeight="18.75" outlineLevelRow="7" x14ac:dyDescent="0.3"/>
  <cols>
    <col min="1" max="1" width="78.42578125" style="1" customWidth="1"/>
    <col min="2" max="2" width="6.42578125" style="2" customWidth="1"/>
    <col min="3" max="3" width="6.5703125" style="2" customWidth="1"/>
    <col min="4" max="4" width="15.85546875" style="2" customWidth="1"/>
    <col min="5" max="5" width="6.85546875" style="2" customWidth="1"/>
    <col min="6" max="6" width="21.140625" style="77" customWidth="1"/>
    <col min="7" max="7" width="17.42578125" style="4" customWidth="1"/>
    <col min="8" max="8" width="9.140625" style="4"/>
    <col min="9" max="238" width="9.140625" style="5"/>
    <col min="239" max="239" width="75.85546875" style="5" customWidth="1"/>
    <col min="240" max="241" width="7.5703125" style="5" customWidth="1"/>
    <col min="242" max="242" width="9.5703125" style="5" customWidth="1"/>
    <col min="243" max="243" width="7.5703125" style="5" customWidth="1"/>
    <col min="244" max="247" width="0" style="5" hidden="1" customWidth="1"/>
    <col min="248" max="248" width="14.42578125" style="5" customWidth="1"/>
    <col min="249" max="254" width="0" style="5" hidden="1" customWidth="1"/>
    <col min="255" max="255" width="10.140625" style="5" bestFit="1" customWidth="1"/>
    <col min="256" max="494" width="9.140625" style="5"/>
    <col min="495" max="495" width="75.85546875" style="5" customWidth="1"/>
    <col min="496" max="497" width="7.5703125" style="5" customWidth="1"/>
    <col min="498" max="498" width="9.5703125" style="5" customWidth="1"/>
    <col min="499" max="499" width="7.5703125" style="5" customWidth="1"/>
    <col min="500" max="503" width="0" style="5" hidden="1" customWidth="1"/>
    <col min="504" max="504" width="14.42578125" style="5" customWidth="1"/>
    <col min="505" max="510" width="0" style="5" hidden="1" customWidth="1"/>
    <col min="511" max="511" width="10.140625" style="5" bestFit="1" customWidth="1"/>
    <col min="512" max="750" width="9.140625" style="5"/>
    <col min="751" max="751" width="75.85546875" style="5" customWidth="1"/>
    <col min="752" max="753" width="7.5703125" style="5" customWidth="1"/>
    <col min="754" max="754" width="9.5703125" style="5" customWidth="1"/>
    <col min="755" max="755" width="7.5703125" style="5" customWidth="1"/>
    <col min="756" max="759" width="0" style="5" hidden="1" customWidth="1"/>
    <col min="760" max="760" width="14.42578125" style="5" customWidth="1"/>
    <col min="761" max="766" width="0" style="5" hidden="1" customWidth="1"/>
    <col min="767" max="767" width="10.140625" style="5" bestFit="1" customWidth="1"/>
    <col min="768" max="1006" width="9.140625" style="5"/>
    <col min="1007" max="1007" width="75.85546875" style="5" customWidth="1"/>
    <col min="1008" max="1009" width="7.5703125" style="5" customWidth="1"/>
    <col min="1010" max="1010" width="9.5703125" style="5" customWidth="1"/>
    <col min="1011" max="1011" width="7.5703125" style="5" customWidth="1"/>
    <col min="1012" max="1015" width="0" style="5" hidden="1" customWidth="1"/>
    <col min="1016" max="1016" width="14.42578125" style="5" customWidth="1"/>
    <col min="1017" max="1022" width="0" style="5" hidden="1" customWidth="1"/>
    <col min="1023" max="1023" width="10.140625" style="5" bestFit="1" customWidth="1"/>
    <col min="1024" max="1262" width="9.140625" style="5"/>
    <col min="1263" max="1263" width="75.85546875" style="5" customWidth="1"/>
    <col min="1264" max="1265" width="7.5703125" style="5" customWidth="1"/>
    <col min="1266" max="1266" width="9.5703125" style="5" customWidth="1"/>
    <col min="1267" max="1267" width="7.5703125" style="5" customWidth="1"/>
    <col min="1268" max="1271" width="0" style="5" hidden="1" customWidth="1"/>
    <col min="1272" max="1272" width="14.42578125" style="5" customWidth="1"/>
    <col min="1273" max="1278" width="0" style="5" hidden="1" customWidth="1"/>
    <col min="1279" max="1279" width="10.140625" style="5" bestFit="1" customWidth="1"/>
    <col min="1280" max="1518" width="9.140625" style="5"/>
    <col min="1519" max="1519" width="75.85546875" style="5" customWidth="1"/>
    <col min="1520" max="1521" width="7.5703125" style="5" customWidth="1"/>
    <col min="1522" max="1522" width="9.5703125" style="5" customWidth="1"/>
    <col min="1523" max="1523" width="7.5703125" style="5" customWidth="1"/>
    <col min="1524" max="1527" width="0" style="5" hidden="1" customWidth="1"/>
    <col min="1528" max="1528" width="14.42578125" style="5" customWidth="1"/>
    <col min="1529" max="1534" width="0" style="5" hidden="1" customWidth="1"/>
    <col min="1535" max="1535" width="10.140625" style="5" bestFit="1" customWidth="1"/>
    <col min="1536" max="1774" width="9.140625" style="5"/>
    <col min="1775" max="1775" width="75.85546875" style="5" customWidth="1"/>
    <col min="1776" max="1777" width="7.5703125" style="5" customWidth="1"/>
    <col min="1778" max="1778" width="9.5703125" style="5" customWidth="1"/>
    <col min="1779" max="1779" width="7.5703125" style="5" customWidth="1"/>
    <col min="1780" max="1783" width="0" style="5" hidden="1" customWidth="1"/>
    <col min="1784" max="1784" width="14.42578125" style="5" customWidth="1"/>
    <col min="1785" max="1790" width="0" style="5" hidden="1" customWidth="1"/>
    <col min="1791" max="1791" width="10.140625" style="5" bestFit="1" customWidth="1"/>
    <col min="1792" max="2030" width="9.140625" style="5"/>
    <col min="2031" max="2031" width="75.85546875" style="5" customWidth="1"/>
    <col min="2032" max="2033" width="7.5703125" style="5" customWidth="1"/>
    <col min="2034" max="2034" width="9.5703125" style="5" customWidth="1"/>
    <col min="2035" max="2035" width="7.5703125" style="5" customWidth="1"/>
    <col min="2036" max="2039" width="0" style="5" hidden="1" customWidth="1"/>
    <col min="2040" max="2040" width="14.42578125" style="5" customWidth="1"/>
    <col min="2041" max="2046" width="0" style="5" hidden="1" customWidth="1"/>
    <col min="2047" max="2047" width="10.140625" style="5" bestFit="1" customWidth="1"/>
    <col min="2048" max="2286" width="9.140625" style="5"/>
    <col min="2287" max="2287" width="75.85546875" style="5" customWidth="1"/>
    <col min="2288" max="2289" width="7.5703125" style="5" customWidth="1"/>
    <col min="2290" max="2290" width="9.5703125" style="5" customWidth="1"/>
    <col min="2291" max="2291" width="7.5703125" style="5" customWidth="1"/>
    <col min="2292" max="2295" width="0" style="5" hidden="1" customWidth="1"/>
    <col min="2296" max="2296" width="14.42578125" style="5" customWidth="1"/>
    <col min="2297" max="2302" width="0" style="5" hidden="1" customWidth="1"/>
    <col min="2303" max="2303" width="10.140625" style="5" bestFit="1" customWidth="1"/>
    <col min="2304" max="2542" width="9.140625" style="5"/>
    <col min="2543" max="2543" width="75.85546875" style="5" customWidth="1"/>
    <col min="2544" max="2545" width="7.5703125" style="5" customWidth="1"/>
    <col min="2546" max="2546" width="9.5703125" style="5" customWidth="1"/>
    <col min="2547" max="2547" width="7.5703125" style="5" customWidth="1"/>
    <col min="2548" max="2551" width="0" style="5" hidden="1" customWidth="1"/>
    <col min="2552" max="2552" width="14.42578125" style="5" customWidth="1"/>
    <col min="2553" max="2558" width="0" style="5" hidden="1" customWidth="1"/>
    <col min="2559" max="2559" width="10.140625" style="5" bestFit="1" customWidth="1"/>
    <col min="2560" max="2798" width="9.140625" style="5"/>
    <col min="2799" max="2799" width="75.85546875" style="5" customWidth="1"/>
    <col min="2800" max="2801" width="7.5703125" style="5" customWidth="1"/>
    <col min="2802" max="2802" width="9.5703125" style="5" customWidth="1"/>
    <col min="2803" max="2803" width="7.5703125" style="5" customWidth="1"/>
    <col min="2804" max="2807" width="0" style="5" hidden="1" customWidth="1"/>
    <col min="2808" max="2808" width="14.42578125" style="5" customWidth="1"/>
    <col min="2809" max="2814" width="0" style="5" hidden="1" customWidth="1"/>
    <col min="2815" max="2815" width="10.140625" style="5" bestFit="1" customWidth="1"/>
    <col min="2816" max="3054" width="9.140625" style="5"/>
    <col min="3055" max="3055" width="75.85546875" style="5" customWidth="1"/>
    <col min="3056" max="3057" width="7.5703125" style="5" customWidth="1"/>
    <col min="3058" max="3058" width="9.5703125" style="5" customWidth="1"/>
    <col min="3059" max="3059" width="7.5703125" style="5" customWidth="1"/>
    <col min="3060" max="3063" width="0" style="5" hidden="1" customWidth="1"/>
    <col min="3064" max="3064" width="14.42578125" style="5" customWidth="1"/>
    <col min="3065" max="3070" width="0" style="5" hidden="1" customWidth="1"/>
    <col min="3071" max="3071" width="10.140625" style="5" bestFit="1" customWidth="1"/>
    <col min="3072" max="3310" width="9.140625" style="5"/>
    <col min="3311" max="3311" width="75.85546875" style="5" customWidth="1"/>
    <col min="3312" max="3313" width="7.5703125" style="5" customWidth="1"/>
    <col min="3314" max="3314" width="9.5703125" style="5" customWidth="1"/>
    <col min="3315" max="3315" width="7.5703125" style="5" customWidth="1"/>
    <col min="3316" max="3319" width="0" style="5" hidden="1" customWidth="1"/>
    <col min="3320" max="3320" width="14.42578125" style="5" customWidth="1"/>
    <col min="3321" max="3326" width="0" style="5" hidden="1" customWidth="1"/>
    <col min="3327" max="3327" width="10.140625" style="5" bestFit="1" customWidth="1"/>
    <col min="3328" max="3566" width="9.140625" style="5"/>
    <col min="3567" max="3567" width="75.85546875" style="5" customWidth="1"/>
    <col min="3568" max="3569" width="7.5703125" style="5" customWidth="1"/>
    <col min="3570" max="3570" width="9.5703125" style="5" customWidth="1"/>
    <col min="3571" max="3571" width="7.5703125" style="5" customWidth="1"/>
    <col min="3572" max="3575" width="0" style="5" hidden="1" customWidth="1"/>
    <col min="3576" max="3576" width="14.42578125" style="5" customWidth="1"/>
    <col min="3577" max="3582" width="0" style="5" hidden="1" customWidth="1"/>
    <col min="3583" max="3583" width="10.140625" style="5" bestFit="1" customWidth="1"/>
    <col min="3584" max="3822" width="9.140625" style="5"/>
    <col min="3823" max="3823" width="75.85546875" style="5" customWidth="1"/>
    <col min="3824" max="3825" width="7.5703125" style="5" customWidth="1"/>
    <col min="3826" max="3826" width="9.5703125" style="5" customWidth="1"/>
    <col min="3827" max="3827" width="7.5703125" style="5" customWidth="1"/>
    <col min="3828" max="3831" width="0" style="5" hidden="1" customWidth="1"/>
    <col min="3832" max="3832" width="14.42578125" style="5" customWidth="1"/>
    <col min="3833" max="3838" width="0" style="5" hidden="1" customWidth="1"/>
    <col min="3839" max="3839" width="10.140625" style="5" bestFit="1" customWidth="1"/>
    <col min="3840" max="4078" width="9.140625" style="5"/>
    <col min="4079" max="4079" width="75.85546875" style="5" customWidth="1"/>
    <col min="4080" max="4081" width="7.5703125" style="5" customWidth="1"/>
    <col min="4082" max="4082" width="9.5703125" style="5" customWidth="1"/>
    <col min="4083" max="4083" width="7.5703125" style="5" customWidth="1"/>
    <col min="4084" max="4087" width="0" style="5" hidden="1" customWidth="1"/>
    <col min="4088" max="4088" width="14.42578125" style="5" customWidth="1"/>
    <col min="4089" max="4094" width="0" style="5" hidden="1" customWidth="1"/>
    <col min="4095" max="4095" width="10.140625" style="5" bestFit="1" customWidth="1"/>
    <col min="4096" max="4334" width="9.140625" style="5"/>
    <col min="4335" max="4335" width="75.85546875" style="5" customWidth="1"/>
    <col min="4336" max="4337" width="7.5703125" style="5" customWidth="1"/>
    <col min="4338" max="4338" width="9.5703125" style="5" customWidth="1"/>
    <col min="4339" max="4339" width="7.5703125" style="5" customWidth="1"/>
    <col min="4340" max="4343" width="0" style="5" hidden="1" customWidth="1"/>
    <col min="4344" max="4344" width="14.42578125" style="5" customWidth="1"/>
    <col min="4345" max="4350" width="0" style="5" hidden="1" customWidth="1"/>
    <col min="4351" max="4351" width="10.140625" style="5" bestFit="1" customWidth="1"/>
    <col min="4352" max="4590" width="9.140625" style="5"/>
    <col min="4591" max="4591" width="75.85546875" style="5" customWidth="1"/>
    <col min="4592" max="4593" width="7.5703125" style="5" customWidth="1"/>
    <col min="4594" max="4594" width="9.5703125" style="5" customWidth="1"/>
    <col min="4595" max="4595" width="7.5703125" style="5" customWidth="1"/>
    <col min="4596" max="4599" width="0" style="5" hidden="1" customWidth="1"/>
    <col min="4600" max="4600" width="14.42578125" style="5" customWidth="1"/>
    <col min="4601" max="4606" width="0" style="5" hidden="1" customWidth="1"/>
    <col min="4607" max="4607" width="10.140625" style="5" bestFit="1" customWidth="1"/>
    <col min="4608" max="4846" width="9.140625" style="5"/>
    <col min="4847" max="4847" width="75.85546875" style="5" customWidth="1"/>
    <col min="4848" max="4849" width="7.5703125" style="5" customWidth="1"/>
    <col min="4850" max="4850" width="9.5703125" style="5" customWidth="1"/>
    <col min="4851" max="4851" width="7.5703125" style="5" customWidth="1"/>
    <col min="4852" max="4855" width="0" style="5" hidden="1" customWidth="1"/>
    <col min="4856" max="4856" width="14.42578125" style="5" customWidth="1"/>
    <col min="4857" max="4862" width="0" style="5" hidden="1" customWidth="1"/>
    <col min="4863" max="4863" width="10.140625" style="5" bestFit="1" customWidth="1"/>
    <col min="4864" max="5102" width="9.140625" style="5"/>
    <col min="5103" max="5103" width="75.85546875" style="5" customWidth="1"/>
    <col min="5104" max="5105" width="7.5703125" style="5" customWidth="1"/>
    <col min="5106" max="5106" width="9.5703125" style="5" customWidth="1"/>
    <col min="5107" max="5107" width="7.5703125" style="5" customWidth="1"/>
    <col min="5108" max="5111" width="0" style="5" hidden="1" customWidth="1"/>
    <col min="5112" max="5112" width="14.42578125" style="5" customWidth="1"/>
    <col min="5113" max="5118" width="0" style="5" hidden="1" customWidth="1"/>
    <col min="5119" max="5119" width="10.140625" style="5" bestFit="1" customWidth="1"/>
    <col min="5120" max="5358" width="9.140625" style="5"/>
    <col min="5359" max="5359" width="75.85546875" style="5" customWidth="1"/>
    <col min="5360" max="5361" width="7.5703125" style="5" customWidth="1"/>
    <col min="5362" max="5362" width="9.5703125" style="5" customWidth="1"/>
    <col min="5363" max="5363" width="7.5703125" style="5" customWidth="1"/>
    <col min="5364" max="5367" width="0" style="5" hidden="1" customWidth="1"/>
    <col min="5368" max="5368" width="14.42578125" style="5" customWidth="1"/>
    <col min="5369" max="5374" width="0" style="5" hidden="1" customWidth="1"/>
    <col min="5375" max="5375" width="10.140625" style="5" bestFit="1" customWidth="1"/>
    <col min="5376" max="5614" width="9.140625" style="5"/>
    <col min="5615" max="5615" width="75.85546875" style="5" customWidth="1"/>
    <col min="5616" max="5617" width="7.5703125" style="5" customWidth="1"/>
    <col min="5618" max="5618" width="9.5703125" style="5" customWidth="1"/>
    <col min="5619" max="5619" width="7.5703125" style="5" customWidth="1"/>
    <col min="5620" max="5623" width="0" style="5" hidden="1" customWidth="1"/>
    <col min="5624" max="5624" width="14.42578125" style="5" customWidth="1"/>
    <col min="5625" max="5630" width="0" style="5" hidden="1" customWidth="1"/>
    <col min="5631" max="5631" width="10.140625" style="5" bestFit="1" customWidth="1"/>
    <col min="5632" max="5870" width="9.140625" style="5"/>
    <col min="5871" max="5871" width="75.85546875" style="5" customWidth="1"/>
    <col min="5872" max="5873" width="7.5703125" style="5" customWidth="1"/>
    <col min="5874" max="5874" width="9.5703125" style="5" customWidth="1"/>
    <col min="5875" max="5875" width="7.5703125" style="5" customWidth="1"/>
    <col min="5876" max="5879" width="0" style="5" hidden="1" customWidth="1"/>
    <col min="5880" max="5880" width="14.42578125" style="5" customWidth="1"/>
    <col min="5881" max="5886" width="0" style="5" hidden="1" customWidth="1"/>
    <col min="5887" max="5887" width="10.140625" style="5" bestFit="1" customWidth="1"/>
    <col min="5888" max="6126" width="9.140625" style="5"/>
    <col min="6127" max="6127" width="75.85546875" style="5" customWidth="1"/>
    <col min="6128" max="6129" width="7.5703125" style="5" customWidth="1"/>
    <col min="6130" max="6130" width="9.5703125" style="5" customWidth="1"/>
    <col min="6131" max="6131" width="7.5703125" style="5" customWidth="1"/>
    <col min="6132" max="6135" width="0" style="5" hidden="1" customWidth="1"/>
    <col min="6136" max="6136" width="14.42578125" style="5" customWidth="1"/>
    <col min="6137" max="6142" width="0" style="5" hidden="1" customWidth="1"/>
    <col min="6143" max="6143" width="10.140625" style="5" bestFit="1" customWidth="1"/>
    <col min="6144" max="6382" width="9.140625" style="5"/>
    <col min="6383" max="6383" width="75.85546875" style="5" customWidth="1"/>
    <col min="6384" max="6385" width="7.5703125" style="5" customWidth="1"/>
    <col min="6386" max="6386" width="9.5703125" style="5" customWidth="1"/>
    <col min="6387" max="6387" width="7.5703125" style="5" customWidth="1"/>
    <col min="6388" max="6391" width="0" style="5" hidden="1" customWidth="1"/>
    <col min="6392" max="6392" width="14.42578125" style="5" customWidth="1"/>
    <col min="6393" max="6398" width="0" style="5" hidden="1" customWidth="1"/>
    <col min="6399" max="6399" width="10.140625" style="5" bestFit="1" customWidth="1"/>
    <col min="6400" max="6638" width="9.140625" style="5"/>
    <col min="6639" max="6639" width="75.85546875" style="5" customWidth="1"/>
    <col min="6640" max="6641" width="7.5703125" style="5" customWidth="1"/>
    <col min="6642" max="6642" width="9.5703125" style="5" customWidth="1"/>
    <col min="6643" max="6643" width="7.5703125" style="5" customWidth="1"/>
    <col min="6644" max="6647" width="0" style="5" hidden="1" customWidth="1"/>
    <col min="6648" max="6648" width="14.42578125" style="5" customWidth="1"/>
    <col min="6649" max="6654" width="0" style="5" hidden="1" customWidth="1"/>
    <col min="6655" max="6655" width="10.140625" style="5" bestFit="1" customWidth="1"/>
    <col min="6656" max="6894" width="9.140625" style="5"/>
    <col min="6895" max="6895" width="75.85546875" style="5" customWidth="1"/>
    <col min="6896" max="6897" width="7.5703125" style="5" customWidth="1"/>
    <col min="6898" max="6898" width="9.5703125" style="5" customWidth="1"/>
    <col min="6899" max="6899" width="7.5703125" style="5" customWidth="1"/>
    <col min="6900" max="6903" width="0" style="5" hidden="1" customWidth="1"/>
    <col min="6904" max="6904" width="14.42578125" style="5" customWidth="1"/>
    <col min="6905" max="6910" width="0" style="5" hidden="1" customWidth="1"/>
    <col min="6911" max="6911" width="10.140625" style="5" bestFit="1" customWidth="1"/>
    <col min="6912" max="7150" width="9.140625" style="5"/>
    <col min="7151" max="7151" width="75.85546875" style="5" customWidth="1"/>
    <col min="7152" max="7153" width="7.5703125" style="5" customWidth="1"/>
    <col min="7154" max="7154" width="9.5703125" style="5" customWidth="1"/>
    <col min="7155" max="7155" width="7.5703125" style="5" customWidth="1"/>
    <col min="7156" max="7159" width="0" style="5" hidden="1" customWidth="1"/>
    <col min="7160" max="7160" width="14.42578125" style="5" customWidth="1"/>
    <col min="7161" max="7166" width="0" style="5" hidden="1" customWidth="1"/>
    <col min="7167" max="7167" width="10.140625" style="5" bestFit="1" customWidth="1"/>
    <col min="7168" max="7406" width="9.140625" style="5"/>
    <col min="7407" max="7407" width="75.85546875" style="5" customWidth="1"/>
    <col min="7408" max="7409" width="7.5703125" style="5" customWidth="1"/>
    <col min="7410" max="7410" width="9.5703125" style="5" customWidth="1"/>
    <col min="7411" max="7411" width="7.5703125" style="5" customWidth="1"/>
    <col min="7412" max="7415" width="0" style="5" hidden="1" customWidth="1"/>
    <col min="7416" max="7416" width="14.42578125" style="5" customWidth="1"/>
    <col min="7417" max="7422" width="0" style="5" hidden="1" customWidth="1"/>
    <col min="7423" max="7423" width="10.140625" style="5" bestFit="1" customWidth="1"/>
    <col min="7424" max="7662" width="9.140625" style="5"/>
    <col min="7663" max="7663" width="75.85546875" style="5" customWidth="1"/>
    <col min="7664" max="7665" width="7.5703125" style="5" customWidth="1"/>
    <col min="7666" max="7666" width="9.5703125" style="5" customWidth="1"/>
    <col min="7667" max="7667" width="7.5703125" style="5" customWidth="1"/>
    <col min="7668" max="7671" width="0" style="5" hidden="1" customWidth="1"/>
    <col min="7672" max="7672" width="14.42578125" style="5" customWidth="1"/>
    <col min="7673" max="7678" width="0" style="5" hidden="1" customWidth="1"/>
    <col min="7679" max="7679" width="10.140625" style="5" bestFit="1" customWidth="1"/>
    <col min="7680" max="7918" width="9.140625" style="5"/>
    <col min="7919" max="7919" width="75.85546875" style="5" customWidth="1"/>
    <col min="7920" max="7921" width="7.5703125" style="5" customWidth="1"/>
    <col min="7922" max="7922" width="9.5703125" style="5" customWidth="1"/>
    <col min="7923" max="7923" width="7.5703125" style="5" customWidth="1"/>
    <col min="7924" max="7927" width="0" style="5" hidden="1" customWidth="1"/>
    <col min="7928" max="7928" width="14.42578125" style="5" customWidth="1"/>
    <col min="7929" max="7934" width="0" style="5" hidden="1" customWidth="1"/>
    <col min="7935" max="7935" width="10.140625" style="5" bestFit="1" customWidth="1"/>
    <col min="7936" max="8174" width="9.140625" style="5"/>
    <col min="8175" max="8175" width="75.85546875" style="5" customWidth="1"/>
    <col min="8176" max="8177" width="7.5703125" style="5" customWidth="1"/>
    <col min="8178" max="8178" width="9.5703125" style="5" customWidth="1"/>
    <col min="8179" max="8179" width="7.5703125" style="5" customWidth="1"/>
    <col min="8180" max="8183" width="0" style="5" hidden="1" customWidth="1"/>
    <col min="8184" max="8184" width="14.42578125" style="5" customWidth="1"/>
    <col min="8185" max="8190" width="0" style="5" hidden="1" customWidth="1"/>
    <col min="8191" max="8191" width="10.140625" style="5" bestFit="1" customWidth="1"/>
    <col min="8192" max="8430" width="9.140625" style="5"/>
    <col min="8431" max="8431" width="75.85546875" style="5" customWidth="1"/>
    <col min="8432" max="8433" width="7.5703125" style="5" customWidth="1"/>
    <col min="8434" max="8434" width="9.5703125" style="5" customWidth="1"/>
    <col min="8435" max="8435" width="7.5703125" style="5" customWidth="1"/>
    <col min="8436" max="8439" width="0" style="5" hidden="1" customWidth="1"/>
    <col min="8440" max="8440" width="14.42578125" style="5" customWidth="1"/>
    <col min="8441" max="8446" width="0" style="5" hidden="1" customWidth="1"/>
    <col min="8447" max="8447" width="10.140625" style="5" bestFit="1" customWidth="1"/>
    <col min="8448" max="8686" width="9.140625" style="5"/>
    <col min="8687" max="8687" width="75.85546875" style="5" customWidth="1"/>
    <col min="8688" max="8689" width="7.5703125" style="5" customWidth="1"/>
    <col min="8690" max="8690" width="9.5703125" style="5" customWidth="1"/>
    <col min="8691" max="8691" width="7.5703125" style="5" customWidth="1"/>
    <col min="8692" max="8695" width="0" style="5" hidden="1" customWidth="1"/>
    <col min="8696" max="8696" width="14.42578125" style="5" customWidth="1"/>
    <col min="8697" max="8702" width="0" style="5" hidden="1" customWidth="1"/>
    <col min="8703" max="8703" width="10.140625" style="5" bestFit="1" customWidth="1"/>
    <col min="8704" max="8942" width="9.140625" style="5"/>
    <col min="8943" max="8943" width="75.85546875" style="5" customWidth="1"/>
    <col min="8944" max="8945" width="7.5703125" style="5" customWidth="1"/>
    <col min="8946" max="8946" width="9.5703125" style="5" customWidth="1"/>
    <col min="8947" max="8947" width="7.5703125" style="5" customWidth="1"/>
    <col min="8948" max="8951" width="0" style="5" hidden="1" customWidth="1"/>
    <col min="8952" max="8952" width="14.42578125" style="5" customWidth="1"/>
    <col min="8953" max="8958" width="0" style="5" hidden="1" customWidth="1"/>
    <col min="8959" max="8959" width="10.140625" style="5" bestFit="1" customWidth="1"/>
    <col min="8960" max="9198" width="9.140625" style="5"/>
    <col min="9199" max="9199" width="75.85546875" style="5" customWidth="1"/>
    <col min="9200" max="9201" width="7.5703125" style="5" customWidth="1"/>
    <col min="9202" max="9202" width="9.5703125" style="5" customWidth="1"/>
    <col min="9203" max="9203" width="7.5703125" style="5" customWidth="1"/>
    <col min="9204" max="9207" width="0" style="5" hidden="1" customWidth="1"/>
    <col min="9208" max="9208" width="14.42578125" style="5" customWidth="1"/>
    <col min="9209" max="9214" width="0" style="5" hidden="1" customWidth="1"/>
    <col min="9215" max="9215" width="10.140625" style="5" bestFit="1" customWidth="1"/>
    <col min="9216" max="9454" width="9.140625" style="5"/>
    <col min="9455" max="9455" width="75.85546875" style="5" customWidth="1"/>
    <col min="9456" max="9457" width="7.5703125" style="5" customWidth="1"/>
    <col min="9458" max="9458" width="9.5703125" style="5" customWidth="1"/>
    <col min="9459" max="9459" width="7.5703125" style="5" customWidth="1"/>
    <col min="9460" max="9463" width="0" style="5" hidden="1" customWidth="1"/>
    <col min="9464" max="9464" width="14.42578125" style="5" customWidth="1"/>
    <col min="9465" max="9470" width="0" style="5" hidden="1" customWidth="1"/>
    <col min="9471" max="9471" width="10.140625" style="5" bestFit="1" customWidth="1"/>
    <col min="9472" max="9710" width="9.140625" style="5"/>
    <col min="9711" max="9711" width="75.85546875" style="5" customWidth="1"/>
    <col min="9712" max="9713" width="7.5703125" style="5" customWidth="1"/>
    <col min="9714" max="9714" width="9.5703125" style="5" customWidth="1"/>
    <col min="9715" max="9715" width="7.5703125" style="5" customWidth="1"/>
    <col min="9716" max="9719" width="0" style="5" hidden="1" customWidth="1"/>
    <col min="9720" max="9720" width="14.42578125" style="5" customWidth="1"/>
    <col min="9721" max="9726" width="0" style="5" hidden="1" customWidth="1"/>
    <col min="9727" max="9727" width="10.140625" style="5" bestFit="1" customWidth="1"/>
    <col min="9728" max="9966" width="9.140625" style="5"/>
    <col min="9967" max="9967" width="75.85546875" style="5" customWidth="1"/>
    <col min="9968" max="9969" width="7.5703125" style="5" customWidth="1"/>
    <col min="9970" max="9970" width="9.5703125" style="5" customWidth="1"/>
    <col min="9971" max="9971" width="7.5703125" style="5" customWidth="1"/>
    <col min="9972" max="9975" width="0" style="5" hidden="1" customWidth="1"/>
    <col min="9976" max="9976" width="14.42578125" style="5" customWidth="1"/>
    <col min="9977" max="9982" width="0" style="5" hidden="1" customWidth="1"/>
    <col min="9983" max="9983" width="10.140625" style="5" bestFit="1" customWidth="1"/>
    <col min="9984" max="10222" width="9.140625" style="5"/>
    <col min="10223" max="10223" width="75.85546875" style="5" customWidth="1"/>
    <col min="10224" max="10225" width="7.5703125" style="5" customWidth="1"/>
    <col min="10226" max="10226" width="9.5703125" style="5" customWidth="1"/>
    <col min="10227" max="10227" width="7.5703125" style="5" customWidth="1"/>
    <col min="10228" max="10231" width="0" style="5" hidden="1" customWidth="1"/>
    <col min="10232" max="10232" width="14.42578125" style="5" customWidth="1"/>
    <col min="10233" max="10238" width="0" style="5" hidden="1" customWidth="1"/>
    <col min="10239" max="10239" width="10.140625" style="5" bestFit="1" customWidth="1"/>
    <col min="10240" max="10478" width="9.140625" style="5"/>
    <col min="10479" max="10479" width="75.85546875" style="5" customWidth="1"/>
    <col min="10480" max="10481" width="7.5703125" style="5" customWidth="1"/>
    <col min="10482" max="10482" width="9.5703125" style="5" customWidth="1"/>
    <col min="10483" max="10483" width="7.5703125" style="5" customWidth="1"/>
    <col min="10484" max="10487" width="0" style="5" hidden="1" customWidth="1"/>
    <col min="10488" max="10488" width="14.42578125" style="5" customWidth="1"/>
    <col min="10489" max="10494" width="0" style="5" hidden="1" customWidth="1"/>
    <col min="10495" max="10495" width="10.140625" style="5" bestFit="1" customWidth="1"/>
    <col min="10496" max="10734" width="9.140625" style="5"/>
    <col min="10735" max="10735" width="75.85546875" style="5" customWidth="1"/>
    <col min="10736" max="10737" width="7.5703125" style="5" customWidth="1"/>
    <col min="10738" max="10738" width="9.5703125" style="5" customWidth="1"/>
    <col min="10739" max="10739" width="7.5703125" style="5" customWidth="1"/>
    <col min="10740" max="10743" width="0" style="5" hidden="1" customWidth="1"/>
    <col min="10744" max="10744" width="14.42578125" style="5" customWidth="1"/>
    <col min="10745" max="10750" width="0" style="5" hidden="1" customWidth="1"/>
    <col min="10751" max="10751" width="10.140625" style="5" bestFit="1" customWidth="1"/>
    <col min="10752" max="10990" width="9.140625" style="5"/>
    <col min="10991" max="10991" width="75.85546875" style="5" customWidth="1"/>
    <col min="10992" max="10993" width="7.5703125" style="5" customWidth="1"/>
    <col min="10994" max="10994" width="9.5703125" style="5" customWidth="1"/>
    <col min="10995" max="10995" width="7.5703125" style="5" customWidth="1"/>
    <col min="10996" max="10999" width="0" style="5" hidden="1" customWidth="1"/>
    <col min="11000" max="11000" width="14.42578125" style="5" customWidth="1"/>
    <col min="11001" max="11006" width="0" style="5" hidden="1" customWidth="1"/>
    <col min="11007" max="11007" width="10.140625" style="5" bestFit="1" customWidth="1"/>
    <col min="11008" max="11246" width="9.140625" style="5"/>
    <col min="11247" max="11247" width="75.85546875" style="5" customWidth="1"/>
    <col min="11248" max="11249" width="7.5703125" style="5" customWidth="1"/>
    <col min="11250" max="11250" width="9.5703125" style="5" customWidth="1"/>
    <col min="11251" max="11251" width="7.5703125" style="5" customWidth="1"/>
    <col min="11252" max="11255" width="0" style="5" hidden="1" customWidth="1"/>
    <col min="11256" max="11256" width="14.42578125" style="5" customWidth="1"/>
    <col min="11257" max="11262" width="0" style="5" hidden="1" customWidth="1"/>
    <col min="11263" max="11263" width="10.140625" style="5" bestFit="1" customWidth="1"/>
    <col min="11264" max="11502" width="9.140625" style="5"/>
    <col min="11503" max="11503" width="75.85546875" style="5" customWidth="1"/>
    <col min="11504" max="11505" width="7.5703125" style="5" customWidth="1"/>
    <col min="11506" max="11506" width="9.5703125" style="5" customWidth="1"/>
    <col min="11507" max="11507" width="7.5703125" style="5" customWidth="1"/>
    <col min="11508" max="11511" width="0" style="5" hidden="1" customWidth="1"/>
    <col min="11512" max="11512" width="14.42578125" style="5" customWidth="1"/>
    <col min="11513" max="11518" width="0" style="5" hidden="1" customWidth="1"/>
    <col min="11519" max="11519" width="10.140625" style="5" bestFit="1" customWidth="1"/>
    <col min="11520" max="11758" width="9.140625" style="5"/>
    <col min="11759" max="11759" width="75.85546875" style="5" customWidth="1"/>
    <col min="11760" max="11761" width="7.5703125" style="5" customWidth="1"/>
    <col min="11762" max="11762" width="9.5703125" style="5" customWidth="1"/>
    <col min="11763" max="11763" width="7.5703125" style="5" customWidth="1"/>
    <col min="11764" max="11767" width="0" style="5" hidden="1" customWidth="1"/>
    <col min="11768" max="11768" width="14.42578125" style="5" customWidth="1"/>
    <col min="11769" max="11774" width="0" style="5" hidden="1" customWidth="1"/>
    <col min="11775" max="11775" width="10.140625" style="5" bestFit="1" customWidth="1"/>
    <col min="11776" max="12014" width="9.140625" style="5"/>
    <col min="12015" max="12015" width="75.85546875" style="5" customWidth="1"/>
    <col min="12016" max="12017" width="7.5703125" style="5" customWidth="1"/>
    <col min="12018" max="12018" width="9.5703125" style="5" customWidth="1"/>
    <col min="12019" max="12019" width="7.5703125" style="5" customWidth="1"/>
    <col min="12020" max="12023" width="0" style="5" hidden="1" customWidth="1"/>
    <col min="12024" max="12024" width="14.42578125" style="5" customWidth="1"/>
    <col min="12025" max="12030" width="0" style="5" hidden="1" customWidth="1"/>
    <col min="12031" max="12031" width="10.140625" style="5" bestFit="1" customWidth="1"/>
    <col min="12032" max="12270" width="9.140625" style="5"/>
    <col min="12271" max="12271" width="75.85546875" style="5" customWidth="1"/>
    <col min="12272" max="12273" width="7.5703125" style="5" customWidth="1"/>
    <col min="12274" max="12274" width="9.5703125" style="5" customWidth="1"/>
    <col min="12275" max="12275" width="7.5703125" style="5" customWidth="1"/>
    <col min="12276" max="12279" width="0" style="5" hidden="1" customWidth="1"/>
    <col min="12280" max="12280" width="14.42578125" style="5" customWidth="1"/>
    <col min="12281" max="12286" width="0" style="5" hidden="1" customWidth="1"/>
    <col min="12287" max="12287" width="10.140625" style="5" bestFit="1" customWidth="1"/>
    <col min="12288" max="12526" width="9.140625" style="5"/>
    <col min="12527" max="12527" width="75.85546875" style="5" customWidth="1"/>
    <col min="12528" max="12529" width="7.5703125" style="5" customWidth="1"/>
    <col min="12530" max="12530" width="9.5703125" style="5" customWidth="1"/>
    <col min="12531" max="12531" width="7.5703125" style="5" customWidth="1"/>
    <col min="12532" max="12535" width="0" style="5" hidden="1" customWidth="1"/>
    <col min="12536" max="12536" width="14.42578125" style="5" customWidth="1"/>
    <col min="12537" max="12542" width="0" style="5" hidden="1" customWidth="1"/>
    <col min="12543" max="12543" width="10.140625" style="5" bestFit="1" customWidth="1"/>
    <col min="12544" max="12782" width="9.140625" style="5"/>
    <col min="12783" max="12783" width="75.85546875" style="5" customWidth="1"/>
    <col min="12784" max="12785" width="7.5703125" style="5" customWidth="1"/>
    <col min="12786" max="12786" width="9.5703125" style="5" customWidth="1"/>
    <col min="12787" max="12787" width="7.5703125" style="5" customWidth="1"/>
    <col min="12788" max="12791" width="0" style="5" hidden="1" customWidth="1"/>
    <col min="12792" max="12792" width="14.42578125" style="5" customWidth="1"/>
    <col min="12793" max="12798" width="0" style="5" hidden="1" customWidth="1"/>
    <col min="12799" max="12799" width="10.140625" style="5" bestFit="1" customWidth="1"/>
    <col min="12800" max="13038" width="9.140625" style="5"/>
    <col min="13039" max="13039" width="75.85546875" style="5" customWidth="1"/>
    <col min="13040" max="13041" width="7.5703125" style="5" customWidth="1"/>
    <col min="13042" max="13042" width="9.5703125" style="5" customWidth="1"/>
    <col min="13043" max="13043" width="7.5703125" style="5" customWidth="1"/>
    <col min="13044" max="13047" width="0" style="5" hidden="1" customWidth="1"/>
    <col min="13048" max="13048" width="14.42578125" style="5" customWidth="1"/>
    <col min="13049" max="13054" width="0" style="5" hidden="1" customWidth="1"/>
    <col min="13055" max="13055" width="10.140625" style="5" bestFit="1" customWidth="1"/>
    <col min="13056" max="13294" width="9.140625" style="5"/>
    <col min="13295" max="13295" width="75.85546875" style="5" customWidth="1"/>
    <col min="13296" max="13297" width="7.5703125" style="5" customWidth="1"/>
    <col min="13298" max="13298" width="9.5703125" style="5" customWidth="1"/>
    <col min="13299" max="13299" width="7.5703125" style="5" customWidth="1"/>
    <col min="13300" max="13303" width="0" style="5" hidden="1" customWidth="1"/>
    <col min="13304" max="13304" width="14.42578125" style="5" customWidth="1"/>
    <col min="13305" max="13310" width="0" style="5" hidden="1" customWidth="1"/>
    <col min="13311" max="13311" width="10.140625" style="5" bestFit="1" customWidth="1"/>
    <col min="13312" max="13550" width="9.140625" style="5"/>
    <col min="13551" max="13551" width="75.85546875" style="5" customWidth="1"/>
    <col min="13552" max="13553" width="7.5703125" style="5" customWidth="1"/>
    <col min="13554" max="13554" width="9.5703125" style="5" customWidth="1"/>
    <col min="13555" max="13555" width="7.5703125" style="5" customWidth="1"/>
    <col min="13556" max="13559" width="0" style="5" hidden="1" customWidth="1"/>
    <col min="13560" max="13560" width="14.42578125" style="5" customWidth="1"/>
    <col min="13561" max="13566" width="0" style="5" hidden="1" customWidth="1"/>
    <col min="13567" max="13567" width="10.140625" style="5" bestFit="1" customWidth="1"/>
    <col min="13568" max="13806" width="9.140625" style="5"/>
    <col min="13807" max="13807" width="75.85546875" style="5" customWidth="1"/>
    <col min="13808" max="13809" width="7.5703125" style="5" customWidth="1"/>
    <col min="13810" max="13810" width="9.5703125" style="5" customWidth="1"/>
    <col min="13811" max="13811" width="7.5703125" style="5" customWidth="1"/>
    <col min="13812" max="13815" width="0" style="5" hidden="1" customWidth="1"/>
    <col min="13816" max="13816" width="14.42578125" style="5" customWidth="1"/>
    <col min="13817" max="13822" width="0" style="5" hidden="1" customWidth="1"/>
    <col min="13823" max="13823" width="10.140625" style="5" bestFit="1" customWidth="1"/>
    <col min="13824" max="14062" width="9.140625" style="5"/>
    <col min="14063" max="14063" width="75.85546875" style="5" customWidth="1"/>
    <col min="14064" max="14065" width="7.5703125" style="5" customWidth="1"/>
    <col min="14066" max="14066" width="9.5703125" style="5" customWidth="1"/>
    <col min="14067" max="14067" width="7.5703125" style="5" customWidth="1"/>
    <col min="14068" max="14071" width="0" style="5" hidden="1" customWidth="1"/>
    <col min="14072" max="14072" width="14.42578125" style="5" customWidth="1"/>
    <col min="14073" max="14078" width="0" style="5" hidden="1" customWidth="1"/>
    <col min="14079" max="14079" width="10.140625" style="5" bestFit="1" customWidth="1"/>
    <col min="14080" max="14318" width="9.140625" style="5"/>
    <col min="14319" max="14319" width="75.85546875" style="5" customWidth="1"/>
    <col min="14320" max="14321" width="7.5703125" style="5" customWidth="1"/>
    <col min="14322" max="14322" width="9.5703125" style="5" customWidth="1"/>
    <col min="14323" max="14323" width="7.5703125" style="5" customWidth="1"/>
    <col min="14324" max="14327" width="0" style="5" hidden="1" customWidth="1"/>
    <col min="14328" max="14328" width="14.42578125" style="5" customWidth="1"/>
    <col min="14329" max="14334" width="0" style="5" hidden="1" customWidth="1"/>
    <col min="14335" max="14335" width="10.140625" style="5" bestFit="1" customWidth="1"/>
    <col min="14336" max="14574" width="9.140625" style="5"/>
    <col min="14575" max="14575" width="75.85546875" style="5" customWidth="1"/>
    <col min="14576" max="14577" width="7.5703125" style="5" customWidth="1"/>
    <col min="14578" max="14578" width="9.5703125" style="5" customWidth="1"/>
    <col min="14579" max="14579" width="7.5703125" style="5" customWidth="1"/>
    <col min="14580" max="14583" width="0" style="5" hidden="1" customWidth="1"/>
    <col min="14584" max="14584" width="14.42578125" style="5" customWidth="1"/>
    <col min="14585" max="14590" width="0" style="5" hidden="1" customWidth="1"/>
    <col min="14591" max="14591" width="10.140625" style="5" bestFit="1" customWidth="1"/>
    <col min="14592" max="14830" width="9.140625" style="5"/>
    <col min="14831" max="14831" width="75.85546875" style="5" customWidth="1"/>
    <col min="14832" max="14833" width="7.5703125" style="5" customWidth="1"/>
    <col min="14834" max="14834" width="9.5703125" style="5" customWidth="1"/>
    <col min="14835" max="14835" width="7.5703125" style="5" customWidth="1"/>
    <col min="14836" max="14839" width="0" style="5" hidden="1" customWidth="1"/>
    <col min="14840" max="14840" width="14.42578125" style="5" customWidth="1"/>
    <col min="14841" max="14846" width="0" style="5" hidden="1" customWidth="1"/>
    <col min="14847" max="14847" width="10.140625" style="5" bestFit="1" customWidth="1"/>
    <col min="14848" max="15086" width="9.140625" style="5"/>
    <col min="15087" max="15087" width="75.85546875" style="5" customWidth="1"/>
    <col min="15088" max="15089" width="7.5703125" style="5" customWidth="1"/>
    <col min="15090" max="15090" width="9.5703125" style="5" customWidth="1"/>
    <col min="15091" max="15091" width="7.5703125" style="5" customWidth="1"/>
    <col min="15092" max="15095" width="0" style="5" hidden="1" customWidth="1"/>
    <col min="15096" max="15096" width="14.42578125" style="5" customWidth="1"/>
    <col min="15097" max="15102" width="0" style="5" hidden="1" customWidth="1"/>
    <col min="15103" max="15103" width="10.140625" style="5" bestFit="1" customWidth="1"/>
    <col min="15104" max="15342" width="9.140625" style="5"/>
    <col min="15343" max="15343" width="75.85546875" style="5" customWidth="1"/>
    <col min="15344" max="15345" width="7.5703125" style="5" customWidth="1"/>
    <col min="15346" max="15346" width="9.5703125" style="5" customWidth="1"/>
    <col min="15347" max="15347" width="7.5703125" style="5" customWidth="1"/>
    <col min="15348" max="15351" width="0" style="5" hidden="1" customWidth="1"/>
    <col min="15352" max="15352" width="14.42578125" style="5" customWidth="1"/>
    <col min="15353" max="15358" width="0" style="5" hidden="1" customWidth="1"/>
    <col min="15359" max="15359" width="10.140625" style="5" bestFit="1" customWidth="1"/>
    <col min="15360" max="15598" width="9.140625" style="5"/>
    <col min="15599" max="15599" width="75.85546875" style="5" customWidth="1"/>
    <col min="15600" max="15601" width="7.5703125" style="5" customWidth="1"/>
    <col min="15602" max="15602" width="9.5703125" style="5" customWidth="1"/>
    <col min="15603" max="15603" width="7.5703125" style="5" customWidth="1"/>
    <col min="15604" max="15607" width="0" style="5" hidden="1" customWidth="1"/>
    <col min="15608" max="15608" width="14.42578125" style="5" customWidth="1"/>
    <col min="15609" max="15614" width="0" style="5" hidden="1" customWidth="1"/>
    <col min="15615" max="15615" width="10.140625" style="5" bestFit="1" customWidth="1"/>
    <col min="15616" max="15854" width="9.140625" style="5"/>
    <col min="15855" max="15855" width="75.85546875" style="5" customWidth="1"/>
    <col min="15856" max="15857" width="7.5703125" style="5" customWidth="1"/>
    <col min="15858" max="15858" width="9.5703125" style="5" customWidth="1"/>
    <col min="15859" max="15859" width="7.5703125" style="5" customWidth="1"/>
    <col min="15860" max="15863" width="0" style="5" hidden="1" customWidth="1"/>
    <col min="15864" max="15864" width="14.42578125" style="5" customWidth="1"/>
    <col min="15865" max="15870" width="0" style="5" hidden="1" customWidth="1"/>
    <col min="15871" max="15871" width="10.140625" style="5" bestFit="1" customWidth="1"/>
    <col min="15872" max="16110" width="9.140625" style="5"/>
    <col min="16111" max="16111" width="75.85546875" style="5" customWidth="1"/>
    <col min="16112" max="16113" width="7.5703125" style="5" customWidth="1"/>
    <col min="16114" max="16114" width="9.5703125" style="5" customWidth="1"/>
    <col min="16115" max="16115" width="7.5703125" style="5" customWidth="1"/>
    <col min="16116" max="16119" width="0" style="5" hidden="1" customWidth="1"/>
    <col min="16120" max="16120" width="14.42578125" style="5" customWidth="1"/>
    <col min="16121" max="16126" width="0" style="5" hidden="1" customWidth="1"/>
    <col min="16127" max="16127" width="10.140625" style="5" bestFit="1" customWidth="1"/>
    <col min="16128" max="16384" width="9.140625" style="5"/>
  </cols>
  <sheetData>
    <row r="1" spans="1:8" x14ac:dyDescent="0.3">
      <c r="F1" s="3" t="s">
        <v>0</v>
      </c>
    </row>
    <row r="2" spans="1:8" x14ac:dyDescent="0.3">
      <c r="F2" s="3" t="s">
        <v>1</v>
      </c>
    </row>
    <row r="3" spans="1:8" x14ac:dyDescent="0.3">
      <c r="F3" s="3" t="s">
        <v>2</v>
      </c>
    </row>
    <row r="4" spans="1:8" x14ac:dyDescent="0.3">
      <c r="F4" s="3" t="s">
        <v>3</v>
      </c>
    </row>
    <row r="5" spans="1:8" x14ac:dyDescent="0.3">
      <c r="F5" s="3" t="s">
        <v>4</v>
      </c>
    </row>
    <row r="6" spans="1:8" x14ac:dyDescent="0.3">
      <c r="F6" s="3" t="s">
        <v>5</v>
      </c>
    </row>
    <row r="7" spans="1:8" x14ac:dyDescent="0.3">
      <c r="F7" s="3" t="s">
        <v>2</v>
      </c>
    </row>
    <row r="8" spans="1:8" x14ac:dyDescent="0.3">
      <c r="F8" s="3" t="s">
        <v>6</v>
      </c>
    </row>
    <row r="9" spans="1:8" x14ac:dyDescent="0.3">
      <c r="A9" s="6" t="s">
        <v>7</v>
      </c>
      <c r="B9" s="6"/>
      <c r="C9" s="6"/>
      <c r="D9" s="6"/>
      <c r="E9" s="6"/>
      <c r="F9" s="6"/>
    </row>
    <row r="10" spans="1:8" x14ac:dyDescent="0.3">
      <c r="A10" s="7" t="s">
        <v>8</v>
      </c>
      <c r="B10" s="7"/>
      <c r="C10" s="7"/>
      <c r="D10" s="7"/>
      <c r="E10" s="7"/>
      <c r="F10" s="7"/>
    </row>
    <row r="11" spans="1:8" x14ac:dyDescent="0.3">
      <c r="A11" s="7" t="s">
        <v>9</v>
      </c>
      <c r="B11" s="7"/>
      <c r="C11" s="7"/>
      <c r="D11" s="7"/>
      <c r="E11" s="7"/>
      <c r="F11" s="7"/>
    </row>
    <row r="12" spans="1:8" x14ac:dyDescent="0.3">
      <c r="A12" s="8"/>
      <c r="B12" s="9"/>
      <c r="C12" s="9"/>
      <c r="D12" s="9"/>
      <c r="E12" s="9"/>
      <c r="F12" s="10" t="s">
        <v>10</v>
      </c>
    </row>
    <row r="13" spans="1:8" ht="37.5" x14ac:dyDescent="0.25">
      <c r="A13" s="11" t="s">
        <v>11</v>
      </c>
      <c r="B13" s="11" t="s">
        <v>12</v>
      </c>
      <c r="C13" s="11" t="s">
        <v>13</v>
      </c>
      <c r="D13" s="11" t="s">
        <v>14</v>
      </c>
      <c r="E13" s="11" t="s">
        <v>15</v>
      </c>
      <c r="F13" s="12" t="s">
        <v>16</v>
      </c>
    </row>
    <row r="14" spans="1:8" s="17" customFormat="1" ht="37.5" x14ac:dyDescent="0.25">
      <c r="A14" s="13" t="s">
        <v>17</v>
      </c>
      <c r="B14" s="14" t="s">
        <v>18</v>
      </c>
      <c r="C14" s="14" t="s">
        <v>19</v>
      </c>
      <c r="D14" s="14" t="s">
        <v>20</v>
      </c>
      <c r="E14" s="14" t="s">
        <v>21</v>
      </c>
      <c r="F14" s="15">
        <f>F15</f>
        <v>8142491</v>
      </c>
      <c r="G14" s="16"/>
      <c r="H14" s="16"/>
    </row>
    <row r="15" spans="1:8" outlineLevel="1" x14ac:dyDescent="0.25">
      <c r="A15" s="18" t="s">
        <v>22</v>
      </c>
      <c r="B15" s="19" t="s">
        <v>18</v>
      </c>
      <c r="C15" s="19" t="s">
        <v>23</v>
      </c>
      <c r="D15" s="19" t="s">
        <v>20</v>
      </c>
      <c r="E15" s="19" t="s">
        <v>21</v>
      </c>
      <c r="F15" s="20">
        <f>F16+F25</f>
        <v>8142491</v>
      </c>
    </row>
    <row r="16" spans="1:8" ht="39.200000000000003" customHeight="1" outlineLevel="2" x14ac:dyDescent="0.25">
      <c r="A16" s="18" t="s">
        <v>24</v>
      </c>
      <c r="B16" s="19" t="s">
        <v>18</v>
      </c>
      <c r="C16" s="19" t="s">
        <v>25</v>
      </c>
      <c r="D16" s="19" t="s">
        <v>20</v>
      </c>
      <c r="E16" s="19" t="s">
        <v>21</v>
      </c>
      <c r="F16" s="20">
        <f>F17</f>
        <v>7534704</v>
      </c>
    </row>
    <row r="17" spans="1:8" ht="37.5" outlineLevel="4" x14ac:dyDescent="0.25">
      <c r="A17" s="18" t="s">
        <v>26</v>
      </c>
      <c r="B17" s="19" t="s">
        <v>18</v>
      </c>
      <c r="C17" s="19" t="s">
        <v>25</v>
      </c>
      <c r="D17" s="19" t="s">
        <v>27</v>
      </c>
      <c r="E17" s="19" t="s">
        <v>21</v>
      </c>
      <c r="F17" s="20">
        <f>F18</f>
        <v>7534704</v>
      </c>
    </row>
    <row r="18" spans="1:8" ht="43.5" customHeight="1" outlineLevel="5" x14ac:dyDescent="0.25">
      <c r="A18" s="18" t="s">
        <v>28</v>
      </c>
      <c r="B18" s="19" t="s">
        <v>18</v>
      </c>
      <c r="C18" s="19" t="s">
        <v>25</v>
      </c>
      <c r="D18" s="19" t="s">
        <v>29</v>
      </c>
      <c r="E18" s="19" t="s">
        <v>21</v>
      </c>
      <c r="F18" s="20">
        <f>F19+F21+F23</f>
        <v>7534704</v>
      </c>
    </row>
    <row r="19" spans="1:8" ht="76.7" customHeight="1" outlineLevel="6" x14ac:dyDescent="0.25">
      <c r="A19" s="18" t="s">
        <v>30</v>
      </c>
      <c r="B19" s="19" t="s">
        <v>18</v>
      </c>
      <c r="C19" s="19" t="s">
        <v>25</v>
      </c>
      <c r="D19" s="19" t="s">
        <v>29</v>
      </c>
      <c r="E19" s="19" t="s">
        <v>31</v>
      </c>
      <c r="F19" s="20">
        <f>F20</f>
        <v>7311140</v>
      </c>
    </row>
    <row r="20" spans="1:8" ht="37.5" outlineLevel="7" x14ac:dyDescent="0.25">
      <c r="A20" s="18" t="s">
        <v>32</v>
      </c>
      <c r="B20" s="19" t="s">
        <v>18</v>
      </c>
      <c r="C20" s="19" t="s">
        <v>25</v>
      </c>
      <c r="D20" s="19" t="s">
        <v>29</v>
      </c>
      <c r="E20" s="19" t="s">
        <v>33</v>
      </c>
      <c r="F20" s="21">
        <f>'[1]потребность 2023 (5)'!K13</f>
        <v>7311140</v>
      </c>
    </row>
    <row r="21" spans="1:8" ht="37.5" outlineLevel="6" x14ac:dyDescent="0.25">
      <c r="A21" s="18" t="s">
        <v>34</v>
      </c>
      <c r="B21" s="19" t="s">
        <v>18</v>
      </c>
      <c r="C21" s="19" t="s">
        <v>25</v>
      </c>
      <c r="D21" s="19" t="s">
        <v>29</v>
      </c>
      <c r="E21" s="19" t="s">
        <v>35</v>
      </c>
      <c r="F21" s="20">
        <f>F22</f>
        <v>222564</v>
      </c>
    </row>
    <row r="22" spans="1:8" ht="34.700000000000003" customHeight="1" outlineLevel="7" x14ac:dyDescent="0.25">
      <c r="A22" s="18" t="s">
        <v>36</v>
      </c>
      <c r="B22" s="19" t="s">
        <v>18</v>
      </c>
      <c r="C22" s="19" t="s">
        <v>25</v>
      </c>
      <c r="D22" s="19" t="s">
        <v>29</v>
      </c>
      <c r="E22" s="19" t="s">
        <v>37</v>
      </c>
      <c r="F22" s="21">
        <f>'[1]потребность 2023 (5)'!K15-20000</f>
        <v>222564</v>
      </c>
    </row>
    <row r="23" spans="1:8" outlineLevel="6" x14ac:dyDescent="0.25">
      <c r="A23" s="18" t="s">
        <v>38</v>
      </c>
      <c r="B23" s="19" t="s">
        <v>18</v>
      </c>
      <c r="C23" s="19" t="s">
        <v>25</v>
      </c>
      <c r="D23" s="19" t="s">
        <v>29</v>
      </c>
      <c r="E23" s="19" t="s">
        <v>39</v>
      </c>
      <c r="F23" s="20">
        <f>F24</f>
        <v>1000</v>
      </c>
    </row>
    <row r="24" spans="1:8" outlineLevel="7" x14ac:dyDescent="0.25">
      <c r="A24" s="18" t="s">
        <v>40</v>
      </c>
      <c r="B24" s="19" t="s">
        <v>18</v>
      </c>
      <c r="C24" s="19" t="s">
        <v>25</v>
      </c>
      <c r="D24" s="19" t="s">
        <v>29</v>
      </c>
      <c r="E24" s="19" t="s">
        <v>41</v>
      </c>
      <c r="F24" s="21">
        <f>'[1]потребность 2023 (5)'!K17</f>
        <v>1000</v>
      </c>
    </row>
    <row r="25" spans="1:8" outlineLevel="2" x14ac:dyDescent="0.25">
      <c r="A25" s="18" t="s">
        <v>42</v>
      </c>
      <c r="B25" s="19" t="s">
        <v>18</v>
      </c>
      <c r="C25" s="19" t="s">
        <v>43</v>
      </c>
      <c r="D25" s="19" t="s">
        <v>20</v>
      </c>
      <c r="E25" s="19" t="s">
        <v>21</v>
      </c>
      <c r="F25" s="20">
        <f>F26+F31</f>
        <v>607787</v>
      </c>
    </row>
    <row r="26" spans="1:8" s="26" customFormat="1" ht="39.75" customHeight="1" outlineLevel="3" x14ac:dyDescent="0.25">
      <c r="A26" s="22" t="s">
        <v>44</v>
      </c>
      <c r="B26" s="23" t="s">
        <v>18</v>
      </c>
      <c r="C26" s="23" t="s">
        <v>43</v>
      </c>
      <c r="D26" s="23" t="s">
        <v>45</v>
      </c>
      <c r="E26" s="23" t="s">
        <v>21</v>
      </c>
      <c r="F26" s="24">
        <f>F27</f>
        <v>60571</v>
      </c>
      <c r="G26" s="25"/>
      <c r="H26" s="25"/>
    </row>
    <row r="27" spans="1:8" ht="39.200000000000003" customHeight="1" outlineLevel="4" x14ac:dyDescent="0.25">
      <c r="A27" s="18" t="s">
        <v>46</v>
      </c>
      <c r="B27" s="19" t="s">
        <v>18</v>
      </c>
      <c r="C27" s="19" t="s">
        <v>43</v>
      </c>
      <c r="D27" s="19" t="s">
        <v>47</v>
      </c>
      <c r="E27" s="19" t="s">
        <v>21</v>
      </c>
      <c r="F27" s="20">
        <f>F28</f>
        <v>60571</v>
      </c>
    </row>
    <row r="28" spans="1:8" outlineLevel="5" x14ac:dyDescent="0.25">
      <c r="A28" s="18" t="s">
        <v>48</v>
      </c>
      <c r="B28" s="19" t="s">
        <v>18</v>
      </c>
      <c r="C28" s="19" t="s">
        <v>43</v>
      </c>
      <c r="D28" s="19" t="s">
        <v>49</v>
      </c>
      <c r="E28" s="19" t="s">
        <v>21</v>
      </c>
      <c r="F28" s="20">
        <f>F29</f>
        <v>60571</v>
      </c>
    </row>
    <row r="29" spans="1:8" ht="37.5" outlineLevel="6" x14ac:dyDescent="0.25">
      <c r="A29" s="18" t="s">
        <v>34</v>
      </c>
      <c r="B29" s="19" t="s">
        <v>18</v>
      </c>
      <c r="C29" s="19" t="s">
        <v>43</v>
      </c>
      <c r="D29" s="19" t="s">
        <v>49</v>
      </c>
      <c r="E29" s="19" t="s">
        <v>35</v>
      </c>
      <c r="F29" s="20">
        <f>F30</f>
        <v>60571</v>
      </c>
    </row>
    <row r="30" spans="1:8" ht="19.5" customHeight="1" outlineLevel="7" x14ac:dyDescent="0.25">
      <c r="A30" s="18" t="s">
        <v>36</v>
      </c>
      <c r="B30" s="19" t="s">
        <v>18</v>
      </c>
      <c r="C30" s="19" t="s">
        <v>43</v>
      </c>
      <c r="D30" s="19" t="s">
        <v>49</v>
      </c>
      <c r="E30" s="19" t="s">
        <v>37</v>
      </c>
      <c r="F30" s="21">
        <f>'[1]потребность 2023 (5)'!K23</f>
        <v>60571</v>
      </c>
    </row>
    <row r="31" spans="1:8" s="26" customFormat="1" ht="36.75" customHeight="1" outlineLevel="7" x14ac:dyDescent="0.25">
      <c r="A31" s="22" t="s">
        <v>50</v>
      </c>
      <c r="B31" s="23" t="s">
        <v>18</v>
      </c>
      <c r="C31" s="19" t="s">
        <v>43</v>
      </c>
      <c r="D31" s="23" t="s">
        <v>51</v>
      </c>
      <c r="E31" s="23" t="s">
        <v>21</v>
      </c>
      <c r="F31" s="27">
        <f>F32</f>
        <v>547216</v>
      </c>
      <c r="G31" s="25"/>
      <c r="H31" s="25"/>
    </row>
    <row r="32" spans="1:8" ht="37.5" outlineLevel="7" x14ac:dyDescent="0.25">
      <c r="A32" s="18" t="s">
        <v>52</v>
      </c>
      <c r="B32" s="19" t="s">
        <v>18</v>
      </c>
      <c r="C32" s="19" t="s">
        <v>43</v>
      </c>
      <c r="D32" s="19" t="s">
        <v>53</v>
      </c>
      <c r="E32" s="19" t="s">
        <v>21</v>
      </c>
      <c r="F32" s="21">
        <f>F33</f>
        <v>547216</v>
      </c>
    </row>
    <row r="33" spans="1:8" ht="39.75" customHeight="1" outlineLevel="5" x14ac:dyDescent="0.25">
      <c r="A33" s="18" t="s">
        <v>54</v>
      </c>
      <c r="B33" s="19" t="s">
        <v>18</v>
      </c>
      <c r="C33" s="19" t="s">
        <v>43</v>
      </c>
      <c r="D33" s="19" t="s">
        <v>55</v>
      </c>
      <c r="E33" s="19" t="s">
        <v>21</v>
      </c>
      <c r="F33" s="20">
        <f>F34</f>
        <v>547216</v>
      </c>
    </row>
    <row r="34" spans="1:8" ht="37.5" outlineLevel="6" x14ac:dyDescent="0.25">
      <c r="A34" s="18" t="s">
        <v>34</v>
      </c>
      <c r="B34" s="19" t="s">
        <v>18</v>
      </c>
      <c r="C34" s="19" t="s">
        <v>43</v>
      </c>
      <c r="D34" s="19" t="s">
        <v>55</v>
      </c>
      <c r="E34" s="19" t="s">
        <v>35</v>
      </c>
      <c r="F34" s="20">
        <f>F35</f>
        <v>547216</v>
      </c>
    </row>
    <row r="35" spans="1:8" ht="21.2" customHeight="1" outlineLevel="7" x14ac:dyDescent="0.25">
      <c r="A35" s="18" t="s">
        <v>36</v>
      </c>
      <c r="B35" s="19" t="s">
        <v>18</v>
      </c>
      <c r="C35" s="19" t="s">
        <v>43</v>
      </c>
      <c r="D35" s="19" t="s">
        <v>55</v>
      </c>
      <c r="E35" s="19" t="s">
        <v>37</v>
      </c>
      <c r="F35" s="20">
        <f>'[1]потребность 2023 (5)'!K28</f>
        <v>547216</v>
      </c>
    </row>
    <row r="36" spans="1:8" s="17" customFormat="1" ht="37.5" x14ac:dyDescent="0.25">
      <c r="A36" s="13" t="s">
        <v>56</v>
      </c>
      <c r="B36" s="14" t="s">
        <v>57</v>
      </c>
      <c r="C36" s="14" t="s">
        <v>19</v>
      </c>
      <c r="D36" s="14" t="s">
        <v>20</v>
      </c>
      <c r="E36" s="14" t="s">
        <v>21</v>
      </c>
      <c r="F36" s="15">
        <f>F37+F169+F179+F235+F328+F344+F361+F404+F489+F455+F190</f>
        <v>506674985.92000002</v>
      </c>
      <c r="G36" s="28"/>
      <c r="H36" s="28"/>
    </row>
    <row r="37" spans="1:8" s="26" customFormat="1" outlineLevel="1" x14ac:dyDescent="0.25">
      <c r="A37" s="22" t="s">
        <v>22</v>
      </c>
      <c r="B37" s="23" t="s">
        <v>57</v>
      </c>
      <c r="C37" s="23" t="s">
        <v>23</v>
      </c>
      <c r="D37" s="23" t="s">
        <v>20</v>
      </c>
      <c r="E37" s="23" t="s">
        <v>21</v>
      </c>
      <c r="F37" s="24">
        <f>F38+F43+F50+F56+F66+F61</f>
        <v>115262662.13</v>
      </c>
      <c r="G37" s="25"/>
      <c r="H37" s="25"/>
    </row>
    <row r="38" spans="1:8" ht="45.75" customHeight="1" outlineLevel="2" x14ac:dyDescent="0.25">
      <c r="A38" s="18" t="s">
        <v>58</v>
      </c>
      <c r="B38" s="19" t="s">
        <v>57</v>
      </c>
      <c r="C38" s="19" t="s">
        <v>59</v>
      </c>
      <c r="D38" s="19" t="s">
        <v>20</v>
      </c>
      <c r="E38" s="19" t="s">
        <v>21</v>
      </c>
      <c r="F38" s="20">
        <f>F39</f>
        <v>2856950</v>
      </c>
    </row>
    <row r="39" spans="1:8" ht="37.5" outlineLevel="3" x14ac:dyDescent="0.25">
      <c r="A39" s="18" t="s">
        <v>26</v>
      </c>
      <c r="B39" s="19" t="s">
        <v>57</v>
      </c>
      <c r="C39" s="19" t="s">
        <v>59</v>
      </c>
      <c r="D39" s="19" t="s">
        <v>27</v>
      </c>
      <c r="E39" s="19" t="s">
        <v>21</v>
      </c>
      <c r="F39" s="20">
        <f>F40</f>
        <v>2856950</v>
      </c>
    </row>
    <row r="40" spans="1:8" outlineLevel="5" x14ac:dyDescent="0.25">
      <c r="A40" s="18" t="s">
        <v>60</v>
      </c>
      <c r="B40" s="19" t="s">
        <v>57</v>
      </c>
      <c r="C40" s="19" t="s">
        <v>59</v>
      </c>
      <c r="D40" s="19" t="s">
        <v>61</v>
      </c>
      <c r="E40" s="19" t="s">
        <v>21</v>
      </c>
      <c r="F40" s="20">
        <f>F41</f>
        <v>2856950</v>
      </c>
    </row>
    <row r="41" spans="1:8" ht="75" outlineLevel="6" x14ac:dyDescent="0.25">
      <c r="A41" s="18" t="s">
        <v>30</v>
      </c>
      <c r="B41" s="19" t="s">
        <v>57</v>
      </c>
      <c r="C41" s="19" t="s">
        <v>59</v>
      </c>
      <c r="D41" s="19" t="s">
        <v>61</v>
      </c>
      <c r="E41" s="19" t="s">
        <v>31</v>
      </c>
      <c r="F41" s="20">
        <f>F42</f>
        <v>2856950</v>
      </c>
    </row>
    <row r="42" spans="1:8" ht="37.5" outlineLevel="7" x14ac:dyDescent="0.25">
      <c r="A42" s="18" t="s">
        <v>32</v>
      </c>
      <c r="B42" s="19" t="s">
        <v>57</v>
      </c>
      <c r="C42" s="19" t="s">
        <v>59</v>
      </c>
      <c r="D42" s="19" t="s">
        <v>61</v>
      </c>
      <c r="E42" s="19" t="s">
        <v>33</v>
      </c>
      <c r="F42" s="20">
        <f>'[1]потребность 2023 (5)'!K35-189170</f>
        <v>2856950</v>
      </c>
    </row>
    <row r="43" spans="1:8" ht="60.4" customHeight="1" outlineLevel="2" x14ac:dyDescent="0.25">
      <c r="A43" s="18" t="s">
        <v>62</v>
      </c>
      <c r="B43" s="19" t="s">
        <v>57</v>
      </c>
      <c r="C43" s="19" t="s">
        <v>63</v>
      </c>
      <c r="D43" s="19" t="s">
        <v>20</v>
      </c>
      <c r="E43" s="19" t="s">
        <v>21</v>
      </c>
      <c r="F43" s="20">
        <f>F44</f>
        <v>23294985</v>
      </c>
    </row>
    <row r="44" spans="1:8" ht="37.5" outlineLevel="3" x14ac:dyDescent="0.25">
      <c r="A44" s="18" t="s">
        <v>26</v>
      </c>
      <c r="B44" s="19" t="s">
        <v>57</v>
      </c>
      <c r="C44" s="19" t="s">
        <v>63</v>
      </c>
      <c r="D44" s="19" t="s">
        <v>27</v>
      </c>
      <c r="E44" s="19" t="s">
        <v>21</v>
      </c>
      <c r="F44" s="20">
        <f>F45</f>
        <v>23294985</v>
      </c>
    </row>
    <row r="45" spans="1:8" ht="46.5" customHeight="1" outlineLevel="5" x14ac:dyDescent="0.25">
      <c r="A45" s="18" t="s">
        <v>28</v>
      </c>
      <c r="B45" s="19" t="s">
        <v>57</v>
      </c>
      <c r="C45" s="19" t="s">
        <v>63</v>
      </c>
      <c r="D45" s="19" t="s">
        <v>29</v>
      </c>
      <c r="E45" s="19" t="s">
        <v>21</v>
      </c>
      <c r="F45" s="20">
        <f>F46+F48</f>
        <v>23294985</v>
      </c>
    </row>
    <row r="46" spans="1:8" ht="75" outlineLevel="6" x14ac:dyDescent="0.25">
      <c r="A46" s="18" t="s">
        <v>30</v>
      </c>
      <c r="B46" s="19" t="s">
        <v>57</v>
      </c>
      <c r="C46" s="19" t="s">
        <v>63</v>
      </c>
      <c r="D46" s="19" t="s">
        <v>29</v>
      </c>
      <c r="E46" s="19" t="s">
        <v>31</v>
      </c>
      <c r="F46" s="20">
        <f>F47</f>
        <v>23192985</v>
      </c>
    </row>
    <row r="47" spans="1:8" ht="37.5" outlineLevel="7" x14ac:dyDescent="0.25">
      <c r="A47" s="18" t="s">
        <v>32</v>
      </c>
      <c r="B47" s="19" t="s">
        <v>57</v>
      </c>
      <c r="C47" s="19" t="s">
        <v>63</v>
      </c>
      <c r="D47" s="19" t="s">
        <v>29</v>
      </c>
      <c r="E47" s="19" t="s">
        <v>33</v>
      </c>
      <c r="F47" s="29">
        <f>'[1]потребность 2023 (5)'!K40</f>
        <v>23192985</v>
      </c>
    </row>
    <row r="48" spans="1:8" ht="37.5" outlineLevel="6" x14ac:dyDescent="0.25">
      <c r="A48" s="18" t="s">
        <v>34</v>
      </c>
      <c r="B48" s="19" t="s">
        <v>57</v>
      </c>
      <c r="C48" s="19" t="s">
        <v>63</v>
      </c>
      <c r="D48" s="19" t="s">
        <v>29</v>
      </c>
      <c r="E48" s="19" t="s">
        <v>35</v>
      </c>
      <c r="F48" s="20">
        <f>F49</f>
        <v>102000</v>
      </c>
    </row>
    <row r="49" spans="1:6" ht="21.2" customHeight="1" outlineLevel="7" x14ac:dyDescent="0.25">
      <c r="A49" s="18" t="s">
        <v>36</v>
      </c>
      <c r="B49" s="19" t="s">
        <v>57</v>
      </c>
      <c r="C49" s="19" t="s">
        <v>63</v>
      </c>
      <c r="D49" s="19" t="s">
        <v>29</v>
      </c>
      <c r="E49" s="19" t="s">
        <v>37</v>
      </c>
      <c r="F49" s="29">
        <f>'[1]потребность 2023 (5)'!K42</f>
        <v>102000</v>
      </c>
    </row>
    <row r="50" spans="1:6" outlineLevel="7" x14ac:dyDescent="0.25">
      <c r="A50" s="18" t="s">
        <v>64</v>
      </c>
      <c r="B50" s="19" t="s">
        <v>57</v>
      </c>
      <c r="C50" s="19" t="s">
        <v>65</v>
      </c>
      <c r="D50" s="19" t="s">
        <v>20</v>
      </c>
      <c r="E50" s="19" t="s">
        <v>21</v>
      </c>
      <c r="F50" s="21">
        <f>F51</f>
        <v>4037</v>
      </c>
    </row>
    <row r="51" spans="1:6" ht="37.5" outlineLevel="7" x14ac:dyDescent="0.25">
      <c r="A51" s="18" t="s">
        <v>26</v>
      </c>
      <c r="B51" s="19" t="s">
        <v>57</v>
      </c>
      <c r="C51" s="19" t="s">
        <v>65</v>
      </c>
      <c r="D51" s="19" t="s">
        <v>27</v>
      </c>
      <c r="E51" s="19" t="s">
        <v>21</v>
      </c>
      <c r="F51" s="21">
        <f>F53</f>
        <v>4037</v>
      </c>
    </row>
    <row r="52" spans="1:6" outlineLevel="7" x14ac:dyDescent="0.25">
      <c r="A52" s="18" t="s">
        <v>66</v>
      </c>
      <c r="B52" s="19" t="s">
        <v>57</v>
      </c>
      <c r="C52" s="19" t="s">
        <v>65</v>
      </c>
      <c r="D52" s="19" t="s">
        <v>67</v>
      </c>
      <c r="E52" s="19" t="s">
        <v>21</v>
      </c>
      <c r="F52" s="21">
        <f>F53</f>
        <v>4037</v>
      </c>
    </row>
    <row r="53" spans="1:6" ht="62.1" customHeight="1" outlineLevel="7" x14ac:dyDescent="0.25">
      <c r="A53" s="18" t="s">
        <v>68</v>
      </c>
      <c r="B53" s="19" t="s">
        <v>57</v>
      </c>
      <c r="C53" s="19" t="s">
        <v>65</v>
      </c>
      <c r="D53" s="19" t="s">
        <v>69</v>
      </c>
      <c r="E53" s="19" t="s">
        <v>21</v>
      </c>
      <c r="F53" s="21">
        <f>F54</f>
        <v>4037</v>
      </c>
    </row>
    <row r="54" spans="1:6" ht="37.5" outlineLevel="7" x14ac:dyDescent="0.25">
      <c r="A54" s="18" t="s">
        <v>34</v>
      </c>
      <c r="B54" s="19" t="s">
        <v>57</v>
      </c>
      <c r="C54" s="19" t="s">
        <v>65</v>
      </c>
      <c r="D54" s="19" t="s">
        <v>69</v>
      </c>
      <c r="E54" s="19" t="s">
        <v>35</v>
      </c>
      <c r="F54" s="21">
        <f>F55</f>
        <v>4037</v>
      </c>
    </row>
    <row r="55" spans="1:6" ht="19.5" customHeight="1" outlineLevel="7" x14ac:dyDescent="0.25">
      <c r="A55" s="18" t="s">
        <v>36</v>
      </c>
      <c r="B55" s="19" t="s">
        <v>57</v>
      </c>
      <c r="C55" s="19" t="s">
        <v>65</v>
      </c>
      <c r="D55" s="19" t="s">
        <v>69</v>
      </c>
      <c r="E55" s="19" t="s">
        <v>37</v>
      </c>
      <c r="F55" s="20">
        <v>4037</v>
      </c>
    </row>
    <row r="56" spans="1:6" ht="36.75" customHeight="1" outlineLevel="2" x14ac:dyDescent="0.25">
      <c r="A56" s="18" t="s">
        <v>24</v>
      </c>
      <c r="B56" s="19" t="s">
        <v>57</v>
      </c>
      <c r="C56" s="19" t="s">
        <v>25</v>
      </c>
      <c r="D56" s="19" t="s">
        <v>20</v>
      </c>
      <c r="E56" s="19" t="s">
        <v>21</v>
      </c>
      <c r="F56" s="20">
        <f>F57</f>
        <v>845370</v>
      </c>
    </row>
    <row r="57" spans="1:6" ht="37.5" outlineLevel="4" x14ac:dyDescent="0.25">
      <c r="A57" s="18" t="s">
        <v>26</v>
      </c>
      <c r="B57" s="19" t="s">
        <v>57</v>
      </c>
      <c r="C57" s="19" t="s">
        <v>25</v>
      </c>
      <c r="D57" s="19" t="s">
        <v>27</v>
      </c>
      <c r="E57" s="19" t="s">
        <v>21</v>
      </c>
      <c r="F57" s="20">
        <f>F58</f>
        <v>845370</v>
      </c>
    </row>
    <row r="58" spans="1:6" ht="37.5" outlineLevel="5" x14ac:dyDescent="0.25">
      <c r="A58" s="18" t="s">
        <v>70</v>
      </c>
      <c r="B58" s="19" t="s">
        <v>57</v>
      </c>
      <c r="C58" s="19" t="s">
        <v>25</v>
      </c>
      <c r="D58" s="19" t="s">
        <v>71</v>
      </c>
      <c r="E58" s="19" t="s">
        <v>21</v>
      </c>
      <c r="F58" s="20">
        <f>F59</f>
        <v>845370</v>
      </c>
    </row>
    <row r="59" spans="1:6" ht="75" outlineLevel="6" x14ac:dyDescent="0.25">
      <c r="A59" s="18" t="s">
        <v>30</v>
      </c>
      <c r="B59" s="19" t="s">
        <v>57</v>
      </c>
      <c r="C59" s="19" t="s">
        <v>25</v>
      </c>
      <c r="D59" s="19" t="s">
        <v>71</v>
      </c>
      <c r="E59" s="19" t="s">
        <v>31</v>
      </c>
      <c r="F59" s="20">
        <f>F60</f>
        <v>845370</v>
      </c>
    </row>
    <row r="60" spans="1:6" ht="37.5" outlineLevel="7" x14ac:dyDescent="0.25">
      <c r="A60" s="18" t="s">
        <v>32</v>
      </c>
      <c r="B60" s="19" t="s">
        <v>57</v>
      </c>
      <c r="C60" s="19" t="s">
        <v>25</v>
      </c>
      <c r="D60" s="19" t="s">
        <v>71</v>
      </c>
      <c r="E60" s="19" t="s">
        <v>33</v>
      </c>
      <c r="F60" s="20">
        <f>'[1]потребность 2023 (5)'!K53</f>
        <v>845370</v>
      </c>
    </row>
    <row r="61" spans="1:6" outlineLevel="7" x14ac:dyDescent="0.25">
      <c r="A61" s="18" t="s">
        <v>72</v>
      </c>
      <c r="B61" s="19" t="s">
        <v>57</v>
      </c>
      <c r="C61" s="19" t="s">
        <v>73</v>
      </c>
      <c r="D61" s="19" t="s">
        <v>20</v>
      </c>
      <c r="E61" s="19" t="s">
        <v>21</v>
      </c>
      <c r="F61" s="20">
        <f>F62</f>
        <v>81451.629999999888</v>
      </c>
    </row>
    <row r="62" spans="1:6" ht="37.5" outlineLevel="7" x14ac:dyDescent="0.25">
      <c r="A62" s="18" t="s">
        <v>26</v>
      </c>
      <c r="B62" s="19" t="s">
        <v>57</v>
      </c>
      <c r="C62" s="19" t="s">
        <v>73</v>
      </c>
      <c r="D62" s="19" t="s">
        <v>27</v>
      </c>
      <c r="E62" s="19" t="s">
        <v>21</v>
      </c>
      <c r="F62" s="20">
        <f>F63</f>
        <v>81451.629999999888</v>
      </c>
    </row>
    <row r="63" spans="1:6" ht="37.5" outlineLevel="7" x14ac:dyDescent="0.25">
      <c r="A63" s="18" t="s">
        <v>74</v>
      </c>
      <c r="B63" s="19" t="s">
        <v>57</v>
      </c>
      <c r="C63" s="19" t="s">
        <v>73</v>
      </c>
      <c r="D63" s="19" t="s">
        <v>75</v>
      </c>
      <c r="E63" s="19" t="s">
        <v>21</v>
      </c>
      <c r="F63" s="20">
        <f>F64</f>
        <v>81451.629999999888</v>
      </c>
    </row>
    <row r="64" spans="1:6" outlineLevel="7" x14ac:dyDescent="0.25">
      <c r="A64" s="18" t="s">
        <v>38</v>
      </c>
      <c r="B64" s="19" t="s">
        <v>57</v>
      </c>
      <c r="C64" s="19" t="s">
        <v>73</v>
      </c>
      <c r="D64" s="19" t="s">
        <v>75</v>
      </c>
      <c r="E64" s="19" t="s">
        <v>39</v>
      </c>
      <c r="F64" s="20">
        <f>F65</f>
        <v>81451.629999999888</v>
      </c>
    </row>
    <row r="65" spans="1:8" outlineLevel="7" x14ac:dyDescent="0.25">
      <c r="A65" s="30" t="s">
        <v>76</v>
      </c>
      <c r="B65" s="31" t="s">
        <v>57</v>
      </c>
      <c r="C65" s="31" t="s">
        <v>73</v>
      </c>
      <c r="D65" s="31" t="s">
        <v>75</v>
      </c>
      <c r="E65" s="31" t="s">
        <v>77</v>
      </c>
      <c r="F65" s="32">
        <f>'[1]потребность 2023 (5)'!K58-11954830+1686281.63-150000-1500000</f>
        <v>81451.629999999888</v>
      </c>
    </row>
    <row r="66" spans="1:8" outlineLevel="2" x14ac:dyDescent="0.25">
      <c r="A66" s="18" t="s">
        <v>42</v>
      </c>
      <c r="B66" s="19" t="s">
        <v>57</v>
      </c>
      <c r="C66" s="19" t="s">
        <v>43</v>
      </c>
      <c r="D66" s="19" t="s">
        <v>20</v>
      </c>
      <c r="E66" s="19" t="s">
        <v>21</v>
      </c>
      <c r="F66" s="20">
        <f>F67+F92+F105+F97+F119+F114</f>
        <v>88179868.5</v>
      </c>
    </row>
    <row r="67" spans="1:8" s="26" customFormat="1" ht="37.5" customHeight="1" outlineLevel="3" x14ac:dyDescent="0.25">
      <c r="A67" s="22" t="s">
        <v>78</v>
      </c>
      <c r="B67" s="23" t="s">
        <v>57</v>
      </c>
      <c r="C67" s="23" t="s">
        <v>43</v>
      </c>
      <c r="D67" s="23" t="s">
        <v>45</v>
      </c>
      <c r="E67" s="23" t="s">
        <v>21</v>
      </c>
      <c r="F67" s="24">
        <f>F68+F78+F86</f>
        <v>24864813</v>
      </c>
      <c r="G67" s="25"/>
      <c r="H67" s="25"/>
    </row>
    <row r="68" spans="1:8" ht="39.200000000000003" customHeight="1" outlineLevel="7" x14ac:dyDescent="0.25">
      <c r="A68" s="18" t="s">
        <v>79</v>
      </c>
      <c r="B68" s="19" t="s">
        <v>57</v>
      </c>
      <c r="C68" s="19" t="s">
        <v>43</v>
      </c>
      <c r="D68" s="19" t="s">
        <v>47</v>
      </c>
      <c r="E68" s="19" t="s">
        <v>21</v>
      </c>
      <c r="F68" s="21">
        <f>F69+F72+F75</f>
        <v>909385</v>
      </c>
    </row>
    <row r="69" spans="1:8" outlineLevel="7" x14ac:dyDescent="0.25">
      <c r="A69" s="18" t="s">
        <v>48</v>
      </c>
      <c r="B69" s="19" t="s">
        <v>57</v>
      </c>
      <c r="C69" s="19" t="s">
        <v>43</v>
      </c>
      <c r="D69" s="19" t="s">
        <v>49</v>
      </c>
      <c r="E69" s="19" t="s">
        <v>21</v>
      </c>
      <c r="F69" s="21">
        <f>F70</f>
        <v>745385</v>
      </c>
    </row>
    <row r="70" spans="1:8" ht="37.5" outlineLevel="7" x14ac:dyDescent="0.25">
      <c r="A70" s="18" t="s">
        <v>34</v>
      </c>
      <c r="B70" s="19" t="s">
        <v>57</v>
      </c>
      <c r="C70" s="19" t="s">
        <v>43</v>
      </c>
      <c r="D70" s="19" t="s">
        <v>49</v>
      </c>
      <c r="E70" s="19" t="s">
        <v>35</v>
      </c>
      <c r="F70" s="20">
        <f>F71</f>
        <v>745385</v>
      </c>
    </row>
    <row r="71" spans="1:8" ht="21.2" customHeight="1" outlineLevel="7" x14ac:dyDescent="0.25">
      <c r="A71" s="18" t="s">
        <v>36</v>
      </c>
      <c r="B71" s="19" t="s">
        <v>57</v>
      </c>
      <c r="C71" s="19" t="s">
        <v>43</v>
      </c>
      <c r="D71" s="19" t="s">
        <v>49</v>
      </c>
      <c r="E71" s="19" t="s">
        <v>37</v>
      </c>
      <c r="F71" s="21">
        <f>'[1]потребность 2023 (5)'!K64</f>
        <v>745385</v>
      </c>
    </row>
    <row r="72" spans="1:8" outlineLevel="7" x14ac:dyDescent="0.25">
      <c r="A72" s="18" t="s">
        <v>80</v>
      </c>
      <c r="B72" s="19" t="s">
        <v>57</v>
      </c>
      <c r="C72" s="19" t="s">
        <v>43</v>
      </c>
      <c r="D72" s="19" t="s">
        <v>81</v>
      </c>
      <c r="E72" s="19" t="s">
        <v>21</v>
      </c>
      <c r="F72" s="21">
        <f>F73</f>
        <v>100000</v>
      </c>
    </row>
    <row r="73" spans="1:8" ht="37.5" outlineLevel="7" x14ac:dyDescent="0.25">
      <c r="A73" s="18" t="s">
        <v>34</v>
      </c>
      <c r="B73" s="19" t="s">
        <v>57</v>
      </c>
      <c r="C73" s="19" t="s">
        <v>43</v>
      </c>
      <c r="D73" s="19" t="s">
        <v>81</v>
      </c>
      <c r="E73" s="19" t="s">
        <v>35</v>
      </c>
      <c r="F73" s="20">
        <f>F74</f>
        <v>100000</v>
      </c>
    </row>
    <row r="74" spans="1:8" ht="19.5" customHeight="1" outlineLevel="7" x14ac:dyDescent="0.25">
      <c r="A74" s="18" t="s">
        <v>36</v>
      </c>
      <c r="B74" s="19" t="s">
        <v>57</v>
      </c>
      <c r="C74" s="19" t="s">
        <v>43</v>
      </c>
      <c r="D74" s="19" t="s">
        <v>81</v>
      </c>
      <c r="E74" s="19" t="s">
        <v>37</v>
      </c>
      <c r="F74" s="20">
        <f>'[1]потребность 2023 (5)'!K67</f>
        <v>100000</v>
      </c>
    </row>
    <row r="75" spans="1:8" ht="19.5" customHeight="1" outlineLevel="7" x14ac:dyDescent="0.25">
      <c r="A75" s="18" t="s">
        <v>82</v>
      </c>
      <c r="B75" s="19" t="s">
        <v>57</v>
      </c>
      <c r="C75" s="19" t="s">
        <v>43</v>
      </c>
      <c r="D75" s="19" t="s">
        <v>83</v>
      </c>
      <c r="E75" s="19" t="s">
        <v>21</v>
      </c>
      <c r="F75" s="20">
        <f>F76</f>
        <v>64000</v>
      </c>
    </row>
    <row r="76" spans="1:8" ht="19.5" customHeight="1" outlineLevel="7" x14ac:dyDescent="0.25">
      <c r="A76" s="18" t="s">
        <v>34</v>
      </c>
      <c r="B76" s="19" t="s">
        <v>57</v>
      </c>
      <c r="C76" s="19" t="s">
        <v>43</v>
      </c>
      <c r="D76" s="19" t="s">
        <v>83</v>
      </c>
      <c r="E76" s="19" t="s">
        <v>35</v>
      </c>
      <c r="F76" s="20">
        <f>F77</f>
        <v>64000</v>
      </c>
    </row>
    <row r="77" spans="1:8" ht="19.5" customHeight="1" outlineLevel="7" x14ac:dyDescent="0.25">
      <c r="A77" s="18" t="s">
        <v>36</v>
      </c>
      <c r="B77" s="19" t="s">
        <v>57</v>
      </c>
      <c r="C77" s="19" t="s">
        <v>43</v>
      </c>
      <c r="D77" s="19" t="s">
        <v>83</v>
      </c>
      <c r="E77" s="19" t="s">
        <v>37</v>
      </c>
      <c r="F77" s="20">
        <v>64000</v>
      </c>
    </row>
    <row r="78" spans="1:8" ht="36.75" customHeight="1" outlineLevel="7" x14ac:dyDescent="0.25">
      <c r="A78" s="18" t="s">
        <v>84</v>
      </c>
      <c r="B78" s="19" t="s">
        <v>57</v>
      </c>
      <c r="C78" s="19" t="s">
        <v>43</v>
      </c>
      <c r="D78" s="19" t="s">
        <v>85</v>
      </c>
      <c r="E78" s="19" t="s">
        <v>21</v>
      </c>
      <c r="F78" s="21">
        <f>F79</f>
        <v>22504328</v>
      </c>
    </row>
    <row r="79" spans="1:8" ht="37.5" outlineLevel="5" x14ac:dyDescent="0.25">
      <c r="A79" s="18" t="s">
        <v>86</v>
      </c>
      <c r="B79" s="19" t="s">
        <v>57</v>
      </c>
      <c r="C79" s="19" t="s">
        <v>43</v>
      </c>
      <c r="D79" s="19" t="s">
        <v>87</v>
      </c>
      <c r="E79" s="19" t="s">
        <v>21</v>
      </c>
      <c r="F79" s="20">
        <f>F80+F82+F84</f>
        <v>22504328</v>
      </c>
    </row>
    <row r="80" spans="1:8" ht="75" outlineLevel="6" x14ac:dyDescent="0.25">
      <c r="A80" s="18" t="s">
        <v>30</v>
      </c>
      <c r="B80" s="19" t="s">
        <v>57</v>
      </c>
      <c r="C80" s="19" t="s">
        <v>43</v>
      </c>
      <c r="D80" s="19" t="s">
        <v>87</v>
      </c>
      <c r="E80" s="19" t="s">
        <v>31</v>
      </c>
      <c r="F80" s="20">
        <f>F81</f>
        <v>11899000</v>
      </c>
    </row>
    <row r="81" spans="1:8" outlineLevel="7" x14ac:dyDescent="0.25">
      <c r="A81" s="18" t="s">
        <v>88</v>
      </c>
      <c r="B81" s="19" t="s">
        <v>57</v>
      </c>
      <c r="C81" s="19" t="s">
        <v>43</v>
      </c>
      <c r="D81" s="19" t="s">
        <v>87</v>
      </c>
      <c r="E81" s="19" t="s">
        <v>89</v>
      </c>
      <c r="F81" s="21">
        <f>'[1]потребность 2023 (5)'!K71</f>
        <v>11899000</v>
      </c>
    </row>
    <row r="82" spans="1:8" ht="37.5" outlineLevel="6" x14ac:dyDescent="0.25">
      <c r="A82" s="18" t="s">
        <v>34</v>
      </c>
      <c r="B82" s="19" t="s">
        <v>57</v>
      </c>
      <c r="C82" s="19" t="s">
        <v>43</v>
      </c>
      <c r="D82" s="19" t="s">
        <v>87</v>
      </c>
      <c r="E82" s="19" t="s">
        <v>35</v>
      </c>
      <c r="F82" s="20">
        <f>F83</f>
        <v>9836820</v>
      </c>
    </row>
    <row r="83" spans="1:8" ht="21.2" customHeight="1" outlineLevel="7" x14ac:dyDescent="0.25">
      <c r="A83" s="18" t="s">
        <v>36</v>
      </c>
      <c r="B83" s="19" t="s">
        <v>57</v>
      </c>
      <c r="C83" s="19" t="s">
        <v>43</v>
      </c>
      <c r="D83" s="19" t="s">
        <v>87</v>
      </c>
      <c r="E83" s="19" t="s">
        <v>37</v>
      </c>
      <c r="F83" s="21">
        <f>'[1]потребность 2023 (5)'!K73+88000</f>
        <v>9836820</v>
      </c>
    </row>
    <row r="84" spans="1:8" outlineLevel="6" x14ac:dyDescent="0.25">
      <c r="A84" s="18" t="s">
        <v>38</v>
      </c>
      <c r="B84" s="19" t="s">
        <v>57</v>
      </c>
      <c r="C84" s="19" t="s">
        <v>43</v>
      </c>
      <c r="D84" s="19" t="s">
        <v>87</v>
      </c>
      <c r="E84" s="19" t="s">
        <v>39</v>
      </c>
      <c r="F84" s="20">
        <f>F85</f>
        <v>768508</v>
      </c>
    </row>
    <row r="85" spans="1:8" outlineLevel="7" x14ac:dyDescent="0.25">
      <c r="A85" s="18" t="s">
        <v>40</v>
      </c>
      <c r="B85" s="19" t="s">
        <v>57</v>
      </c>
      <c r="C85" s="19" t="s">
        <v>43</v>
      </c>
      <c r="D85" s="19" t="s">
        <v>87</v>
      </c>
      <c r="E85" s="19" t="s">
        <v>41</v>
      </c>
      <c r="F85" s="29">
        <f>'[1]потребность 2023 (5)'!K75</f>
        <v>768508</v>
      </c>
    </row>
    <row r="86" spans="1:8" ht="17.45" customHeight="1" outlineLevel="7" x14ac:dyDescent="0.25">
      <c r="A86" s="18" t="s">
        <v>90</v>
      </c>
      <c r="B86" s="19" t="s">
        <v>57</v>
      </c>
      <c r="C86" s="19" t="s">
        <v>43</v>
      </c>
      <c r="D86" s="19" t="s">
        <v>91</v>
      </c>
      <c r="E86" s="19" t="s">
        <v>21</v>
      </c>
      <c r="F86" s="20">
        <f>F87</f>
        <v>1451100</v>
      </c>
    </row>
    <row r="87" spans="1:8" ht="37.5" outlineLevel="7" x14ac:dyDescent="0.25">
      <c r="A87" s="18" t="s">
        <v>92</v>
      </c>
      <c r="B87" s="19" t="s">
        <v>57</v>
      </c>
      <c r="C87" s="19" t="s">
        <v>43</v>
      </c>
      <c r="D87" s="19" t="s">
        <v>93</v>
      </c>
      <c r="E87" s="19" t="s">
        <v>21</v>
      </c>
      <c r="F87" s="20">
        <f>F90+F88</f>
        <v>1451100</v>
      </c>
    </row>
    <row r="88" spans="1:8" ht="75" outlineLevel="7" x14ac:dyDescent="0.25">
      <c r="A88" s="18" t="s">
        <v>30</v>
      </c>
      <c r="B88" s="19" t="s">
        <v>57</v>
      </c>
      <c r="C88" s="19" t="s">
        <v>43</v>
      </c>
      <c r="D88" s="19" t="s">
        <v>93</v>
      </c>
      <c r="E88" s="19" t="s">
        <v>31</v>
      </c>
      <c r="F88" s="20">
        <f>F89</f>
        <v>116000</v>
      </c>
    </row>
    <row r="89" spans="1:8" ht="37.5" outlineLevel="7" x14ac:dyDescent="0.25">
      <c r="A89" s="18" t="s">
        <v>32</v>
      </c>
      <c r="B89" s="19" t="s">
        <v>57</v>
      </c>
      <c r="C89" s="19" t="s">
        <v>43</v>
      </c>
      <c r="D89" s="19" t="s">
        <v>93</v>
      </c>
      <c r="E89" s="19" t="s">
        <v>33</v>
      </c>
      <c r="F89" s="20">
        <f>'[1]потребность 2023 (5)'!K82</f>
        <v>116000</v>
      </c>
    </row>
    <row r="90" spans="1:8" ht="37.5" outlineLevel="7" x14ac:dyDescent="0.25">
      <c r="A90" s="18" t="s">
        <v>34</v>
      </c>
      <c r="B90" s="19" t="s">
        <v>57</v>
      </c>
      <c r="C90" s="19" t="s">
        <v>43</v>
      </c>
      <c r="D90" s="19" t="s">
        <v>93</v>
      </c>
      <c r="E90" s="19" t="s">
        <v>35</v>
      </c>
      <c r="F90" s="20">
        <f>F91</f>
        <v>1335100</v>
      </c>
    </row>
    <row r="91" spans="1:8" ht="37.5" outlineLevel="7" x14ac:dyDescent="0.25">
      <c r="A91" s="18" t="s">
        <v>36</v>
      </c>
      <c r="B91" s="19" t="s">
        <v>57</v>
      </c>
      <c r="C91" s="19" t="s">
        <v>43</v>
      </c>
      <c r="D91" s="19" t="s">
        <v>93</v>
      </c>
      <c r="E91" s="19" t="s">
        <v>37</v>
      </c>
      <c r="F91" s="29">
        <f>'[1]потребность 2023 (5)'!K84</f>
        <v>1335100</v>
      </c>
    </row>
    <row r="92" spans="1:8" s="26" customFormat="1" ht="37.5" outlineLevel="7" x14ac:dyDescent="0.25">
      <c r="A92" s="22" t="s">
        <v>94</v>
      </c>
      <c r="B92" s="23" t="s">
        <v>57</v>
      </c>
      <c r="C92" s="23" t="s">
        <v>43</v>
      </c>
      <c r="D92" s="23" t="s">
        <v>95</v>
      </c>
      <c r="E92" s="23" t="s">
        <v>21</v>
      </c>
      <c r="F92" s="24">
        <f>F93</f>
        <v>50000</v>
      </c>
      <c r="G92" s="25"/>
      <c r="H92" s="25"/>
    </row>
    <row r="93" spans="1:8" outlineLevel="7" x14ac:dyDescent="0.25">
      <c r="A93" s="18" t="s">
        <v>96</v>
      </c>
      <c r="B93" s="19" t="s">
        <v>57</v>
      </c>
      <c r="C93" s="19" t="s">
        <v>43</v>
      </c>
      <c r="D93" s="19" t="s">
        <v>97</v>
      </c>
      <c r="E93" s="19" t="s">
        <v>21</v>
      </c>
      <c r="F93" s="20">
        <f>F94</f>
        <v>50000</v>
      </c>
    </row>
    <row r="94" spans="1:8" ht="37.5" outlineLevel="7" x14ac:dyDescent="0.25">
      <c r="A94" s="18" t="s">
        <v>98</v>
      </c>
      <c r="B94" s="19" t="s">
        <v>57</v>
      </c>
      <c r="C94" s="19" t="s">
        <v>43</v>
      </c>
      <c r="D94" s="19" t="s">
        <v>99</v>
      </c>
      <c r="E94" s="19" t="s">
        <v>21</v>
      </c>
      <c r="F94" s="20">
        <f>F95</f>
        <v>50000</v>
      </c>
    </row>
    <row r="95" spans="1:8" ht="37.5" outlineLevel="7" x14ac:dyDescent="0.25">
      <c r="A95" s="18" t="s">
        <v>34</v>
      </c>
      <c r="B95" s="19" t="s">
        <v>57</v>
      </c>
      <c r="C95" s="19" t="s">
        <v>43</v>
      </c>
      <c r="D95" s="19" t="s">
        <v>99</v>
      </c>
      <c r="E95" s="19" t="s">
        <v>35</v>
      </c>
      <c r="F95" s="20">
        <f>F96</f>
        <v>50000</v>
      </c>
    </row>
    <row r="96" spans="1:8" ht="21.2" customHeight="1" outlineLevel="7" x14ac:dyDescent="0.25">
      <c r="A96" s="18" t="s">
        <v>36</v>
      </c>
      <c r="B96" s="19" t="s">
        <v>57</v>
      </c>
      <c r="C96" s="19" t="s">
        <v>43</v>
      </c>
      <c r="D96" s="19" t="s">
        <v>99</v>
      </c>
      <c r="E96" s="19" t="s">
        <v>37</v>
      </c>
      <c r="F96" s="21">
        <f>'[1]потребность 2023 (5)'!K89</f>
        <v>50000</v>
      </c>
    </row>
    <row r="97" spans="1:8" s="26" customFormat="1" ht="38.25" customHeight="1" outlineLevel="7" x14ac:dyDescent="0.25">
      <c r="A97" s="22" t="s">
        <v>50</v>
      </c>
      <c r="B97" s="23" t="s">
        <v>57</v>
      </c>
      <c r="C97" s="23" t="s">
        <v>43</v>
      </c>
      <c r="D97" s="23" t="s">
        <v>51</v>
      </c>
      <c r="E97" s="23" t="s">
        <v>21</v>
      </c>
      <c r="F97" s="24">
        <f>F98</f>
        <v>1291402</v>
      </c>
      <c r="G97" s="25"/>
      <c r="H97" s="25"/>
    </row>
    <row r="98" spans="1:8" ht="21.2" customHeight="1" outlineLevel="7" x14ac:dyDescent="0.25">
      <c r="A98" s="18" t="s">
        <v>100</v>
      </c>
      <c r="B98" s="19" t="s">
        <v>57</v>
      </c>
      <c r="C98" s="19" t="s">
        <v>43</v>
      </c>
      <c r="D98" s="19" t="s">
        <v>53</v>
      </c>
      <c r="E98" s="19" t="s">
        <v>21</v>
      </c>
      <c r="F98" s="20">
        <f>F99+F102</f>
        <v>1291402</v>
      </c>
    </row>
    <row r="99" spans="1:8" ht="37.5" customHeight="1" outlineLevel="7" x14ac:dyDescent="0.25">
      <c r="A99" s="18" t="s">
        <v>101</v>
      </c>
      <c r="B99" s="19" t="s">
        <v>57</v>
      </c>
      <c r="C99" s="19" t="s">
        <v>43</v>
      </c>
      <c r="D99" s="19" t="s">
        <v>55</v>
      </c>
      <c r="E99" s="19" t="s">
        <v>21</v>
      </c>
      <c r="F99" s="20">
        <f>F100</f>
        <v>1245472</v>
      </c>
    </row>
    <row r="100" spans="1:8" ht="37.5" outlineLevel="7" x14ac:dyDescent="0.25">
      <c r="A100" s="18" t="s">
        <v>34</v>
      </c>
      <c r="B100" s="19" t="s">
        <v>57</v>
      </c>
      <c r="C100" s="19" t="s">
        <v>43</v>
      </c>
      <c r="D100" s="19" t="s">
        <v>55</v>
      </c>
      <c r="E100" s="19" t="s">
        <v>35</v>
      </c>
      <c r="F100" s="20">
        <f>F101</f>
        <v>1245472</v>
      </c>
    </row>
    <row r="101" spans="1:8" ht="18.75" customHeight="1" outlineLevel="7" x14ac:dyDescent="0.25">
      <c r="A101" s="18" t="s">
        <v>36</v>
      </c>
      <c r="B101" s="19" t="s">
        <v>57</v>
      </c>
      <c r="C101" s="19" t="s">
        <v>43</v>
      </c>
      <c r="D101" s="19" t="s">
        <v>55</v>
      </c>
      <c r="E101" s="19" t="s">
        <v>37</v>
      </c>
      <c r="F101" s="21">
        <f>'[1]потребность 2023 (5)'!K94</f>
        <v>1245472</v>
      </c>
    </row>
    <row r="102" spans="1:8" ht="37.5" outlineLevel="7" x14ac:dyDescent="0.25">
      <c r="A102" s="18" t="s">
        <v>102</v>
      </c>
      <c r="B102" s="19" t="s">
        <v>57</v>
      </c>
      <c r="C102" s="19" t="s">
        <v>43</v>
      </c>
      <c r="D102" s="19" t="s">
        <v>103</v>
      </c>
      <c r="E102" s="19" t="s">
        <v>21</v>
      </c>
      <c r="F102" s="20">
        <f>F103</f>
        <v>45930</v>
      </c>
    </row>
    <row r="103" spans="1:8" ht="37.5" outlineLevel="7" x14ac:dyDescent="0.25">
      <c r="A103" s="18" t="s">
        <v>34</v>
      </c>
      <c r="B103" s="19" t="s">
        <v>57</v>
      </c>
      <c r="C103" s="19" t="s">
        <v>43</v>
      </c>
      <c r="D103" s="19" t="s">
        <v>103</v>
      </c>
      <c r="E103" s="19" t="s">
        <v>35</v>
      </c>
      <c r="F103" s="20">
        <f>F104</f>
        <v>45930</v>
      </c>
    </row>
    <row r="104" spans="1:8" ht="19.5" customHeight="1" outlineLevel="7" x14ac:dyDescent="0.25">
      <c r="A104" s="18" t="s">
        <v>36</v>
      </c>
      <c r="B104" s="19" t="s">
        <v>57</v>
      </c>
      <c r="C104" s="19" t="s">
        <v>43</v>
      </c>
      <c r="D104" s="19" t="s">
        <v>103</v>
      </c>
      <c r="E104" s="19" t="s">
        <v>37</v>
      </c>
      <c r="F104" s="20">
        <f>'[1]потребность 2023 (5)'!K97</f>
        <v>45930</v>
      </c>
    </row>
    <row r="105" spans="1:8" s="26" customFormat="1" ht="56.25" outlineLevel="7" x14ac:dyDescent="0.25">
      <c r="A105" s="22" t="s">
        <v>104</v>
      </c>
      <c r="B105" s="23" t="s">
        <v>57</v>
      </c>
      <c r="C105" s="23" t="s">
        <v>43</v>
      </c>
      <c r="D105" s="23" t="s">
        <v>105</v>
      </c>
      <c r="E105" s="23" t="s">
        <v>21</v>
      </c>
      <c r="F105" s="24">
        <f>F106</f>
        <v>3017014.91</v>
      </c>
      <c r="G105" s="25"/>
      <c r="H105" s="25"/>
    </row>
    <row r="106" spans="1:8" ht="37.5" outlineLevel="7" x14ac:dyDescent="0.25">
      <c r="A106" s="18" t="s">
        <v>106</v>
      </c>
      <c r="B106" s="19" t="s">
        <v>57</v>
      </c>
      <c r="C106" s="19" t="s">
        <v>43</v>
      </c>
      <c r="D106" s="19" t="s">
        <v>107</v>
      </c>
      <c r="E106" s="19" t="s">
        <v>21</v>
      </c>
      <c r="F106" s="20">
        <f>F107</f>
        <v>3017014.91</v>
      </c>
    </row>
    <row r="107" spans="1:8" ht="56.25" outlineLevel="5" x14ac:dyDescent="0.25">
      <c r="A107" s="18" t="s">
        <v>108</v>
      </c>
      <c r="B107" s="19" t="s">
        <v>57</v>
      </c>
      <c r="C107" s="19" t="s">
        <v>43</v>
      </c>
      <c r="D107" s="19" t="s">
        <v>109</v>
      </c>
      <c r="E107" s="19" t="s">
        <v>21</v>
      </c>
      <c r="F107" s="20">
        <f>F108+F110+F112</f>
        <v>3017014.91</v>
      </c>
    </row>
    <row r="108" spans="1:8" ht="37.5" outlineLevel="6" x14ac:dyDescent="0.25">
      <c r="A108" s="18" t="s">
        <v>34</v>
      </c>
      <c r="B108" s="19" t="s">
        <v>57</v>
      </c>
      <c r="C108" s="19" t="s">
        <v>43</v>
      </c>
      <c r="D108" s="19" t="s">
        <v>109</v>
      </c>
      <c r="E108" s="19" t="s">
        <v>35</v>
      </c>
      <c r="F108" s="20">
        <f>F109</f>
        <v>2877014.91</v>
      </c>
    </row>
    <row r="109" spans="1:8" ht="20.25" customHeight="1" outlineLevel="7" x14ac:dyDescent="0.25">
      <c r="A109" s="30" t="s">
        <v>36</v>
      </c>
      <c r="B109" s="31" t="s">
        <v>57</v>
      </c>
      <c r="C109" s="31" t="s">
        <v>43</v>
      </c>
      <c r="D109" s="31" t="s">
        <v>109</v>
      </c>
      <c r="E109" s="31" t="s">
        <v>37</v>
      </c>
      <c r="F109" s="32">
        <f>'[1]потребность 2023 (5)'!K102+1200000-1200000+257014.91</f>
        <v>2877014.91</v>
      </c>
    </row>
    <row r="110" spans="1:8" outlineLevel="6" x14ac:dyDescent="0.25">
      <c r="A110" s="18" t="s">
        <v>38</v>
      </c>
      <c r="B110" s="19" t="s">
        <v>57</v>
      </c>
      <c r="C110" s="19" t="s">
        <v>43</v>
      </c>
      <c r="D110" s="19" t="s">
        <v>109</v>
      </c>
      <c r="E110" s="19" t="s">
        <v>39</v>
      </c>
      <c r="F110" s="20">
        <f>F111</f>
        <v>140000</v>
      </c>
    </row>
    <row r="111" spans="1:8" outlineLevel="7" x14ac:dyDescent="0.25">
      <c r="A111" s="18" t="s">
        <v>40</v>
      </c>
      <c r="B111" s="19" t="s">
        <v>57</v>
      </c>
      <c r="C111" s="19" t="s">
        <v>43</v>
      </c>
      <c r="D111" s="19" t="s">
        <v>109</v>
      </c>
      <c r="E111" s="19" t="s">
        <v>41</v>
      </c>
      <c r="F111" s="21">
        <f>'[1]потребность 2023 (5)'!K104</f>
        <v>140000</v>
      </c>
    </row>
    <row r="112" spans="1:8" ht="37.5" hidden="1" outlineLevel="7" x14ac:dyDescent="0.25">
      <c r="A112" s="18" t="s">
        <v>110</v>
      </c>
      <c r="B112" s="19" t="s">
        <v>57</v>
      </c>
      <c r="C112" s="19" t="s">
        <v>43</v>
      </c>
      <c r="D112" s="19" t="s">
        <v>109</v>
      </c>
      <c r="E112" s="19" t="s">
        <v>111</v>
      </c>
      <c r="F112" s="21">
        <f>F113</f>
        <v>0</v>
      </c>
    </row>
    <row r="113" spans="1:6" hidden="1" outlineLevel="7" x14ac:dyDescent="0.25">
      <c r="A113" s="18" t="s">
        <v>112</v>
      </c>
      <c r="B113" s="19" t="s">
        <v>57</v>
      </c>
      <c r="C113" s="19" t="s">
        <v>43</v>
      </c>
      <c r="D113" s="19" t="s">
        <v>109</v>
      </c>
      <c r="E113" s="19" t="s">
        <v>113</v>
      </c>
      <c r="F113" s="21">
        <f>5000000-5000000</f>
        <v>0</v>
      </c>
    </row>
    <row r="114" spans="1:6" ht="37.5" outlineLevel="7" x14ac:dyDescent="0.25">
      <c r="A114" s="22" t="s">
        <v>114</v>
      </c>
      <c r="B114" s="23" t="s">
        <v>57</v>
      </c>
      <c r="C114" s="23" t="s">
        <v>43</v>
      </c>
      <c r="D114" s="23" t="s">
        <v>115</v>
      </c>
      <c r="E114" s="23" t="s">
        <v>21</v>
      </c>
      <c r="F114" s="21">
        <f>F115</f>
        <v>100000</v>
      </c>
    </row>
    <row r="115" spans="1:6" ht="37.5" outlineLevel="7" x14ac:dyDescent="0.25">
      <c r="A115" s="18" t="s">
        <v>116</v>
      </c>
      <c r="B115" s="19" t="s">
        <v>57</v>
      </c>
      <c r="C115" s="19" t="s">
        <v>43</v>
      </c>
      <c r="D115" s="19" t="s">
        <v>117</v>
      </c>
      <c r="E115" s="19" t="s">
        <v>21</v>
      </c>
      <c r="F115" s="21">
        <f>F116</f>
        <v>100000</v>
      </c>
    </row>
    <row r="116" spans="1:6" outlineLevel="7" x14ac:dyDescent="0.25">
      <c r="A116" s="18" t="s">
        <v>80</v>
      </c>
      <c r="B116" s="19" t="s">
        <v>57</v>
      </c>
      <c r="C116" s="19" t="s">
        <v>43</v>
      </c>
      <c r="D116" s="19" t="s">
        <v>118</v>
      </c>
      <c r="E116" s="19" t="s">
        <v>21</v>
      </c>
      <c r="F116" s="21">
        <f>F117</f>
        <v>100000</v>
      </c>
    </row>
    <row r="117" spans="1:6" ht="37.5" outlineLevel="7" x14ac:dyDescent="0.25">
      <c r="A117" s="18" t="s">
        <v>34</v>
      </c>
      <c r="B117" s="19" t="s">
        <v>57</v>
      </c>
      <c r="C117" s="19" t="s">
        <v>43</v>
      </c>
      <c r="D117" s="19" t="s">
        <v>118</v>
      </c>
      <c r="E117" s="19" t="s">
        <v>35</v>
      </c>
      <c r="F117" s="21">
        <f>F118</f>
        <v>100000</v>
      </c>
    </row>
    <row r="118" spans="1:6" ht="37.5" outlineLevel="7" x14ac:dyDescent="0.25">
      <c r="A118" s="18" t="s">
        <v>36</v>
      </c>
      <c r="B118" s="19" t="s">
        <v>57</v>
      </c>
      <c r="C118" s="19" t="s">
        <v>43</v>
      </c>
      <c r="D118" s="19" t="s">
        <v>118</v>
      </c>
      <c r="E118" s="19" t="s">
        <v>37</v>
      </c>
      <c r="F118" s="21">
        <f>'[1]потребность 2023 (5)'!K109</f>
        <v>100000</v>
      </c>
    </row>
    <row r="119" spans="1:6" ht="37.5" outlineLevel="3" x14ac:dyDescent="0.25">
      <c r="A119" s="18" t="s">
        <v>26</v>
      </c>
      <c r="B119" s="19" t="s">
        <v>57</v>
      </c>
      <c r="C119" s="19" t="s">
        <v>43</v>
      </c>
      <c r="D119" s="19" t="s">
        <v>27</v>
      </c>
      <c r="E119" s="19" t="s">
        <v>21</v>
      </c>
      <c r="F119" s="20">
        <f>F137+F123+F134+F128+F120</f>
        <v>58856638.590000004</v>
      </c>
    </row>
    <row r="120" spans="1:6" ht="187.5" hidden="1" outlineLevel="3" x14ac:dyDescent="0.25">
      <c r="A120" s="33" t="s">
        <v>119</v>
      </c>
      <c r="B120" s="19" t="s">
        <v>57</v>
      </c>
      <c r="C120" s="19" t="s">
        <v>43</v>
      </c>
      <c r="D120" s="19" t="s">
        <v>120</v>
      </c>
      <c r="E120" s="19" t="s">
        <v>21</v>
      </c>
      <c r="F120" s="20">
        <f>F121</f>
        <v>0</v>
      </c>
    </row>
    <row r="121" spans="1:6" ht="37.5" hidden="1" outlineLevel="3" x14ac:dyDescent="0.25">
      <c r="A121" s="18" t="s">
        <v>34</v>
      </c>
      <c r="B121" s="19" t="s">
        <v>57</v>
      </c>
      <c r="C121" s="19" t="s">
        <v>43</v>
      </c>
      <c r="D121" s="19" t="s">
        <v>120</v>
      </c>
      <c r="E121" s="19" t="s">
        <v>35</v>
      </c>
      <c r="F121" s="20">
        <f>F122</f>
        <v>0</v>
      </c>
    </row>
    <row r="122" spans="1:6" ht="37.5" hidden="1" outlineLevel="3" x14ac:dyDescent="0.25">
      <c r="A122" s="18" t="s">
        <v>36</v>
      </c>
      <c r="B122" s="19" t="s">
        <v>57</v>
      </c>
      <c r="C122" s="19" t="s">
        <v>43</v>
      </c>
      <c r="D122" s="19" t="s">
        <v>120</v>
      </c>
      <c r="E122" s="19" t="s">
        <v>37</v>
      </c>
      <c r="F122" s="20">
        <f>'[1]потребность 2023 (5)'!K113-1600000</f>
        <v>0</v>
      </c>
    </row>
    <row r="123" spans="1:6" ht="48.2" customHeight="1" outlineLevel="5" x14ac:dyDescent="0.25">
      <c r="A123" s="18" t="s">
        <v>28</v>
      </c>
      <c r="B123" s="19" t="s">
        <v>57</v>
      </c>
      <c r="C123" s="19" t="s">
        <v>43</v>
      </c>
      <c r="D123" s="19" t="s">
        <v>29</v>
      </c>
      <c r="E123" s="19" t="s">
        <v>21</v>
      </c>
      <c r="F123" s="20">
        <f>F124+F126</f>
        <v>37225780</v>
      </c>
    </row>
    <row r="124" spans="1:6" ht="75" outlineLevel="6" x14ac:dyDescent="0.25">
      <c r="A124" s="18" t="s">
        <v>30</v>
      </c>
      <c r="B124" s="19" t="s">
        <v>57</v>
      </c>
      <c r="C124" s="19" t="s">
        <v>43</v>
      </c>
      <c r="D124" s="19" t="s">
        <v>29</v>
      </c>
      <c r="E124" s="19" t="s">
        <v>31</v>
      </c>
      <c r="F124" s="20">
        <f>F125</f>
        <v>37205780</v>
      </c>
    </row>
    <row r="125" spans="1:6" ht="37.5" outlineLevel="7" x14ac:dyDescent="0.25">
      <c r="A125" s="18" t="s">
        <v>32</v>
      </c>
      <c r="B125" s="19" t="s">
        <v>57</v>
      </c>
      <c r="C125" s="19" t="s">
        <v>43</v>
      </c>
      <c r="D125" s="19" t="s">
        <v>29</v>
      </c>
      <c r="E125" s="19" t="s">
        <v>33</v>
      </c>
      <c r="F125" s="20">
        <f>'[1]потребность 2023 (5)'!K116</f>
        <v>37205780</v>
      </c>
    </row>
    <row r="126" spans="1:6" ht="37.5" outlineLevel="7" x14ac:dyDescent="0.25">
      <c r="A126" s="18" t="s">
        <v>34</v>
      </c>
      <c r="B126" s="19" t="s">
        <v>57</v>
      </c>
      <c r="C126" s="19" t="s">
        <v>43</v>
      </c>
      <c r="D126" s="19" t="s">
        <v>29</v>
      </c>
      <c r="E126" s="19" t="s">
        <v>35</v>
      </c>
      <c r="F126" s="21">
        <f>F127</f>
        <v>20000</v>
      </c>
    </row>
    <row r="127" spans="1:6" ht="18.75" customHeight="1" outlineLevel="7" x14ac:dyDescent="0.25">
      <c r="A127" s="18" t="s">
        <v>36</v>
      </c>
      <c r="B127" s="19" t="s">
        <v>57</v>
      </c>
      <c r="C127" s="19" t="s">
        <v>43</v>
      </c>
      <c r="D127" s="19" t="s">
        <v>29</v>
      </c>
      <c r="E127" s="19" t="s">
        <v>37</v>
      </c>
      <c r="F127" s="20">
        <f>'[1]потребность 2023 (5)'!K118</f>
        <v>20000</v>
      </c>
    </row>
    <row r="128" spans="1:6" ht="39.200000000000003" customHeight="1" outlineLevel="7" x14ac:dyDescent="0.25">
      <c r="A128" s="18" t="s">
        <v>121</v>
      </c>
      <c r="B128" s="19" t="s">
        <v>57</v>
      </c>
      <c r="C128" s="19" t="s">
        <v>43</v>
      </c>
      <c r="D128" s="19" t="s">
        <v>122</v>
      </c>
      <c r="E128" s="19" t="s">
        <v>21</v>
      </c>
      <c r="F128" s="20">
        <f>F131+F129</f>
        <v>110316.59999999999</v>
      </c>
    </row>
    <row r="129" spans="1:6" ht="39.200000000000003" customHeight="1" outlineLevel="7" x14ac:dyDescent="0.25">
      <c r="A129" s="18" t="s">
        <v>34</v>
      </c>
      <c r="B129" s="19" t="s">
        <v>57</v>
      </c>
      <c r="C129" s="19" t="s">
        <v>43</v>
      </c>
      <c r="D129" s="19" t="s">
        <v>122</v>
      </c>
      <c r="E129" s="19" t="s">
        <v>35</v>
      </c>
      <c r="F129" s="20">
        <f>F130</f>
        <v>105060.59999999999</v>
      </c>
    </row>
    <row r="130" spans="1:6" ht="39.200000000000003" customHeight="1" outlineLevel="7" x14ac:dyDescent="0.25">
      <c r="A130" s="30" t="s">
        <v>36</v>
      </c>
      <c r="B130" s="31" t="s">
        <v>57</v>
      </c>
      <c r="C130" s="31" t="s">
        <v>43</v>
      </c>
      <c r="D130" s="31" t="s">
        <v>122</v>
      </c>
      <c r="E130" s="31" t="s">
        <v>37</v>
      </c>
      <c r="F130" s="32">
        <f>14886.27+64260.24+25914.09</f>
        <v>105060.59999999999</v>
      </c>
    </row>
    <row r="131" spans="1:6" ht="18.75" customHeight="1" outlineLevel="7" x14ac:dyDescent="0.25">
      <c r="A131" s="18" t="s">
        <v>38</v>
      </c>
      <c r="B131" s="19" t="s">
        <v>57</v>
      </c>
      <c r="C131" s="19" t="s">
        <v>43</v>
      </c>
      <c r="D131" s="19" t="s">
        <v>122</v>
      </c>
      <c r="E131" s="19" t="s">
        <v>39</v>
      </c>
      <c r="F131" s="20">
        <f>F132+F133</f>
        <v>5256</v>
      </c>
    </row>
    <row r="132" spans="1:6" ht="21.2" customHeight="1" outlineLevel="7" x14ac:dyDescent="0.25">
      <c r="A132" s="30" t="s">
        <v>123</v>
      </c>
      <c r="B132" s="31" t="s">
        <v>57</v>
      </c>
      <c r="C132" s="31" t="s">
        <v>43</v>
      </c>
      <c r="D132" s="31" t="s">
        <v>122</v>
      </c>
      <c r="E132" s="31" t="s">
        <v>124</v>
      </c>
      <c r="F132" s="32">
        <f>2000+1256+2000</f>
        <v>5256</v>
      </c>
    </row>
    <row r="133" spans="1:6" ht="19.5" customHeight="1" outlineLevel="7" x14ac:dyDescent="0.25">
      <c r="A133" s="18" t="s">
        <v>125</v>
      </c>
      <c r="B133" s="19" t="s">
        <v>57</v>
      </c>
      <c r="C133" s="19" t="s">
        <v>43</v>
      </c>
      <c r="D133" s="19" t="s">
        <v>122</v>
      </c>
      <c r="E133" s="19" t="s">
        <v>41</v>
      </c>
      <c r="F133" s="20">
        <f>795959.09-525000-270959.09</f>
        <v>0</v>
      </c>
    </row>
    <row r="134" spans="1:6" ht="40.700000000000003" customHeight="1" outlineLevel="7" x14ac:dyDescent="0.25">
      <c r="A134" s="18" t="s">
        <v>126</v>
      </c>
      <c r="B134" s="19" t="s">
        <v>57</v>
      </c>
      <c r="C134" s="19" t="s">
        <v>43</v>
      </c>
      <c r="D134" s="19" t="s">
        <v>127</v>
      </c>
      <c r="E134" s="19" t="s">
        <v>21</v>
      </c>
      <c r="F134" s="21">
        <f>F135</f>
        <v>200000</v>
      </c>
    </row>
    <row r="135" spans="1:6" ht="37.5" outlineLevel="7" x14ac:dyDescent="0.25">
      <c r="A135" s="18" t="s">
        <v>34</v>
      </c>
      <c r="B135" s="19" t="s">
        <v>57</v>
      </c>
      <c r="C135" s="19" t="s">
        <v>43</v>
      </c>
      <c r="D135" s="19" t="s">
        <v>127</v>
      </c>
      <c r="E135" s="19" t="s">
        <v>35</v>
      </c>
      <c r="F135" s="21">
        <f>F136</f>
        <v>200000</v>
      </c>
    </row>
    <row r="136" spans="1:6" ht="20.25" customHeight="1" outlineLevel="7" x14ac:dyDescent="0.25">
      <c r="A136" s="18" t="s">
        <v>36</v>
      </c>
      <c r="B136" s="19" t="s">
        <v>57</v>
      </c>
      <c r="C136" s="19" t="s">
        <v>43</v>
      </c>
      <c r="D136" s="19" t="s">
        <v>127</v>
      </c>
      <c r="E136" s="19" t="s">
        <v>37</v>
      </c>
      <c r="F136" s="20">
        <f>'[1]потребность 2023 (5)'!K132</f>
        <v>200000</v>
      </c>
    </row>
    <row r="137" spans="1:6" outlineLevel="3" x14ac:dyDescent="0.25">
      <c r="A137" s="18" t="s">
        <v>66</v>
      </c>
      <c r="B137" s="19" t="s">
        <v>57</v>
      </c>
      <c r="C137" s="19" t="s">
        <v>43</v>
      </c>
      <c r="D137" s="19" t="s">
        <v>67</v>
      </c>
      <c r="E137" s="19" t="s">
        <v>21</v>
      </c>
      <c r="F137" s="20">
        <f>F164+F138+F146+F154+F159+F143+F151</f>
        <v>21320541.990000002</v>
      </c>
    </row>
    <row r="138" spans="1:6" ht="67.900000000000006" customHeight="1" outlineLevel="3" x14ac:dyDescent="0.25">
      <c r="A138" s="34" t="s">
        <v>128</v>
      </c>
      <c r="B138" s="19" t="s">
        <v>57</v>
      </c>
      <c r="C138" s="19" t="s">
        <v>43</v>
      </c>
      <c r="D138" s="19" t="s">
        <v>129</v>
      </c>
      <c r="E138" s="19" t="s">
        <v>21</v>
      </c>
      <c r="F138" s="20">
        <f>F139+F141</f>
        <v>1490622</v>
      </c>
    </row>
    <row r="139" spans="1:6" ht="75" outlineLevel="3" x14ac:dyDescent="0.25">
      <c r="A139" s="18" t="s">
        <v>30</v>
      </c>
      <c r="B139" s="19" t="s">
        <v>57</v>
      </c>
      <c r="C139" s="19" t="s">
        <v>43</v>
      </c>
      <c r="D139" s="19" t="s">
        <v>129</v>
      </c>
      <c r="E139" s="19" t="s">
        <v>31</v>
      </c>
      <c r="F139" s="20">
        <f>F140</f>
        <v>1469127</v>
      </c>
    </row>
    <row r="140" spans="1:6" ht="37.5" outlineLevel="3" x14ac:dyDescent="0.25">
      <c r="A140" s="18" t="s">
        <v>32</v>
      </c>
      <c r="B140" s="19" t="s">
        <v>57</v>
      </c>
      <c r="C140" s="19" t="s">
        <v>43</v>
      </c>
      <c r="D140" s="19" t="s">
        <v>129</v>
      </c>
      <c r="E140" s="19" t="s">
        <v>33</v>
      </c>
      <c r="F140" s="20">
        <f>'[1]потребность 2023 (5)'!K136-6495</f>
        <v>1469127</v>
      </c>
    </row>
    <row r="141" spans="1:6" ht="41.25" customHeight="1" outlineLevel="7" x14ac:dyDescent="0.25">
      <c r="A141" s="18" t="s">
        <v>34</v>
      </c>
      <c r="B141" s="19" t="s">
        <v>57</v>
      </c>
      <c r="C141" s="19" t="s">
        <v>43</v>
      </c>
      <c r="D141" s="19" t="s">
        <v>129</v>
      </c>
      <c r="E141" s="19" t="s">
        <v>35</v>
      </c>
      <c r="F141" s="20">
        <f>F142</f>
        <v>21495</v>
      </c>
    </row>
    <row r="142" spans="1:6" ht="37.5" outlineLevel="7" x14ac:dyDescent="0.25">
      <c r="A142" s="18" t="s">
        <v>36</v>
      </c>
      <c r="B142" s="19" t="s">
        <v>57</v>
      </c>
      <c r="C142" s="19" t="s">
        <v>43</v>
      </c>
      <c r="D142" s="19" t="s">
        <v>129</v>
      </c>
      <c r="E142" s="19" t="s">
        <v>37</v>
      </c>
      <c r="F142" s="20">
        <f>'[1]потребность 2023 (5)'!K138+6495</f>
        <v>21495</v>
      </c>
    </row>
    <row r="143" spans="1:6" ht="67.5" customHeight="1" outlineLevel="7" x14ac:dyDescent="0.25">
      <c r="A143" s="35" t="s">
        <v>130</v>
      </c>
      <c r="B143" s="19" t="s">
        <v>57</v>
      </c>
      <c r="C143" s="19" t="s">
        <v>43</v>
      </c>
      <c r="D143" s="19" t="s">
        <v>131</v>
      </c>
      <c r="E143" s="19" t="s">
        <v>21</v>
      </c>
      <c r="F143" s="20">
        <f>F144</f>
        <v>353579</v>
      </c>
    </row>
    <row r="144" spans="1:6" ht="37.5" outlineLevel="7" x14ac:dyDescent="0.25">
      <c r="A144" s="18" t="s">
        <v>32</v>
      </c>
      <c r="B144" s="19" t="s">
        <v>57</v>
      </c>
      <c r="C144" s="19" t="s">
        <v>43</v>
      </c>
      <c r="D144" s="19" t="s">
        <v>131</v>
      </c>
      <c r="E144" s="19" t="s">
        <v>31</v>
      </c>
      <c r="F144" s="20">
        <f>F145</f>
        <v>353579</v>
      </c>
    </row>
    <row r="145" spans="1:6" ht="41.45" customHeight="1" outlineLevel="7" x14ac:dyDescent="0.25">
      <c r="A145" s="18" t="s">
        <v>32</v>
      </c>
      <c r="B145" s="19" t="s">
        <v>57</v>
      </c>
      <c r="C145" s="19" t="s">
        <v>43</v>
      </c>
      <c r="D145" s="19" t="s">
        <v>131</v>
      </c>
      <c r="E145" s="19" t="s">
        <v>33</v>
      </c>
      <c r="F145" s="20">
        <f>'[1]потребность 2023 (5)'!K141</f>
        <v>353579</v>
      </c>
    </row>
    <row r="146" spans="1:6" ht="59.85" customHeight="1" outlineLevel="7" x14ac:dyDescent="0.25">
      <c r="A146" s="35" t="s">
        <v>132</v>
      </c>
      <c r="B146" s="19" t="s">
        <v>57</v>
      </c>
      <c r="C146" s="19" t="s">
        <v>43</v>
      </c>
      <c r="D146" s="19" t="s">
        <v>133</v>
      </c>
      <c r="E146" s="19" t="s">
        <v>21</v>
      </c>
      <c r="F146" s="20">
        <f>F147+F149</f>
        <v>1326349</v>
      </c>
    </row>
    <row r="147" spans="1:6" ht="39.75" customHeight="1" outlineLevel="7" x14ac:dyDescent="0.25">
      <c r="A147" s="18" t="s">
        <v>30</v>
      </c>
      <c r="B147" s="19" t="s">
        <v>57</v>
      </c>
      <c r="C147" s="19" t="s">
        <v>43</v>
      </c>
      <c r="D147" s="19" t="s">
        <v>133</v>
      </c>
      <c r="E147" s="19" t="s">
        <v>31</v>
      </c>
      <c r="F147" s="20">
        <f>F148</f>
        <v>1311349</v>
      </c>
    </row>
    <row r="148" spans="1:6" ht="39.75" customHeight="1" outlineLevel="7" x14ac:dyDescent="0.25">
      <c r="A148" s="18" t="s">
        <v>32</v>
      </c>
      <c r="B148" s="19" t="s">
        <v>57</v>
      </c>
      <c r="C148" s="19" t="s">
        <v>43</v>
      </c>
      <c r="D148" s="19" t="s">
        <v>133</v>
      </c>
      <c r="E148" s="19" t="s">
        <v>33</v>
      </c>
      <c r="F148" s="20">
        <v>1311349</v>
      </c>
    </row>
    <row r="149" spans="1:6" ht="37.5" outlineLevel="7" x14ac:dyDescent="0.25">
      <c r="A149" s="18" t="s">
        <v>34</v>
      </c>
      <c r="B149" s="19" t="s">
        <v>57</v>
      </c>
      <c r="C149" s="19" t="s">
        <v>43</v>
      </c>
      <c r="D149" s="19" t="s">
        <v>133</v>
      </c>
      <c r="E149" s="19" t="s">
        <v>35</v>
      </c>
      <c r="F149" s="20">
        <f>F150</f>
        <v>15000</v>
      </c>
    </row>
    <row r="150" spans="1:6" ht="37.5" outlineLevel="7" x14ac:dyDescent="0.25">
      <c r="A150" s="18" t="s">
        <v>36</v>
      </c>
      <c r="B150" s="19" t="s">
        <v>57</v>
      </c>
      <c r="C150" s="19" t="s">
        <v>43</v>
      </c>
      <c r="D150" s="19" t="s">
        <v>133</v>
      </c>
      <c r="E150" s="19" t="s">
        <v>37</v>
      </c>
      <c r="F150" s="20">
        <f>'[1]потребность 2023 (5)'!K146</f>
        <v>15000</v>
      </c>
    </row>
    <row r="151" spans="1:6" ht="37.5" outlineLevel="7" x14ac:dyDescent="0.3">
      <c r="A151" s="36" t="s">
        <v>134</v>
      </c>
      <c r="B151" s="19" t="s">
        <v>57</v>
      </c>
      <c r="C151" s="19" t="s">
        <v>43</v>
      </c>
      <c r="D151" s="19" t="s">
        <v>135</v>
      </c>
      <c r="E151" s="19" t="s">
        <v>21</v>
      </c>
      <c r="F151" s="20">
        <f>F152</f>
        <v>950000</v>
      </c>
    </row>
    <row r="152" spans="1:6" ht="75" outlineLevel="7" x14ac:dyDescent="0.25">
      <c r="A152" s="18" t="s">
        <v>30</v>
      </c>
      <c r="B152" s="19" t="s">
        <v>57</v>
      </c>
      <c r="C152" s="19" t="s">
        <v>43</v>
      </c>
      <c r="D152" s="19" t="s">
        <v>135</v>
      </c>
      <c r="E152" s="19" t="s">
        <v>31</v>
      </c>
      <c r="F152" s="20">
        <f>F153</f>
        <v>950000</v>
      </c>
    </row>
    <row r="153" spans="1:6" ht="37.5" outlineLevel="7" x14ac:dyDescent="0.25">
      <c r="A153" s="18" t="s">
        <v>32</v>
      </c>
      <c r="B153" s="19" t="s">
        <v>57</v>
      </c>
      <c r="C153" s="19" t="s">
        <v>43</v>
      </c>
      <c r="D153" s="19" t="s">
        <v>135</v>
      </c>
      <c r="E153" s="19" t="s">
        <v>33</v>
      </c>
      <c r="F153" s="20">
        <v>950000</v>
      </c>
    </row>
    <row r="154" spans="1:6" ht="38.85" customHeight="1" outlineLevel="7" x14ac:dyDescent="0.25">
      <c r="A154" s="34" t="s">
        <v>136</v>
      </c>
      <c r="B154" s="19" t="s">
        <v>57</v>
      </c>
      <c r="C154" s="19" t="s">
        <v>43</v>
      </c>
      <c r="D154" s="19" t="s">
        <v>137</v>
      </c>
      <c r="E154" s="19" t="s">
        <v>21</v>
      </c>
      <c r="F154" s="20">
        <f>F155+F157</f>
        <v>946950</v>
      </c>
    </row>
    <row r="155" spans="1:6" ht="75" outlineLevel="7" x14ac:dyDescent="0.25">
      <c r="A155" s="18" t="s">
        <v>30</v>
      </c>
      <c r="B155" s="19" t="s">
        <v>57</v>
      </c>
      <c r="C155" s="19" t="s">
        <v>43</v>
      </c>
      <c r="D155" s="19" t="s">
        <v>137</v>
      </c>
      <c r="E155" s="19" t="s">
        <v>31</v>
      </c>
      <c r="F155" s="20">
        <f>F156</f>
        <v>901950</v>
      </c>
    </row>
    <row r="156" spans="1:6" ht="32.65" customHeight="1" outlineLevel="7" x14ac:dyDescent="0.25">
      <c r="A156" s="18" t="s">
        <v>32</v>
      </c>
      <c r="B156" s="19" t="s">
        <v>57</v>
      </c>
      <c r="C156" s="19" t="s">
        <v>43</v>
      </c>
      <c r="D156" s="19" t="s">
        <v>137</v>
      </c>
      <c r="E156" s="19" t="s">
        <v>33</v>
      </c>
      <c r="F156" s="29">
        <f>'[1]потребность 2023 (5)'!K149</f>
        <v>901950</v>
      </c>
    </row>
    <row r="157" spans="1:6" ht="45" customHeight="1" outlineLevel="7" x14ac:dyDescent="0.25">
      <c r="A157" s="18" t="s">
        <v>34</v>
      </c>
      <c r="B157" s="19" t="s">
        <v>57</v>
      </c>
      <c r="C157" s="19" t="s">
        <v>43</v>
      </c>
      <c r="D157" s="19" t="s">
        <v>137</v>
      </c>
      <c r="E157" s="19" t="s">
        <v>35</v>
      </c>
      <c r="F157" s="20">
        <f>F158</f>
        <v>45000</v>
      </c>
    </row>
    <row r="158" spans="1:6" ht="37.5" outlineLevel="7" x14ac:dyDescent="0.25">
      <c r="A158" s="18" t="s">
        <v>36</v>
      </c>
      <c r="B158" s="19" t="s">
        <v>57</v>
      </c>
      <c r="C158" s="19" t="s">
        <v>43</v>
      </c>
      <c r="D158" s="19" t="s">
        <v>137</v>
      </c>
      <c r="E158" s="19" t="s">
        <v>37</v>
      </c>
      <c r="F158" s="20">
        <f>'[1]потребность 2023 (5)'!K151</f>
        <v>45000</v>
      </c>
    </row>
    <row r="159" spans="1:6" ht="46.5" customHeight="1" outlineLevel="7" x14ac:dyDescent="0.25">
      <c r="A159" s="35" t="s">
        <v>138</v>
      </c>
      <c r="B159" s="19" t="s">
        <v>57</v>
      </c>
      <c r="C159" s="19" t="s">
        <v>43</v>
      </c>
      <c r="D159" s="19" t="s">
        <v>139</v>
      </c>
      <c r="E159" s="19" t="s">
        <v>21</v>
      </c>
      <c r="F159" s="20">
        <f>F160+F162</f>
        <v>2028917</v>
      </c>
    </row>
    <row r="160" spans="1:6" ht="75" outlineLevel="7" x14ac:dyDescent="0.25">
      <c r="A160" s="18" t="s">
        <v>30</v>
      </c>
      <c r="B160" s="19" t="s">
        <v>57</v>
      </c>
      <c r="C160" s="19" t="s">
        <v>43</v>
      </c>
      <c r="D160" s="19" t="s">
        <v>139</v>
      </c>
      <c r="E160" s="19" t="s">
        <v>31</v>
      </c>
      <c r="F160" s="20">
        <f>F161</f>
        <v>1871317</v>
      </c>
    </row>
    <row r="161" spans="1:6" ht="21.2" customHeight="1" outlineLevel="7" x14ac:dyDescent="0.25">
      <c r="A161" s="18" t="s">
        <v>32</v>
      </c>
      <c r="B161" s="19" t="s">
        <v>57</v>
      </c>
      <c r="C161" s="19" t="s">
        <v>43</v>
      </c>
      <c r="D161" s="19" t="s">
        <v>139</v>
      </c>
      <c r="E161" s="19" t="s">
        <v>33</v>
      </c>
      <c r="F161" s="20">
        <f>'[1]потребность 2023 (5)'!K154</f>
        <v>1871317</v>
      </c>
    </row>
    <row r="162" spans="1:6" ht="38.25" customHeight="1" outlineLevel="7" x14ac:dyDescent="0.25">
      <c r="A162" s="18" t="s">
        <v>34</v>
      </c>
      <c r="B162" s="19" t="s">
        <v>57</v>
      </c>
      <c r="C162" s="19" t="s">
        <v>43</v>
      </c>
      <c r="D162" s="19" t="s">
        <v>139</v>
      </c>
      <c r="E162" s="19" t="s">
        <v>35</v>
      </c>
      <c r="F162" s="20">
        <f>F163</f>
        <v>157600</v>
      </c>
    </row>
    <row r="163" spans="1:6" ht="37.5" outlineLevel="7" x14ac:dyDescent="0.25">
      <c r="A163" s="18" t="s">
        <v>36</v>
      </c>
      <c r="B163" s="19" t="s">
        <v>57</v>
      </c>
      <c r="C163" s="19" t="s">
        <v>43</v>
      </c>
      <c r="D163" s="19" t="s">
        <v>139</v>
      </c>
      <c r="E163" s="19" t="s">
        <v>37</v>
      </c>
      <c r="F163" s="20">
        <f>'[1]потребность 2023 (5)'!K156</f>
        <v>157600</v>
      </c>
    </row>
    <row r="164" spans="1:6" ht="101.25" customHeight="1" outlineLevel="7" x14ac:dyDescent="0.25">
      <c r="A164" s="35" t="s">
        <v>140</v>
      </c>
      <c r="B164" s="19" t="s">
        <v>57</v>
      </c>
      <c r="C164" s="19" t="s">
        <v>43</v>
      </c>
      <c r="D164" s="19" t="s">
        <v>141</v>
      </c>
      <c r="E164" s="19" t="s">
        <v>21</v>
      </c>
      <c r="F164" s="20">
        <f>F165+F167</f>
        <v>14224124.99</v>
      </c>
    </row>
    <row r="165" spans="1:6" ht="75" outlineLevel="7" x14ac:dyDescent="0.25">
      <c r="A165" s="18" t="s">
        <v>30</v>
      </c>
      <c r="B165" s="19" t="s">
        <v>57</v>
      </c>
      <c r="C165" s="19" t="s">
        <v>43</v>
      </c>
      <c r="D165" s="19" t="s">
        <v>141</v>
      </c>
      <c r="E165" s="19" t="s">
        <v>31</v>
      </c>
      <c r="F165" s="20">
        <f>F166</f>
        <v>654000</v>
      </c>
    </row>
    <row r="166" spans="1:6" ht="19.5" customHeight="1" outlineLevel="7" x14ac:dyDescent="0.25">
      <c r="A166" s="18" t="s">
        <v>32</v>
      </c>
      <c r="B166" s="19" t="s">
        <v>57</v>
      </c>
      <c r="C166" s="19" t="s">
        <v>43</v>
      </c>
      <c r="D166" s="19" t="s">
        <v>141</v>
      </c>
      <c r="E166" s="19" t="s">
        <v>33</v>
      </c>
      <c r="F166" s="20">
        <f>'[1]потребность 2023 (5)'!K159</f>
        <v>654000</v>
      </c>
    </row>
    <row r="167" spans="1:6" ht="46.5" customHeight="1" outlineLevel="3" x14ac:dyDescent="0.25">
      <c r="A167" s="18" t="s">
        <v>34</v>
      </c>
      <c r="B167" s="19" t="s">
        <v>57</v>
      </c>
      <c r="C167" s="19" t="s">
        <v>43</v>
      </c>
      <c r="D167" s="19" t="s">
        <v>141</v>
      </c>
      <c r="E167" s="19" t="s">
        <v>35</v>
      </c>
      <c r="F167" s="20">
        <f>F168</f>
        <v>13570124.99</v>
      </c>
    </row>
    <row r="168" spans="1:6" ht="37.5" outlineLevel="3" x14ac:dyDescent="0.25">
      <c r="A168" s="18" t="s">
        <v>36</v>
      </c>
      <c r="B168" s="19" t="s">
        <v>57</v>
      </c>
      <c r="C168" s="19" t="s">
        <v>43</v>
      </c>
      <c r="D168" s="19" t="s">
        <v>141</v>
      </c>
      <c r="E168" s="19" t="s">
        <v>37</v>
      </c>
      <c r="F168" s="20">
        <f>'[1]потребность 2023 (5)'!K161+13510124.99</f>
        <v>13570124.99</v>
      </c>
    </row>
    <row r="169" spans="1:6" ht="23.25" customHeight="1" outlineLevel="3" x14ac:dyDescent="0.25">
      <c r="A169" s="22" t="s">
        <v>142</v>
      </c>
      <c r="B169" s="23" t="s">
        <v>57</v>
      </c>
      <c r="C169" s="23" t="s">
        <v>143</v>
      </c>
      <c r="D169" s="23" t="s">
        <v>20</v>
      </c>
      <c r="E169" s="23" t="s">
        <v>21</v>
      </c>
      <c r="F169" s="20">
        <f t="shared" ref="F169:F174" si="0">F170</f>
        <v>1994680</v>
      </c>
    </row>
    <row r="170" spans="1:6" ht="24" customHeight="1" outlineLevel="3" x14ac:dyDescent="0.25">
      <c r="A170" s="18" t="s">
        <v>144</v>
      </c>
      <c r="B170" s="19" t="s">
        <v>57</v>
      </c>
      <c r="C170" s="19" t="s">
        <v>145</v>
      </c>
      <c r="D170" s="19" t="s">
        <v>20</v>
      </c>
      <c r="E170" s="19" t="s">
        <v>21</v>
      </c>
      <c r="F170" s="20">
        <f t="shared" si="0"/>
        <v>1994680</v>
      </c>
    </row>
    <row r="171" spans="1:6" ht="37.5" outlineLevel="3" x14ac:dyDescent="0.25">
      <c r="A171" s="18" t="s">
        <v>26</v>
      </c>
      <c r="B171" s="19" t="s">
        <v>57</v>
      </c>
      <c r="C171" s="19" t="s">
        <v>145</v>
      </c>
      <c r="D171" s="19" t="s">
        <v>27</v>
      </c>
      <c r="E171" s="19" t="s">
        <v>21</v>
      </c>
      <c r="F171" s="20">
        <f>F172+F176</f>
        <v>1994680</v>
      </c>
    </row>
    <row r="172" spans="1:6" ht="19.5" customHeight="1" outlineLevel="3" x14ac:dyDescent="0.25">
      <c r="A172" s="18" t="s">
        <v>66</v>
      </c>
      <c r="B172" s="19" t="s">
        <v>57</v>
      </c>
      <c r="C172" s="19" t="s">
        <v>145</v>
      </c>
      <c r="D172" s="19" t="s">
        <v>67</v>
      </c>
      <c r="E172" s="19" t="s">
        <v>21</v>
      </c>
      <c r="F172" s="20">
        <f t="shared" si="0"/>
        <v>1724680</v>
      </c>
    </row>
    <row r="173" spans="1:6" ht="55.15" customHeight="1" outlineLevel="3" x14ac:dyDescent="0.25">
      <c r="A173" s="18" t="s">
        <v>146</v>
      </c>
      <c r="B173" s="19" t="s">
        <v>57</v>
      </c>
      <c r="C173" s="19" t="s">
        <v>145</v>
      </c>
      <c r="D173" s="19" t="s">
        <v>147</v>
      </c>
      <c r="E173" s="19" t="s">
        <v>21</v>
      </c>
      <c r="F173" s="20">
        <f t="shared" si="0"/>
        <v>1724680</v>
      </c>
    </row>
    <row r="174" spans="1:6" ht="75" outlineLevel="3" x14ac:dyDescent="0.25">
      <c r="A174" s="18" t="s">
        <v>30</v>
      </c>
      <c r="B174" s="19" t="s">
        <v>57</v>
      </c>
      <c r="C174" s="19" t="s">
        <v>145</v>
      </c>
      <c r="D174" s="19" t="s">
        <v>147</v>
      </c>
      <c r="E174" s="19" t="s">
        <v>31</v>
      </c>
      <c r="F174" s="20">
        <f t="shared" si="0"/>
        <v>1724680</v>
      </c>
    </row>
    <row r="175" spans="1:6" ht="37.5" outlineLevel="3" x14ac:dyDescent="0.25">
      <c r="A175" s="18" t="s">
        <v>32</v>
      </c>
      <c r="B175" s="19" t="s">
        <v>57</v>
      </c>
      <c r="C175" s="19" t="s">
        <v>145</v>
      </c>
      <c r="D175" s="19" t="s">
        <v>147</v>
      </c>
      <c r="E175" s="19" t="s">
        <v>33</v>
      </c>
      <c r="F175" s="20">
        <v>1724680</v>
      </c>
    </row>
    <row r="176" spans="1:6" ht="56.25" outlineLevel="3" x14ac:dyDescent="0.25">
      <c r="A176" s="18" t="s">
        <v>148</v>
      </c>
      <c r="B176" s="19" t="s">
        <v>57</v>
      </c>
      <c r="C176" s="19" t="s">
        <v>145</v>
      </c>
      <c r="D176" s="19" t="s">
        <v>149</v>
      </c>
      <c r="E176" s="19" t="s">
        <v>21</v>
      </c>
      <c r="F176" s="20">
        <f>F177</f>
        <v>270000</v>
      </c>
    </row>
    <row r="177" spans="1:8" ht="75" outlineLevel="3" x14ac:dyDescent="0.25">
      <c r="A177" s="18" t="s">
        <v>30</v>
      </c>
      <c r="B177" s="19" t="s">
        <v>57</v>
      </c>
      <c r="C177" s="19" t="s">
        <v>145</v>
      </c>
      <c r="D177" s="19" t="s">
        <v>149</v>
      </c>
      <c r="E177" s="19" t="s">
        <v>31</v>
      </c>
      <c r="F177" s="20">
        <f>F178</f>
        <v>270000</v>
      </c>
    </row>
    <row r="178" spans="1:8" ht="37.5" outlineLevel="3" x14ac:dyDescent="0.25">
      <c r="A178" s="18" t="s">
        <v>32</v>
      </c>
      <c r="B178" s="19" t="s">
        <v>57</v>
      </c>
      <c r="C178" s="19" t="s">
        <v>145</v>
      </c>
      <c r="D178" s="19" t="s">
        <v>149</v>
      </c>
      <c r="E178" s="19" t="s">
        <v>33</v>
      </c>
      <c r="F178" s="20">
        <f>'[1]потребность 2023 (5)'!K171</f>
        <v>270000</v>
      </c>
    </row>
    <row r="179" spans="1:8" ht="37.5" outlineLevel="3" x14ac:dyDescent="0.25">
      <c r="A179" s="22" t="s">
        <v>150</v>
      </c>
      <c r="B179" s="23" t="s">
        <v>57</v>
      </c>
      <c r="C179" s="23" t="s">
        <v>151</v>
      </c>
      <c r="D179" s="23" t="s">
        <v>20</v>
      </c>
      <c r="E179" s="23" t="s">
        <v>21</v>
      </c>
      <c r="F179" s="24">
        <f>F180+F185</f>
        <v>805000</v>
      </c>
    </row>
    <row r="180" spans="1:8" ht="37.5" outlineLevel="3" x14ac:dyDescent="0.25">
      <c r="A180" s="18" t="s">
        <v>152</v>
      </c>
      <c r="B180" s="19" t="s">
        <v>57</v>
      </c>
      <c r="C180" s="19" t="s">
        <v>153</v>
      </c>
      <c r="D180" s="19" t="s">
        <v>20</v>
      </c>
      <c r="E180" s="19" t="s">
        <v>21</v>
      </c>
      <c r="F180" s="20">
        <f>F181</f>
        <v>200000</v>
      </c>
    </row>
    <row r="181" spans="1:8" ht="37.5" outlineLevel="3" x14ac:dyDescent="0.25">
      <c r="A181" s="18" t="s">
        <v>26</v>
      </c>
      <c r="B181" s="19" t="s">
        <v>57</v>
      </c>
      <c r="C181" s="19" t="s">
        <v>153</v>
      </c>
      <c r="D181" s="19" t="s">
        <v>27</v>
      </c>
      <c r="E181" s="19" t="s">
        <v>21</v>
      </c>
      <c r="F181" s="20">
        <f>F182</f>
        <v>200000</v>
      </c>
    </row>
    <row r="182" spans="1:8" s="26" customFormat="1" ht="37.5" outlineLevel="1" x14ac:dyDescent="0.25">
      <c r="A182" s="18" t="s">
        <v>154</v>
      </c>
      <c r="B182" s="19" t="s">
        <v>57</v>
      </c>
      <c r="C182" s="19" t="s">
        <v>153</v>
      </c>
      <c r="D182" s="19" t="s">
        <v>155</v>
      </c>
      <c r="E182" s="19" t="s">
        <v>21</v>
      </c>
      <c r="F182" s="20">
        <f>F183</f>
        <v>200000</v>
      </c>
      <c r="G182" s="25"/>
      <c r="H182" s="25"/>
    </row>
    <row r="183" spans="1:8" ht="37.5" outlineLevel="2" x14ac:dyDescent="0.25">
      <c r="A183" s="18" t="s">
        <v>34</v>
      </c>
      <c r="B183" s="19" t="s">
        <v>57</v>
      </c>
      <c r="C183" s="19" t="s">
        <v>153</v>
      </c>
      <c r="D183" s="19" t="s">
        <v>155</v>
      </c>
      <c r="E183" s="19" t="s">
        <v>35</v>
      </c>
      <c r="F183" s="20">
        <f>F184</f>
        <v>200000</v>
      </c>
    </row>
    <row r="184" spans="1:8" ht="37.5" outlineLevel="4" x14ac:dyDescent="0.25">
      <c r="A184" s="18" t="s">
        <v>36</v>
      </c>
      <c r="B184" s="19" t="s">
        <v>57</v>
      </c>
      <c r="C184" s="19" t="s">
        <v>153</v>
      </c>
      <c r="D184" s="19" t="s">
        <v>155</v>
      </c>
      <c r="E184" s="19" t="s">
        <v>37</v>
      </c>
      <c r="F184" s="20">
        <f>'[1]потребность 2023 (5)'!K177</f>
        <v>200000</v>
      </c>
    </row>
    <row r="185" spans="1:8" outlineLevel="5" x14ac:dyDescent="0.25">
      <c r="A185" s="18" t="s">
        <v>156</v>
      </c>
      <c r="B185" s="19" t="s">
        <v>57</v>
      </c>
      <c r="C185" s="19" t="s">
        <v>157</v>
      </c>
      <c r="D185" s="19" t="s">
        <v>20</v>
      </c>
      <c r="E185" s="19" t="s">
        <v>21</v>
      </c>
      <c r="F185" s="20">
        <f>F186</f>
        <v>605000</v>
      </c>
    </row>
    <row r="186" spans="1:8" ht="37.5" outlineLevel="6" x14ac:dyDescent="0.25">
      <c r="A186" s="18" t="s">
        <v>26</v>
      </c>
      <c r="B186" s="19" t="s">
        <v>57</v>
      </c>
      <c r="C186" s="19" t="s">
        <v>157</v>
      </c>
      <c r="D186" s="19" t="s">
        <v>27</v>
      </c>
      <c r="E186" s="19" t="s">
        <v>21</v>
      </c>
      <c r="F186" s="20">
        <f>F187</f>
        <v>605000</v>
      </c>
    </row>
    <row r="187" spans="1:8" ht="20.25" customHeight="1" outlineLevel="7" x14ac:dyDescent="0.25">
      <c r="A187" s="18" t="s">
        <v>158</v>
      </c>
      <c r="B187" s="19" t="s">
        <v>57</v>
      </c>
      <c r="C187" s="19" t="s">
        <v>157</v>
      </c>
      <c r="D187" s="19" t="s">
        <v>159</v>
      </c>
      <c r="E187" s="19" t="s">
        <v>21</v>
      </c>
      <c r="F187" s="20">
        <f>F188</f>
        <v>605000</v>
      </c>
    </row>
    <row r="188" spans="1:8" ht="20.25" customHeight="1" outlineLevel="7" x14ac:dyDescent="0.25">
      <c r="A188" s="18" t="s">
        <v>34</v>
      </c>
      <c r="B188" s="19" t="s">
        <v>57</v>
      </c>
      <c r="C188" s="19" t="s">
        <v>157</v>
      </c>
      <c r="D188" s="19" t="s">
        <v>159</v>
      </c>
      <c r="E188" s="19" t="s">
        <v>35</v>
      </c>
      <c r="F188" s="20">
        <f>F189</f>
        <v>605000</v>
      </c>
    </row>
    <row r="189" spans="1:8" ht="37.5" outlineLevel="7" x14ac:dyDescent="0.25">
      <c r="A189" s="18" t="s">
        <v>36</v>
      </c>
      <c r="B189" s="19" t="s">
        <v>57</v>
      </c>
      <c r="C189" s="19" t="s">
        <v>157</v>
      </c>
      <c r="D189" s="19" t="s">
        <v>159</v>
      </c>
      <c r="E189" s="19" t="s">
        <v>37</v>
      </c>
      <c r="F189" s="20">
        <f>'[1]потребность 2023 (5)'!K182</f>
        <v>605000</v>
      </c>
    </row>
    <row r="190" spans="1:8" ht="20.25" customHeight="1" outlineLevel="7" x14ac:dyDescent="0.25">
      <c r="A190" s="22" t="s">
        <v>160</v>
      </c>
      <c r="B190" s="23" t="s">
        <v>57</v>
      </c>
      <c r="C190" s="23" t="s">
        <v>161</v>
      </c>
      <c r="D190" s="23" t="s">
        <v>20</v>
      </c>
      <c r="E190" s="23" t="s">
        <v>21</v>
      </c>
      <c r="F190" s="24">
        <f>F208+F197+F220+F191</f>
        <v>16603133.93</v>
      </c>
    </row>
    <row r="191" spans="1:8" outlineLevel="7" x14ac:dyDescent="0.25">
      <c r="A191" s="18" t="s">
        <v>162</v>
      </c>
      <c r="B191" s="19" t="s">
        <v>57</v>
      </c>
      <c r="C191" s="19" t="s">
        <v>163</v>
      </c>
      <c r="D191" s="19" t="s">
        <v>20</v>
      </c>
      <c r="E191" s="19" t="s">
        <v>21</v>
      </c>
      <c r="F191" s="20">
        <f>F192</f>
        <v>1122746.8500000001</v>
      </c>
    </row>
    <row r="192" spans="1:8" ht="37.5" outlineLevel="7" x14ac:dyDescent="0.25">
      <c r="A192" s="22" t="s">
        <v>26</v>
      </c>
      <c r="B192" s="19" t="s">
        <v>57</v>
      </c>
      <c r="C192" s="23" t="s">
        <v>163</v>
      </c>
      <c r="D192" s="23" t="s">
        <v>27</v>
      </c>
      <c r="E192" s="23" t="s">
        <v>21</v>
      </c>
      <c r="F192" s="24">
        <f>F194</f>
        <v>1122746.8500000001</v>
      </c>
    </row>
    <row r="193" spans="1:8" s="26" customFormat="1" outlineLevel="7" x14ac:dyDescent="0.25">
      <c r="A193" s="18" t="s">
        <v>66</v>
      </c>
      <c r="B193" s="19" t="s">
        <v>57</v>
      </c>
      <c r="C193" s="19" t="s">
        <v>163</v>
      </c>
      <c r="D193" s="19" t="s">
        <v>67</v>
      </c>
      <c r="E193" s="19" t="s">
        <v>21</v>
      </c>
      <c r="F193" s="20">
        <f>F194</f>
        <v>1122746.8500000001</v>
      </c>
      <c r="G193" s="25"/>
      <c r="H193" s="25"/>
    </row>
    <row r="194" spans="1:8" ht="64.150000000000006" customHeight="1" outlineLevel="7" x14ac:dyDescent="0.25">
      <c r="A194" s="35" t="s">
        <v>164</v>
      </c>
      <c r="B194" s="19" t="s">
        <v>57</v>
      </c>
      <c r="C194" s="19" t="s">
        <v>163</v>
      </c>
      <c r="D194" s="19" t="s">
        <v>165</v>
      </c>
      <c r="E194" s="19" t="s">
        <v>21</v>
      </c>
      <c r="F194" s="20">
        <f>F195</f>
        <v>1122746.8500000001</v>
      </c>
    </row>
    <row r="195" spans="1:8" ht="37.5" outlineLevel="7" x14ac:dyDescent="0.25">
      <c r="A195" s="18" t="s">
        <v>34</v>
      </c>
      <c r="B195" s="19" t="s">
        <v>57</v>
      </c>
      <c r="C195" s="19" t="s">
        <v>163</v>
      </c>
      <c r="D195" s="19" t="s">
        <v>165</v>
      </c>
      <c r="E195" s="19" t="s">
        <v>35</v>
      </c>
      <c r="F195" s="20">
        <f>F196</f>
        <v>1122746.8500000001</v>
      </c>
    </row>
    <row r="196" spans="1:8" ht="37.5" outlineLevel="7" x14ac:dyDescent="0.25">
      <c r="A196" s="18" t="s">
        <v>36</v>
      </c>
      <c r="B196" s="19" t="s">
        <v>57</v>
      </c>
      <c r="C196" s="19" t="s">
        <v>163</v>
      </c>
      <c r="D196" s="19" t="s">
        <v>165</v>
      </c>
      <c r="E196" s="19" t="s">
        <v>37</v>
      </c>
      <c r="F196" s="20">
        <f>'[1]потребность 2023 (5)'!K189</f>
        <v>1122746.8500000001</v>
      </c>
    </row>
    <row r="197" spans="1:8" outlineLevel="7" x14ac:dyDescent="0.25">
      <c r="A197" s="18" t="s">
        <v>166</v>
      </c>
      <c r="B197" s="19" t="s">
        <v>57</v>
      </c>
      <c r="C197" s="19" t="s">
        <v>167</v>
      </c>
      <c r="D197" s="19" t="s">
        <v>20</v>
      </c>
      <c r="E197" s="19" t="s">
        <v>21</v>
      </c>
      <c r="F197" s="20">
        <f>F198+F205</f>
        <v>1488387.08</v>
      </c>
    </row>
    <row r="198" spans="1:8" ht="37.5" outlineLevel="7" x14ac:dyDescent="0.25">
      <c r="A198" s="18" t="s">
        <v>26</v>
      </c>
      <c r="B198" s="19" t="s">
        <v>57</v>
      </c>
      <c r="C198" s="19" t="s">
        <v>167</v>
      </c>
      <c r="D198" s="19" t="s">
        <v>27</v>
      </c>
      <c r="E198" s="19" t="s">
        <v>21</v>
      </c>
      <c r="F198" s="20">
        <f>F200</f>
        <v>3387.08</v>
      </c>
    </row>
    <row r="199" spans="1:8" ht="20.25" customHeight="1" outlineLevel="7" x14ac:dyDescent="0.25">
      <c r="A199" s="18" t="s">
        <v>66</v>
      </c>
      <c r="B199" s="19" t="s">
        <v>57</v>
      </c>
      <c r="C199" s="19" t="s">
        <v>167</v>
      </c>
      <c r="D199" s="19" t="s">
        <v>67</v>
      </c>
      <c r="E199" s="19" t="s">
        <v>21</v>
      </c>
      <c r="F199" s="20">
        <f>F200</f>
        <v>3387.08</v>
      </c>
    </row>
    <row r="200" spans="1:8" ht="62.45" customHeight="1" outlineLevel="7" x14ac:dyDescent="0.25">
      <c r="A200" s="34" t="s">
        <v>168</v>
      </c>
      <c r="B200" s="19" t="s">
        <v>57</v>
      </c>
      <c r="C200" s="19" t="s">
        <v>167</v>
      </c>
      <c r="D200" s="19" t="s">
        <v>169</v>
      </c>
      <c r="E200" s="19" t="s">
        <v>21</v>
      </c>
      <c r="F200" s="20">
        <f>F201</f>
        <v>3387.08</v>
      </c>
    </row>
    <row r="201" spans="1:8" ht="37.5" outlineLevel="7" x14ac:dyDescent="0.25">
      <c r="A201" s="18" t="s">
        <v>34</v>
      </c>
      <c r="B201" s="19" t="s">
        <v>57</v>
      </c>
      <c r="C201" s="19" t="s">
        <v>167</v>
      </c>
      <c r="D201" s="19" t="s">
        <v>169</v>
      </c>
      <c r="E201" s="19" t="s">
        <v>35</v>
      </c>
      <c r="F201" s="20">
        <f>F202</f>
        <v>3387.08</v>
      </c>
    </row>
    <row r="202" spans="1:8" s="26" customFormat="1" ht="37.5" outlineLevel="7" x14ac:dyDescent="0.25">
      <c r="A202" s="18" t="s">
        <v>36</v>
      </c>
      <c r="B202" s="19" t="s">
        <v>57</v>
      </c>
      <c r="C202" s="19" t="s">
        <v>167</v>
      </c>
      <c r="D202" s="19" t="s">
        <v>169</v>
      </c>
      <c r="E202" s="19" t="s">
        <v>37</v>
      </c>
      <c r="F202" s="29">
        <f>'[1]потребность 2023 (5)'!K195</f>
        <v>3387.08</v>
      </c>
      <c r="G202" s="25"/>
      <c r="H202" s="25"/>
    </row>
    <row r="203" spans="1:8" s="26" customFormat="1" ht="56.25" outlineLevel="7" x14ac:dyDescent="0.25">
      <c r="A203" s="37" t="s">
        <v>170</v>
      </c>
      <c r="B203" s="19" t="s">
        <v>57</v>
      </c>
      <c r="C203" s="19" t="s">
        <v>167</v>
      </c>
      <c r="D203" s="19" t="s">
        <v>171</v>
      </c>
      <c r="E203" s="19" t="s">
        <v>21</v>
      </c>
      <c r="F203" s="29">
        <f>F204</f>
        <v>1485000</v>
      </c>
      <c r="G203" s="25"/>
      <c r="H203" s="25"/>
    </row>
    <row r="204" spans="1:8" s="26" customFormat="1" ht="37.5" outlineLevel="7" x14ac:dyDescent="0.25">
      <c r="A204" s="38" t="s">
        <v>172</v>
      </c>
      <c r="B204" s="19" t="s">
        <v>57</v>
      </c>
      <c r="C204" s="19" t="s">
        <v>167</v>
      </c>
      <c r="D204" s="19" t="s">
        <v>173</v>
      </c>
      <c r="E204" s="19" t="s">
        <v>21</v>
      </c>
      <c r="F204" s="29">
        <f>F205</f>
        <v>1485000</v>
      </c>
      <c r="G204" s="25"/>
      <c r="H204" s="25"/>
    </row>
    <row r="205" spans="1:8" s="26" customFormat="1" ht="37.35" customHeight="1" outlineLevel="7" x14ac:dyDescent="0.25">
      <c r="A205" s="38" t="s">
        <v>174</v>
      </c>
      <c r="B205" s="19" t="s">
        <v>57</v>
      </c>
      <c r="C205" s="19" t="s">
        <v>167</v>
      </c>
      <c r="D205" s="19" t="s">
        <v>175</v>
      </c>
      <c r="E205" s="19" t="s">
        <v>21</v>
      </c>
      <c r="F205" s="29">
        <f>F206</f>
        <v>1485000</v>
      </c>
      <c r="G205" s="25"/>
      <c r="H205" s="25"/>
    </row>
    <row r="206" spans="1:8" s="26" customFormat="1" ht="42.75" customHeight="1" outlineLevel="7" x14ac:dyDescent="0.25">
      <c r="A206" s="38" t="s">
        <v>38</v>
      </c>
      <c r="B206" s="19" t="s">
        <v>57</v>
      </c>
      <c r="C206" s="19" t="s">
        <v>167</v>
      </c>
      <c r="D206" s="19" t="s">
        <v>175</v>
      </c>
      <c r="E206" s="19" t="s">
        <v>39</v>
      </c>
      <c r="F206" s="29">
        <f>F207</f>
        <v>1485000</v>
      </c>
      <c r="G206" s="25"/>
      <c r="H206" s="25"/>
    </row>
    <row r="207" spans="1:8" s="26" customFormat="1" ht="67.5" customHeight="1" outlineLevel="7" x14ac:dyDescent="0.25">
      <c r="A207" s="18" t="s">
        <v>176</v>
      </c>
      <c r="B207" s="19" t="s">
        <v>57</v>
      </c>
      <c r="C207" s="19" t="s">
        <v>167</v>
      </c>
      <c r="D207" s="19" t="s">
        <v>175</v>
      </c>
      <c r="E207" s="19" t="s">
        <v>177</v>
      </c>
      <c r="F207" s="29">
        <f>'[1]потребность 2023 (5)'!K200+1385000</f>
        <v>1485000</v>
      </c>
      <c r="G207" s="25"/>
      <c r="H207" s="25"/>
    </row>
    <row r="208" spans="1:8" ht="27.75" customHeight="1" outlineLevel="7" x14ac:dyDescent="0.25">
      <c r="A208" s="18" t="s">
        <v>178</v>
      </c>
      <c r="B208" s="19" t="s">
        <v>57</v>
      </c>
      <c r="C208" s="19" t="s">
        <v>179</v>
      </c>
      <c r="D208" s="19" t="s">
        <v>20</v>
      </c>
      <c r="E208" s="19" t="s">
        <v>21</v>
      </c>
      <c r="F208" s="20">
        <f>F209</f>
        <v>13057000</v>
      </c>
    </row>
    <row r="209" spans="1:8" ht="56.25" outlineLevel="7" x14ac:dyDescent="0.25">
      <c r="A209" s="22" t="s">
        <v>180</v>
      </c>
      <c r="B209" s="23" t="s">
        <v>57</v>
      </c>
      <c r="C209" s="23" t="s">
        <v>179</v>
      </c>
      <c r="D209" s="23" t="s">
        <v>181</v>
      </c>
      <c r="E209" s="23" t="s">
        <v>21</v>
      </c>
      <c r="F209" s="24">
        <f>F210</f>
        <v>13057000</v>
      </c>
    </row>
    <row r="210" spans="1:8" ht="53.65" customHeight="1" outlineLevel="7" x14ac:dyDescent="0.25">
      <c r="A210" s="18" t="s">
        <v>182</v>
      </c>
      <c r="B210" s="19" t="s">
        <v>57</v>
      </c>
      <c r="C210" s="19" t="s">
        <v>179</v>
      </c>
      <c r="D210" s="19" t="s">
        <v>183</v>
      </c>
      <c r="E210" s="19" t="s">
        <v>21</v>
      </c>
      <c r="F210" s="20">
        <f>F211+F217</f>
        <v>13057000</v>
      </c>
    </row>
    <row r="211" spans="1:8" ht="56.25" outlineLevel="7" x14ac:dyDescent="0.25">
      <c r="A211" s="18" t="s">
        <v>184</v>
      </c>
      <c r="B211" s="19" t="s">
        <v>57</v>
      </c>
      <c r="C211" s="19" t="s">
        <v>179</v>
      </c>
      <c r="D211" s="19" t="s">
        <v>185</v>
      </c>
      <c r="E211" s="19" t="s">
        <v>21</v>
      </c>
      <c r="F211" s="20">
        <f>F212</f>
        <v>13057000</v>
      </c>
    </row>
    <row r="212" spans="1:8" s="26" customFormat="1" ht="37.5" outlineLevel="7" x14ac:dyDescent="0.25">
      <c r="A212" s="18" t="s">
        <v>34</v>
      </c>
      <c r="B212" s="19" t="s">
        <v>57</v>
      </c>
      <c r="C212" s="19" t="s">
        <v>179</v>
      </c>
      <c r="D212" s="19" t="s">
        <v>185</v>
      </c>
      <c r="E212" s="19" t="s">
        <v>35</v>
      </c>
      <c r="F212" s="20">
        <f>F213</f>
        <v>13057000</v>
      </c>
      <c r="G212" s="25"/>
      <c r="H212" s="25"/>
    </row>
    <row r="213" spans="1:8" ht="44.45" customHeight="1" outlineLevel="7" x14ac:dyDescent="0.25">
      <c r="A213" s="18" t="s">
        <v>36</v>
      </c>
      <c r="B213" s="19" t="s">
        <v>57</v>
      </c>
      <c r="C213" s="19" t="s">
        <v>179</v>
      </c>
      <c r="D213" s="19" t="s">
        <v>185</v>
      </c>
      <c r="E213" s="19" t="s">
        <v>37</v>
      </c>
      <c r="F213" s="20">
        <f>'[1]потребность 2023 (5)'!K206</f>
        <v>13057000</v>
      </c>
    </row>
    <row r="214" spans="1:8" ht="59.85" hidden="1" customHeight="1" outlineLevel="7" x14ac:dyDescent="0.25">
      <c r="A214" s="35" t="s">
        <v>186</v>
      </c>
      <c r="B214" s="19" t="s">
        <v>57</v>
      </c>
      <c r="C214" s="19" t="s">
        <v>179</v>
      </c>
      <c r="D214" s="19" t="s">
        <v>187</v>
      </c>
      <c r="E214" s="19" t="s">
        <v>21</v>
      </c>
      <c r="F214" s="20">
        <f>F215</f>
        <v>0</v>
      </c>
    </row>
    <row r="215" spans="1:8" ht="37.5" hidden="1" outlineLevel="7" x14ac:dyDescent="0.25">
      <c r="A215" s="18" t="s">
        <v>34</v>
      </c>
      <c r="B215" s="19" t="s">
        <v>57</v>
      </c>
      <c r="C215" s="19" t="s">
        <v>179</v>
      </c>
      <c r="D215" s="19" t="s">
        <v>187</v>
      </c>
      <c r="E215" s="19" t="s">
        <v>35</v>
      </c>
      <c r="F215" s="20">
        <f>F216</f>
        <v>0</v>
      </c>
    </row>
    <row r="216" spans="1:8" ht="21.75" hidden="1" customHeight="1" outlineLevel="7" x14ac:dyDescent="0.25">
      <c r="A216" s="18" t="s">
        <v>36</v>
      </c>
      <c r="B216" s="19" t="s">
        <v>57</v>
      </c>
      <c r="C216" s="19" t="s">
        <v>179</v>
      </c>
      <c r="D216" s="19" t="s">
        <v>187</v>
      </c>
      <c r="E216" s="19" t="s">
        <v>37</v>
      </c>
      <c r="F216" s="20">
        <v>0</v>
      </c>
    </row>
    <row r="217" spans="1:8" ht="43.5" hidden="1" customHeight="1" outlineLevel="7" x14ac:dyDescent="0.25">
      <c r="A217" s="18" t="s">
        <v>188</v>
      </c>
      <c r="B217" s="19" t="s">
        <v>57</v>
      </c>
      <c r="C217" s="19" t="s">
        <v>179</v>
      </c>
      <c r="D217" s="19" t="s">
        <v>189</v>
      </c>
      <c r="E217" s="19" t="s">
        <v>21</v>
      </c>
      <c r="F217" s="21">
        <f>F218</f>
        <v>0</v>
      </c>
    </row>
    <row r="218" spans="1:8" ht="37.5" hidden="1" outlineLevel="7" x14ac:dyDescent="0.25">
      <c r="A218" s="18" t="s">
        <v>34</v>
      </c>
      <c r="B218" s="19" t="s">
        <v>57</v>
      </c>
      <c r="C218" s="19" t="s">
        <v>179</v>
      </c>
      <c r="D218" s="19" t="s">
        <v>189</v>
      </c>
      <c r="E218" s="19" t="s">
        <v>35</v>
      </c>
      <c r="F218" s="21">
        <f>F219</f>
        <v>0</v>
      </c>
    </row>
    <row r="219" spans="1:8" ht="37.5" hidden="1" outlineLevel="7" x14ac:dyDescent="0.25">
      <c r="A219" s="18" t="s">
        <v>36</v>
      </c>
      <c r="B219" s="19" t="s">
        <v>57</v>
      </c>
      <c r="C219" s="19" t="s">
        <v>179</v>
      </c>
      <c r="D219" s="19" t="s">
        <v>189</v>
      </c>
      <c r="E219" s="19" t="s">
        <v>37</v>
      </c>
      <c r="F219" s="20">
        <f>[1]потребность!I207-310000</f>
        <v>0</v>
      </c>
    </row>
    <row r="220" spans="1:8" ht="31.9" customHeight="1" outlineLevel="7" x14ac:dyDescent="0.25">
      <c r="A220" s="18" t="s">
        <v>190</v>
      </c>
      <c r="B220" s="19" t="s">
        <v>57</v>
      </c>
      <c r="C220" s="19" t="s">
        <v>191</v>
      </c>
      <c r="D220" s="19" t="s">
        <v>20</v>
      </c>
      <c r="E220" s="19" t="s">
        <v>21</v>
      </c>
      <c r="F220" s="20">
        <f>F221+F226</f>
        <v>935000</v>
      </c>
    </row>
    <row r="221" spans="1:8" ht="39.200000000000003" customHeight="1" outlineLevel="7" x14ac:dyDescent="0.25">
      <c r="A221" s="22" t="s">
        <v>192</v>
      </c>
      <c r="B221" s="23" t="s">
        <v>57</v>
      </c>
      <c r="C221" s="23" t="s">
        <v>191</v>
      </c>
      <c r="D221" s="23" t="s">
        <v>193</v>
      </c>
      <c r="E221" s="23" t="s">
        <v>21</v>
      </c>
      <c r="F221" s="20">
        <f>F222</f>
        <v>100000</v>
      </c>
    </row>
    <row r="222" spans="1:8" ht="37.5" outlineLevel="7" x14ac:dyDescent="0.25">
      <c r="A222" s="18" t="s">
        <v>194</v>
      </c>
      <c r="B222" s="19" t="s">
        <v>57</v>
      </c>
      <c r="C222" s="19" t="s">
        <v>191</v>
      </c>
      <c r="D222" s="19" t="s">
        <v>195</v>
      </c>
      <c r="E222" s="19" t="s">
        <v>21</v>
      </c>
      <c r="F222" s="20">
        <f>F223</f>
        <v>100000</v>
      </c>
    </row>
    <row r="223" spans="1:8" ht="83.25" customHeight="1" outlineLevel="7" x14ac:dyDescent="0.25">
      <c r="A223" s="18" t="s">
        <v>196</v>
      </c>
      <c r="B223" s="19" t="s">
        <v>57</v>
      </c>
      <c r="C223" s="19" t="s">
        <v>191</v>
      </c>
      <c r="D223" s="19" t="s">
        <v>197</v>
      </c>
      <c r="E223" s="19" t="s">
        <v>21</v>
      </c>
      <c r="F223" s="20">
        <f>F224</f>
        <v>100000</v>
      </c>
    </row>
    <row r="224" spans="1:8" outlineLevel="2" x14ac:dyDescent="0.25">
      <c r="A224" s="18" t="s">
        <v>38</v>
      </c>
      <c r="B224" s="19" t="s">
        <v>57</v>
      </c>
      <c r="C224" s="19" t="s">
        <v>191</v>
      </c>
      <c r="D224" s="19" t="s">
        <v>197</v>
      </c>
      <c r="E224" s="19" t="s">
        <v>39</v>
      </c>
      <c r="F224" s="20">
        <f>F225</f>
        <v>100000</v>
      </c>
    </row>
    <row r="225" spans="1:8" ht="62.1" customHeight="1" outlineLevel="2" x14ac:dyDescent="0.25">
      <c r="A225" s="18" t="s">
        <v>176</v>
      </c>
      <c r="B225" s="19" t="s">
        <v>57</v>
      </c>
      <c r="C225" s="19" t="s">
        <v>191</v>
      </c>
      <c r="D225" s="19" t="s">
        <v>197</v>
      </c>
      <c r="E225" s="19" t="s">
        <v>177</v>
      </c>
      <c r="F225" s="20">
        <f>'[1]потребность 2023 (5)'!K218</f>
        <v>100000</v>
      </c>
    </row>
    <row r="226" spans="1:8" ht="60.75" customHeight="1" outlineLevel="2" x14ac:dyDescent="0.25">
      <c r="A226" s="22" t="s">
        <v>198</v>
      </c>
      <c r="B226" s="23" t="s">
        <v>57</v>
      </c>
      <c r="C226" s="23" t="s">
        <v>191</v>
      </c>
      <c r="D226" s="23" t="s">
        <v>199</v>
      </c>
      <c r="E226" s="23" t="s">
        <v>21</v>
      </c>
      <c r="F226" s="24">
        <f>F227+F231</f>
        <v>835000</v>
      </c>
    </row>
    <row r="227" spans="1:8" ht="37.5" outlineLevel="2" x14ac:dyDescent="0.25">
      <c r="A227" s="18" t="s">
        <v>200</v>
      </c>
      <c r="B227" s="19" t="s">
        <v>57</v>
      </c>
      <c r="C227" s="19" t="s">
        <v>191</v>
      </c>
      <c r="D227" s="19" t="s">
        <v>201</v>
      </c>
      <c r="E227" s="19" t="s">
        <v>21</v>
      </c>
      <c r="F227" s="21">
        <f>F228</f>
        <v>235000</v>
      </c>
    </row>
    <row r="228" spans="1:8" outlineLevel="2" x14ac:dyDescent="0.25">
      <c r="A228" s="18" t="s">
        <v>202</v>
      </c>
      <c r="B228" s="19" t="s">
        <v>57</v>
      </c>
      <c r="C228" s="19" t="s">
        <v>191</v>
      </c>
      <c r="D228" s="19" t="s">
        <v>203</v>
      </c>
      <c r="E228" s="19" t="s">
        <v>21</v>
      </c>
      <c r="F228" s="21">
        <f>F229</f>
        <v>235000</v>
      </c>
    </row>
    <row r="229" spans="1:8" s="26" customFormat="1" ht="37.5" outlineLevel="3" x14ac:dyDescent="0.25">
      <c r="A229" s="18" t="s">
        <v>34</v>
      </c>
      <c r="B229" s="19" t="s">
        <v>57</v>
      </c>
      <c r="C229" s="19" t="s">
        <v>191</v>
      </c>
      <c r="D229" s="19" t="s">
        <v>203</v>
      </c>
      <c r="E229" s="19" t="s">
        <v>35</v>
      </c>
      <c r="F229" s="21">
        <f>F230</f>
        <v>235000</v>
      </c>
      <c r="G229" s="25"/>
      <c r="H229" s="25"/>
    </row>
    <row r="230" spans="1:8" ht="37.5" outlineLevel="3" x14ac:dyDescent="0.25">
      <c r="A230" s="18" t="s">
        <v>36</v>
      </c>
      <c r="B230" s="19" t="s">
        <v>57</v>
      </c>
      <c r="C230" s="19" t="s">
        <v>191</v>
      </c>
      <c r="D230" s="19" t="s">
        <v>203</v>
      </c>
      <c r="E230" s="19" t="s">
        <v>37</v>
      </c>
      <c r="F230" s="20">
        <f>'[1]потребность 2023 (5)'!K223</f>
        <v>235000</v>
      </c>
    </row>
    <row r="231" spans="1:8" ht="37.5" outlineLevel="3" x14ac:dyDescent="0.25">
      <c r="A231" s="18" t="s">
        <v>204</v>
      </c>
      <c r="B231" s="19" t="s">
        <v>57</v>
      </c>
      <c r="C231" s="19" t="s">
        <v>191</v>
      </c>
      <c r="D231" s="19" t="s">
        <v>205</v>
      </c>
      <c r="E231" s="19" t="s">
        <v>21</v>
      </c>
      <c r="F231" s="20">
        <f>F232</f>
        <v>600000</v>
      </c>
    </row>
    <row r="232" spans="1:8" outlineLevel="3" x14ac:dyDescent="0.25">
      <c r="A232" s="18" t="s">
        <v>206</v>
      </c>
      <c r="B232" s="19" t="s">
        <v>57</v>
      </c>
      <c r="C232" s="19" t="s">
        <v>191</v>
      </c>
      <c r="D232" s="19" t="s">
        <v>207</v>
      </c>
      <c r="E232" s="19" t="s">
        <v>21</v>
      </c>
      <c r="F232" s="20">
        <f>F233</f>
        <v>600000</v>
      </c>
    </row>
    <row r="233" spans="1:8" ht="18.75" customHeight="1" outlineLevel="3" x14ac:dyDescent="0.25">
      <c r="A233" s="18" t="s">
        <v>34</v>
      </c>
      <c r="B233" s="19" t="s">
        <v>57</v>
      </c>
      <c r="C233" s="19" t="s">
        <v>191</v>
      </c>
      <c r="D233" s="19" t="s">
        <v>207</v>
      </c>
      <c r="E233" s="19" t="s">
        <v>35</v>
      </c>
      <c r="F233" s="20">
        <f>F234</f>
        <v>600000</v>
      </c>
    </row>
    <row r="234" spans="1:8" ht="19.5" customHeight="1" outlineLevel="3" x14ac:dyDescent="0.25">
      <c r="A234" s="18" t="s">
        <v>36</v>
      </c>
      <c r="B234" s="19" t="s">
        <v>57</v>
      </c>
      <c r="C234" s="19" t="s">
        <v>191</v>
      </c>
      <c r="D234" s="19" t="s">
        <v>207</v>
      </c>
      <c r="E234" s="19" t="s">
        <v>37</v>
      </c>
      <c r="F234" s="20">
        <f>'[1]потребность 2023 (5)'!K227</f>
        <v>600000</v>
      </c>
    </row>
    <row r="235" spans="1:8" outlineLevel="5" x14ac:dyDescent="0.25">
      <c r="A235" s="22" t="s">
        <v>208</v>
      </c>
      <c r="B235" s="23" t="s">
        <v>57</v>
      </c>
      <c r="C235" s="23" t="s">
        <v>209</v>
      </c>
      <c r="D235" s="23" t="s">
        <v>20</v>
      </c>
      <c r="E235" s="23" t="s">
        <v>21</v>
      </c>
      <c r="F235" s="24">
        <f>F236+F242+F273+F319</f>
        <v>72220295.390000001</v>
      </c>
    </row>
    <row r="236" spans="1:8" outlineLevel="6" x14ac:dyDescent="0.25">
      <c r="A236" s="18" t="s">
        <v>210</v>
      </c>
      <c r="B236" s="19" t="s">
        <v>57</v>
      </c>
      <c r="C236" s="19" t="s">
        <v>211</v>
      </c>
      <c r="D236" s="19" t="s">
        <v>20</v>
      </c>
      <c r="E236" s="19" t="s">
        <v>21</v>
      </c>
      <c r="F236" s="20">
        <f>F237</f>
        <v>2483113.73</v>
      </c>
    </row>
    <row r="237" spans="1:8" ht="61.5" customHeight="1" outlineLevel="7" x14ac:dyDescent="0.25">
      <c r="A237" s="22" t="s">
        <v>212</v>
      </c>
      <c r="B237" s="23" t="s">
        <v>57</v>
      </c>
      <c r="C237" s="23" t="s">
        <v>211</v>
      </c>
      <c r="D237" s="23" t="s">
        <v>105</v>
      </c>
      <c r="E237" s="23" t="s">
        <v>21</v>
      </c>
      <c r="F237" s="24">
        <f>F238</f>
        <v>2483113.73</v>
      </c>
    </row>
    <row r="238" spans="1:8" s="26" customFormat="1" ht="37.5" outlineLevel="1" x14ac:dyDescent="0.25">
      <c r="A238" s="18" t="s">
        <v>213</v>
      </c>
      <c r="B238" s="19" t="s">
        <v>57</v>
      </c>
      <c r="C238" s="19" t="s">
        <v>211</v>
      </c>
      <c r="D238" s="19" t="s">
        <v>107</v>
      </c>
      <c r="E238" s="19" t="s">
        <v>21</v>
      </c>
      <c r="F238" s="20">
        <f>F239</f>
        <v>2483113.73</v>
      </c>
      <c r="G238" s="25"/>
      <c r="H238" s="25"/>
    </row>
    <row r="239" spans="1:8" outlineLevel="1" x14ac:dyDescent="0.25">
      <c r="A239" s="18" t="s">
        <v>214</v>
      </c>
      <c r="B239" s="19" t="s">
        <v>57</v>
      </c>
      <c r="C239" s="19" t="s">
        <v>211</v>
      </c>
      <c r="D239" s="19" t="s">
        <v>215</v>
      </c>
      <c r="E239" s="19" t="s">
        <v>21</v>
      </c>
      <c r="F239" s="20">
        <f>F240</f>
        <v>2483113.73</v>
      </c>
    </row>
    <row r="240" spans="1:8" s="26" customFormat="1" ht="37.5" outlineLevel="1" x14ac:dyDescent="0.25">
      <c r="A240" s="18" t="s">
        <v>34</v>
      </c>
      <c r="B240" s="19" t="s">
        <v>57</v>
      </c>
      <c r="C240" s="19" t="s">
        <v>211</v>
      </c>
      <c r="D240" s="19" t="s">
        <v>215</v>
      </c>
      <c r="E240" s="19" t="s">
        <v>35</v>
      </c>
      <c r="F240" s="20">
        <f>F241</f>
        <v>2483113.73</v>
      </c>
      <c r="G240" s="25"/>
      <c r="H240" s="25"/>
    </row>
    <row r="241" spans="1:8" ht="36.75" customHeight="1" outlineLevel="1" x14ac:dyDescent="0.25">
      <c r="A241" s="18" t="s">
        <v>36</v>
      </c>
      <c r="B241" s="19" t="s">
        <v>57</v>
      </c>
      <c r="C241" s="19" t="s">
        <v>211</v>
      </c>
      <c r="D241" s="19" t="s">
        <v>215</v>
      </c>
      <c r="E241" s="19" t="s">
        <v>37</v>
      </c>
      <c r="F241" s="21">
        <f>'[1]потребность 2023 (5)'!K234-16886.27</f>
        <v>2483113.73</v>
      </c>
    </row>
    <row r="242" spans="1:8" ht="18.75" customHeight="1" outlineLevel="7" x14ac:dyDescent="0.25">
      <c r="A242" s="18" t="s">
        <v>216</v>
      </c>
      <c r="B242" s="19" t="s">
        <v>57</v>
      </c>
      <c r="C242" s="19" t="s">
        <v>217</v>
      </c>
      <c r="D242" s="19" t="s">
        <v>20</v>
      </c>
      <c r="E242" s="19" t="s">
        <v>21</v>
      </c>
      <c r="F242" s="20">
        <f>F243</f>
        <v>39466958.350000001</v>
      </c>
    </row>
    <row r="243" spans="1:8" ht="56.25" outlineLevel="7" x14ac:dyDescent="0.25">
      <c r="A243" s="22" t="s">
        <v>218</v>
      </c>
      <c r="B243" s="23" t="s">
        <v>57</v>
      </c>
      <c r="C243" s="23" t="s">
        <v>217</v>
      </c>
      <c r="D243" s="23" t="s">
        <v>219</v>
      </c>
      <c r="E243" s="23" t="s">
        <v>21</v>
      </c>
      <c r="F243" s="24">
        <f>F244</f>
        <v>39466958.350000001</v>
      </c>
    </row>
    <row r="244" spans="1:8" ht="56.25" outlineLevel="7" x14ac:dyDescent="0.25">
      <c r="A244" s="18" t="s">
        <v>220</v>
      </c>
      <c r="B244" s="19" t="s">
        <v>57</v>
      </c>
      <c r="C244" s="19" t="s">
        <v>217</v>
      </c>
      <c r="D244" s="19" t="s">
        <v>221</v>
      </c>
      <c r="E244" s="19" t="s">
        <v>21</v>
      </c>
      <c r="F244" s="20">
        <f>F245+F252+F255+F261+F258+F264+F270+F267</f>
        <v>39466958.350000001</v>
      </c>
    </row>
    <row r="245" spans="1:8" ht="75" outlineLevel="1" x14ac:dyDescent="0.25">
      <c r="A245" s="18" t="s">
        <v>222</v>
      </c>
      <c r="B245" s="19" t="s">
        <v>57</v>
      </c>
      <c r="C245" s="19" t="s">
        <v>217</v>
      </c>
      <c r="D245" s="19" t="s">
        <v>223</v>
      </c>
      <c r="E245" s="19" t="s">
        <v>21</v>
      </c>
      <c r="F245" s="20">
        <f>F246+F248+F250</f>
        <v>11659292.050000001</v>
      </c>
    </row>
    <row r="246" spans="1:8" s="26" customFormat="1" ht="37.5" outlineLevel="1" x14ac:dyDescent="0.25">
      <c r="A246" s="18" t="s">
        <v>34</v>
      </c>
      <c r="B246" s="19" t="s">
        <v>57</v>
      </c>
      <c r="C246" s="19" t="s">
        <v>217</v>
      </c>
      <c r="D246" s="19" t="s">
        <v>223</v>
      </c>
      <c r="E246" s="19" t="s">
        <v>35</v>
      </c>
      <c r="F246" s="20">
        <f>F247</f>
        <v>1180603.8700000001</v>
      </c>
      <c r="G246" s="25"/>
      <c r="H246" s="25"/>
    </row>
    <row r="247" spans="1:8" ht="39.200000000000003" customHeight="1" outlineLevel="1" x14ac:dyDescent="0.25">
      <c r="A247" s="30" t="s">
        <v>36</v>
      </c>
      <c r="B247" s="31" t="s">
        <v>57</v>
      </c>
      <c r="C247" s="31" t="s">
        <v>217</v>
      </c>
      <c r="D247" s="31" t="s">
        <v>223</v>
      </c>
      <c r="E247" s="31" t="s">
        <v>37</v>
      </c>
      <c r="F247" s="39">
        <f>'[1]потребность 2023 (5)'!K245-1040707.95-178688.18+6200000-5300000</f>
        <v>1180603.8700000001</v>
      </c>
    </row>
    <row r="248" spans="1:8" ht="41.25" customHeight="1" outlineLevel="1" x14ac:dyDescent="0.25">
      <c r="A248" s="18" t="s">
        <v>224</v>
      </c>
      <c r="B248" s="19" t="s">
        <v>57</v>
      </c>
      <c r="C248" s="19" t="s">
        <v>217</v>
      </c>
      <c r="D248" s="19" t="s">
        <v>223</v>
      </c>
      <c r="E248" s="19" t="s">
        <v>111</v>
      </c>
      <c r="F248" s="21">
        <f>F249</f>
        <v>478688.18</v>
      </c>
    </row>
    <row r="249" spans="1:8" ht="24.75" customHeight="1" outlineLevel="1" x14ac:dyDescent="0.25">
      <c r="A249" s="30" t="s">
        <v>112</v>
      </c>
      <c r="B249" s="31" t="s">
        <v>57</v>
      </c>
      <c r="C249" s="31" t="s">
        <v>217</v>
      </c>
      <c r="D249" s="31" t="s">
        <v>223</v>
      </c>
      <c r="E249" s="31" t="s">
        <v>113</v>
      </c>
      <c r="F249" s="39">
        <f>178688.18+300000</f>
        <v>478688.18</v>
      </c>
    </row>
    <row r="250" spans="1:8" ht="27.75" customHeight="1" outlineLevel="1" x14ac:dyDescent="0.25">
      <c r="A250" s="18" t="s">
        <v>38</v>
      </c>
      <c r="B250" s="19" t="s">
        <v>57</v>
      </c>
      <c r="C250" s="19" t="s">
        <v>217</v>
      </c>
      <c r="D250" s="19" t="s">
        <v>223</v>
      </c>
      <c r="E250" s="19" t="s">
        <v>39</v>
      </c>
      <c r="F250" s="21">
        <f>F251</f>
        <v>10000000</v>
      </c>
    </row>
    <row r="251" spans="1:8" ht="57.75" customHeight="1" outlineLevel="1" x14ac:dyDescent="0.25">
      <c r="A251" s="18" t="s">
        <v>176</v>
      </c>
      <c r="B251" s="19" t="s">
        <v>57</v>
      </c>
      <c r="C251" s="19" t="s">
        <v>217</v>
      </c>
      <c r="D251" s="19" t="s">
        <v>223</v>
      </c>
      <c r="E251" s="19" t="s">
        <v>177</v>
      </c>
      <c r="F251" s="21">
        <f>'[1]потребность 2023 (5)'!K249</f>
        <v>10000000</v>
      </c>
    </row>
    <row r="252" spans="1:8" ht="21.2" customHeight="1" outlineLevel="1" x14ac:dyDescent="0.25">
      <c r="A252" s="18" t="s">
        <v>225</v>
      </c>
      <c r="B252" s="19" t="s">
        <v>57</v>
      </c>
      <c r="C252" s="19" t="s">
        <v>217</v>
      </c>
      <c r="D252" s="19" t="s">
        <v>226</v>
      </c>
      <c r="E252" s="19" t="s">
        <v>21</v>
      </c>
      <c r="F252" s="21">
        <f>F253</f>
        <v>4400000</v>
      </c>
    </row>
    <row r="253" spans="1:8" ht="21.2" customHeight="1" outlineLevel="1" x14ac:dyDescent="0.25">
      <c r="A253" s="18" t="s">
        <v>38</v>
      </c>
      <c r="B253" s="19" t="s">
        <v>57</v>
      </c>
      <c r="C253" s="19" t="s">
        <v>217</v>
      </c>
      <c r="D253" s="19" t="s">
        <v>226</v>
      </c>
      <c r="E253" s="19" t="s">
        <v>39</v>
      </c>
      <c r="F253" s="21">
        <f>F254</f>
        <v>4400000</v>
      </c>
    </row>
    <row r="254" spans="1:8" ht="55.5" customHeight="1" outlineLevel="1" x14ac:dyDescent="0.25">
      <c r="A254" s="18" t="s">
        <v>176</v>
      </c>
      <c r="B254" s="19" t="s">
        <v>57</v>
      </c>
      <c r="C254" s="19" t="s">
        <v>217</v>
      </c>
      <c r="D254" s="19" t="s">
        <v>226</v>
      </c>
      <c r="E254" s="19" t="s">
        <v>177</v>
      </c>
      <c r="F254" s="20">
        <f>'[1]потребность 2023 (5)'!K252</f>
        <v>4400000</v>
      </c>
    </row>
    <row r="255" spans="1:8" ht="36.75" customHeight="1" outlineLevel="1" x14ac:dyDescent="0.25">
      <c r="A255" s="18" t="s">
        <v>227</v>
      </c>
      <c r="B255" s="19" t="s">
        <v>57</v>
      </c>
      <c r="C255" s="19" t="s">
        <v>217</v>
      </c>
      <c r="D255" s="19" t="s">
        <v>228</v>
      </c>
      <c r="E255" s="19" t="s">
        <v>21</v>
      </c>
      <c r="F255" s="21">
        <f>F256</f>
        <v>15439000</v>
      </c>
    </row>
    <row r="256" spans="1:8" outlineLevel="1" x14ac:dyDescent="0.25">
      <c r="A256" s="18" t="s">
        <v>38</v>
      </c>
      <c r="B256" s="19" t="s">
        <v>57</v>
      </c>
      <c r="C256" s="19" t="s">
        <v>217</v>
      </c>
      <c r="D256" s="19" t="s">
        <v>228</v>
      </c>
      <c r="E256" s="19" t="s">
        <v>39</v>
      </c>
      <c r="F256" s="21">
        <f>F257</f>
        <v>15439000</v>
      </c>
    </row>
    <row r="257" spans="1:6" ht="60.4" customHeight="1" outlineLevel="1" x14ac:dyDescent="0.25">
      <c r="A257" s="18" t="s">
        <v>176</v>
      </c>
      <c r="B257" s="19" t="s">
        <v>57</v>
      </c>
      <c r="C257" s="19" t="s">
        <v>217</v>
      </c>
      <c r="D257" s="19" t="s">
        <v>228</v>
      </c>
      <c r="E257" s="19" t="s">
        <v>177</v>
      </c>
      <c r="F257" s="20">
        <f>'[1]потребность 2023 (5)'!K255</f>
        <v>15439000</v>
      </c>
    </row>
    <row r="258" spans="1:6" ht="56.25" hidden="1" outlineLevel="1" x14ac:dyDescent="0.25">
      <c r="A258" s="18" t="s">
        <v>229</v>
      </c>
      <c r="B258" s="19" t="s">
        <v>57</v>
      </c>
      <c r="C258" s="19" t="s">
        <v>217</v>
      </c>
      <c r="D258" s="19" t="s">
        <v>230</v>
      </c>
      <c r="E258" s="19" t="s">
        <v>21</v>
      </c>
      <c r="F258" s="20">
        <f>F259</f>
        <v>0</v>
      </c>
    </row>
    <row r="259" spans="1:6" ht="37.5" hidden="1" outlineLevel="1" x14ac:dyDescent="0.25">
      <c r="A259" s="18" t="s">
        <v>34</v>
      </c>
      <c r="B259" s="19" t="s">
        <v>57</v>
      </c>
      <c r="C259" s="19" t="s">
        <v>217</v>
      </c>
      <c r="D259" s="19" t="s">
        <v>230</v>
      </c>
      <c r="E259" s="19" t="s">
        <v>35</v>
      </c>
      <c r="F259" s="20">
        <f>F260</f>
        <v>0</v>
      </c>
    </row>
    <row r="260" spans="1:6" ht="49.7" hidden="1" customHeight="1" outlineLevel="1" x14ac:dyDescent="0.25">
      <c r="A260" s="18" t="s">
        <v>36</v>
      </c>
      <c r="B260" s="19" t="s">
        <v>57</v>
      </c>
      <c r="C260" s="19" t="s">
        <v>217</v>
      </c>
      <c r="D260" s="19" t="s">
        <v>230</v>
      </c>
      <c r="E260" s="19" t="s">
        <v>37</v>
      </c>
      <c r="F260" s="20">
        <f>'[1]потребность 2023 (5)'!K258-151444.28</f>
        <v>0</v>
      </c>
    </row>
    <row r="261" spans="1:6" ht="56.25" hidden="1" customHeight="1" outlineLevel="1" x14ac:dyDescent="0.25">
      <c r="A261" s="18" t="s">
        <v>231</v>
      </c>
      <c r="B261" s="19" t="s">
        <v>57</v>
      </c>
      <c r="C261" s="19" t="s">
        <v>217</v>
      </c>
      <c r="D261" s="19" t="s">
        <v>232</v>
      </c>
      <c r="E261" s="19" t="s">
        <v>21</v>
      </c>
      <c r="F261" s="20">
        <f>F262</f>
        <v>0</v>
      </c>
    </row>
    <row r="262" spans="1:6" ht="37.5" hidden="1" customHeight="1" outlineLevel="1" x14ac:dyDescent="0.25">
      <c r="A262" s="18" t="s">
        <v>34</v>
      </c>
      <c r="B262" s="19" t="s">
        <v>57</v>
      </c>
      <c r="C262" s="19" t="s">
        <v>217</v>
      </c>
      <c r="D262" s="19" t="s">
        <v>232</v>
      </c>
      <c r="E262" s="19" t="s">
        <v>35</v>
      </c>
      <c r="F262" s="20">
        <f>F263</f>
        <v>0</v>
      </c>
    </row>
    <row r="263" spans="1:6" ht="37.5" hidden="1" customHeight="1" outlineLevel="1" x14ac:dyDescent="0.25">
      <c r="A263" s="18" t="s">
        <v>36</v>
      </c>
      <c r="B263" s="19" t="s">
        <v>57</v>
      </c>
      <c r="C263" s="19" t="s">
        <v>217</v>
      </c>
      <c r="D263" s="19" t="s">
        <v>232</v>
      </c>
      <c r="E263" s="19" t="s">
        <v>37</v>
      </c>
      <c r="F263" s="20">
        <f>'[1]потребность 2023 (5)'!K261-200000</f>
        <v>0</v>
      </c>
    </row>
    <row r="264" spans="1:6" ht="118.9" customHeight="1" outlineLevel="1" x14ac:dyDescent="0.3">
      <c r="A264" s="36" t="s">
        <v>233</v>
      </c>
      <c r="B264" s="19" t="s">
        <v>57</v>
      </c>
      <c r="C264" s="19" t="s">
        <v>217</v>
      </c>
      <c r="D264" s="19" t="s">
        <v>234</v>
      </c>
      <c r="E264" s="19" t="s">
        <v>21</v>
      </c>
      <c r="F264" s="20">
        <f>F265</f>
        <v>4938363.2699999996</v>
      </c>
    </row>
    <row r="265" spans="1:6" ht="37.5" customHeight="1" outlineLevel="1" x14ac:dyDescent="0.25">
      <c r="A265" s="18" t="s">
        <v>34</v>
      </c>
      <c r="B265" s="19" t="s">
        <v>57</v>
      </c>
      <c r="C265" s="19" t="s">
        <v>217</v>
      </c>
      <c r="D265" s="19" t="s">
        <v>234</v>
      </c>
      <c r="E265" s="19" t="s">
        <v>35</v>
      </c>
      <c r="F265" s="20">
        <f>F266</f>
        <v>4938363.2699999996</v>
      </c>
    </row>
    <row r="266" spans="1:6" ht="37.5" customHeight="1" outlineLevel="1" x14ac:dyDescent="0.25">
      <c r="A266" s="18" t="s">
        <v>36</v>
      </c>
      <c r="B266" s="19" t="s">
        <v>57</v>
      </c>
      <c r="C266" s="19" t="s">
        <v>217</v>
      </c>
      <c r="D266" s="19" t="s">
        <v>234</v>
      </c>
      <c r="E266" s="19" t="s">
        <v>37</v>
      </c>
      <c r="F266" s="20">
        <f>4543163.27+148300+246900</f>
        <v>4938363.2699999996</v>
      </c>
    </row>
    <row r="267" spans="1:6" ht="56.45" customHeight="1" outlineLevel="1" x14ac:dyDescent="0.25">
      <c r="A267" s="18" t="s">
        <v>235</v>
      </c>
      <c r="B267" s="19" t="s">
        <v>57</v>
      </c>
      <c r="C267" s="19" t="s">
        <v>217</v>
      </c>
      <c r="D267" s="19" t="s">
        <v>236</v>
      </c>
      <c r="E267" s="19" t="s">
        <v>21</v>
      </c>
      <c r="F267" s="20">
        <f>F268</f>
        <v>3000000</v>
      </c>
    </row>
    <row r="268" spans="1:6" ht="37.5" customHeight="1" outlineLevel="1" x14ac:dyDescent="0.25">
      <c r="A268" s="18" t="s">
        <v>34</v>
      </c>
      <c r="B268" s="19" t="s">
        <v>57</v>
      </c>
      <c r="C268" s="19" t="s">
        <v>217</v>
      </c>
      <c r="D268" s="19" t="s">
        <v>236</v>
      </c>
      <c r="E268" s="19" t="s">
        <v>35</v>
      </c>
      <c r="F268" s="20">
        <f>F269</f>
        <v>3000000</v>
      </c>
    </row>
    <row r="269" spans="1:6" ht="37.5" customHeight="1" outlineLevel="1" x14ac:dyDescent="0.25">
      <c r="A269" s="18" t="s">
        <v>36</v>
      </c>
      <c r="B269" s="19" t="s">
        <v>57</v>
      </c>
      <c r="C269" s="19" t="s">
        <v>217</v>
      </c>
      <c r="D269" s="19" t="s">
        <v>236</v>
      </c>
      <c r="E269" s="19" t="s">
        <v>37</v>
      </c>
      <c r="F269" s="20">
        <v>3000000</v>
      </c>
    </row>
    <row r="270" spans="1:6" ht="42.2" customHeight="1" outlineLevel="1" x14ac:dyDescent="0.25">
      <c r="A270" s="18" t="s">
        <v>237</v>
      </c>
      <c r="B270" s="19" t="s">
        <v>57</v>
      </c>
      <c r="C270" s="19" t="s">
        <v>217</v>
      </c>
      <c r="D270" s="19" t="s">
        <v>238</v>
      </c>
      <c r="E270" s="19" t="s">
        <v>21</v>
      </c>
      <c r="F270" s="20">
        <f>F271</f>
        <v>30303.03</v>
      </c>
    </row>
    <row r="271" spans="1:6" ht="24" customHeight="1" outlineLevel="1" x14ac:dyDescent="0.25">
      <c r="A271" s="18" t="s">
        <v>34</v>
      </c>
      <c r="B271" s="19" t="s">
        <v>57</v>
      </c>
      <c r="C271" s="19" t="s">
        <v>217</v>
      </c>
      <c r="D271" s="19" t="s">
        <v>238</v>
      </c>
      <c r="E271" s="19" t="s">
        <v>35</v>
      </c>
      <c r="F271" s="20">
        <f>F272</f>
        <v>30303.03</v>
      </c>
    </row>
    <row r="272" spans="1:6" ht="20.45" customHeight="1" outlineLevel="1" x14ac:dyDescent="0.25">
      <c r="A272" s="18" t="s">
        <v>36</v>
      </c>
      <c r="B272" s="19" t="s">
        <v>57</v>
      </c>
      <c r="C272" s="19" t="s">
        <v>217</v>
      </c>
      <c r="D272" s="19" t="s">
        <v>238</v>
      </c>
      <c r="E272" s="19" t="s">
        <v>37</v>
      </c>
      <c r="F272" s="20">
        <v>30303.03</v>
      </c>
    </row>
    <row r="273" spans="1:8" ht="20.45" customHeight="1" outlineLevel="1" x14ac:dyDescent="0.25">
      <c r="A273" s="18" t="s">
        <v>239</v>
      </c>
      <c r="B273" s="19" t="s">
        <v>57</v>
      </c>
      <c r="C273" s="19" t="s">
        <v>240</v>
      </c>
      <c r="D273" s="19" t="s">
        <v>20</v>
      </c>
      <c r="E273" s="19" t="s">
        <v>21</v>
      </c>
      <c r="F273" s="20">
        <f>F274+F288+F299</f>
        <v>27210403.390000001</v>
      </c>
    </row>
    <row r="274" spans="1:8" ht="50.25" customHeight="1" outlineLevel="1" x14ac:dyDescent="0.25">
      <c r="A274" s="22" t="s">
        <v>218</v>
      </c>
      <c r="B274" s="19" t="s">
        <v>57</v>
      </c>
      <c r="C274" s="23" t="s">
        <v>240</v>
      </c>
      <c r="D274" s="23" t="s">
        <v>219</v>
      </c>
      <c r="E274" s="23" t="s">
        <v>21</v>
      </c>
      <c r="F274" s="20">
        <f>F275</f>
        <v>3141510</v>
      </c>
    </row>
    <row r="275" spans="1:8" ht="23.25" customHeight="1" outlineLevel="1" x14ac:dyDescent="0.25">
      <c r="A275" s="18" t="s">
        <v>241</v>
      </c>
      <c r="B275" s="19" t="s">
        <v>57</v>
      </c>
      <c r="C275" s="19" t="s">
        <v>240</v>
      </c>
      <c r="D275" s="19" t="s">
        <v>242</v>
      </c>
      <c r="E275" s="19" t="s">
        <v>21</v>
      </c>
      <c r="F275" s="20">
        <f>F276+F282+F279+F285</f>
        <v>3141510</v>
      </c>
    </row>
    <row r="276" spans="1:8" ht="27.75" hidden="1" customHeight="1" outlineLevel="1" x14ac:dyDescent="0.25">
      <c r="A276" s="18" t="s">
        <v>243</v>
      </c>
      <c r="B276" s="19" t="s">
        <v>57</v>
      </c>
      <c r="C276" s="19" t="s">
        <v>240</v>
      </c>
      <c r="D276" s="19" t="s">
        <v>244</v>
      </c>
      <c r="E276" s="19" t="s">
        <v>21</v>
      </c>
      <c r="F276" s="20">
        <f>F277</f>
        <v>0</v>
      </c>
    </row>
    <row r="277" spans="1:8" s="26" customFormat="1" ht="37.5" hidden="1" outlineLevel="1" x14ac:dyDescent="0.25">
      <c r="A277" s="18" t="s">
        <v>34</v>
      </c>
      <c r="B277" s="19" t="s">
        <v>57</v>
      </c>
      <c r="C277" s="19" t="s">
        <v>240</v>
      </c>
      <c r="D277" s="19" t="s">
        <v>244</v>
      </c>
      <c r="E277" s="19" t="s">
        <v>35</v>
      </c>
      <c r="F277" s="20">
        <f>F278</f>
        <v>0</v>
      </c>
      <c r="G277" s="25"/>
      <c r="H277" s="25"/>
    </row>
    <row r="278" spans="1:8" ht="37.5" hidden="1" outlineLevel="1" x14ac:dyDescent="0.25">
      <c r="A278" s="18" t="s">
        <v>36</v>
      </c>
      <c r="B278" s="19" t="s">
        <v>57</v>
      </c>
      <c r="C278" s="19" t="s">
        <v>240</v>
      </c>
      <c r="D278" s="19" t="s">
        <v>244</v>
      </c>
      <c r="E278" s="19" t="s">
        <v>37</v>
      </c>
      <c r="F278" s="20">
        <f>'[1]потребность 2023 (5)'!K277</f>
        <v>0</v>
      </c>
    </row>
    <row r="279" spans="1:8" ht="46.9" customHeight="1" outlineLevel="1" x14ac:dyDescent="0.25">
      <c r="A279" s="35" t="s">
        <v>245</v>
      </c>
      <c r="B279" s="19" t="s">
        <v>57</v>
      </c>
      <c r="C279" s="19" t="s">
        <v>240</v>
      </c>
      <c r="D279" s="19" t="s">
        <v>246</v>
      </c>
      <c r="E279" s="19" t="s">
        <v>21</v>
      </c>
      <c r="F279" s="20">
        <f>F280</f>
        <v>2641510</v>
      </c>
    </row>
    <row r="280" spans="1:8" ht="37.5" outlineLevel="1" x14ac:dyDescent="0.25">
      <c r="A280" s="18" t="s">
        <v>34</v>
      </c>
      <c r="B280" s="19" t="s">
        <v>57</v>
      </c>
      <c r="C280" s="19" t="s">
        <v>240</v>
      </c>
      <c r="D280" s="19" t="s">
        <v>246</v>
      </c>
      <c r="E280" s="19" t="s">
        <v>35</v>
      </c>
      <c r="F280" s="20">
        <f>F281</f>
        <v>2641510</v>
      </c>
    </row>
    <row r="281" spans="1:8" ht="18.75" customHeight="1" outlineLevel="1" x14ac:dyDescent="0.25">
      <c r="A281" s="18" t="s">
        <v>36</v>
      </c>
      <c r="B281" s="19" t="s">
        <v>57</v>
      </c>
      <c r="C281" s="19" t="s">
        <v>240</v>
      </c>
      <c r="D281" s="19" t="s">
        <v>246</v>
      </c>
      <c r="E281" s="19" t="s">
        <v>37</v>
      </c>
      <c r="F281" s="20">
        <f>789950+2500+1849060</f>
        <v>2641510</v>
      </c>
    </row>
    <row r="282" spans="1:8" ht="37.5" outlineLevel="1" x14ac:dyDescent="0.25">
      <c r="A282" s="18" t="s">
        <v>247</v>
      </c>
      <c r="B282" s="19" t="s">
        <v>57</v>
      </c>
      <c r="C282" s="19" t="s">
        <v>240</v>
      </c>
      <c r="D282" s="19" t="s">
        <v>248</v>
      </c>
      <c r="E282" s="19" t="s">
        <v>21</v>
      </c>
      <c r="F282" s="20">
        <f>F283</f>
        <v>500000</v>
      </c>
    </row>
    <row r="283" spans="1:8" ht="37.5" outlineLevel="1" x14ac:dyDescent="0.25">
      <c r="A283" s="18" t="s">
        <v>34</v>
      </c>
      <c r="B283" s="19" t="s">
        <v>57</v>
      </c>
      <c r="C283" s="19" t="s">
        <v>240</v>
      </c>
      <c r="D283" s="19" t="s">
        <v>248</v>
      </c>
      <c r="E283" s="19" t="s">
        <v>35</v>
      </c>
      <c r="F283" s="20">
        <f>F284</f>
        <v>500000</v>
      </c>
    </row>
    <row r="284" spans="1:8" ht="22.7" customHeight="1" outlineLevel="1" x14ac:dyDescent="0.25">
      <c r="A284" s="18" t="s">
        <v>36</v>
      </c>
      <c r="B284" s="19" t="s">
        <v>57</v>
      </c>
      <c r="C284" s="19" t="s">
        <v>240</v>
      </c>
      <c r="D284" s="19" t="s">
        <v>248</v>
      </c>
      <c r="E284" s="19" t="s">
        <v>37</v>
      </c>
      <c r="F284" s="21">
        <f>'[1]потребность 2023 (5)'!K283</f>
        <v>500000</v>
      </c>
    </row>
    <row r="285" spans="1:8" ht="40.15" hidden="1" customHeight="1" outlineLevel="1" x14ac:dyDescent="0.25">
      <c r="A285" s="18" t="s">
        <v>249</v>
      </c>
      <c r="B285" s="19" t="s">
        <v>57</v>
      </c>
      <c r="C285" s="19" t="s">
        <v>240</v>
      </c>
      <c r="D285" s="19" t="s">
        <v>250</v>
      </c>
      <c r="E285" s="19" t="s">
        <v>21</v>
      </c>
      <c r="F285" s="21">
        <f>F286</f>
        <v>0</v>
      </c>
    </row>
    <row r="286" spans="1:8" ht="22.7" hidden="1" customHeight="1" outlineLevel="1" x14ac:dyDescent="0.25">
      <c r="A286" s="18" t="s">
        <v>34</v>
      </c>
      <c r="B286" s="19" t="s">
        <v>57</v>
      </c>
      <c r="C286" s="19" t="s">
        <v>240</v>
      </c>
      <c r="D286" s="19" t="s">
        <v>250</v>
      </c>
      <c r="E286" s="19" t="s">
        <v>35</v>
      </c>
      <c r="F286" s="21">
        <f>F287</f>
        <v>0</v>
      </c>
    </row>
    <row r="287" spans="1:8" ht="22.7" hidden="1" customHeight="1" outlineLevel="1" x14ac:dyDescent="0.25">
      <c r="A287" s="18" t="s">
        <v>36</v>
      </c>
      <c r="B287" s="19" t="s">
        <v>57</v>
      </c>
      <c r="C287" s="19" t="s">
        <v>240</v>
      </c>
      <c r="D287" s="19" t="s">
        <v>250</v>
      </c>
      <c r="E287" s="19" t="s">
        <v>37</v>
      </c>
      <c r="F287" s="21">
        <v>0</v>
      </c>
    </row>
    <row r="288" spans="1:8" s="26" customFormat="1" ht="46.9" customHeight="1" outlineLevel="1" x14ac:dyDescent="0.25">
      <c r="A288" s="22" t="s">
        <v>251</v>
      </c>
      <c r="B288" s="23" t="s">
        <v>57</v>
      </c>
      <c r="C288" s="23" t="s">
        <v>240</v>
      </c>
      <c r="D288" s="23" t="s">
        <v>252</v>
      </c>
      <c r="E288" s="23" t="s">
        <v>21</v>
      </c>
      <c r="F288" s="20">
        <f>F289</f>
        <v>10753900</v>
      </c>
      <c r="G288" s="25"/>
      <c r="H288" s="25"/>
    </row>
    <row r="289" spans="1:8" ht="37.5" outlineLevel="1" x14ac:dyDescent="0.25">
      <c r="A289" s="18" t="s">
        <v>253</v>
      </c>
      <c r="B289" s="19" t="s">
        <v>57</v>
      </c>
      <c r="C289" s="19" t="s">
        <v>240</v>
      </c>
      <c r="D289" s="19" t="s">
        <v>254</v>
      </c>
      <c r="E289" s="19" t="s">
        <v>21</v>
      </c>
      <c r="F289" s="20">
        <f>F290+F293+F296</f>
        <v>10753900</v>
      </c>
    </row>
    <row r="290" spans="1:8" ht="56.25" customHeight="1" outlineLevel="1" x14ac:dyDescent="0.25">
      <c r="A290" s="18" t="s">
        <v>255</v>
      </c>
      <c r="B290" s="19" t="s">
        <v>57</v>
      </c>
      <c r="C290" s="19" t="s">
        <v>240</v>
      </c>
      <c r="D290" s="19" t="s">
        <v>256</v>
      </c>
      <c r="E290" s="19" t="s">
        <v>21</v>
      </c>
      <c r="F290" s="20">
        <f>F291</f>
        <v>2170900</v>
      </c>
    </row>
    <row r="291" spans="1:8" ht="37.5" outlineLevel="1" x14ac:dyDescent="0.25">
      <c r="A291" s="18" t="s">
        <v>34</v>
      </c>
      <c r="B291" s="19" t="s">
        <v>57</v>
      </c>
      <c r="C291" s="19" t="s">
        <v>240</v>
      </c>
      <c r="D291" s="19" t="s">
        <v>256</v>
      </c>
      <c r="E291" s="19" t="s">
        <v>35</v>
      </c>
      <c r="F291" s="20">
        <f>F292</f>
        <v>2170900</v>
      </c>
    </row>
    <row r="292" spans="1:8" ht="37.5" outlineLevel="1" x14ac:dyDescent="0.25">
      <c r="A292" s="18" t="s">
        <v>36</v>
      </c>
      <c r="B292" s="19" t="s">
        <v>57</v>
      </c>
      <c r="C292" s="19" t="s">
        <v>240</v>
      </c>
      <c r="D292" s="19" t="s">
        <v>256</v>
      </c>
      <c r="E292" s="19" t="s">
        <v>37</v>
      </c>
      <c r="F292" s="21">
        <f>'[1]потребность 2023 (5)'!K291</f>
        <v>2170900</v>
      </c>
    </row>
    <row r="293" spans="1:8" ht="38.25" customHeight="1" outlineLevel="1" x14ac:dyDescent="0.25">
      <c r="A293" s="18" t="s">
        <v>257</v>
      </c>
      <c r="B293" s="19" t="s">
        <v>57</v>
      </c>
      <c r="C293" s="19" t="s">
        <v>240</v>
      </c>
      <c r="D293" s="19" t="s">
        <v>258</v>
      </c>
      <c r="E293" s="19" t="s">
        <v>21</v>
      </c>
      <c r="F293" s="20">
        <f>F294</f>
        <v>4948000</v>
      </c>
    </row>
    <row r="294" spans="1:8" ht="37.5" outlineLevel="1" x14ac:dyDescent="0.25">
      <c r="A294" s="18" t="s">
        <v>34</v>
      </c>
      <c r="B294" s="19" t="s">
        <v>57</v>
      </c>
      <c r="C294" s="19" t="s">
        <v>240</v>
      </c>
      <c r="D294" s="19" t="s">
        <v>258</v>
      </c>
      <c r="E294" s="19" t="s">
        <v>35</v>
      </c>
      <c r="F294" s="20">
        <f>F295</f>
        <v>4948000</v>
      </c>
    </row>
    <row r="295" spans="1:8" ht="37.5" outlineLevel="1" x14ac:dyDescent="0.25">
      <c r="A295" s="18" t="s">
        <v>36</v>
      </c>
      <c r="B295" s="19" t="s">
        <v>57</v>
      </c>
      <c r="C295" s="19" t="s">
        <v>240</v>
      </c>
      <c r="D295" s="19" t="s">
        <v>258</v>
      </c>
      <c r="E295" s="19" t="s">
        <v>37</v>
      </c>
      <c r="F295" s="21">
        <f>'[1]потребность 2023 (5)'!K294+1600000</f>
        <v>4948000</v>
      </c>
    </row>
    <row r="296" spans="1:8" ht="37.5" outlineLevel="1" x14ac:dyDescent="0.25">
      <c r="A296" s="18" t="s">
        <v>259</v>
      </c>
      <c r="B296" s="19" t="s">
        <v>57</v>
      </c>
      <c r="C296" s="19" t="s">
        <v>240</v>
      </c>
      <c r="D296" s="19" t="s">
        <v>260</v>
      </c>
      <c r="E296" s="19" t="s">
        <v>21</v>
      </c>
      <c r="F296" s="20">
        <f>F297</f>
        <v>3635000</v>
      </c>
    </row>
    <row r="297" spans="1:8" ht="37.5" outlineLevel="1" x14ac:dyDescent="0.25">
      <c r="A297" s="18" t="s">
        <v>34</v>
      </c>
      <c r="B297" s="19" t="s">
        <v>57</v>
      </c>
      <c r="C297" s="19" t="s">
        <v>240</v>
      </c>
      <c r="D297" s="19" t="s">
        <v>260</v>
      </c>
      <c r="E297" s="19" t="s">
        <v>35</v>
      </c>
      <c r="F297" s="20">
        <f>F298</f>
        <v>3635000</v>
      </c>
    </row>
    <row r="298" spans="1:8" ht="17.100000000000001" customHeight="1" outlineLevel="1" x14ac:dyDescent="0.25">
      <c r="A298" s="18" t="s">
        <v>36</v>
      </c>
      <c r="B298" s="19" t="s">
        <v>57</v>
      </c>
      <c r="C298" s="19" t="s">
        <v>240</v>
      </c>
      <c r="D298" s="19" t="s">
        <v>260</v>
      </c>
      <c r="E298" s="19" t="s">
        <v>37</v>
      </c>
      <c r="F298" s="21">
        <f>'[1]потребность 2023 (5)'!K297</f>
        <v>3635000</v>
      </c>
    </row>
    <row r="299" spans="1:8" s="26" customFormat="1" ht="56.25" outlineLevel="1" x14ac:dyDescent="0.25">
      <c r="A299" s="22" t="s">
        <v>261</v>
      </c>
      <c r="B299" s="23" t="s">
        <v>57</v>
      </c>
      <c r="C299" s="23" t="s">
        <v>240</v>
      </c>
      <c r="D299" s="23" t="s">
        <v>262</v>
      </c>
      <c r="E299" s="23" t="s">
        <v>21</v>
      </c>
      <c r="F299" s="20">
        <f>F300+F308</f>
        <v>13314993.390000001</v>
      </c>
      <c r="G299" s="25"/>
      <c r="H299" s="25"/>
    </row>
    <row r="300" spans="1:8" s="26" customFormat="1" ht="56.25" outlineLevel="1" x14ac:dyDescent="0.25">
      <c r="A300" s="22" t="s">
        <v>263</v>
      </c>
      <c r="B300" s="23" t="s">
        <v>57</v>
      </c>
      <c r="C300" s="23" t="s">
        <v>240</v>
      </c>
      <c r="D300" s="23" t="s">
        <v>264</v>
      </c>
      <c r="E300" s="23" t="s">
        <v>21</v>
      </c>
      <c r="F300" s="20">
        <f>F301+F305</f>
        <v>6580431.5700000003</v>
      </c>
      <c r="G300" s="25"/>
      <c r="H300" s="25"/>
    </row>
    <row r="301" spans="1:8" ht="37.5" outlineLevel="1" x14ac:dyDescent="0.25">
      <c r="A301" s="18" t="s">
        <v>265</v>
      </c>
      <c r="B301" s="19" t="s">
        <v>57</v>
      </c>
      <c r="C301" s="19" t="s">
        <v>240</v>
      </c>
      <c r="D301" s="19" t="s">
        <v>266</v>
      </c>
      <c r="E301" s="19" t="s">
        <v>21</v>
      </c>
      <c r="F301" s="20">
        <f>F302</f>
        <v>6580431.5700000003</v>
      </c>
    </row>
    <row r="302" spans="1:8" ht="37.5" outlineLevel="1" x14ac:dyDescent="0.25">
      <c r="A302" s="18" t="s">
        <v>267</v>
      </c>
      <c r="B302" s="19" t="s">
        <v>57</v>
      </c>
      <c r="C302" s="19" t="s">
        <v>240</v>
      </c>
      <c r="D302" s="19" t="s">
        <v>268</v>
      </c>
      <c r="E302" s="19" t="s">
        <v>21</v>
      </c>
      <c r="F302" s="20">
        <f>F303</f>
        <v>6580431.5700000003</v>
      </c>
    </row>
    <row r="303" spans="1:8" ht="37.5" outlineLevel="1" x14ac:dyDescent="0.25">
      <c r="A303" s="18" t="s">
        <v>34</v>
      </c>
      <c r="B303" s="19" t="s">
        <v>57</v>
      </c>
      <c r="C303" s="19" t="s">
        <v>240</v>
      </c>
      <c r="D303" s="19" t="s">
        <v>268</v>
      </c>
      <c r="E303" s="19" t="s">
        <v>35</v>
      </c>
      <c r="F303" s="20">
        <f>F304</f>
        <v>6580431.5700000003</v>
      </c>
    </row>
    <row r="304" spans="1:8" ht="37.5" outlineLevel="1" x14ac:dyDescent="0.25">
      <c r="A304" s="18" t="s">
        <v>36</v>
      </c>
      <c r="B304" s="19" t="s">
        <v>57</v>
      </c>
      <c r="C304" s="19" t="s">
        <v>240</v>
      </c>
      <c r="D304" s="19" t="s">
        <v>268</v>
      </c>
      <c r="E304" s="19" t="s">
        <v>37</v>
      </c>
      <c r="F304" s="20">
        <f>'[1]потребность 2023 (5)'!K309-1951.03</f>
        <v>6580431.5700000003</v>
      </c>
    </row>
    <row r="305" spans="1:8" ht="37.5" hidden="1" outlineLevel="1" x14ac:dyDescent="0.25">
      <c r="A305" s="18" t="s">
        <v>269</v>
      </c>
      <c r="B305" s="19" t="s">
        <v>57</v>
      </c>
      <c r="C305" s="19" t="s">
        <v>240</v>
      </c>
      <c r="D305" s="19" t="s">
        <v>270</v>
      </c>
      <c r="E305" s="19" t="s">
        <v>21</v>
      </c>
      <c r="F305" s="20">
        <f>F306</f>
        <v>0</v>
      </c>
    </row>
    <row r="306" spans="1:8" ht="37.5" hidden="1" outlineLevel="1" x14ac:dyDescent="0.25">
      <c r="A306" s="18" t="s">
        <v>34</v>
      </c>
      <c r="B306" s="19" t="s">
        <v>57</v>
      </c>
      <c r="C306" s="19" t="s">
        <v>240</v>
      </c>
      <c r="D306" s="19" t="s">
        <v>270</v>
      </c>
      <c r="E306" s="19" t="s">
        <v>35</v>
      </c>
      <c r="F306" s="20">
        <f>F307</f>
        <v>0</v>
      </c>
    </row>
    <row r="307" spans="1:8" ht="37.5" hidden="1" outlineLevel="1" x14ac:dyDescent="0.25">
      <c r="A307" s="18" t="s">
        <v>36</v>
      </c>
      <c r="B307" s="19" t="s">
        <v>57</v>
      </c>
      <c r="C307" s="19" t="s">
        <v>240</v>
      </c>
      <c r="D307" s="19" t="s">
        <v>270</v>
      </c>
      <c r="E307" s="19" t="s">
        <v>37</v>
      </c>
      <c r="F307" s="20">
        <v>0</v>
      </c>
    </row>
    <row r="308" spans="1:8" s="26" customFormat="1" ht="37.5" outlineLevel="1" x14ac:dyDescent="0.25">
      <c r="A308" s="22" t="s">
        <v>271</v>
      </c>
      <c r="B308" s="19" t="s">
        <v>57</v>
      </c>
      <c r="C308" s="19" t="s">
        <v>240</v>
      </c>
      <c r="D308" s="23" t="s">
        <v>272</v>
      </c>
      <c r="E308" s="23" t="s">
        <v>21</v>
      </c>
      <c r="F308" s="20">
        <f t="shared" ref="F308:F314" si="1">F309</f>
        <v>6734561.8200000003</v>
      </c>
      <c r="G308" s="25"/>
      <c r="H308" s="25"/>
    </row>
    <row r="309" spans="1:8" s="26" customFormat="1" ht="37.5" outlineLevel="1" x14ac:dyDescent="0.25">
      <c r="A309" s="22" t="s">
        <v>273</v>
      </c>
      <c r="B309" s="19" t="s">
        <v>57</v>
      </c>
      <c r="C309" s="19" t="s">
        <v>240</v>
      </c>
      <c r="D309" s="23" t="s">
        <v>274</v>
      </c>
      <c r="E309" s="23" t="s">
        <v>21</v>
      </c>
      <c r="F309" s="24">
        <f>F310+F313+F316</f>
        <v>6734561.8200000003</v>
      </c>
      <c r="G309" s="25"/>
      <c r="H309" s="25"/>
    </row>
    <row r="310" spans="1:8" s="26" customFormat="1" ht="80.849999999999994" customHeight="1" outlineLevel="1" x14ac:dyDescent="0.25">
      <c r="A310" s="35" t="s">
        <v>275</v>
      </c>
      <c r="B310" s="19" t="s">
        <v>57</v>
      </c>
      <c r="C310" s="19" t="s">
        <v>240</v>
      </c>
      <c r="D310" s="19" t="s">
        <v>276</v>
      </c>
      <c r="E310" s="19" t="s">
        <v>21</v>
      </c>
      <c r="F310" s="20">
        <f>F311</f>
        <v>5803050.2599999998</v>
      </c>
      <c r="G310" s="25"/>
      <c r="H310" s="25"/>
    </row>
    <row r="311" spans="1:8" s="26" customFormat="1" ht="37.5" outlineLevel="1" x14ac:dyDescent="0.25">
      <c r="A311" s="18" t="s">
        <v>34</v>
      </c>
      <c r="B311" s="19" t="s">
        <v>57</v>
      </c>
      <c r="C311" s="19" t="s">
        <v>240</v>
      </c>
      <c r="D311" s="19" t="s">
        <v>276</v>
      </c>
      <c r="E311" s="19" t="s">
        <v>35</v>
      </c>
      <c r="F311" s="20">
        <f>F312</f>
        <v>5803050.2599999998</v>
      </c>
      <c r="G311" s="25"/>
      <c r="H311" s="25"/>
    </row>
    <row r="312" spans="1:8" s="26" customFormat="1" ht="37.5" outlineLevel="1" x14ac:dyDescent="0.25">
      <c r="A312" s="18" t="s">
        <v>36</v>
      </c>
      <c r="B312" s="19" t="s">
        <v>57</v>
      </c>
      <c r="C312" s="19" t="s">
        <v>240</v>
      </c>
      <c r="D312" s="19" t="s">
        <v>276</v>
      </c>
      <c r="E312" s="19" t="s">
        <v>37</v>
      </c>
      <c r="F312" s="20">
        <f>'[1]потребность 2023 (5)'!K317</f>
        <v>5803050.2599999998</v>
      </c>
      <c r="G312" s="25"/>
      <c r="H312" s="25"/>
    </row>
    <row r="313" spans="1:8" ht="40.700000000000003" customHeight="1" outlineLevel="1" x14ac:dyDescent="0.25">
      <c r="A313" s="18" t="s">
        <v>277</v>
      </c>
      <c r="B313" s="19" t="s">
        <v>57</v>
      </c>
      <c r="C313" s="19" t="s">
        <v>240</v>
      </c>
      <c r="D313" s="19" t="s">
        <v>278</v>
      </c>
      <c r="E313" s="19" t="s">
        <v>21</v>
      </c>
      <c r="F313" s="20">
        <f t="shared" si="1"/>
        <v>179475.78999999998</v>
      </c>
    </row>
    <row r="314" spans="1:8" ht="37.5" outlineLevel="1" x14ac:dyDescent="0.25">
      <c r="A314" s="18" t="s">
        <v>34</v>
      </c>
      <c r="B314" s="19" t="s">
        <v>57</v>
      </c>
      <c r="C314" s="19" t="s">
        <v>240</v>
      </c>
      <c r="D314" s="19" t="s">
        <v>278</v>
      </c>
      <c r="E314" s="19" t="s">
        <v>35</v>
      </c>
      <c r="F314" s="20">
        <f t="shared" si="1"/>
        <v>179475.78999999998</v>
      </c>
    </row>
    <row r="315" spans="1:8" ht="37.5" outlineLevel="1" x14ac:dyDescent="0.25">
      <c r="A315" s="18" t="s">
        <v>36</v>
      </c>
      <c r="B315" s="19" t="s">
        <v>57</v>
      </c>
      <c r="C315" s="19" t="s">
        <v>240</v>
      </c>
      <c r="D315" s="19" t="s">
        <v>278</v>
      </c>
      <c r="E315" s="19" t="s">
        <v>37</v>
      </c>
      <c r="F315" s="21">
        <f>'[1]потребность 2023 (5)'!K320</f>
        <v>179475.78999999998</v>
      </c>
    </row>
    <row r="316" spans="1:8" ht="37.5" outlineLevel="1" x14ac:dyDescent="0.25">
      <c r="A316" s="18" t="s">
        <v>269</v>
      </c>
      <c r="B316" s="19" t="s">
        <v>57</v>
      </c>
      <c r="C316" s="19" t="s">
        <v>240</v>
      </c>
      <c r="D316" s="19" t="s">
        <v>279</v>
      </c>
      <c r="E316" s="19" t="s">
        <v>21</v>
      </c>
      <c r="F316" s="20">
        <f>F317</f>
        <v>752035.77</v>
      </c>
    </row>
    <row r="317" spans="1:8" ht="37.5" outlineLevel="1" x14ac:dyDescent="0.25">
      <c r="A317" s="18" t="s">
        <v>34</v>
      </c>
      <c r="B317" s="19" t="s">
        <v>57</v>
      </c>
      <c r="C317" s="19" t="s">
        <v>240</v>
      </c>
      <c r="D317" s="19" t="s">
        <v>279</v>
      </c>
      <c r="E317" s="19" t="s">
        <v>35</v>
      </c>
      <c r="F317" s="20">
        <f>F318</f>
        <v>752035.77</v>
      </c>
    </row>
    <row r="318" spans="1:8" ht="38.25" customHeight="1" outlineLevel="1" x14ac:dyDescent="0.25">
      <c r="A318" s="18" t="s">
        <v>36</v>
      </c>
      <c r="B318" s="19" t="s">
        <v>57</v>
      </c>
      <c r="C318" s="19" t="s">
        <v>240</v>
      </c>
      <c r="D318" s="19" t="s">
        <v>279</v>
      </c>
      <c r="E318" s="19" t="s">
        <v>37</v>
      </c>
      <c r="F318" s="21">
        <f>1951.03+1254838.52-504753.78</f>
        <v>752035.77</v>
      </c>
    </row>
    <row r="319" spans="1:8" outlineLevel="1" x14ac:dyDescent="0.25">
      <c r="A319" s="18" t="s">
        <v>280</v>
      </c>
      <c r="B319" s="19" t="s">
        <v>57</v>
      </c>
      <c r="C319" s="19" t="s">
        <v>281</v>
      </c>
      <c r="D319" s="19" t="s">
        <v>20</v>
      </c>
      <c r="E319" s="19" t="s">
        <v>21</v>
      </c>
      <c r="F319" s="21">
        <f>F320</f>
        <v>3059819.92</v>
      </c>
    </row>
    <row r="320" spans="1:8" ht="56.25" outlineLevel="1" x14ac:dyDescent="0.25">
      <c r="A320" s="22" t="s">
        <v>282</v>
      </c>
      <c r="B320" s="23" t="s">
        <v>57</v>
      </c>
      <c r="C320" s="23" t="s">
        <v>281</v>
      </c>
      <c r="D320" s="23" t="s">
        <v>219</v>
      </c>
      <c r="E320" s="23" t="s">
        <v>21</v>
      </c>
      <c r="F320" s="27">
        <f>F321</f>
        <v>3059819.92</v>
      </c>
    </row>
    <row r="321" spans="1:8" ht="37.5" outlineLevel="1" x14ac:dyDescent="0.25">
      <c r="A321" s="18" t="s">
        <v>283</v>
      </c>
      <c r="B321" s="19" t="s">
        <v>57</v>
      </c>
      <c r="C321" s="19" t="s">
        <v>281</v>
      </c>
      <c r="D321" s="19" t="s">
        <v>221</v>
      </c>
      <c r="E321" s="19" t="s">
        <v>21</v>
      </c>
      <c r="F321" s="21">
        <f>F322+F325</f>
        <v>3059819.92</v>
      </c>
    </row>
    <row r="322" spans="1:8" ht="46.15" customHeight="1" outlineLevel="1" x14ac:dyDescent="0.25">
      <c r="A322" s="34" t="s">
        <v>284</v>
      </c>
      <c r="B322" s="19" t="s">
        <v>57</v>
      </c>
      <c r="C322" s="19" t="s">
        <v>281</v>
      </c>
      <c r="D322" s="19" t="s">
        <v>285</v>
      </c>
      <c r="E322" s="19" t="s">
        <v>21</v>
      </c>
      <c r="F322" s="21">
        <f>F323</f>
        <v>2759819.92</v>
      </c>
    </row>
    <row r="323" spans="1:8" outlineLevel="1" x14ac:dyDescent="0.25">
      <c r="A323" s="18" t="s">
        <v>38</v>
      </c>
      <c r="B323" s="19" t="s">
        <v>57</v>
      </c>
      <c r="C323" s="19" t="s">
        <v>281</v>
      </c>
      <c r="D323" s="19" t="s">
        <v>285</v>
      </c>
      <c r="E323" s="19" t="s">
        <v>39</v>
      </c>
      <c r="F323" s="21">
        <f>F324</f>
        <v>2759819.92</v>
      </c>
    </row>
    <row r="324" spans="1:8" ht="56.25" outlineLevel="1" x14ac:dyDescent="0.25">
      <c r="A324" s="18" t="s">
        <v>176</v>
      </c>
      <c r="B324" s="19" t="s">
        <v>57</v>
      </c>
      <c r="C324" s="19" t="s">
        <v>281</v>
      </c>
      <c r="D324" s="19" t="s">
        <v>285</v>
      </c>
      <c r="E324" s="19" t="s">
        <v>177</v>
      </c>
      <c r="F324" s="21">
        <f>'[1]потребность 2023 (5)'!K329</f>
        <v>2759819.92</v>
      </c>
    </row>
    <row r="325" spans="1:8" s="26" customFormat="1" ht="42.75" customHeight="1" outlineLevel="1" x14ac:dyDescent="0.25">
      <c r="A325" s="18" t="s">
        <v>286</v>
      </c>
      <c r="B325" s="19" t="s">
        <v>57</v>
      </c>
      <c r="C325" s="19" t="s">
        <v>281</v>
      </c>
      <c r="D325" s="19" t="s">
        <v>287</v>
      </c>
      <c r="E325" s="19" t="s">
        <v>21</v>
      </c>
      <c r="F325" s="21">
        <f>F326</f>
        <v>300000</v>
      </c>
      <c r="G325" s="25"/>
      <c r="H325" s="25"/>
    </row>
    <row r="326" spans="1:8" outlineLevel="2" x14ac:dyDescent="0.25">
      <c r="A326" s="18" t="s">
        <v>38</v>
      </c>
      <c r="B326" s="19" t="s">
        <v>57</v>
      </c>
      <c r="C326" s="19" t="s">
        <v>281</v>
      </c>
      <c r="D326" s="19" t="s">
        <v>287</v>
      </c>
      <c r="E326" s="19" t="s">
        <v>39</v>
      </c>
      <c r="F326" s="21">
        <f>F327</f>
        <v>300000</v>
      </c>
    </row>
    <row r="327" spans="1:8" s="26" customFormat="1" ht="59.25" customHeight="1" outlineLevel="3" x14ac:dyDescent="0.25">
      <c r="A327" s="18" t="s">
        <v>176</v>
      </c>
      <c r="B327" s="19" t="s">
        <v>57</v>
      </c>
      <c r="C327" s="19" t="s">
        <v>281</v>
      </c>
      <c r="D327" s="19" t="s">
        <v>287</v>
      </c>
      <c r="E327" s="19" t="s">
        <v>177</v>
      </c>
      <c r="F327" s="29">
        <f>'[1]потребность 2023 (5)'!K332</f>
        <v>300000</v>
      </c>
      <c r="G327" s="25"/>
      <c r="H327" s="25"/>
    </row>
    <row r="328" spans="1:8" ht="27" customHeight="1" outlineLevel="3" x14ac:dyDescent="0.25">
      <c r="A328" s="22" t="s">
        <v>288</v>
      </c>
      <c r="B328" s="19" t="s">
        <v>57</v>
      </c>
      <c r="C328" s="23" t="s">
        <v>289</v>
      </c>
      <c r="D328" s="23" t="s">
        <v>20</v>
      </c>
      <c r="E328" s="23" t="s">
        <v>21</v>
      </c>
      <c r="F328" s="24">
        <f>F329</f>
        <v>515000</v>
      </c>
    </row>
    <row r="329" spans="1:8" ht="23.25" customHeight="1" outlineLevel="3" x14ac:dyDescent="0.25">
      <c r="A329" s="18" t="s">
        <v>290</v>
      </c>
      <c r="B329" s="19" t="s">
        <v>57</v>
      </c>
      <c r="C329" s="19" t="s">
        <v>291</v>
      </c>
      <c r="D329" s="19" t="s">
        <v>20</v>
      </c>
      <c r="E329" s="19" t="s">
        <v>21</v>
      </c>
      <c r="F329" s="20">
        <f>F330+F339</f>
        <v>515000</v>
      </c>
    </row>
    <row r="330" spans="1:8" ht="43.5" customHeight="1" outlineLevel="3" x14ac:dyDescent="0.25">
      <c r="A330" s="22" t="s">
        <v>292</v>
      </c>
      <c r="B330" s="23" t="s">
        <v>57</v>
      </c>
      <c r="C330" s="23" t="s">
        <v>291</v>
      </c>
      <c r="D330" s="23" t="s">
        <v>293</v>
      </c>
      <c r="E330" s="23" t="s">
        <v>21</v>
      </c>
      <c r="F330" s="24">
        <f>F331+F335</f>
        <v>470000</v>
      </c>
    </row>
    <row r="331" spans="1:8" ht="62.45" customHeight="1" outlineLevel="3" x14ac:dyDescent="0.25">
      <c r="A331" s="18" t="s">
        <v>294</v>
      </c>
      <c r="B331" s="19" t="s">
        <v>57</v>
      </c>
      <c r="C331" s="19" t="s">
        <v>291</v>
      </c>
      <c r="D331" s="19" t="s">
        <v>295</v>
      </c>
      <c r="E331" s="19" t="s">
        <v>21</v>
      </c>
      <c r="F331" s="20">
        <f>F332</f>
        <v>440000</v>
      </c>
    </row>
    <row r="332" spans="1:8" ht="30.2" customHeight="1" outlineLevel="7" x14ac:dyDescent="0.25">
      <c r="A332" s="18" t="s">
        <v>296</v>
      </c>
      <c r="B332" s="19" t="s">
        <v>57</v>
      </c>
      <c r="C332" s="19" t="s">
        <v>291</v>
      </c>
      <c r="D332" s="19" t="s">
        <v>297</v>
      </c>
      <c r="E332" s="19" t="s">
        <v>21</v>
      </c>
      <c r="F332" s="20">
        <f>F333</f>
        <v>440000</v>
      </c>
    </row>
    <row r="333" spans="1:8" ht="25.5" customHeight="1" outlineLevel="5" x14ac:dyDescent="0.25">
      <c r="A333" s="18" t="s">
        <v>34</v>
      </c>
      <c r="B333" s="19" t="s">
        <v>57</v>
      </c>
      <c r="C333" s="19" t="s">
        <v>291</v>
      </c>
      <c r="D333" s="19" t="s">
        <v>297</v>
      </c>
      <c r="E333" s="19" t="s">
        <v>35</v>
      </c>
      <c r="F333" s="20">
        <f>F334</f>
        <v>440000</v>
      </c>
    </row>
    <row r="334" spans="1:8" ht="37.5" outlineLevel="6" x14ac:dyDescent="0.25">
      <c r="A334" s="18" t="s">
        <v>36</v>
      </c>
      <c r="B334" s="19" t="s">
        <v>57</v>
      </c>
      <c r="C334" s="19" t="s">
        <v>291</v>
      </c>
      <c r="D334" s="19" t="s">
        <v>297</v>
      </c>
      <c r="E334" s="19" t="s">
        <v>37</v>
      </c>
      <c r="F334" s="20">
        <f>'[1]потребность 2023 (5)'!K339</f>
        <v>440000</v>
      </c>
    </row>
    <row r="335" spans="1:8" ht="44.45" customHeight="1" outlineLevel="7" x14ac:dyDescent="0.25">
      <c r="A335" s="18" t="s">
        <v>298</v>
      </c>
      <c r="B335" s="19" t="s">
        <v>57</v>
      </c>
      <c r="C335" s="19" t="s">
        <v>291</v>
      </c>
      <c r="D335" s="19" t="s">
        <v>299</v>
      </c>
      <c r="E335" s="19" t="s">
        <v>21</v>
      </c>
      <c r="F335" s="21">
        <f>F336</f>
        <v>30000</v>
      </c>
    </row>
    <row r="336" spans="1:8" s="26" customFormat="1" ht="27" customHeight="1" outlineLevel="3" x14ac:dyDescent="0.25">
      <c r="A336" s="18" t="s">
        <v>300</v>
      </c>
      <c r="B336" s="19" t="s">
        <v>57</v>
      </c>
      <c r="C336" s="19" t="s">
        <v>291</v>
      </c>
      <c r="D336" s="19" t="s">
        <v>301</v>
      </c>
      <c r="E336" s="19" t="s">
        <v>21</v>
      </c>
      <c r="F336" s="20">
        <f>F337</f>
        <v>30000</v>
      </c>
      <c r="G336" s="25"/>
      <c r="H336" s="25"/>
    </row>
    <row r="337" spans="1:8" ht="37.5" outlineLevel="5" x14ac:dyDescent="0.25">
      <c r="A337" s="18" t="s">
        <v>34</v>
      </c>
      <c r="B337" s="19" t="s">
        <v>57</v>
      </c>
      <c r="C337" s="19" t="s">
        <v>291</v>
      </c>
      <c r="D337" s="19" t="s">
        <v>301</v>
      </c>
      <c r="E337" s="19" t="s">
        <v>35</v>
      </c>
      <c r="F337" s="20">
        <f>F338</f>
        <v>30000</v>
      </c>
    </row>
    <row r="338" spans="1:8" ht="37.5" outlineLevel="5" x14ac:dyDescent="0.25">
      <c r="A338" s="18" t="s">
        <v>36</v>
      </c>
      <c r="B338" s="19" t="s">
        <v>57</v>
      </c>
      <c r="C338" s="19" t="s">
        <v>291</v>
      </c>
      <c r="D338" s="19" t="s">
        <v>301</v>
      </c>
      <c r="E338" s="19" t="s">
        <v>37</v>
      </c>
      <c r="F338" s="20">
        <f>'[1]потребность 2023 (5)'!K343</f>
        <v>30000</v>
      </c>
    </row>
    <row r="339" spans="1:8" ht="75" outlineLevel="6" x14ac:dyDescent="0.25">
      <c r="A339" s="22" t="s">
        <v>302</v>
      </c>
      <c r="B339" s="23" t="s">
        <v>57</v>
      </c>
      <c r="C339" s="23" t="s">
        <v>291</v>
      </c>
      <c r="D339" s="23" t="s">
        <v>303</v>
      </c>
      <c r="E339" s="23" t="s">
        <v>21</v>
      </c>
      <c r="F339" s="24">
        <f>F340</f>
        <v>45000</v>
      </c>
    </row>
    <row r="340" spans="1:8" ht="41.25" customHeight="1" outlineLevel="7" x14ac:dyDescent="0.25">
      <c r="A340" s="18" t="s">
        <v>304</v>
      </c>
      <c r="B340" s="19" t="s">
        <v>57</v>
      </c>
      <c r="C340" s="19" t="s">
        <v>291</v>
      </c>
      <c r="D340" s="19" t="s">
        <v>305</v>
      </c>
      <c r="E340" s="19" t="s">
        <v>21</v>
      </c>
      <c r="F340" s="20">
        <f>F342</f>
        <v>45000</v>
      </c>
    </row>
    <row r="341" spans="1:8" s="26" customFormat="1" outlineLevel="1" x14ac:dyDescent="0.25">
      <c r="A341" s="18" t="s">
        <v>306</v>
      </c>
      <c r="B341" s="19" t="s">
        <v>57</v>
      </c>
      <c r="C341" s="19" t="s">
        <v>291</v>
      </c>
      <c r="D341" s="19" t="s">
        <v>307</v>
      </c>
      <c r="E341" s="19" t="s">
        <v>21</v>
      </c>
      <c r="F341" s="20">
        <f>F342</f>
        <v>45000</v>
      </c>
      <c r="G341" s="25"/>
      <c r="H341" s="25"/>
    </row>
    <row r="342" spans="1:8" ht="37.5" outlineLevel="2" x14ac:dyDescent="0.25">
      <c r="A342" s="18" t="s">
        <v>34</v>
      </c>
      <c r="B342" s="19" t="s">
        <v>57</v>
      </c>
      <c r="C342" s="19" t="s">
        <v>291</v>
      </c>
      <c r="D342" s="19" t="s">
        <v>307</v>
      </c>
      <c r="E342" s="19" t="s">
        <v>35</v>
      </c>
      <c r="F342" s="20">
        <f>F343</f>
        <v>45000</v>
      </c>
    </row>
    <row r="343" spans="1:8" s="26" customFormat="1" ht="37.5" outlineLevel="3" x14ac:dyDescent="0.25">
      <c r="A343" s="18" t="s">
        <v>36</v>
      </c>
      <c r="B343" s="19" t="s">
        <v>57</v>
      </c>
      <c r="C343" s="19" t="s">
        <v>291</v>
      </c>
      <c r="D343" s="19" t="s">
        <v>307</v>
      </c>
      <c r="E343" s="19" t="s">
        <v>37</v>
      </c>
      <c r="F343" s="21">
        <f>'[1]потребность 2023 (5)'!K348</f>
        <v>45000</v>
      </c>
      <c r="G343" s="25"/>
      <c r="H343" s="25"/>
    </row>
    <row r="344" spans="1:8" outlineLevel="3" x14ac:dyDescent="0.25">
      <c r="A344" s="22" t="s">
        <v>308</v>
      </c>
      <c r="B344" s="23" t="s">
        <v>57</v>
      </c>
      <c r="C344" s="23" t="s">
        <v>309</v>
      </c>
      <c r="D344" s="23" t="s">
        <v>20</v>
      </c>
      <c r="E344" s="23" t="s">
        <v>21</v>
      </c>
      <c r="F344" s="24">
        <f t="shared" ref="F344:F349" si="2">F345</f>
        <v>28431020.859999999</v>
      </c>
    </row>
    <row r="345" spans="1:8" outlineLevel="5" x14ac:dyDescent="0.25">
      <c r="A345" s="18" t="s">
        <v>310</v>
      </c>
      <c r="B345" s="19" t="s">
        <v>57</v>
      </c>
      <c r="C345" s="19" t="s">
        <v>311</v>
      </c>
      <c r="D345" s="19" t="s">
        <v>20</v>
      </c>
      <c r="E345" s="19" t="s">
        <v>21</v>
      </c>
      <c r="F345" s="20">
        <f t="shared" si="2"/>
        <v>28431020.859999999</v>
      </c>
    </row>
    <row r="346" spans="1:8" ht="37.5" outlineLevel="6" x14ac:dyDescent="0.25">
      <c r="A346" s="22" t="s">
        <v>312</v>
      </c>
      <c r="B346" s="23" t="s">
        <v>57</v>
      </c>
      <c r="C346" s="23" t="s">
        <v>311</v>
      </c>
      <c r="D346" s="23" t="s">
        <v>313</v>
      </c>
      <c r="E346" s="23" t="s">
        <v>21</v>
      </c>
      <c r="F346" s="24">
        <f>F347+F354</f>
        <v>28431020.859999999</v>
      </c>
    </row>
    <row r="347" spans="1:8" ht="37.5" outlineLevel="7" x14ac:dyDescent="0.3">
      <c r="A347" s="40" t="s">
        <v>314</v>
      </c>
      <c r="B347" s="19" t="s">
        <v>57</v>
      </c>
      <c r="C347" s="19" t="s">
        <v>311</v>
      </c>
      <c r="D347" s="19" t="s">
        <v>315</v>
      </c>
      <c r="E347" s="19" t="s">
        <v>21</v>
      </c>
      <c r="F347" s="20">
        <f>F348+F351</f>
        <v>21188161.349999998</v>
      </c>
    </row>
    <row r="348" spans="1:8" ht="56.25" outlineLevel="7" x14ac:dyDescent="0.25">
      <c r="A348" s="18" t="s">
        <v>316</v>
      </c>
      <c r="B348" s="19" t="s">
        <v>57</v>
      </c>
      <c r="C348" s="19" t="s">
        <v>311</v>
      </c>
      <c r="D348" s="19" t="s">
        <v>317</v>
      </c>
      <c r="E348" s="19" t="s">
        <v>21</v>
      </c>
      <c r="F348" s="20">
        <f t="shared" si="2"/>
        <v>20985466.739999998</v>
      </c>
    </row>
    <row r="349" spans="1:8" ht="37.5" outlineLevel="7" x14ac:dyDescent="0.25">
      <c r="A349" s="18" t="s">
        <v>318</v>
      </c>
      <c r="B349" s="19" t="s">
        <v>57</v>
      </c>
      <c r="C349" s="19" t="s">
        <v>311</v>
      </c>
      <c r="D349" s="19" t="s">
        <v>317</v>
      </c>
      <c r="E349" s="19" t="s">
        <v>319</v>
      </c>
      <c r="F349" s="20">
        <f t="shared" si="2"/>
        <v>20985466.739999998</v>
      </c>
    </row>
    <row r="350" spans="1:8" outlineLevel="7" x14ac:dyDescent="0.3">
      <c r="A350" s="40" t="s">
        <v>320</v>
      </c>
      <c r="B350" s="19" t="s">
        <v>57</v>
      </c>
      <c r="C350" s="19" t="s">
        <v>311</v>
      </c>
      <c r="D350" s="19" t="s">
        <v>317</v>
      </c>
      <c r="E350" s="19" t="s">
        <v>321</v>
      </c>
      <c r="F350" s="20">
        <f>'[1]потребность 2023 (5)'!K355+1158445.27</f>
        <v>20985466.739999998</v>
      </c>
    </row>
    <row r="351" spans="1:8" ht="80.099999999999994" customHeight="1" outlineLevel="2" x14ac:dyDescent="0.25">
      <c r="A351" s="18" t="s">
        <v>322</v>
      </c>
      <c r="B351" s="19" t="s">
        <v>57</v>
      </c>
      <c r="C351" s="19" t="s">
        <v>311</v>
      </c>
      <c r="D351" s="41" t="s">
        <v>323</v>
      </c>
      <c r="E351" s="19" t="s">
        <v>21</v>
      </c>
      <c r="F351" s="20">
        <f>F352</f>
        <v>202694.61</v>
      </c>
    </row>
    <row r="352" spans="1:8" ht="29.25" customHeight="1" outlineLevel="2" x14ac:dyDescent="0.25">
      <c r="A352" s="18" t="s">
        <v>318</v>
      </c>
      <c r="B352" s="19" t="s">
        <v>57</v>
      </c>
      <c r="C352" s="19" t="s">
        <v>311</v>
      </c>
      <c r="D352" s="41" t="s">
        <v>323</v>
      </c>
      <c r="E352" s="19" t="s">
        <v>319</v>
      </c>
      <c r="F352" s="20">
        <f>F353</f>
        <v>202694.61</v>
      </c>
    </row>
    <row r="353" spans="1:8" ht="29.25" customHeight="1" outlineLevel="2" x14ac:dyDescent="0.25">
      <c r="A353" s="18" t="s">
        <v>320</v>
      </c>
      <c r="B353" s="19" t="s">
        <v>57</v>
      </c>
      <c r="C353" s="19" t="s">
        <v>311</v>
      </c>
      <c r="D353" s="41" t="s">
        <v>323</v>
      </c>
      <c r="E353" s="19" t="s">
        <v>321</v>
      </c>
      <c r="F353" s="20">
        <f>117331.46+85363.15</f>
        <v>202694.61</v>
      </c>
    </row>
    <row r="354" spans="1:8" s="26" customFormat="1" outlineLevel="3" x14ac:dyDescent="0.25">
      <c r="A354" s="22" t="s">
        <v>324</v>
      </c>
      <c r="B354" s="23" t="s">
        <v>57</v>
      </c>
      <c r="C354" s="23" t="s">
        <v>311</v>
      </c>
      <c r="D354" s="23" t="s">
        <v>325</v>
      </c>
      <c r="E354" s="23" t="s">
        <v>21</v>
      </c>
      <c r="F354" s="20">
        <f>F355+F358</f>
        <v>7242859.5099999998</v>
      </c>
      <c r="G354" s="25"/>
      <c r="H354" s="25"/>
    </row>
    <row r="355" spans="1:8" ht="66.599999999999994" customHeight="1" outlineLevel="3" x14ac:dyDescent="0.3">
      <c r="A355" s="42" t="s">
        <v>326</v>
      </c>
      <c r="B355" s="43" t="s">
        <v>57</v>
      </c>
      <c r="C355" s="43" t="s">
        <v>311</v>
      </c>
      <c r="D355" s="43" t="s">
        <v>327</v>
      </c>
      <c r="E355" s="19" t="s">
        <v>21</v>
      </c>
      <c r="F355" s="20">
        <f>F356</f>
        <v>3940795.91</v>
      </c>
    </row>
    <row r="356" spans="1:8" ht="33" outlineLevel="7" x14ac:dyDescent="0.3">
      <c r="A356" s="42" t="s">
        <v>318</v>
      </c>
      <c r="B356" s="43" t="s">
        <v>57</v>
      </c>
      <c r="C356" s="43" t="s">
        <v>311</v>
      </c>
      <c r="D356" s="43" t="s">
        <v>327</v>
      </c>
      <c r="E356" s="19" t="s">
        <v>319</v>
      </c>
      <c r="F356" s="20">
        <f>F357</f>
        <v>3940795.91</v>
      </c>
    </row>
    <row r="357" spans="1:8" outlineLevel="7" x14ac:dyDescent="0.3">
      <c r="A357" s="42" t="s">
        <v>320</v>
      </c>
      <c r="B357" s="43" t="s">
        <v>57</v>
      </c>
      <c r="C357" s="43" t="s">
        <v>311</v>
      </c>
      <c r="D357" s="43" t="s">
        <v>327</v>
      </c>
      <c r="E357" s="19" t="s">
        <v>321</v>
      </c>
      <c r="F357" s="20">
        <f>'[1]потребность 2023 (5)'!K369-13511.82-112590.93</f>
        <v>3940795.91</v>
      </c>
    </row>
    <row r="358" spans="1:8" ht="56.45" customHeight="1" outlineLevel="7" x14ac:dyDescent="0.3">
      <c r="A358" s="42" t="s">
        <v>328</v>
      </c>
      <c r="B358" s="43" t="s">
        <v>57</v>
      </c>
      <c r="C358" s="43" t="s">
        <v>311</v>
      </c>
      <c r="D358" s="43" t="s">
        <v>329</v>
      </c>
      <c r="E358" s="19" t="s">
        <v>21</v>
      </c>
      <c r="F358" s="20">
        <f>F359</f>
        <v>3302063.6</v>
      </c>
    </row>
    <row r="359" spans="1:8" ht="38.1" customHeight="1" outlineLevel="7" x14ac:dyDescent="0.3">
      <c r="A359" s="42" t="s">
        <v>318</v>
      </c>
      <c r="B359" s="43" t="s">
        <v>57</v>
      </c>
      <c r="C359" s="43" t="s">
        <v>311</v>
      </c>
      <c r="D359" s="43" t="s">
        <v>329</v>
      </c>
      <c r="E359" s="19" t="s">
        <v>319</v>
      </c>
      <c r="F359" s="20">
        <f>F360</f>
        <v>3302063.6</v>
      </c>
    </row>
    <row r="360" spans="1:8" ht="26.45" customHeight="1" outlineLevel="7" x14ac:dyDescent="0.3">
      <c r="A360" s="42" t="s">
        <v>320</v>
      </c>
      <c r="B360" s="43" t="s">
        <v>57</v>
      </c>
      <c r="C360" s="43" t="s">
        <v>311</v>
      </c>
      <c r="D360" s="43" t="s">
        <v>329</v>
      </c>
      <c r="E360" s="19" t="s">
        <v>321</v>
      </c>
      <c r="F360" s="20">
        <f>3285803.95+101622.8-85363.15</f>
        <v>3302063.6</v>
      </c>
    </row>
    <row r="361" spans="1:8" outlineLevel="7" x14ac:dyDescent="0.25">
      <c r="A361" s="22" t="s">
        <v>330</v>
      </c>
      <c r="B361" s="23" t="s">
        <v>57</v>
      </c>
      <c r="C361" s="23" t="s">
        <v>331</v>
      </c>
      <c r="D361" s="23" t="s">
        <v>20</v>
      </c>
      <c r="E361" s="23" t="s">
        <v>21</v>
      </c>
      <c r="F361" s="24">
        <f>F362</f>
        <v>51354429.580000006</v>
      </c>
    </row>
    <row r="362" spans="1:8" outlineLevel="7" x14ac:dyDescent="0.25">
      <c r="A362" s="18" t="s">
        <v>332</v>
      </c>
      <c r="B362" s="19" t="s">
        <v>57</v>
      </c>
      <c r="C362" s="19" t="s">
        <v>333</v>
      </c>
      <c r="D362" s="19" t="s">
        <v>20</v>
      </c>
      <c r="E362" s="19" t="s">
        <v>21</v>
      </c>
      <c r="F362" s="20">
        <f>F363</f>
        <v>51354429.580000006</v>
      </c>
    </row>
    <row r="363" spans="1:8" ht="37.5" outlineLevel="7" x14ac:dyDescent="0.25">
      <c r="A363" s="22" t="s">
        <v>312</v>
      </c>
      <c r="B363" s="23" t="s">
        <v>57</v>
      </c>
      <c r="C363" s="23" t="s">
        <v>333</v>
      </c>
      <c r="D363" s="23" t="s">
        <v>313</v>
      </c>
      <c r="E363" s="23" t="s">
        <v>21</v>
      </c>
      <c r="F363" s="24">
        <f>F364+F378+F374+F400</f>
        <v>51354429.580000006</v>
      </c>
    </row>
    <row r="364" spans="1:8" ht="37.5" outlineLevel="7" x14ac:dyDescent="0.25">
      <c r="A364" s="18" t="s">
        <v>334</v>
      </c>
      <c r="B364" s="19" t="s">
        <v>57</v>
      </c>
      <c r="C364" s="19" t="s">
        <v>333</v>
      </c>
      <c r="D364" s="19" t="s">
        <v>335</v>
      </c>
      <c r="E364" s="19" t="s">
        <v>21</v>
      </c>
      <c r="F364" s="20">
        <f>F365+F368+F371</f>
        <v>10775851.629999999</v>
      </c>
    </row>
    <row r="365" spans="1:8" ht="56.25" outlineLevel="7" x14ac:dyDescent="0.25">
      <c r="A365" s="18" t="s">
        <v>336</v>
      </c>
      <c r="B365" s="19" t="s">
        <v>57</v>
      </c>
      <c r="C365" s="19" t="s">
        <v>333</v>
      </c>
      <c r="D365" s="19" t="s">
        <v>337</v>
      </c>
      <c r="E365" s="19" t="s">
        <v>21</v>
      </c>
      <c r="F365" s="20">
        <f>F366</f>
        <v>10602650.6</v>
      </c>
    </row>
    <row r="366" spans="1:8" ht="37.5" outlineLevel="7" x14ac:dyDescent="0.25">
      <c r="A366" s="18" t="s">
        <v>318</v>
      </c>
      <c r="B366" s="19" t="s">
        <v>57</v>
      </c>
      <c r="C366" s="19" t="s">
        <v>333</v>
      </c>
      <c r="D366" s="19" t="s">
        <v>337</v>
      </c>
      <c r="E366" s="19" t="s">
        <v>319</v>
      </c>
      <c r="F366" s="20">
        <f>F367</f>
        <v>10602650.6</v>
      </c>
    </row>
    <row r="367" spans="1:8" outlineLevel="7" x14ac:dyDescent="0.25">
      <c r="A367" s="18" t="s">
        <v>320</v>
      </c>
      <c r="B367" s="19" t="s">
        <v>57</v>
      </c>
      <c r="C367" s="19" t="s">
        <v>333</v>
      </c>
      <c r="D367" s="19" t="s">
        <v>337</v>
      </c>
      <c r="E367" s="19" t="s">
        <v>321</v>
      </c>
      <c r="F367" s="29">
        <f>'[1]потребность 2023 (5)'!K376+265521.68</f>
        <v>10602650.6</v>
      </c>
    </row>
    <row r="368" spans="1:8" ht="60.4" customHeight="1" outlineLevel="7" x14ac:dyDescent="0.3">
      <c r="A368" s="18" t="s">
        <v>338</v>
      </c>
      <c r="B368" s="19" t="s">
        <v>57</v>
      </c>
      <c r="C368" s="19" t="s">
        <v>333</v>
      </c>
      <c r="D368" s="43" t="s">
        <v>339</v>
      </c>
      <c r="E368" s="44" t="s">
        <v>21</v>
      </c>
      <c r="F368" s="29">
        <f>F369</f>
        <v>168005</v>
      </c>
    </row>
    <row r="369" spans="1:8" ht="33" outlineLevel="7" x14ac:dyDescent="0.3">
      <c r="A369" s="42" t="s">
        <v>318</v>
      </c>
      <c r="B369" s="19" t="s">
        <v>57</v>
      </c>
      <c r="C369" s="19" t="s">
        <v>333</v>
      </c>
      <c r="D369" s="43" t="s">
        <v>339</v>
      </c>
      <c r="E369" s="44" t="s">
        <v>319</v>
      </c>
      <c r="F369" s="29">
        <f>F370</f>
        <v>168005</v>
      </c>
    </row>
    <row r="370" spans="1:8" outlineLevel="7" x14ac:dyDescent="0.3">
      <c r="A370" s="42" t="s">
        <v>320</v>
      </c>
      <c r="B370" s="19" t="s">
        <v>57</v>
      </c>
      <c r="C370" s="19" t="s">
        <v>333</v>
      </c>
      <c r="D370" s="43" t="s">
        <v>339</v>
      </c>
      <c r="E370" s="44" t="s">
        <v>321</v>
      </c>
      <c r="F370" s="29">
        <f>'[1]потребность 2023 (5)'!K379</f>
        <v>168005</v>
      </c>
    </row>
    <row r="371" spans="1:8" ht="49.5" outlineLevel="7" x14ac:dyDescent="0.3">
      <c r="A371" s="42" t="s">
        <v>340</v>
      </c>
      <c r="B371" s="19" t="s">
        <v>57</v>
      </c>
      <c r="C371" s="19" t="s">
        <v>333</v>
      </c>
      <c r="D371" s="43" t="s">
        <v>341</v>
      </c>
      <c r="E371" s="44" t="s">
        <v>21</v>
      </c>
      <c r="F371" s="29">
        <f>F372</f>
        <v>5196.03</v>
      </c>
    </row>
    <row r="372" spans="1:8" ht="33" outlineLevel="7" x14ac:dyDescent="0.3">
      <c r="A372" s="42" t="s">
        <v>318</v>
      </c>
      <c r="B372" s="19" t="s">
        <v>57</v>
      </c>
      <c r="C372" s="19" t="s">
        <v>333</v>
      </c>
      <c r="D372" s="43" t="s">
        <v>341</v>
      </c>
      <c r="E372" s="44" t="s">
        <v>319</v>
      </c>
      <c r="F372" s="29">
        <f>F373</f>
        <v>5196.03</v>
      </c>
    </row>
    <row r="373" spans="1:8" outlineLevel="7" x14ac:dyDescent="0.3">
      <c r="A373" s="42" t="s">
        <v>320</v>
      </c>
      <c r="B373" s="19" t="s">
        <v>57</v>
      </c>
      <c r="C373" s="19" t="s">
        <v>333</v>
      </c>
      <c r="D373" s="43" t="s">
        <v>341</v>
      </c>
      <c r="E373" s="44" t="s">
        <v>321</v>
      </c>
      <c r="F373" s="29">
        <f>'[1]потребность 2023 (5)'!K382</f>
        <v>5196.03</v>
      </c>
    </row>
    <row r="374" spans="1:8" ht="37.5" outlineLevel="7" x14ac:dyDescent="0.25">
      <c r="A374" s="18" t="s">
        <v>342</v>
      </c>
      <c r="B374" s="19" t="s">
        <v>57</v>
      </c>
      <c r="C374" s="19" t="s">
        <v>333</v>
      </c>
      <c r="D374" s="19" t="s">
        <v>343</v>
      </c>
      <c r="E374" s="19" t="s">
        <v>21</v>
      </c>
      <c r="F374" s="20">
        <f>F375</f>
        <v>26247135.780000001</v>
      </c>
    </row>
    <row r="375" spans="1:8" ht="36.75" customHeight="1" outlineLevel="3" x14ac:dyDescent="0.25">
      <c r="A375" s="18" t="s">
        <v>336</v>
      </c>
      <c r="B375" s="19" t="s">
        <v>57</v>
      </c>
      <c r="C375" s="19" t="s">
        <v>333</v>
      </c>
      <c r="D375" s="19" t="s">
        <v>344</v>
      </c>
      <c r="E375" s="19" t="s">
        <v>21</v>
      </c>
      <c r="F375" s="20">
        <f>F376</f>
        <v>26247135.780000001</v>
      </c>
    </row>
    <row r="376" spans="1:8" ht="37.5" outlineLevel="3" x14ac:dyDescent="0.25">
      <c r="A376" s="18" t="s">
        <v>318</v>
      </c>
      <c r="B376" s="19" t="s">
        <v>57</v>
      </c>
      <c r="C376" s="19" t="s">
        <v>333</v>
      </c>
      <c r="D376" s="19" t="s">
        <v>344</v>
      </c>
      <c r="E376" s="19" t="s">
        <v>319</v>
      </c>
      <c r="F376" s="20">
        <f>F377</f>
        <v>26247135.780000001</v>
      </c>
    </row>
    <row r="377" spans="1:8" ht="21.2" customHeight="1" outlineLevel="3" x14ac:dyDescent="0.25">
      <c r="A377" s="18" t="s">
        <v>320</v>
      </c>
      <c r="B377" s="19" t="s">
        <v>57</v>
      </c>
      <c r="C377" s="19" t="s">
        <v>333</v>
      </c>
      <c r="D377" s="19" t="s">
        <v>344</v>
      </c>
      <c r="E377" s="19" t="s">
        <v>321</v>
      </c>
      <c r="F377" s="29">
        <v>26247135.780000001</v>
      </c>
    </row>
    <row r="378" spans="1:8" ht="27" customHeight="1" outlineLevel="7" x14ac:dyDescent="0.25">
      <c r="A378" s="18" t="s">
        <v>345</v>
      </c>
      <c r="B378" s="19" t="s">
        <v>57</v>
      </c>
      <c r="C378" s="19" t="s">
        <v>333</v>
      </c>
      <c r="D378" s="19" t="s">
        <v>346</v>
      </c>
      <c r="E378" s="19" t="s">
        <v>21</v>
      </c>
      <c r="F378" s="21">
        <f>F379+F382+F385+F388+F391+F394+F397</f>
        <v>7345140.6799999997</v>
      </c>
    </row>
    <row r="379" spans="1:8" outlineLevel="7" x14ac:dyDescent="0.25">
      <c r="A379" s="18" t="s">
        <v>347</v>
      </c>
      <c r="B379" s="19" t="s">
        <v>57</v>
      </c>
      <c r="C379" s="19" t="s">
        <v>333</v>
      </c>
      <c r="D379" s="19" t="s">
        <v>348</v>
      </c>
      <c r="E379" s="19" t="s">
        <v>21</v>
      </c>
      <c r="F379" s="20">
        <f>F380</f>
        <v>632500</v>
      </c>
    </row>
    <row r="380" spans="1:8" s="26" customFormat="1" ht="37.5" outlineLevel="1" x14ac:dyDescent="0.25">
      <c r="A380" s="18" t="s">
        <v>318</v>
      </c>
      <c r="B380" s="19" t="s">
        <v>57</v>
      </c>
      <c r="C380" s="19" t="s">
        <v>333</v>
      </c>
      <c r="D380" s="19" t="s">
        <v>348</v>
      </c>
      <c r="E380" s="19" t="s">
        <v>319</v>
      </c>
      <c r="F380" s="20">
        <f>F381</f>
        <v>632500</v>
      </c>
      <c r="G380" s="25"/>
      <c r="H380" s="25"/>
    </row>
    <row r="381" spans="1:8" outlineLevel="2" x14ac:dyDescent="0.25">
      <c r="A381" s="18" t="s">
        <v>320</v>
      </c>
      <c r="B381" s="19" t="s">
        <v>57</v>
      </c>
      <c r="C381" s="19" t="s">
        <v>333</v>
      </c>
      <c r="D381" s="19" t="s">
        <v>348</v>
      </c>
      <c r="E381" s="19" t="s">
        <v>321</v>
      </c>
      <c r="F381" s="20">
        <f>'[1]потребность 2023 (5)'!K396</f>
        <v>632500</v>
      </c>
    </row>
    <row r="382" spans="1:8" ht="56.25" outlineLevel="4" x14ac:dyDescent="0.3">
      <c r="A382" s="18" t="s">
        <v>349</v>
      </c>
      <c r="B382" s="19" t="s">
        <v>57</v>
      </c>
      <c r="C382" s="19" t="s">
        <v>333</v>
      </c>
      <c r="D382" s="43" t="s">
        <v>350</v>
      </c>
      <c r="E382" s="43" t="s">
        <v>21</v>
      </c>
      <c r="F382" s="20">
        <f>F383</f>
        <v>3303781.73</v>
      </c>
    </row>
    <row r="383" spans="1:8" ht="37.5" outlineLevel="4" x14ac:dyDescent="0.3">
      <c r="A383" s="18" t="s">
        <v>318</v>
      </c>
      <c r="B383" s="19" t="s">
        <v>57</v>
      </c>
      <c r="C383" s="19" t="s">
        <v>333</v>
      </c>
      <c r="D383" s="43" t="s">
        <v>350</v>
      </c>
      <c r="E383" s="43" t="s">
        <v>319</v>
      </c>
      <c r="F383" s="20">
        <f>F384</f>
        <v>3303781.73</v>
      </c>
    </row>
    <row r="384" spans="1:8" outlineLevel="4" x14ac:dyDescent="0.3">
      <c r="A384" s="18" t="s">
        <v>320</v>
      </c>
      <c r="B384" s="19" t="s">
        <v>57</v>
      </c>
      <c r="C384" s="19" t="s">
        <v>333</v>
      </c>
      <c r="D384" s="43" t="s">
        <v>350</v>
      </c>
      <c r="E384" s="43" t="s">
        <v>321</v>
      </c>
      <c r="F384" s="20">
        <v>3303781.73</v>
      </c>
    </row>
    <row r="385" spans="1:6" ht="37.5" outlineLevel="4" x14ac:dyDescent="0.3">
      <c r="A385" s="18" t="s">
        <v>351</v>
      </c>
      <c r="B385" s="19" t="s">
        <v>57</v>
      </c>
      <c r="C385" s="19" t="s">
        <v>333</v>
      </c>
      <c r="D385" s="43" t="s">
        <v>352</v>
      </c>
      <c r="E385" s="43" t="s">
        <v>21</v>
      </c>
      <c r="F385" s="20">
        <f>F386</f>
        <v>102178.82</v>
      </c>
    </row>
    <row r="386" spans="1:6" ht="37.5" outlineLevel="4" x14ac:dyDescent="0.3">
      <c r="A386" s="18" t="s">
        <v>318</v>
      </c>
      <c r="B386" s="19" t="s">
        <v>57</v>
      </c>
      <c r="C386" s="19" t="s">
        <v>333</v>
      </c>
      <c r="D386" s="43" t="s">
        <v>352</v>
      </c>
      <c r="E386" s="43" t="s">
        <v>319</v>
      </c>
      <c r="F386" s="20">
        <f>F387</f>
        <v>102178.82</v>
      </c>
    </row>
    <row r="387" spans="1:6" outlineLevel="4" x14ac:dyDescent="0.3">
      <c r="A387" s="18" t="s">
        <v>320</v>
      </c>
      <c r="B387" s="19" t="s">
        <v>57</v>
      </c>
      <c r="C387" s="19" t="s">
        <v>333</v>
      </c>
      <c r="D387" s="43" t="s">
        <v>352</v>
      </c>
      <c r="E387" s="43" t="s">
        <v>321</v>
      </c>
      <c r="F387" s="20">
        <v>102178.82</v>
      </c>
    </row>
    <row r="388" spans="1:6" ht="75" outlineLevel="4" x14ac:dyDescent="0.25">
      <c r="A388" s="18" t="s">
        <v>322</v>
      </c>
      <c r="B388" s="19" t="s">
        <v>57</v>
      </c>
      <c r="C388" s="19" t="s">
        <v>333</v>
      </c>
      <c r="D388" s="19" t="s">
        <v>353</v>
      </c>
      <c r="E388" s="19" t="s">
        <v>21</v>
      </c>
      <c r="F388" s="20">
        <f>F389</f>
        <v>1075186.8700000001</v>
      </c>
    </row>
    <row r="389" spans="1:6" ht="37.5" outlineLevel="4" x14ac:dyDescent="0.25">
      <c r="A389" s="18" t="s">
        <v>318</v>
      </c>
      <c r="B389" s="19" t="s">
        <v>57</v>
      </c>
      <c r="C389" s="19" t="s">
        <v>333</v>
      </c>
      <c r="D389" s="19" t="s">
        <v>353</v>
      </c>
      <c r="E389" s="19" t="s">
        <v>319</v>
      </c>
      <c r="F389" s="20">
        <f>F390</f>
        <v>1075186.8700000001</v>
      </c>
    </row>
    <row r="390" spans="1:6" outlineLevel="4" x14ac:dyDescent="0.25">
      <c r="A390" s="18" t="s">
        <v>320</v>
      </c>
      <c r="B390" s="19" t="s">
        <v>57</v>
      </c>
      <c r="C390" s="19" t="s">
        <v>333</v>
      </c>
      <c r="D390" s="19" t="s">
        <v>353</v>
      </c>
      <c r="E390" s="19" t="s">
        <v>321</v>
      </c>
      <c r="F390" s="20">
        <f>895180.8-600+180606.07</f>
        <v>1075186.8700000001</v>
      </c>
    </row>
    <row r="391" spans="1:6" ht="37.5" outlineLevel="4" x14ac:dyDescent="0.25">
      <c r="A391" s="18" t="s">
        <v>354</v>
      </c>
      <c r="B391" s="19" t="s">
        <v>57</v>
      </c>
      <c r="C391" s="19" t="s">
        <v>333</v>
      </c>
      <c r="D391" s="19" t="s">
        <v>355</v>
      </c>
      <c r="E391" s="19" t="s">
        <v>21</v>
      </c>
      <c r="F391" s="20">
        <f>F392</f>
        <v>1138953.98</v>
      </c>
    </row>
    <row r="392" spans="1:6" ht="37.5" outlineLevel="4" x14ac:dyDescent="0.25">
      <c r="A392" s="18" t="s">
        <v>318</v>
      </c>
      <c r="B392" s="19" t="s">
        <v>57</v>
      </c>
      <c r="C392" s="19" t="s">
        <v>333</v>
      </c>
      <c r="D392" s="19" t="s">
        <v>355</v>
      </c>
      <c r="E392" s="19" t="s">
        <v>319</v>
      </c>
      <c r="F392" s="20">
        <f>F393</f>
        <v>1138953.98</v>
      </c>
    </row>
    <row r="393" spans="1:6" outlineLevel="4" x14ac:dyDescent="0.25">
      <c r="A393" s="18" t="s">
        <v>320</v>
      </c>
      <c r="B393" s="19" t="s">
        <v>57</v>
      </c>
      <c r="C393" s="19" t="s">
        <v>333</v>
      </c>
      <c r="D393" s="19" t="s">
        <v>355</v>
      </c>
      <c r="E393" s="19" t="s">
        <v>321</v>
      </c>
      <c r="F393" s="20">
        <f>1138353.98+600</f>
        <v>1138953.98</v>
      </c>
    </row>
    <row r="394" spans="1:6" ht="56.25" outlineLevel="4" x14ac:dyDescent="0.25">
      <c r="A394" s="35" t="s">
        <v>356</v>
      </c>
      <c r="B394" s="45" t="s">
        <v>57</v>
      </c>
      <c r="C394" s="19" t="s">
        <v>333</v>
      </c>
      <c r="D394" s="19" t="s">
        <v>357</v>
      </c>
      <c r="E394" s="19" t="s">
        <v>21</v>
      </c>
      <c r="F394" s="20">
        <f>F395</f>
        <v>1059763.1000000001</v>
      </c>
    </row>
    <row r="395" spans="1:6" ht="37.5" outlineLevel="4" x14ac:dyDescent="0.25">
      <c r="A395" s="18" t="s">
        <v>318</v>
      </c>
      <c r="B395" s="45" t="s">
        <v>57</v>
      </c>
      <c r="C395" s="19" t="s">
        <v>333</v>
      </c>
      <c r="D395" s="19" t="s">
        <v>357</v>
      </c>
      <c r="E395" s="19" t="s">
        <v>319</v>
      </c>
      <c r="F395" s="20">
        <f>F396</f>
        <v>1059763.1000000001</v>
      </c>
    </row>
    <row r="396" spans="1:6" outlineLevel="4" x14ac:dyDescent="0.25">
      <c r="A396" s="18" t="s">
        <v>320</v>
      </c>
      <c r="B396" s="45" t="s">
        <v>57</v>
      </c>
      <c r="C396" s="19" t="s">
        <v>333</v>
      </c>
      <c r="D396" s="19" t="s">
        <v>357</v>
      </c>
      <c r="E396" s="19" t="s">
        <v>321</v>
      </c>
      <c r="F396" s="20">
        <v>1059763.1000000001</v>
      </c>
    </row>
    <row r="397" spans="1:6" ht="47.25" outlineLevel="4" x14ac:dyDescent="0.25">
      <c r="A397" s="46" t="s">
        <v>358</v>
      </c>
      <c r="B397" s="45" t="s">
        <v>57</v>
      </c>
      <c r="C397" s="19" t="s">
        <v>333</v>
      </c>
      <c r="D397" s="19" t="s">
        <v>359</v>
      </c>
      <c r="E397" s="19" t="s">
        <v>21</v>
      </c>
      <c r="F397" s="20">
        <f>F398</f>
        <v>32776.18</v>
      </c>
    </row>
    <row r="398" spans="1:6" ht="37.5" outlineLevel="4" x14ac:dyDescent="0.25">
      <c r="A398" s="18" t="s">
        <v>318</v>
      </c>
      <c r="B398" s="45" t="s">
        <v>57</v>
      </c>
      <c r="C398" s="19" t="s">
        <v>333</v>
      </c>
      <c r="D398" s="19" t="s">
        <v>359</v>
      </c>
      <c r="E398" s="19" t="s">
        <v>319</v>
      </c>
      <c r="F398" s="20">
        <f>F399</f>
        <v>32776.18</v>
      </c>
    </row>
    <row r="399" spans="1:6" outlineLevel="4" x14ac:dyDescent="0.25">
      <c r="A399" s="18" t="s">
        <v>320</v>
      </c>
      <c r="B399" s="45" t="s">
        <v>57</v>
      </c>
      <c r="C399" s="19" t="s">
        <v>333</v>
      </c>
      <c r="D399" s="19" t="s">
        <v>359</v>
      </c>
      <c r="E399" s="19" t="s">
        <v>321</v>
      </c>
      <c r="F399" s="20">
        <v>32776.18</v>
      </c>
    </row>
    <row r="400" spans="1:6" outlineLevel="4" x14ac:dyDescent="0.3">
      <c r="A400" s="47" t="s">
        <v>324</v>
      </c>
      <c r="B400" s="23" t="s">
        <v>57</v>
      </c>
      <c r="C400" s="23" t="s">
        <v>333</v>
      </c>
      <c r="D400" s="23" t="s">
        <v>325</v>
      </c>
      <c r="E400" s="23" t="s">
        <v>21</v>
      </c>
      <c r="F400" s="20">
        <f>F401</f>
        <v>6986301.4899999993</v>
      </c>
    </row>
    <row r="401" spans="1:8" outlineLevel="4" x14ac:dyDescent="0.3">
      <c r="A401" s="48" t="s">
        <v>360</v>
      </c>
      <c r="B401" s="19" t="s">
        <v>57</v>
      </c>
      <c r="C401" s="19" t="s">
        <v>333</v>
      </c>
      <c r="D401" s="19" t="s">
        <v>361</v>
      </c>
      <c r="E401" s="19" t="s">
        <v>21</v>
      </c>
      <c r="F401" s="20">
        <f>F402</f>
        <v>6986301.4899999993</v>
      </c>
    </row>
    <row r="402" spans="1:8" ht="37.5" outlineLevel="4" x14ac:dyDescent="0.25">
      <c r="A402" s="18" t="s">
        <v>318</v>
      </c>
      <c r="B402" s="19" t="s">
        <v>57</v>
      </c>
      <c r="C402" s="19" t="s">
        <v>333</v>
      </c>
      <c r="D402" s="19" t="s">
        <v>361</v>
      </c>
      <c r="E402" s="19" t="s">
        <v>319</v>
      </c>
      <c r="F402" s="20">
        <f>F403</f>
        <v>6986301.4899999993</v>
      </c>
    </row>
    <row r="403" spans="1:8" outlineLevel="4" x14ac:dyDescent="0.25">
      <c r="A403" s="18" t="s">
        <v>320</v>
      </c>
      <c r="B403" s="19" t="s">
        <v>57</v>
      </c>
      <c r="C403" s="19" t="s">
        <v>333</v>
      </c>
      <c r="D403" s="19" t="s">
        <v>361</v>
      </c>
      <c r="E403" s="19" t="s">
        <v>321</v>
      </c>
      <c r="F403" s="20">
        <f>6951900.33+1334.63+35756.14+99113+78803.46-180606.07</f>
        <v>6986301.4899999993</v>
      </c>
    </row>
    <row r="404" spans="1:8" outlineLevel="7" x14ac:dyDescent="0.25">
      <c r="A404" s="22" t="s">
        <v>362</v>
      </c>
      <c r="B404" s="23" t="s">
        <v>57</v>
      </c>
      <c r="C404" s="23" t="s">
        <v>363</v>
      </c>
      <c r="D404" s="23" t="s">
        <v>20</v>
      </c>
      <c r="E404" s="23" t="s">
        <v>21</v>
      </c>
      <c r="F404" s="24">
        <f>F405+F410+F428+F443</f>
        <v>57582996.670000009</v>
      </c>
    </row>
    <row r="405" spans="1:8" outlineLevel="7" x14ac:dyDescent="0.25">
      <c r="A405" s="18" t="s">
        <v>364</v>
      </c>
      <c r="B405" s="19" t="s">
        <v>57</v>
      </c>
      <c r="C405" s="19" t="s">
        <v>365</v>
      </c>
      <c r="D405" s="19" t="s">
        <v>20</v>
      </c>
      <c r="E405" s="19" t="s">
        <v>21</v>
      </c>
      <c r="F405" s="20">
        <f>F406</f>
        <v>5533145.6699999999</v>
      </c>
    </row>
    <row r="406" spans="1:8" ht="37.5" outlineLevel="7" x14ac:dyDescent="0.25">
      <c r="A406" s="22" t="s">
        <v>26</v>
      </c>
      <c r="B406" s="23" t="s">
        <v>57</v>
      </c>
      <c r="C406" s="23" t="s">
        <v>365</v>
      </c>
      <c r="D406" s="23" t="s">
        <v>27</v>
      </c>
      <c r="E406" s="23" t="s">
        <v>21</v>
      </c>
      <c r="F406" s="24">
        <f>F407</f>
        <v>5533145.6699999999</v>
      </c>
    </row>
    <row r="407" spans="1:8" s="26" customFormat="1" ht="26.45" customHeight="1" outlineLevel="7" x14ac:dyDescent="0.25">
      <c r="A407" s="18" t="s">
        <v>366</v>
      </c>
      <c r="B407" s="19" t="s">
        <v>57</v>
      </c>
      <c r="C407" s="19" t="s">
        <v>365</v>
      </c>
      <c r="D407" s="19" t="s">
        <v>367</v>
      </c>
      <c r="E407" s="19" t="s">
        <v>21</v>
      </c>
      <c r="F407" s="20">
        <f>F408</f>
        <v>5533145.6699999999</v>
      </c>
      <c r="G407" s="25"/>
      <c r="H407" s="25"/>
    </row>
    <row r="408" spans="1:8" ht="25.5" customHeight="1" outlineLevel="7" x14ac:dyDescent="0.25">
      <c r="A408" s="18" t="s">
        <v>368</v>
      </c>
      <c r="B408" s="19" t="s">
        <v>57</v>
      </c>
      <c r="C408" s="19" t="s">
        <v>365</v>
      </c>
      <c r="D408" s="19" t="s">
        <v>367</v>
      </c>
      <c r="E408" s="19" t="s">
        <v>369</v>
      </c>
      <c r="F408" s="20">
        <f>F409</f>
        <v>5533145.6699999999</v>
      </c>
    </row>
    <row r="409" spans="1:8" outlineLevel="7" x14ac:dyDescent="0.25">
      <c r="A409" s="18" t="s">
        <v>370</v>
      </c>
      <c r="B409" s="19" t="s">
        <v>57</v>
      </c>
      <c r="C409" s="19" t="s">
        <v>365</v>
      </c>
      <c r="D409" s="19" t="s">
        <v>367</v>
      </c>
      <c r="E409" s="19" t="s">
        <v>371</v>
      </c>
      <c r="F409" s="29">
        <f>'[1]потребность 2023 (5)'!K426</f>
        <v>5533145.6699999999</v>
      </c>
    </row>
    <row r="410" spans="1:8" outlineLevel="7" x14ac:dyDescent="0.25">
      <c r="A410" s="18" t="s">
        <v>372</v>
      </c>
      <c r="B410" s="19" t="s">
        <v>57</v>
      </c>
      <c r="C410" s="19" t="s">
        <v>373</v>
      </c>
      <c r="D410" s="19" t="s">
        <v>20</v>
      </c>
      <c r="E410" s="19" t="s">
        <v>21</v>
      </c>
      <c r="F410" s="20">
        <f>F411+F421+F416</f>
        <v>2630000</v>
      </c>
    </row>
    <row r="411" spans="1:8" ht="56.25" outlineLevel="7" x14ac:dyDescent="0.25">
      <c r="A411" s="22" t="s">
        <v>374</v>
      </c>
      <c r="B411" s="19" t="s">
        <v>57</v>
      </c>
      <c r="C411" s="23" t="s">
        <v>373</v>
      </c>
      <c r="D411" s="23" t="s">
        <v>375</v>
      </c>
      <c r="E411" s="23" t="s">
        <v>21</v>
      </c>
      <c r="F411" s="24">
        <f>F412</f>
        <v>150000</v>
      </c>
    </row>
    <row r="412" spans="1:8" ht="37.5" outlineLevel="7" x14ac:dyDescent="0.25">
      <c r="A412" s="18" t="s">
        <v>376</v>
      </c>
      <c r="B412" s="19" t="s">
        <v>57</v>
      </c>
      <c r="C412" s="19" t="s">
        <v>373</v>
      </c>
      <c r="D412" s="19" t="s">
        <v>377</v>
      </c>
      <c r="E412" s="19" t="s">
        <v>21</v>
      </c>
      <c r="F412" s="20">
        <f>F413</f>
        <v>150000</v>
      </c>
    </row>
    <row r="413" spans="1:8" ht="37.5" outlineLevel="7" x14ac:dyDescent="0.25">
      <c r="A413" s="18" t="s">
        <v>378</v>
      </c>
      <c r="B413" s="19" t="s">
        <v>57</v>
      </c>
      <c r="C413" s="19" t="s">
        <v>373</v>
      </c>
      <c r="D413" s="19" t="s">
        <v>379</v>
      </c>
      <c r="E413" s="19" t="s">
        <v>21</v>
      </c>
      <c r="F413" s="20">
        <f>F414</f>
        <v>150000</v>
      </c>
    </row>
    <row r="414" spans="1:8" outlineLevel="7" x14ac:dyDescent="0.25">
      <c r="A414" s="18" t="s">
        <v>368</v>
      </c>
      <c r="B414" s="19" t="s">
        <v>57</v>
      </c>
      <c r="C414" s="19" t="s">
        <v>373</v>
      </c>
      <c r="D414" s="19" t="s">
        <v>379</v>
      </c>
      <c r="E414" s="19" t="s">
        <v>369</v>
      </c>
      <c r="F414" s="20">
        <f>F415</f>
        <v>150000</v>
      </c>
    </row>
    <row r="415" spans="1:8" ht="37.5" outlineLevel="7" x14ac:dyDescent="0.25">
      <c r="A415" s="18" t="s">
        <v>380</v>
      </c>
      <c r="B415" s="19" t="s">
        <v>57</v>
      </c>
      <c r="C415" s="19" t="s">
        <v>373</v>
      </c>
      <c r="D415" s="19" t="s">
        <v>379</v>
      </c>
      <c r="E415" s="19" t="s">
        <v>381</v>
      </c>
      <c r="F415" s="29">
        <f>'[1]потребность 2023 (5)'!K432</f>
        <v>150000</v>
      </c>
    </row>
    <row r="416" spans="1:8" ht="37.5" outlineLevel="1" x14ac:dyDescent="0.25">
      <c r="A416" s="22" t="s">
        <v>382</v>
      </c>
      <c r="B416" s="19" t="s">
        <v>57</v>
      </c>
      <c r="C416" s="23" t="s">
        <v>373</v>
      </c>
      <c r="D416" s="23" t="s">
        <v>383</v>
      </c>
      <c r="E416" s="23" t="s">
        <v>21</v>
      </c>
      <c r="F416" s="27">
        <f>F417</f>
        <v>629999.99999999988</v>
      </c>
    </row>
    <row r="417" spans="1:8" ht="44.45" customHeight="1" outlineLevel="1" x14ac:dyDescent="0.25">
      <c r="A417" s="18" t="s">
        <v>384</v>
      </c>
      <c r="B417" s="19" t="s">
        <v>57</v>
      </c>
      <c r="C417" s="19" t="s">
        <v>373</v>
      </c>
      <c r="D417" s="19" t="s">
        <v>385</v>
      </c>
      <c r="E417" s="19" t="s">
        <v>21</v>
      </c>
      <c r="F417" s="21">
        <f>F418</f>
        <v>629999.99999999988</v>
      </c>
    </row>
    <row r="418" spans="1:8" ht="35.450000000000003" customHeight="1" outlineLevel="1" x14ac:dyDescent="0.25">
      <c r="A418" s="18" t="s">
        <v>386</v>
      </c>
      <c r="B418" s="19" t="s">
        <v>57</v>
      </c>
      <c r="C418" s="19" t="s">
        <v>373</v>
      </c>
      <c r="D418" s="19" t="s">
        <v>387</v>
      </c>
      <c r="E418" s="19" t="s">
        <v>21</v>
      </c>
      <c r="F418" s="20">
        <f>F419</f>
        <v>629999.99999999988</v>
      </c>
    </row>
    <row r="419" spans="1:8" outlineLevel="1" x14ac:dyDescent="0.25">
      <c r="A419" s="18" t="s">
        <v>368</v>
      </c>
      <c r="B419" s="19" t="s">
        <v>57</v>
      </c>
      <c r="C419" s="19" t="s">
        <v>373</v>
      </c>
      <c r="D419" s="19" t="s">
        <v>387</v>
      </c>
      <c r="E419" s="19" t="s">
        <v>369</v>
      </c>
      <c r="F419" s="21">
        <f>F420</f>
        <v>629999.99999999988</v>
      </c>
    </row>
    <row r="420" spans="1:8" ht="37.5" outlineLevel="1" x14ac:dyDescent="0.25">
      <c r="A420" s="18" t="s">
        <v>380</v>
      </c>
      <c r="B420" s="19" t="s">
        <v>57</v>
      </c>
      <c r="C420" s="19" t="s">
        <v>373</v>
      </c>
      <c r="D420" s="19" t="s">
        <v>387</v>
      </c>
      <c r="E420" s="19" t="s">
        <v>381</v>
      </c>
      <c r="F420" s="20">
        <f>'[1]потребность 2023 (5)'!K437-29429.42</f>
        <v>629999.99999999988</v>
      </c>
    </row>
    <row r="421" spans="1:8" ht="37.5" outlineLevel="1" x14ac:dyDescent="0.25">
      <c r="A421" s="22" t="s">
        <v>26</v>
      </c>
      <c r="B421" s="23" t="s">
        <v>57</v>
      </c>
      <c r="C421" s="23" t="s">
        <v>373</v>
      </c>
      <c r="D421" s="23" t="s">
        <v>27</v>
      </c>
      <c r="E421" s="23" t="s">
        <v>21</v>
      </c>
      <c r="F421" s="27">
        <f>F422+F425</f>
        <v>1850000</v>
      </c>
    </row>
    <row r="422" spans="1:8" ht="37.5" outlineLevel="1" x14ac:dyDescent="0.25">
      <c r="A422" s="18" t="s">
        <v>388</v>
      </c>
      <c r="B422" s="19" t="s">
        <v>57</v>
      </c>
      <c r="C422" s="19" t="s">
        <v>373</v>
      </c>
      <c r="D422" s="19" t="s">
        <v>75</v>
      </c>
      <c r="E422" s="19" t="s">
        <v>21</v>
      </c>
      <c r="F422" s="21">
        <f>F423</f>
        <v>250000</v>
      </c>
    </row>
    <row r="423" spans="1:8" outlineLevel="1" x14ac:dyDescent="0.25">
      <c r="A423" s="18" t="s">
        <v>368</v>
      </c>
      <c r="B423" s="19" t="s">
        <v>57</v>
      </c>
      <c r="C423" s="19" t="s">
        <v>373</v>
      </c>
      <c r="D423" s="19" t="s">
        <v>75</v>
      </c>
      <c r="E423" s="19" t="s">
        <v>369</v>
      </c>
      <c r="F423" s="21">
        <f>F424</f>
        <v>250000</v>
      </c>
    </row>
    <row r="424" spans="1:8" ht="20.25" customHeight="1" outlineLevel="1" x14ac:dyDescent="0.25">
      <c r="A424" s="18" t="s">
        <v>389</v>
      </c>
      <c r="B424" s="19" t="s">
        <v>57</v>
      </c>
      <c r="C424" s="19" t="s">
        <v>373</v>
      </c>
      <c r="D424" s="19" t="s">
        <v>75</v>
      </c>
      <c r="E424" s="19" t="s">
        <v>390</v>
      </c>
      <c r="F424" s="20">
        <f>'[1]потребность 2023 (5)'!K441+150000</f>
        <v>250000</v>
      </c>
    </row>
    <row r="425" spans="1:8" ht="109.35" customHeight="1" outlineLevel="1" x14ac:dyDescent="0.25">
      <c r="A425" s="33" t="s">
        <v>119</v>
      </c>
      <c r="B425" s="19" t="s">
        <v>57</v>
      </c>
      <c r="C425" s="19" t="s">
        <v>373</v>
      </c>
      <c r="D425" s="19" t="s">
        <v>120</v>
      </c>
      <c r="E425" s="19" t="s">
        <v>21</v>
      </c>
      <c r="F425" s="20">
        <f>F426</f>
        <v>1600000</v>
      </c>
    </row>
    <row r="426" spans="1:8" ht="20.25" customHeight="1" outlineLevel="1" x14ac:dyDescent="0.25">
      <c r="A426" s="18" t="s">
        <v>368</v>
      </c>
      <c r="B426" s="19" t="s">
        <v>57</v>
      </c>
      <c r="C426" s="19" t="s">
        <v>373</v>
      </c>
      <c r="D426" s="19" t="s">
        <v>120</v>
      </c>
      <c r="E426" s="19" t="s">
        <v>369</v>
      </c>
      <c r="F426" s="20">
        <f>F427</f>
        <v>1600000</v>
      </c>
    </row>
    <row r="427" spans="1:8" ht="20.25" customHeight="1" outlineLevel="1" x14ac:dyDescent="0.25">
      <c r="A427" s="18" t="s">
        <v>389</v>
      </c>
      <c r="B427" s="19" t="s">
        <v>57</v>
      </c>
      <c r="C427" s="19" t="s">
        <v>373</v>
      </c>
      <c r="D427" s="19" t="s">
        <v>120</v>
      </c>
      <c r="E427" s="19" t="s">
        <v>390</v>
      </c>
      <c r="F427" s="20">
        <v>1600000</v>
      </c>
    </row>
    <row r="428" spans="1:8" outlineLevel="1" x14ac:dyDescent="0.25">
      <c r="A428" s="18" t="s">
        <v>391</v>
      </c>
      <c r="B428" s="19" t="s">
        <v>57</v>
      </c>
      <c r="C428" s="19" t="s">
        <v>392</v>
      </c>
      <c r="D428" s="19" t="s">
        <v>20</v>
      </c>
      <c r="E428" s="19" t="s">
        <v>21</v>
      </c>
      <c r="F428" s="21">
        <f>F429</f>
        <v>49189607.870000005</v>
      </c>
    </row>
    <row r="429" spans="1:8" ht="37.5" outlineLevel="1" x14ac:dyDescent="0.25">
      <c r="A429" s="22" t="s">
        <v>26</v>
      </c>
      <c r="B429" s="23" t="s">
        <v>57</v>
      </c>
      <c r="C429" s="23" t="s">
        <v>392</v>
      </c>
      <c r="D429" s="23" t="s">
        <v>27</v>
      </c>
      <c r="E429" s="23" t="s">
        <v>21</v>
      </c>
      <c r="F429" s="27">
        <f>F430</f>
        <v>49189607.870000005</v>
      </c>
    </row>
    <row r="430" spans="1:8" outlineLevel="1" x14ac:dyDescent="0.25">
      <c r="A430" s="18" t="s">
        <v>66</v>
      </c>
      <c r="B430" s="19" t="s">
        <v>57</v>
      </c>
      <c r="C430" s="19" t="s">
        <v>392</v>
      </c>
      <c r="D430" s="19" t="s">
        <v>67</v>
      </c>
      <c r="E430" s="19" t="s">
        <v>21</v>
      </c>
      <c r="F430" s="21">
        <f>F440+F431+F437</f>
        <v>49189607.870000005</v>
      </c>
    </row>
    <row r="431" spans="1:8" s="26" customFormat="1" ht="56.25" outlineLevel="1" x14ac:dyDescent="0.3">
      <c r="A431" s="40" t="s">
        <v>393</v>
      </c>
      <c r="B431" s="19" t="s">
        <v>57</v>
      </c>
      <c r="C431" s="19" t="s">
        <v>392</v>
      </c>
      <c r="D431" s="19" t="s">
        <v>394</v>
      </c>
      <c r="E431" s="19" t="s">
        <v>21</v>
      </c>
      <c r="F431" s="20">
        <f>F432+F434</f>
        <v>36028492.670000002</v>
      </c>
      <c r="G431" s="25"/>
      <c r="H431" s="25"/>
    </row>
    <row r="432" spans="1:8" ht="37.5" outlineLevel="1" x14ac:dyDescent="0.25">
      <c r="A432" s="18" t="s">
        <v>34</v>
      </c>
      <c r="B432" s="19" t="s">
        <v>57</v>
      </c>
      <c r="C432" s="19" t="s">
        <v>392</v>
      </c>
      <c r="D432" s="19" t="s">
        <v>394</v>
      </c>
      <c r="E432" s="19" t="s">
        <v>35</v>
      </c>
      <c r="F432" s="20">
        <f>F433</f>
        <v>130000</v>
      </c>
    </row>
    <row r="433" spans="1:8" s="26" customFormat="1" ht="37.5" customHeight="1" outlineLevel="1" x14ac:dyDescent="0.25">
      <c r="A433" s="18" t="s">
        <v>36</v>
      </c>
      <c r="B433" s="19" t="s">
        <v>57</v>
      </c>
      <c r="C433" s="19" t="s">
        <v>392</v>
      </c>
      <c r="D433" s="19" t="s">
        <v>394</v>
      </c>
      <c r="E433" s="19" t="s">
        <v>37</v>
      </c>
      <c r="F433" s="20">
        <f>'[1]потребность 2023 (5)'!K447</f>
        <v>130000</v>
      </c>
      <c r="G433" s="25"/>
      <c r="H433" s="25"/>
    </row>
    <row r="434" spans="1:8" outlineLevel="1" x14ac:dyDescent="0.25">
      <c r="A434" s="18" t="s">
        <v>368</v>
      </c>
      <c r="B434" s="19" t="s">
        <v>57</v>
      </c>
      <c r="C434" s="19" t="s">
        <v>392</v>
      </c>
      <c r="D434" s="19" t="s">
        <v>394</v>
      </c>
      <c r="E434" s="19" t="s">
        <v>369</v>
      </c>
      <c r="F434" s="20">
        <f>F435+F436</f>
        <v>35898492.670000002</v>
      </c>
    </row>
    <row r="435" spans="1:8" ht="23.1" customHeight="1" outlineLevel="1" x14ac:dyDescent="0.25">
      <c r="A435" s="18" t="s">
        <v>370</v>
      </c>
      <c r="B435" s="19" t="s">
        <v>57</v>
      </c>
      <c r="C435" s="19" t="s">
        <v>392</v>
      </c>
      <c r="D435" s="19" t="s">
        <v>394</v>
      </c>
      <c r="E435" s="19" t="s">
        <v>371</v>
      </c>
      <c r="F435" s="20">
        <f>'[1]потребность 2023 (5)'!K449</f>
        <v>33898492.670000002</v>
      </c>
    </row>
    <row r="436" spans="1:8" ht="47.25" customHeight="1" outlineLevel="1" x14ac:dyDescent="0.25">
      <c r="A436" s="18" t="s">
        <v>380</v>
      </c>
      <c r="B436" s="19" t="s">
        <v>57</v>
      </c>
      <c r="C436" s="19" t="s">
        <v>392</v>
      </c>
      <c r="D436" s="19" t="s">
        <v>394</v>
      </c>
      <c r="E436" s="19" t="s">
        <v>381</v>
      </c>
      <c r="F436" s="20">
        <f>'[1]потребность 2023 (5)'!K450</f>
        <v>2000000</v>
      </c>
    </row>
    <row r="437" spans="1:8" ht="62.1" hidden="1" customHeight="1" outlineLevel="1" x14ac:dyDescent="0.25">
      <c r="A437" s="35" t="s">
        <v>395</v>
      </c>
      <c r="B437" s="19" t="s">
        <v>57</v>
      </c>
      <c r="C437" s="19" t="s">
        <v>392</v>
      </c>
      <c r="D437" s="19" t="s">
        <v>396</v>
      </c>
      <c r="E437" s="19" t="s">
        <v>21</v>
      </c>
      <c r="F437" s="20">
        <f>F438</f>
        <v>0</v>
      </c>
    </row>
    <row r="438" spans="1:8" ht="42.75" hidden="1" customHeight="1" outlineLevel="1" x14ac:dyDescent="0.25">
      <c r="A438" s="18" t="s">
        <v>224</v>
      </c>
      <c r="B438" s="19" t="s">
        <v>57</v>
      </c>
      <c r="C438" s="19" t="s">
        <v>392</v>
      </c>
      <c r="D438" s="19" t="s">
        <v>396</v>
      </c>
      <c r="E438" s="19" t="s">
        <v>111</v>
      </c>
      <c r="F438" s="20">
        <f>F439</f>
        <v>0</v>
      </c>
    </row>
    <row r="439" spans="1:8" ht="28.5" hidden="1" customHeight="1" outlineLevel="1" x14ac:dyDescent="0.25">
      <c r="A439" s="18" t="s">
        <v>112</v>
      </c>
      <c r="B439" s="19" t="s">
        <v>57</v>
      </c>
      <c r="C439" s="19" t="s">
        <v>392</v>
      </c>
      <c r="D439" s="19" t="s">
        <v>396</v>
      </c>
      <c r="E439" s="19" t="s">
        <v>113</v>
      </c>
      <c r="F439" s="20">
        <v>0</v>
      </c>
    </row>
    <row r="440" spans="1:8" ht="99" customHeight="1" outlineLevel="1" x14ac:dyDescent="0.25">
      <c r="A440" s="35" t="s">
        <v>140</v>
      </c>
      <c r="B440" s="19" t="s">
        <v>57</v>
      </c>
      <c r="C440" s="19" t="s">
        <v>392</v>
      </c>
      <c r="D440" s="19" t="s">
        <v>141</v>
      </c>
      <c r="E440" s="19" t="s">
        <v>21</v>
      </c>
      <c r="F440" s="21">
        <f>F441</f>
        <v>13161115.200000001</v>
      </c>
    </row>
    <row r="441" spans="1:8" ht="37.5" outlineLevel="1" x14ac:dyDescent="0.25">
      <c r="A441" s="18" t="s">
        <v>224</v>
      </c>
      <c r="B441" s="19" t="s">
        <v>57</v>
      </c>
      <c r="C441" s="19" t="s">
        <v>392</v>
      </c>
      <c r="D441" s="19" t="s">
        <v>141</v>
      </c>
      <c r="E441" s="19" t="s">
        <v>111</v>
      </c>
      <c r="F441" s="21">
        <f>F442</f>
        <v>13161115.200000001</v>
      </c>
    </row>
    <row r="442" spans="1:8" outlineLevel="1" x14ac:dyDescent="0.25">
      <c r="A442" s="18" t="s">
        <v>112</v>
      </c>
      <c r="B442" s="19" t="s">
        <v>57</v>
      </c>
      <c r="C442" s="19" t="s">
        <v>392</v>
      </c>
      <c r="D442" s="19" t="s">
        <v>141</v>
      </c>
      <c r="E442" s="19" t="s">
        <v>113</v>
      </c>
      <c r="F442" s="20">
        <f>'[1]потребность 2023 (5)'!K456-13510124.99</f>
        <v>13161115.200000001</v>
      </c>
    </row>
    <row r="443" spans="1:8" outlineLevel="1" x14ac:dyDescent="0.25">
      <c r="A443" s="18" t="s">
        <v>397</v>
      </c>
      <c r="B443" s="19" t="s">
        <v>57</v>
      </c>
      <c r="C443" s="19" t="s">
        <v>398</v>
      </c>
      <c r="D443" s="19" t="s">
        <v>20</v>
      </c>
      <c r="E443" s="19" t="s">
        <v>21</v>
      </c>
      <c r="F443" s="20">
        <f>F444</f>
        <v>230243.13</v>
      </c>
    </row>
    <row r="444" spans="1:8" ht="37.5" outlineLevel="1" x14ac:dyDescent="0.25">
      <c r="A444" s="22" t="s">
        <v>312</v>
      </c>
      <c r="B444" s="19" t="s">
        <v>57</v>
      </c>
      <c r="C444" s="19" t="s">
        <v>398</v>
      </c>
      <c r="D444" s="19" t="s">
        <v>313</v>
      </c>
      <c r="E444" s="19" t="s">
        <v>21</v>
      </c>
      <c r="F444" s="20">
        <f>F445</f>
        <v>230243.13</v>
      </c>
    </row>
    <row r="445" spans="1:8" ht="37.5" outlineLevel="1" x14ac:dyDescent="0.25">
      <c r="A445" s="18" t="s">
        <v>345</v>
      </c>
      <c r="B445" s="19" t="s">
        <v>57</v>
      </c>
      <c r="C445" s="19" t="s">
        <v>398</v>
      </c>
      <c r="D445" s="19" t="s">
        <v>346</v>
      </c>
      <c r="E445" s="19" t="s">
        <v>21</v>
      </c>
      <c r="F445" s="20">
        <f>F449+F452+F446</f>
        <v>230243.13</v>
      </c>
    </row>
    <row r="446" spans="1:8" ht="135.19999999999999" customHeight="1" outlineLevel="1" x14ac:dyDescent="0.25">
      <c r="A446" s="18" t="s">
        <v>399</v>
      </c>
      <c r="B446" s="19" t="s">
        <v>57</v>
      </c>
      <c r="C446" s="19" t="s">
        <v>398</v>
      </c>
      <c r="D446" s="19" t="s">
        <v>400</v>
      </c>
      <c r="E446" s="19" t="s">
        <v>21</v>
      </c>
      <c r="F446" s="20">
        <f>F447</f>
        <v>106243.13</v>
      </c>
    </row>
    <row r="447" spans="1:8" ht="37.5" outlineLevel="1" x14ac:dyDescent="0.25">
      <c r="A447" s="18" t="s">
        <v>318</v>
      </c>
      <c r="B447" s="19" t="s">
        <v>57</v>
      </c>
      <c r="C447" s="19" t="s">
        <v>398</v>
      </c>
      <c r="D447" s="19" t="s">
        <v>400</v>
      </c>
      <c r="E447" s="19" t="s">
        <v>319</v>
      </c>
      <c r="F447" s="20">
        <f>F448</f>
        <v>106243.13</v>
      </c>
    </row>
    <row r="448" spans="1:8" ht="75" outlineLevel="1" x14ac:dyDescent="0.25">
      <c r="A448" s="18" t="s">
        <v>401</v>
      </c>
      <c r="B448" s="19" t="s">
        <v>57</v>
      </c>
      <c r="C448" s="19" t="s">
        <v>398</v>
      </c>
      <c r="D448" s="19" t="s">
        <v>400</v>
      </c>
      <c r="E448" s="19" t="s">
        <v>402</v>
      </c>
      <c r="F448" s="20">
        <v>106243.13</v>
      </c>
    </row>
    <row r="449" spans="1:8" ht="132.4" customHeight="1" outlineLevel="1" x14ac:dyDescent="0.25">
      <c r="A449" s="18" t="s">
        <v>403</v>
      </c>
      <c r="B449" s="19" t="s">
        <v>57</v>
      </c>
      <c r="C449" s="19" t="s">
        <v>398</v>
      </c>
      <c r="D449" s="19" t="s">
        <v>404</v>
      </c>
      <c r="E449" s="19" t="s">
        <v>21</v>
      </c>
      <c r="F449" s="20">
        <f>F450</f>
        <v>10000</v>
      </c>
    </row>
    <row r="450" spans="1:8" ht="37.5" outlineLevel="1" x14ac:dyDescent="0.25">
      <c r="A450" s="18" t="s">
        <v>318</v>
      </c>
      <c r="B450" s="19" t="s">
        <v>57</v>
      </c>
      <c r="C450" s="19" t="s">
        <v>398</v>
      </c>
      <c r="D450" s="19" t="s">
        <v>404</v>
      </c>
      <c r="E450" s="19" t="s">
        <v>319</v>
      </c>
      <c r="F450" s="20">
        <f>F451</f>
        <v>10000</v>
      </c>
    </row>
    <row r="451" spans="1:8" ht="59.85" customHeight="1" outlineLevel="1" x14ac:dyDescent="0.25">
      <c r="A451" s="18" t="s">
        <v>401</v>
      </c>
      <c r="B451" s="19" t="s">
        <v>57</v>
      </c>
      <c r="C451" s="19" t="s">
        <v>398</v>
      </c>
      <c r="D451" s="19" t="s">
        <v>404</v>
      </c>
      <c r="E451" s="19" t="s">
        <v>402</v>
      </c>
      <c r="F451" s="20">
        <v>10000</v>
      </c>
    </row>
    <row r="452" spans="1:8" outlineLevel="1" x14ac:dyDescent="0.25">
      <c r="A452" s="18" t="s">
        <v>347</v>
      </c>
      <c r="B452" s="19" t="s">
        <v>57</v>
      </c>
      <c r="C452" s="19" t="s">
        <v>398</v>
      </c>
      <c r="D452" s="19" t="s">
        <v>348</v>
      </c>
      <c r="E452" s="19" t="s">
        <v>21</v>
      </c>
      <c r="F452" s="20">
        <f>F453</f>
        <v>114000</v>
      </c>
    </row>
    <row r="453" spans="1:8" ht="37.5" outlineLevel="1" x14ac:dyDescent="0.25">
      <c r="A453" s="18" t="s">
        <v>318</v>
      </c>
      <c r="B453" s="19" t="s">
        <v>57</v>
      </c>
      <c r="C453" s="19" t="s">
        <v>398</v>
      </c>
      <c r="D453" s="19" t="s">
        <v>348</v>
      </c>
      <c r="E453" s="19" t="s">
        <v>319</v>
      </c>
      <c r="F453" s="20">
        <f>F454</f>
        <v>114000</v>
      </c>
    </row>
    <row r="454" spans="1:8" ht="37.5" outlineLevel="1" x14ac:dyDescent="0.25">
      <c r="A454" s="18" t="s">
        <v>405</v>
      </c>
      <c r="B454" s="19" t="s">
        <v>57</v>
      </c>
      <c r="C454" s="19" t="s">
        <v>398</v>
      </c>
      <c r="D454" s="19" t="s">
        <v>348</v>
      </c>
      <c r="E454" s="19" t="s">
        <v>402</v>
      </c>
      <c r="F454" s="20">
        <v>114000</v>
      </c>
    </row>
    <row r="455" spans="1:8" outlineLevel="1" x14ac:dyDescent="0.25">
      <c r="A455" s="22" t="s">
        <v>406</v>
      </c>
      <c r="B455" s="23" t="s">
        <v>57</v>
      </c>
      <c r="C455" s="23" t="s">
        <v>407</v>
      </c>
      <c r="D455" s="23" t="s">
        <v>20</v>
      </c>
      <c r="E455" s="23" t="s">
        <v>21</v>
      </c>
      <c r="F455" s="27">
        <f>F456</f>
        <v>158548767.36000001</v>
      </c>
    </row>
    <row r="456" spans="1:8" ht="22.7" customHeight="1" outlineLevel="1" x14ac:dyDescent="0.25">
      <c r="A456" s="18" t="s">
        <v>408</v>
      </c>
      <c r="B456" s="19" t="s">
        <v>57</v>
      </c>
      <c r="C456" s="19" t="s">
        <v>409</v>
      </c>
      <c r="D456" s="19" t="s">
        <v>20</v>
      </c>
      <c r="E456" s="19" t="s">
        <v>21</v>
      </c>
      <c r="F456" s="21">
        <f>F457+F484</f>
        <v>158548767.36000001</v>
      </c>
    </row>
    <row r="457" spans="1:8" ht="48.75" customHeight="1" outlineLevel="1" x14ac:dyDescent="0.25">
      <c r="A457" s="22" t="s">
        <v>410</v>
      </c>
      <c r="B457" s="23" t="s">
        <v>57</v>
      </c>
      <c r="C457" s="23" t="s">
        <v>409</v>
      </c>
      <c r="D457" s="23" t="s">
        <v>411</v>
      </c>
      <c r="E457" s="23" t="s">
        <v>21</v>
      </c>
      <c r="F457" s="27">
        <f>F458</f>
        <v>158398767.36000001</v>
      </c>
    </row>
    <row r="458" spans="1:8" ht="37.5" outlineLevel="1" x14ac:dyDescent="0.25">
      <c r="A458" s="18" t="s">
        <v>412</v>
      </c>
      <c r="B458" s="19" t="s">
        <v>57</v>
      </c>
      <c r="C458" s="19" t="s">
        <v>409</v>
      </c>
      <c r="D458" s="19" t="s">
        <v>413</v>
      </c>
      <c r="E458" s="19" t="s">
        <v>21</v>
      </c>
      <c r="F458" s="21">
        <f>F459+F464+F467+F473+F476+F470+F479</f>
        <v>158398767.36000001</v>
      </c>
    </row>
    <row r="459" spans="1:8" ht="20.25" customHeight="1" outlineLevel="1" x14ac:dyDescent="0.25">
      <c r="A459" s="18" t="s">
        <v>414</v>
      </c>
      <c r="B459" s="19" t="s">
        <v>57</v>
      </c>
      <c r="C459" s="19" t="s">
        <v>409</v>
      </c>
      <c r="D459" s="19" t="s">
        <v>415</v>
      </c>
      <c r="E459" s="19" t="s">
        <v>21</v>
      </c>
      <c r="F459" s="21">
        <f>F460+F462</f>
        <v>661000</v>
      </c>
    </row>
    <row r="460" spans="1:8" ht="21.2" customHeight="1" outlineLevel="1" x14ac:dyDescent="0.25">
      <c r="A460" s="18" t="s">
        <v>34</v>
      </c>
      <c r="B460" s="19" t="s">
        <v>57</v>
      </c>
      <c r="C460" s="19" t="s">
        <v>409</v>
      </c>
      <c r="D460" s="19" t="s">
        <v>415</v>
      </c>
      <c r="E460" s="19" t="s">
        <v>35</v>
      </c>
      <c r="F460" s="21">
        <f>F461</f>
        <v>631000</v>
      </c>
    </row>
    <row r="461" spans="1:8" s="26" customFormat="1" ht="37.5" outlineLevel="1" x14ac:dyDescent="0.25">
      <c r="A461" s="18" t="s">
        <v>36</v>
      </c>
      <c r="B461" s="19" t="s">
        <v>57</v>
      </c>
      <c r="C461" s="19" t="s">
        <v>409</v>
      </c>
      <c r="D461" s="19" t="s">
        <v>415</v>
      </c>
      <c r="E461" s="19" t="s">
        <v>37</v>
      </c>
      <c r="F461" s="29">
        <f>'[1]потребность 2023 (5)'!K463</f>
        <v>631000</v>
      </c>
      <c r="G461" s="25"/>
      <c r="H461" s="25"/>
    </row>
    <row r="462" spans="1:8" ht="24.75" customHeight="1" outlineLevel="2" x14ac:dyDescent="0.25">
      <c r="A462" s="18" t="s">
        <v>416</v>
      </c>
      <c r="B462" s="19" t="s">
        <v>57</v>
      </c>
      <c r="C462" s="19" t="s">
        <v>409</v>
      </c>
      <c r="D462" s="19" t="s">
        <v>415</v>
      </c>
      <c r="E462" s="19" t="s">
        <v>39</v>
      </c>
      <c r="F462" s="21">
        <f>F463</f>
        <v>30000</v>
      </c>
    </row>
    <row r="463" spans="1:8" s="26" customFormat="1" ht="36.75" customHeight="1" outlineLevel="3" x14ac:dyDescent="0.25">
      <c r="A463" s="18" t="s">
        <v>417</v>
      </c>
      <c r="B463" s="19" t="s">
        <v>57</v>
      </c>
      <c r="C463" s="19" t="s">
        <v>409</v>
      </c>
      <c r="D463" s="19" t="s">
        <v>415</v>
      </c>
      <c r="E463" s="19" t="s">
        <v>41</v>
      </c>
      <c r="F463" s="21">
        <f>'[1]потребность 2023 (5)'!K465</f>
        <v>30000</v>
      </c>
      <c r="G463" s="25"/>
      <c r="H463" s="25"/>
    </row>
    <row r="464" spans="1:8" s="26" customFormat="1" ht="48.95" customHeight="1" outlineLevel="3" x14ac:dyDescent="0.25">
      <c r="A464" s="18" t="s">
        <v>418</v>
      </c>
      <c r="B464" s="45" t="s">
        <v>57</v>
      </c>
      <c r="C464" s="45" t="s">
        <v>409</v>
      </c>
      <c r="D464" s="49" t="s">
        <v>419</v>
      </c>
      <c r="E464" s="49" t="s">
        <v>21</v>
      </c>
      <c r="F464" s="21">
        <f>F465</f>
        <v>112589.47</v>
      </c>
      <c r="G464" s="25"/>
      <c r="H464" s="25"/>
    </row>
    <row r="465" spans="1:8" s="26" customFormat="1" ht="27.75" customHeight="1" outlineLevel="3" x14ac:dyDescent="0.25">
      <c r="A465" s="42" t="s">
        <v>34</v>
      </c>
      <c r="B465" s="45" t="s">
        <v>57</v>
      </c>
      <c r="C465" s="45" t="s">
        <v>409</v>
      </c>
      <c r="D465" s="49" t="s">
        <v>419</v>
      </c>
      <c r="E465" s="49" t="s">
        <v>35</v>
      </c>
      <c r="F465" s="21">
        <f>F466</f>
        <v>112589.47</v>
      </c>
      <c r="G465" s="25"/>
      <c r="H465" s="25"/>
    </row>
    <row r="466" spans="1:8" s="26" customFormat="1" ht="49.7" customHeight="1" outlineLevel="3" x14ac:dyDescent="0.25">
      <c r="A466" s="42" t="s">
        <v>36</v>
      </c>
      <c r="B466" s="45" t="s">
        <v>57</v>
      </c>
      <c r="C466" s="45" t="s">
        <v>409</v>
      </c>
      <c r="D466" s="49" t="s">
        <v>419</v>
      </c>
      <c r="E466" s="49" t="s">
        <v>37</v>
      </c>
      <c r="F466" s="21">
        <f>'[1]потребность 2023 (5)'!K480</f>
        <v>112589.47</v>
      </c>
      <c r="G466" s="25"/>
      <c r="H466" s="25"/>
    </row>
    <row r="467" spans="1:8" s="26" customFormat="1" ht="38.85" customHeight="1" outlineLevel="3" x14ac:dyDescent="0.25">
      <c r="A467" s="42" t="s">
        <v>420</v>
      </c>
      <c r="B467" s="45" t="s">
        <v>57</v>
      </c>
      <c r="C467" s="45" t="s">
        <v>409</v>
      </c>
      <c r="D467" s="49" t="s">
        <v>421</v>
      </c>
      <c r="E467" s="49" t="s">
        <v>21</v>
      </c>
      <c r="F467" s="21">
        <f>F468</f>
        <v>3482.15</v>
      </c>
      <c r="G467" s="25"/>
      <c r="H467" s="25"/>
    </row>
    <row r="468" spans="1:8" s="26" customFormat="1" ht="22.9" customHeight="1" outlineLevel="3" x14ac:dyDescent="0.25">
      <c r="A468" s="42" t="s">
        <v>34</v>
      </c>
      <c r="B468" s="45" t="s">
        <v>57</v>
      </c>
      <c r="C468" s="45" t="s">
        <v>409</v>
      </c>
      <c r="D468" s="49" t="s">
        <v>421</v>
      </c>
      <c r="E468" s="49" t="s">
        <v>35</v>
      </c>
      <c r="F468" s="21">
        <f>F469</f>
        <v>3482.15</v>
      </c>
      <c r="G468" s="25"/>
      <c r="H468" s="25"/>
    </row>
    <row r="469" spans="1:8" s="26" customFormat="1" ht="35.450000000000003" customHeight="1" outlineLevel="3" x14ac:dyDescent="0.25">
      <c r="A469" s="42" t="s">
        <v>36</v>
      </c>
      <c r="B469" s="45" t="s">
        <v>57</v>
      </c>
      <c r="C469" s="45" t="s">
        <v>409</v>
      </c>
      <c r="D469" s="49" t="s">
        <v>421</v>
      </c>
      <c r="E469" s="49" t="s">
        <v>37</v>
      </c>
      <c r="F469" s="21">
        <f>'[1]потребность 2023 (5)'!K483</f>
        <v>3482.15</v>
      </c>
      <c r="G469" s="25"/>
      <c r="H469" s="25"/>
    </row>
    <row r="470" spans="1:8" ht="69.95" customHeight="1" outlineLevel="5" x14ac:dyDescent="0.25">
      <c r="A470" s="18" t="s">
        <v>422</v>
      </c>
      <c r="B470" s="19" t="s">
        <v>57</v>
      </c>
      <c r="C470" s="19" t="s">
        <v>409</v>
      </c>
      <c r="D470" s="19" t="s">
        <v>423</v>
      </c>
      <c r="E470" s="19" t="s">
        <v>21</v>
      </c>
      <c r="F470" s="20">
        <f>F471</f>
        <v>139667782.74000001</v>
      </c>
    </row>
    <row r="471" spans="1:8" ht="37.5" outlineLevel="6" x14ac:dyDescent="0.25">
      <c r="A471" s="18" t="s">
        <v>224</v>
      </c>
      <c r="B471" s="19" t="s">
        <v>57</v>
      </c>
      <c r="C471" s="19" t="s">
        <v>409</v>
      </c>
      <c r="D471" s="19" t="s">
        <v>423</v>
      </c>
      <c r="E471" s="19" t="s">
        <v>111</v>
      </c>
      <c r="F471" s="20">
        <f>F472</f>
        <v>139667782.74000001</v>
      </c>
    </row>
    <row r="472" spans="1:8" outlineLevel="7" x14ac:dyDescent="0.25">
      <c r="A472" s="18" t="s">
        <v>112</v>
      </c>
      <c r="B472" s="19" t="s">
        <v>57</v>
      </c>
      <c r="C472" s="19" t="s">
        <v>409</v>
      </c>
      <c r="D472" s="19" t="s">
        <v>423</v>
      </c>
      <c r="E472" s="19" t="s">
        <v>113</v>
      </c>
      <c r="F472" s="21">
        <f>'[1]потребность 2023 (5)'!K487+131567000+6983400+40.82</f>
        <v>139667782.74000001</v>
      </c>
    </row>
    <row r="473" spans="1:8" ht="45.75" customHeight="1" outlineLevel="7" x14ac:dyDescent="0.25">
      <c r="A473" s="18" t="s">
        <v>424</v>
      </c>
      <c r="B473" s="19" t="s">
        <v>57</v>
      </c>
      <c r="C473" s="19" t="s">
        <v>409</v>
      </c>
      <c r="D473" s="19" t="s">
        <v>425</v>
      </c>
      <c r="E473" s="19" t="s">
        <v>21</v>
      </c>
      <c r="F473" s="21">
        <f>F474</f>
        <v>1715445</v>
      </c>
    </row>
    <row r="474" spans="1:8" ht="37.5" outlineLevel="7" x14ac:dyDescent="0.25">
      <c r="A474" s="18" t="s">
        <v>34</v>
      </c>
      <c r="B474" s="19" t="s">
        <v>57</v>
      </c>
      <c r="C474" s="19" t="s">
        <v>409</v>
      </c>
      <c r="D474" s="19" t="s">
        <v>425</v>
      </c>
      <c r="E474" s="19" t="s">
        <v>35</v>
      </c>
      <c r="F474" s="21">
        <f>F475</f>
        <v>1715445</v>
      </c>
    </row>
    <row r="475" spans="1:8" ht="37.5" outlineLevel="7" x14ac:dyDescent="0.25">
      <c r="A475" s="18" t="s">
        <v>36</v>
      </c>
      <c r="B475" s="19" t="s">
        <v>57</v>
      </c>
      <c r="C475" s="19" t="s">
        <v>409</v>
      </c>
      <c r="D475" s="19" t="s">
        <v>425</v>
      </c>
      <c r="E475" s="19" t="s">
        <v>37</v>
      </c>
      <c r="F475" s="21">
        <f>'[1]потребность 2023 (5)'!K490-494700</f>
        <v>1715445</v>
      </c>
    </row>
    <row r="476" spans="1:8" ht="56.25" outlineLevel="7" x14ac:dyDescent="0.25">
      <c r="A476" s="18" t="s">
        <v>426</v>
      </c>
      <c r="B476" s="19" t="s">
        <v>57</v>
      </c>
      <c r="C476" s="19" t="s">
        <v>409</v>
      </c>
      <c r="D476" s="19" t="s">
        <v>427</v>
      </c>
      <c r="E476" s="19" t="s">
        <v>21</v>
      </c>
      <c r="F476" s="21">
        <f>F477</f>
        <v>53055</v>
      </c>
    </row>
    <row r="477" spans="1:8" ht="37.5" outlineLevel="7" x14ac:dyDescent="0.25">
      <c r="A477" s="18" t="s">
        <v>34</v>
      </c>
      <c r="B477" s="19" t="s">
        <v>57</v>
      </c>
      <c r="C477" s="19" t="s">
        <v>409</v>
      </c>
      <c r="D477" s="19" t="s">
        <v>427</v>
      </c>
      <c r="E477" s="19" t="s">
        <v>35</v>
      </c>
      <c r="F477" s="21">
        <f>F478</f>
        <v>53055</v>
      </c>
    </row>
    <row r="478" spans="1:8" ht="25.5" customHeight="1" outlineLevel="7" x14ac:dyDescent="0.25">
      <c r="A478" s="18" t="s">
        <v>36</v>
      </c>
      <c r="B478" s="19" t="s">
        <v>57</v>
      </c>
      <c r="C478" s="19" t="s">
        <v>409</v>
      </c>
      <c r="D478" s="19" t="s">
        <v>427</v>
      </c>
      <c r="E478" s="19" t="s">
        <v>37</v>
      </c>
      <c r="F478" s="21">
        <f>'[1]потребность 2023 (5)'!K493-15300</f>
        <v>53055</v>
      </c>
    </row>
    <row r="479" spans="1:8" ht="58.5" customHeight="1" outlineLevel="7" x14ac:dyDescent="0.25">
      <c r="A479" s="18" t="s">
        <v>428</v>
      </c>
      <c r="B479" s="19" t="s">
        <v>57</v>
      </c>
      <c r="C479" s="19" t="s">
        <v>409</v>
      </c>
      <c r="D479" s="19" t="s">
        <v>429</v>
      </c>
      <c r="E479" s="19" t="s">
        <v>21</v>
      </c>
      <c r="F479" s="21">
        <f>F480+F482</f>
        <v>16185413</v>
      </c>
    </row>
    <row r="480" spans="1:8" ht="25.5" hidden="1" customHeight="1" outlineLevel="7" x14ac:dyDescent="0.25">
      <c r="A480" s="18" t="s">
        <v>34</v>
      </c>
      <c r="B480" s="19" t="s">
        <v>57</v>
      </c>
      <c r="C480" s="19" t="s">
        <v>409</v>
      </c>
      <c r="D480" s="19" t="s">
        <v>429</v>
      </c>
      <c r="E480" s="19" t="s">
        <v>35</v>
      </c>
      <c r="F480" s="21">
        <f>F481</f>
        <v>0</v>
      </c>
    </row>
    <row r="481" spans="1:8" ht="25.5" hidden="1" customHeight="1" outlineLevel="7" x14ac:dyDescent="0.25">
      <c r="A481" s="18" t="s">
        <v>36</v>
      </c>
      <c r="B481" s="19" t="s">
        <v>57</v>
      </c>
      <c r="C481" s="19" t="s">
        <v>409</v>
      </c>
      <c r="D481" s="19" t="s">
        <v>429</v>
      </c>
      <c r="E481" s="19" t="s">
        <v>37</v>
      </c>
      <c r="F481" s="21">
        <f>5000000-5000000</f>
        <v>0</v>
      </c>
    </row>
    <row r="482" spans="1:8" ht="25.5" customHeight="1" outlineLevel="7" x14ac:dyDescent="0.25">
      <c r="A482" s="18" t="s">
        <v>224</v>
      </c>
      <c r="B482" s="19" t="s">
        <v>57</v>
      </c>
      <c r="C482" s="19" t="s">
        <v>409</v>
      </c>
      <c r="D482" s="19" t="s">
        <v>429</v>
      </c>
      <c r="E482" s="19" t="s">
        <v>111</v>
      </c>
      <c r="F482" s="21">
        <f>F483</f>
        <v>16185413</v>
      </c>
    </row>
    <row r="483" spans="1:8" ht="25.5" customHeight="1" outlineLevel="7" x14ac:dyDescent="0.25">
      <c r="A483" s="30" t="s">
        <v>112</v>
      </c>
      <c r="B483" s="31" t="s">
        <v>57</v>
      </c>
      <c r="C483" s="31" t="s">
        <v>409</v>
      </c>
      <c r="D483" s="31" t="s">
        <v>429</v>
      </c>
      <c r="E483" s="31" t="s">
        <v>113</v>
      </c>
      <c r="F483" s="39">
        <f>5000000+11185413</f>
        <v>16185413</v>
      </c>
    </row>
    <row r="484" spans="1:8" s="17" customFormat="1" ht="45" customHeight="1" x14ac:dyDescent="0.25">
      <c r="A484" s="22" t="s">
        <v>430</v>
      </c>
      <c r="B484" s="23" t="s">
        <v>57</v>
      </c>
      <c r="C484" s="23" t="s">
        <v>409</v>
      </c>
      <c r="D484" s="23" t="s">
        <v>431</v>
      </c>
      <c r="E484" s="23" t="s">
        <v>21</v>
      </c>
      <c r="F484" s="20">
        <f>F485</f>
        <v>150000</v>
      </c>
      <c r="G484" s="16"/>
      <c r="H484" s="16"/>
    </row>
    <row r="485" spans="1:8" outlineLevel="1" x14ac:dyDescent="0.25">
      <c r="A485" s="50" t="s">
        <v>432</v>
      </c>
      <c r="B485" s="19" t="s">
        <v>57</v>
      </c>
      <c r="C485" s="19" t="s">
        <v>409</v>
      </c>
      <c r="D485" s="19" t="s">
        <v>433</v>
      </c>
      <c r="E485" s="19" t="s">
        <v>21</v>
      </c>
      <c r="F485" s="20">
        <f>F486</f>
        <v>150000</v>
      </c>
    </row>
    <row r="486" spans="1:8" ht="37.5" customHeight="1" outlineLevel="2" x14ac:dyDescent="0.25">
      <c r="A486" s="18" t="s">
        <v>434</v>
      </c>
      <c r="B486" s="19" t="s">
        <v>57</v>
      </c>
      <c r="C486" s="19" t="s">
        <v>409</v>
      </c>
      <c r="D486" s="19" t="s">
        <v>435</v>
      </c>
      <c r="E486" s="19" t="s">
        <v>21</v>
      </c>
      <c r="F486" s="20">
        <f>F487</f>
        <v>150000</v>
      </c>
    </row>
    <row r="487" spans="1:8" ht="37.5" outlineLevel="4" x14ac:dyDescent="0.25">
      <c r="A487" s="18" t="s">
        <v>34</v>
      </c>
      <c r="B487" s="19" t="s">
        <v>57</v>
      </c>
      <c r="C487" s="19" t="s">
        <v>409</v>
      </c>
      <c r="D487" s="19" t="s">
        <v>435</v>
      </c>
      <c r="E487" s="19" t="s">
        <v>35</v>
      </c>
      <c r="F487" s="20">
        <f>F488</f>
        <v>150000</v>
      </c>
    </row>
    <row r="488" spans="1:8" ht="37.5" outlineLevel="5" x14ac:dyDescent="0.25">
      <c r="A488" s="18" t="s">
        <v>36</v>
      </c>
      <c r="B488" s="19" t="s">
        <v>57</v>
      </c>
      <c r="C488" s="19" t="s">
        <v>409</v>
      </c>
      <c r="D488" s="19" t="s">
        <v>435</v>
      </c>
      <c r="E488" s="19" t="s">
        <v>37</v>
      </c>
      <c r="F488" s="21">
        <f>'[1]потребность 2023 (5)'!K504+100000</f>
        <v>150000</v>
      </c>
    </row>
    <row r="489" spans="1:8" outlineLevel="6" x14ac:dyDescent="0.25">
      <c r="A489" s="22" t="s">
        <v>436</v>
      </c>
      <c r="B489" s="19" t="s">
        <v>57</v>
      </c>
      <c r="C489" s="23" t="s">
        <v>437</v>
      </c>
      <c r="D489" s="23" t="s">
        <v>20</v>
      </c>
      <c r="E489" s="23" t="s">
        <v>21</v>
      </c>
      <c r="F489" s="24">
        <f t="shared" ref="F489:F494" si="3">F490</f>
        <v>3357000</v>
      </c>
    </row>
    <row r="490" spans="1:8" outlineLevel="7" x14ac:dyDescent="0.25">
      <c r="A490" s="18" t="s">
        <v>438</v>
      </c>
      <c r="B490" s="19" t="s">
        <v>57</v>
      </c>
      <c r="C490" s="19" t="s">
        <v>439</v>
      </c>
      <c r="D490" s="19" t="s">
        <v>20</v>
      </c>
      <c r="E490" s="19" t="s">
        <v>21</v>
      </c>
      <c r="F490" s="20">
        <f t="shared" si="3"/>
        <v>3357000</v>
      </c>
    </row>
    <row r="491" spans="1:8" ht="56.25" outlineLevel="5" x14ac:dyDescent="0.25">
      <c r="A491" s="22" t="s">
        <v>50</v>
      </c>
      <c r="B491" s="19" t="s">
        <v>57</v>
      </c>
      <c r="C491" s="23" t="s">
        <v>439</v>
      </c>
      <c r="D491" s="23" t="s">
        <v>51</v>
      </c>
      <c r="E491" s="23" t="s">
        <v>21</v>
      </c>
      <c r="F491" s="24">
        <f>F492</f>
        <v>3357000</v>
      </c>
    </row>
    <row r="492" spans="1:8" ht="37.5" outlineLevel="6" x14ac:dyDescent="0.25">
      <c r="A492" s="18" t="s">
        <v>100</v>
      </c>
      <c r="B492" s="19" t="s">
        <v>57</v>
      </c>
      <c r="C492" s="19" t="s">
        <v>439</v>
      </c>
      <c r="D492" s="19" t="s">
        <v>53</v>
      </c>
      <c r="E492" s="19" t="s">
        <v>21</v>
      </c>
      <c r="F492" s="20">
        <f t="shared" si="3"/>
        <v>3357000</v>
      </c>
    </row>
    <row r="493" spans="1:8" ht="37.5" outlineLevel="7" x14ac:dyDescent="0.25">
      <c r="A493" s="18" t="s">
        <v>440</v>
      </c>
      <c r="B493" s="19" t="s">
        <v>57</v>
      </c>
      <c r="C493" s="19" t="s">
        <v>439</v>
      </c>
      <c r="D493" s="19" t="s">
        <v>103</v>
      </c>
      <c r="E493" s="19" t="s">
        <v>21</v>
      </c>
      <c r="F493" s="20">
        <f t="shared" si="3"/>
        <v>3357000</v>
      </c>
    </row>
    <row r="494" spans="1:8" ht="37.5" outlineLevel="6" x14ac:dyDescent="0.25">
      <c r="A494" s="18" t="s">
        <v>318</v>
      </c>
      <c r="B494" s="19" t="s">
        <v>57</v>
      </c>
      <c r="C494" s="19" t="s">
        <v>439</v>
      </c>
      <c r="D494" s="19" t="s">
        <v>103</v>
      </c>
      <c r="E494" s="19" t="s">
        <v>319</v>
      </c>
      <c r="F494" s="20">
        <f t="shared" si="3"/>
        <v>3357000</v>
      </c>
    </row>
    <row r="495" spans="1:8" ht="20.25" customHeight="1" outlineLevel="7" x14ac:dyDescent="0.25">
      <c r="A495" s="18" t="s">
        <v>441</v>
      </c>
      <c r="B495" s="19" t="s">
        <v>57</v>
      </c>
      <c r="C495" s="19" t="s">
        <v>439</v>
      </c>
      <c r="D495" s="19" t="s">
        <v>103</v>
      </c>
      <c r="E495" s="19" t="s">
        <v>442</v>
      </c>
      <c r="F495" s="20">
        <f>'[1]потребность 2023 (5)'!K511</f>
        <v>3357000</v>
      </c>
    </row>
    <row r="496" spans="1:8" ht="29.85" customHeight="1" outlineLevel="6" x14ac:dyDescent="0.25">
      <c r="A496" s="13" t="s">
        <v>443</v>
      </c>
      <c r="B496" s="14" t="s">
        <v>444</v>
      </c>
      <c r="C496" s="14" t="s">
        <v>19</v>
      </c>
      <c r="D496" s="14" t="s">
        <v>20</v>
      </c>
      <c r="E496" s="14" t="s">
        <v>21</v>
      </c>
      <c r="F496" s="15">
        <f>F497</f>
        <v>5646668.2999999998</v>
      </c>
    </row>
    <row r="497" spans="1:8" outlineLevel="7" x14ac:dyDescent="0.25">
      <c r="A497" s="18" t="s">
        <v>22</v>
      </c>
      <c r="B497" s="19" t="s">
        <v>444</v>
      </c>
      <c r="C497" s="19" t="s">
        <v>23</v>
      </c>
      <c r="D497" s="19" t="s">
        <v>20</v>
      </c>
      <c r="E497" s="19" t="s">
        <v>21</v>
      </c>
      <c r="F497" s="20">
        <f>F498+F513</f>
        <v>5646668.2999999998</v>
      </c>
    </row>
    <row r="498" spans="1:8" ht="56.25" outlineLevel="5" x14ac:dyDescent="0.25">
      <c r="A498" s="18" t="s">
        <v>445</v>
      </c>
      <c r="B498" s="19" t="s">
        <v>444</v>
      </c>
      <c r="C498" s="19" t="s">
        <v>446</v>
      </c>
      <c r="D498" s="19" t="s">
        <v>20</v>
      </c>
      <c r="E498" s="19" t="s">
        <v>21</v>
      </c>
      <c r="F498" s="20">
        <f>F499</f>
        <v>5509388.2999999998</v>
      </c>
    </row>
    <row r="499" spans="1:8" ht="37.5" outlineLevel="6" x14ac:dyDescent="0.25">
      <c r="A499" s="18" t="s">
        <v>26</v>
      </c>
      <c r="B499" s="19" t="s">
        <v>444</v>
      </c>
      <c r="C499" s="19" t="s">
        <v>446</v>
      </c>
      <c r="D499" s="19" t="s">
        <v>27</v>
      </c>
      <c r="E499" s="19" t="s">
        <v>21</v>
      </c>
      <c r="F499" s="20">
        <f>F500+F503+F510</f>
        <v>5509388.2999999998</v>
      </c>
    </row>
    <row r="500" spans="1:8" outlineLevel="7" x14ac:dyDescent="0.25">
      <c r="A500" s="18" t="s">
        <v>447</v>
      </c>
      <c r="B500" s="19" t="s">
        <v>444</v>
      </c>
      <c r="C500" s="19" t="s">
        <v>446</v>
      </c>
      <c r="D500" s="19" t="s">
        <v>448</v>
      </c>
      <c r="E500" s="19" t="s">
        <v>21</v>
      </c>
      <c r="F500" s="20">
        <f>F501</f>
        <v>2537974.2999999998</v>
      </c>
    </row>
    <row r="501" spans="1:8" ht="37.5" customHeight="1" outlineLevel="2" x14ac:dyDescent="0.25">
      <c r="A501" s="18" t="s">
        <v>30</v>
      </c>
      <c r="B501" s="19" t="s">
        <v>444</v>
      </c>
      <c r="C501" s="19" t="s">
        <v>446</v>
      </c>
      <c r="D501" s="19" t="s">
        <v>448</v>
      </c>
      <c r="E501" s="19" t="s">
        <v>31</v>
      </c>
      <c r="F501" s="20">
        <f>F502</f>
        <v>2537974.2999999998</v>
      </c>
    </row>
    <row r="502" spans="1:8" ht="37.5" outlineLevel="4" x14ac:dyDescent="0.25">
      <c r="A502" s="18" t="s">
        <v>32</v>
      </c>
      <c r="B502" s="19" t="s">
        <v>444</v>
      </c>
      <c r="C502" s="19" t="s">
        <v>446</v>
      </c>
      <c r="D502" s="19" t="s">
        <v>448</v>
      </c>
      <c r="E502" s="19" t="s">
        <v>33</v>
      </c>
      <c r="F502" s="21">
        <f>'[1]потребность 2023 (5)'!K518</f>
        <v>2537974.2999999998</v>
      </c>
    </row>
    <row r="503" spans="1:8" ht="56.25" outlineLevel="5" x14ac:dyDescent="0.25">
      <c r="A503" s="18" t="s">
        <v>28</v>
      </c>
      <c r="B503" s="19" t="s">
        <v>444</v>
      </c>
      <c r="C503" s="19" t="s">
        <v>446</v>
      </c>
      <c r="D503" s="19" t="s">
        <v>29</v>
      </c>
      <c r="E503" s="19" t="s">
        <v>21</v>
      </c>
      <c r="F503" s="20">
        <f>F504+F506+F508</f>
        <v>2791414</v>
      </c>
    </row>
    <row r="504" spans="1:8" ht="75" outlineLevel="6" x14ac:dyDescent="0.25">
      <c r="A504" s="18" t="s">
        <v>30</v>
      </c>
      <c r="B504" s="19" t="s">
        <v>444</v>
      </c>
      <c r="C504" s="19" t="s">
        <v>446</v>
      </c>
      <c r="D504" s="19" t="s">
        <v>29</v>
      </c>
      <c r="E504" s="19" t="s">
        <v>31</v>
      </c>
      <c r="F504" s="20">
        <f>F505</f>
        <v>2560414</v>
      </c>
    </row>
    <row r="505" spans="1:8" ht="37.5" outlineLevel="7" x14ac:dyDescent="0.25">
      <c r="A505" s="18" t="s">
        <v>32</v>
      </c>
      <c r="B505" s="19" t="s">
        <v>444</v>
      </c>
      <c r="C505" s="19" t="s">
        <v>446</v>
      </c>
      <c r="D505" s="19" t="s">
        <v>29</v>
      </c>
      <c r="E505" s="19" t="s">
        <v>33</v>
      </c>
      <c r="F505" s="20">
        <f>'[1]потребность 2023 (5)'!K521</f>
        <v>2560414</v>
      </c>
    </row>
    <row r="506" spans="1:8" ht="37.5" outlineLevel="7" x14ac:dyDescent="0.25">
      <c r="A506" s="18" t="s">
        <v>34</v>
      </c>
      <c r="B506" s="19" t="s">
        <v>444</v>
      </c>
      <c r="C506" s="19" t="s">
        <v>446</v>
      </c>
      <c r="D506" s="19" t="s">
        <v>29</v>
      </c>
      <c r="E506" s="19" t="s">
        <v>35</v>
      </c>
      <c r="F506" s="20">
        <f>F507</f>
        <v>226000</v>
      </c>
    </row>
    <row r="507" spans="1:8" ht="37.5" outlineLevel="7" x14ac:dyDescent="0.25">
      <c r="A507" s="18" t="s">
        <v>36</v>
      </c>
      <c r="B507" s="19" t="s">
        <v>444</v>
      </c>
      <c r="C507" s="19" t="s">
        <v>446</v>
      </c>
      <c r="D507" s="19" t="s">
        <v>29</v>
      </c>
      <c r="E507" s="19" t="s">
        <v>37</v>
      </c>
      <c r="F507" s="21">
        <f>'[1]потребность 2023 (5)'!K523-20000</f>
        <v>226000</v>
      </c>
    </row>
    <row r="508" spans="1:8" outlineLevel="2" x14ac:dyDescent="0.25">
      <c r="A508" s="18" t="s">
        <v>38</v>
      </c>
      <c r="B508" s="19" t="s">
        <v>444</v>
      </c>
      <c r="C508" s="19" t="s">
        <v>446</v>
      </c>
      <c r="D508" s="19" t="s">
        <v>29</v>
      </c>
      <c r="E508" s="19" t="s">
        <v>39</v>
      </c>
      <c r="F508" s="20">
        <f>F509</f>
        <v>5000</v>
      </c>
    </row>
    <row r="509" spans="1:8" s="26" customFormat="1" outlineLevel="3" x14ac:dyDescent="0.25">
      <c r="A509" s="18" t="s">
        <v>40</v>
      </c>
      <c r="B509" s="19" t="s">
        <v>444</v>
      </c>
      <c r="C509" s="19" t="s">
        <v>446</v>
      </c>
      <c r="D509" s="19" t="s">
        <v>29</v>
      </c>
      <c r="E509" s="19" t="s">
        <v>41</v>
      </c>
      <c r="F509" s="21">
        <f>'[1]потребность 2023 (5)'!K525</f>
        <v>5000</v>
      </c>
      <c r="G509" s="25"/>
      <c r="H509" s="25"/>
    </row>
    <row r="510" spans="1:8" outlineLevel="4" x14ac:dyDescent="0.25">
      <c r="A510" s="18" t="s">
        <v>449</v>
      </c>
      <c r="B510" s="19" t="s">
        <v>444</v>
      </c>
      <c r="C510" s="19" t="s">
        <v>446</v>
      </c>
      <c r="D510" s="19" t="s">
        <v>450</v>
      </c>
      <c r="E510" s="19" t="s">
        <v>21</v>
      </c>
      <c r="F510" s="20">
        <f>F511</f>
        <v>180000</v>
      </c>
    </row>
    <row r="511" spans="1:8" ht="75" outlineLevel="5" x14ac:dyDescent="0.25">
      <c r="A511" s="18" t="s">
        <v>30</v>
      </c>
      <c r="B511" s="19" t="s">
        <v>444</v>
      </c>
      <c r="C511" s="19" t="s">
        <v>446</v>
      </c>
      <c r="D511" s="19" t="s">
        <v>450</v>
      </c>
      <c r="E511" s="19" t="s">
        <v>31</v>
      </c>
      <c r="F511" s="20">
        <f>F512</f>
        <v>180000</v>
      </c>
    </row>
    <row r="512" spans="1:8" ht="31.7" customHeight="1" outlineLevel="6" x14ac:dyDescent="0.25">
      <c r="A512" s="18" t="s">
        <v>32</v>
      </c>
      <c r="B512" s="19" t="s">
        <v>444</v>
      </c>
      <c r="C512" s="19" t="s">
        <v>446</v>
      </c>
      <c r="D512" s="19" t="s">
        <v>450</v>
      </c>
      <c r="E512" s="19" t="s">
        <v>33</v>
      </c>
      <c r="F512" s="21">
        <f>'[1]потребность 2023 (5)'!K528</f>
        <v>180000</v>
      </c>
    </row>
    <row r="513" spans="1:8" s="17" customFormat="1" x14ac:dyDescent="0.25">
      <c r="A513" s="18" t="s">
        <v>42</v>
      </c>
      <c r="B513" s="19" t="s">
        <v>444</v>
      </c>
      <c r="C513" s="19" t="s">
        <v>43</v>
      </c>
      <c r="D513" s="19" t="s">
        <v>20</v>
      </c>
      <c r="E513" s="19" t="s">
        <v>21</v>
      </c>
      <c r="F513" s="20">
        <f>F514+F519</f>
        <v>137280</v>
      </c>
      <c r="G513" s="28"/>
      <c r="H513" s="28"/>
    </row>
    <row r="514" spans="1:8" s="26" customFormat="1" ht="37.5" outlineLevel="1" x14ac:dyDescent="0.25">
      <c r="A514" s="22" t="s">
        <v>44</v>
      </c>
      <c r="B514" s="23" t="s">
        <v>444</v>
      </c>
      <c r="C514" s="23" t="s">
        <v>43</v>
      </c>
      <c r="D514" s="23" t="s">
        <v>45</v>
      </c>
      <c r="E514" s="23" t="s">
        <v>21</v>
      </c>
      <c r="F514" s="24">
        <f>F515</f>
        <v>33280</v>
      </c>
      <c r="G514" s="25"/>
      <c r="H514" s="25"/>
    </row>
    <row r="515" spans="1:8" ht="37.5" outlineLevel="2" x14ac:dyDescent="0.25">
      <c r="A515" s="18" t="s">
        <v>79</v>
      </c>
      <c r="B515" s="19" t="s">
        <v>444</v>
      </c>
      <c r="C515" s="19" t="s">
        <v>43</v>
      </c>
      <c r="D515" s="19" t="s">
        <v>47</v>
      </c>
      <c r="E515" s="19" t="s">
        <v>21</v>
      </c>
      <c r="F515" s="20">
        <f>F516</f>
        <v>33280</v>
      </c>
    </row>
    <row r="516" spans="1:8" s="26" customFormat="1" outlineLevel="3" x14ac:dyDescent="0.25">
      <c r="A516" s="18" t="s">
        <v>48</v>
      </c>
      <c r="B516" s="19" t="s">
        <v>444</v>
      </c>
      <c r="C516" s="19" t="s">
        <v>43</v>
      </c>
      <c r="D516" s="19" t="s">
        <v>49</v>
      </c>
      <c r="E516" s="19" t="s">
        <v>21</v>
      </c>
      <c r="F516" s="20">
        <f>F517</f>
        <v>33280</v>
      </c>
      <c r="G516" s="25"/>
      <c r="H516" s="25"/>
    </row>
    <row r="517" spans="1:8" ht="37.5" outlineLevel="4" x14ac:dyDescent="0.25">
      <c r="A517" s="18" t="s">
        <v>34</v>
      </c>
      <c r="B517" s="19" t="s">
        <v>444</v>
      </c>
      <c r="C517" s="19" t="s">
        <v>43</v>
      </c>
      <c r="D517" s="19" t="s">
        <v>49</v>
      </c>
      <c r="E517" s="19" t="s">
        <v>35</v>
      </c>
      <c r="F517" s="20">
        <f>F518</f>
        <v>33280</v>
      </c>
    </row>
    <row r="518" spans="1:8" ht="37.5" outlineLevel="4" x14ac:dyDescent="0.25">
      <c r="A518" s="18" t="s">
        <v>36</v>
      </c>
      <c r="B518" s="19" t="s">
        <v>444</v>
      </c>
      <c r="C518" s="19" t="s">
        <v>43</v>
      </c>
      <c r="D518" s="19" t="s">
        <v>49</v>
      </c>
      <c r="E518" s="19" t="s">
        <v>37</v>
      </c>
      <c r="F518" s="20">
        <f>'[1]потребность 2023 (5)'!K539</f>
        <v>33280</v>
      </c>
    </row>
    <row r="519" spans="1:8" ht="37.5" outlineLevel="5" x14ac:dyDescent="0.25">
      <c r="A519" s="22" t="s">
        <v>26</v>
      </c>
      <c r="B519" s="23" t="s">
        <v>444</v>
      </c>
      <c r="C519" s="23" t="s">
        <v>43</v>
      </c>
      <c r="D519" s="23" t="s">
        <v>27</v>
      </c>
      <c r="E519" s="23" t="s">
        <v>21</v>
      </c>
      <c r="F519" s="51">
        <f>F520</f>
        <v>104000</v>
      </c>
    </row>
    <row r="520" spans="1:8" ht="37.5" outlineLevel="6" x14ac:dyDescent="0.25">
      <c r="A520" s="18" t="s">
        <v>451</v>
      </c>
      <c r="B520" s="19" t="s">
        <v>444</v>
      </c>
      <c r="C520" s="19" t="s">
        <v>43</v>
      </c>
      <c r="D520" s="52">
        <v>9909970201</v>
      </c>
      <c r="E520" s="19" t="s">
        <v>21</v>
      </c>
      <c r="F520" s="29">
        <f>F521</f>
        <v>104000</v>
      </c>
    </row>
    <row r="521" spans="1:8" ht="37.5" outlineLevel="7" x14ac:dyDescent="0.25">
      <c r="A521" s="18" t="s">
        <v>34</v>
      </c>
      <c r="B521" s="19" t="s">
        <v>444</v>
      </c>
      <c r="C521" s="19" t="s">
        <v>43</v>
      </c>
      <c r="D521" s="52">
        <v>9909970201</v>
      </c>
      <c r="E521" s="19" t="s">
        <v>35</v>
      </c>
      <c r="F521" s="29">
        <f>F522</f>
        <v>104000</v>
      </c>
    </row>
    <row r="522" spans="1:8" ht="45" customHeight="1" outlineLevel="7" x14ac:dyDescent="0.25">
      <c r="A522" s="18" t="s">
        <v>36</v>
      </c>
      <c r="B522" s="19" t="s">
        <v>444</v>
      </c>
      <c r="C522" s="19" t="s">
        <v>43</v>
      </c>
      <c r="D522" s="52">
        <v>9909970201</v>
      </c>
      <c r="E522" s="19" t="s">
        <v>37</v>
      </c>
      <c r="F522" s="20">
        <f>'[1]потребность 2023 (5)'!K543</f>
        <v>104000</v>
      </c>
    </row>
    <row r="523" spans="1:8" ht="37.5" outlineLevel="7" x14ac:dyDescent="0.25">
      <c r="A523" s="13" t="s">
        <v>452</v>
      </c>
      <c r="B523" s="14" t="s">
        <v>453</v>
      </c>
      <c r="C523" s="14" t="s">
        <v>19</v>
      </c>
      <c r="D523" s="14" t="s">
        <v>20</v>
      </c>
      <c r="E523" s="14" t="s">
        <v>21</v>
      </c>
      <c r="F523" s="15">
        <f>F524+F683+F699</f>
        <v>562880514.03000009</v>
      </c>
    </row>
    <row r="524" spans="1:8" outlineLevel="7" x14ac:dyDescent="0.25">
      <c r="A524" s="22" t="s">
        <v>308</v>
      </c>
      <c r="B524" s="23" t="s">
        <v>453</v>
      </c>
      <c r="C524" s="23" t="s">
        <v>309</v>
      </c>
      <c r="D524" s="23" t="s">
        <v>20</v>
      </c>
      <c r="E524" s="23" t="s">
        <v>21</v>
      </c>
      <c r="F524" s="24">
        <f>F525+F563+F635+F654+F612</f>
        <v>555294160.03000009</v>
      </c>
    </row>
    <row r="525" spans="1:8" outlineLevel="7" x14ac:dyDescent="0.25">
      <c r="A525" s="18" t="s">
        <v>454</v>
      </c>
      <c r="B525" s="19" t="s">
        <v>453</v>
      </c>
      <c r="C525" s="19" t="s">
        <v>455</v>
      </c>
      <c r="D525" s="19" t="s">
        <v>20</v>
      </c>
      <c r="E525" s="19" t="s">
        <v>21</v>
      </c>
      <c r="F525" s="20">
        <f>F526</f>
        <v>145281727.98000002</v>
      </c>
    </row>
    <row r="526" spans="1:8" ht="37.5" outlineLevel="7" x14ac:dyDescent="0.25">
      <c r="A526" s="22" t="s">
        <v>456</v>
      </c>
      <c r="B526" s="23" t="s">
        <v>453</v>
      </c>
      <c r="C526" s="23" t="s">
        <v>455</v>
      </c>
      <c r="D526" s="23" t="s">
        <v>457</v>
      </c>
      <c r="E526" s="23" t="s">
        <v>21</v>
      </c>
      <c r="F526" s="24">
        <f>F527</f>
        <v>145281727.98000002</v>
      </c>
    </row>
    <row r="527" spans="1:8" ht="37.5" outlineLevel="7" x14ac:dyDescent="0.25">
      <c r="A527" s="18" t="s">
        <v>458</v>
      </c>
      <c r="B527" s="19" t="s">
        <v>453</v>
      </c>
      <c r="C527" s="19" t="s">
        <v>455</v>
      </c>
      <c r="D527" s="19" t="s">
        <v>459</v>
      </c>
      <c r="E527" s="19" t="s">
        <v>21</v>
      </c>
      <c r="F527" s="20">
        <f>F528+F535</f>
        <v>145281727.98000002</v>
      </c>
    </row>
    <row r="528" spans="1:8" ht="37.5" outlineLevel="7" x14ac:dyDescent="0.25">
      <c r="A528" s="18" t="s">
        <v>460</v>
      </c>
      <c r="B528" s="19" t="s">
        <v>453</v>
      </c>
      <c r="C528" s="19" t="s">
        <v>455</v>
      </c>
      <c r="D528" s="19" t="s">
        <v>461</v>
      </c>
      <c r="E528" s="19" t="s">
        <v>21</v>
      </c>
      <c r="F528" s="20">
        <f>F529+F532</f>
        <v>141541809.30000001</v>
      </c>
    </row>
    <row r="529" spans="1:6" ht="56.25" outlineLevel="7" x14ac:dyDescent="0.25">
      <c r="A529" s="18" t="s">
        <v>462</v>
      </c>
      <c r="B529" s="19" t="s">
        <v>453</v>
      </c>
      <c r="C529" s="19" t="s">
        <v>455</v>
      </c>
      <c r="D529" s="19" t="s">
        <v>463</v>
      </c>
      <c r="E529" s="19" t="s">
        <v>21</v>
      </c>
      <c r="F529" s="20">
        <f>F530</f>
        <v>52052565.299999997</v>
      </c>
    </row>
    <row r="530" spans="1:6" ht="37.5" outlineLevel="7" x14ac:dyDescent="0.25">
      <c r="A530" s="18" t="s">
        <v>318</v>
      </c>
      <c r="B530" s="19" t="s">
        <v>453</v>
      </c>
      <c r="C530" s="19" t="s">
        <v>455</v>
      </c>
      <c r="D530" s="19" t="s">
        <v>463</v>
      </c>
      <c r="E530" s="19" t="s">
        <v>319</v>
      </c>
      <c r="F530" s="20">
        <f>F531</f>
        <v>52052565.299999997</v>
      </c>
    </row>
    <row r="531" spans="1:6" outlineLevel="7" x14ac:dyDescent="0.25">
      <c r="A531" s="18" t="s">
        <v>320</v>
      </c>
      <c r="B531" s="19" t="s">
        <v>453</v>
      </c>
      <c r="C531" s="19" t="s">
        <v>455</v>
      </c>
      <c r="D531" s="19" t="s">
        <v>463</v>
      </c>
      <c r="E531" s="19" t="s">
        <v>321</v>
      </c>
      <c r="F531" s="29">
        <f>'[1]потребность 2023 (5)'!K557+3522880-390000</f>
        <v>52052565.299999997</v>
      </c>
    </row>
    <row r="532" spans="1:6" ht="75" outlineLevel="7" x14ac:dyDescent="0.3">
      <c r="A532" s="36" t="s">
        <v>464</v>
      </c>
      <c r="B532" s="19" t="s">
        <v>453</v>
      </c>
      <c r="C532" s="19" t="s">
        <v>455</v>
      </c>
      <c r="D532" s="19" t="s">
        <v>465</v>
      </c>
      <c r="E532" s="19" t="s">
        <v>21</v>
      </c>
      <c r="F532" s="20">
        <f>F533</f>
        <v>89489244</v>
      </c>
    </row>
    <row r="533" spans="1:6" ht="37.5" outlineLevel="7" x14ac:dyDescent="0.25">
      <c r="A533" s="18" t="s">
        <v>318</v>
      </c>
      <c r="B533" s="19" t="s">
        <v>453</v>
      </c>
      <c r="C533" s="19" t="s">
        <v>455</v>
      </c>
      <c r="D533" s="19" t="s">
        <v>465</v>
      </c>
      <c r="E533" s="19" t="s">
        <v>319</v>
      </c>
      <c r="F533" s="20">
        <f>F534</f>
        <v>89489244</v>
      </c>
    </row>
    <row r="534" spans="1:6" ht="24.75" customHeight="1" outlineLevel="7" x14ac:dyDescent="0.3">
      <c r="A534" s="18" t="s">
        <v>320</v>
      </c>
      <c r="B534" s="19" t="s">
        <v>453</v>
      </c>
      <c r="C534" s="19" t="s">
        <v>455</v>
      </c>
      <c r="D534" s="19" t="s">
        <v>465</v>
      </c>
      <c r="E534" s="19" t="s">
        <v>321</v>
      </c>
      <c r="F534" s="53">
        <f>'[1]потребность 2023 (5)'!K560</f>
        <v>89489244</v>
      </c>
    </row>
    <row r="535" spans="1:6" ht="37.5" outlineLevel="7" x14ac:dyDescent="0.25">
      <c r="A535" s="18" t="s">
        <v>466</v>
      </c>
      <c r="B535" s="19" t="s">
        <v>453</v>
      </c>
      <c r="C535" s="19" t="s">
        <v>455</v>
      </c>
      <c r="D535" s="19" t="s">
        <v>467</v>
      </c>
      <c r="E535" s="19" t="s">
        <v>21</v>
      </c>
      <c r="F535" s="21">
        <f>F560+F536+F539+F542+F551+F554+F548+F545</f>
        <v>3739918.6799999997</v>
      </c>
    </row>
    <row r="536" spans="1:6" ht="37.5" hidden="1" outlineLevel="7" x14ac:dyDescent="0.25">
      <c r="A536" s="18" t="s">
        <v>468</v>
      </c>
      <c r="B536" s="19" t="s">
        <v>453</v>
      </c>
      <c r="C536" s="19" t="s">
        <v>455</v>
      </c>
      <c r="D536" s="19" t="s">
        <v>469</v>
      </c>
      <c r="E536" s="19" t="s">
        <v>21</v>
      </c>
      <c r="F536" s="21">
        <f>F537</f>
        <v>0</v>
      </c>
    </row>
    <row r="537" spans="1:6" ht="22.7" hidden="1" customHeight="1" outlineLevel="7" x14ac:dyDescent="0.25">
      <c r="A537" s="18" t="s">
        <v>318</v>
      </c>
      <c r="B537" s="19" t="s">
        <v>453</v>
      </c>
      <c r="C537" s="19" t="s">
        <v>455</v>
      </c>
      <c r="D537" s="19" t="s">
        <v>469</v>
      </c>
      <c r="E537" s="19" t="s">
        <v>319</v>
      </c>
      <c r="F537" s="21">
        <f>F538</f>
        <v>0</v>
      </c>
    </row>
    <row r="538" spans="1:6" hidden="1" outlineLevel="7" x14ac:dyDescent="0.25">
      <c r="A538" s="18" t="s">
        <v>320</v>
      </c>
      <c r="B538" s="19" t="s">
        <v>453</v>
      </c>
      <c r="C538" s="19" t="s">
        <v>455</v>
      </c>
      <c r="D538" s="19" t="s">
        <v>469</v>
      </c>
      <c r="E538" s="19" t="s">
        <v>321</v>
      </c>
      <c r="F538" s="21">
        <f>'[1]потребность 2023 (5)'!K564-100000</f>
        <v>0</v>
      </c>
    </row>
    <row r="539" spans="1:6" outlineLevel="7" x14ac:dyDescent="0.25">
      <c r="A539" s="18" t="s">
        <v>470</v>
      </c>
      <c r="B539" s="19" t="s">
        <v>453</v>
      </c>
      <c r="C539" s="19" t="s">
        <v>455</v>
      </c>
      <c r="D539" s="19" t="s">
        <v>471</v>
      </c>
      <c r="E539" s="19" t="s">
        <v>21</v>
      </c>
      <c r="F539" s="29">
        <f>F540</f>
        <v>158000</v>
      </c>
    </row>
    <row r="540" spans="1:6" ht="37.5" outlineLevel="7" x14ac:dyDescent="0.25">
      <c r="A540" s="18" t="s">
        <v>318</v>
      </c>
      <c r="B540" s="19" t="s">
        <v>453</v>
      </c>
      <c r="C540" s="19" t="s">
        <v>455</v>
      </c>
      <c r="D540" s="19" t="s">
        <v>471</v>
      </c>
      <c r="E540" s="19" t="s">
        <v>319</v>
      </c>
      <c r="F540" s="29">
        <f>F541</f>
        <v>158000</v>
      </c>
    </row>
    <row r="541" spans="1:6" outlineLevel="7" x14ac:dyDescent="0.25">
      <c r="A541" s="18" t="s">
        <v>320</v>
      </c>
      <c r="B541" s="19" t="s">
        <v>453</v>
      </c>
      <c r="C541" s="19" t="s">
        <v>455</v>
      </c>
      <c r="D541" s="19" t="s">
        <v>471</v>
      </c>
      <c r="E541" s="19" t="s">
        <v>321</v>
      </c>
      <c r="F541" s="21">
        <f>'[1]потребность 2023 (5)'!K567</f>
        <v>158000</v>
      </c>
    </row>
    <row r="542" spans="1:6" ht="37.5" outlineLevel="7" x14ac:dyDescent="0.25">
      <c r="A542" s="18" t="s">
        <v>158</v>
      </c>
      <c r="B542" s="19" t="s">
        <v>453</v>
      </c>
      <c r="C542" s="19" t="s">
        <v>455</v>
      </c>
      <c r="D542" s="19" t="s">
        <v>472</v>
      </c>
      <c r="E542" s="19" t="s">
        <v>21</v>
      </c>
      <c r="F542" s="21">
        <f>F543</f>
        <v>162000</v>
      </c>
    </row>
    <row r="543" spans="1:6" ht="37.5" outlineLevel="7" x14ac:dyDescent="0.25">
      <c r="A543" s="18" t="s">
        <v>318</v>
      </c>
      <c r="B543" s="19" t="s">
        <v>453</v>
      </c>
      <c r="C543" s="19" t="s">
        <v>455</v>
      </c>
      <c r="D543" s="19" t="s">
        <v>472</v>
      </c>
      <c r="E543" s="19" t="s">
        <v>319</v>
      </c>
      <c r="F543" s="21">
        <f>F544</f>
        <v>162000</v>
      </c>
    </row>
    <row r="544" spans="1:6" outlineLevel="7" x14ac:dyDescent="0.25">
      <c r="A544" s="30" t="s">
        <v>320</v>
      </c>
      <c r="B544" s="31" t="s">
        <v>453</v>
      </c>
      <c r="C544" s="31" t="s">
        <v>455</v>
      </c>
      <c r="D544" s="31" t="s">
        <v>472</v>
      </c>
      <c r="E544" s="31" t="s">
        <v>321</v>
      </c>
      <c r="F544" s="39">
        <f>2200000-2038000</f>
        <v>162000</v>
      </c>
    </row>
    <row r="545" spans="1:8" ht="56.45" customHeight="1" outlineLevel="7" x14ac:dyDescent="0.25">
      <c r="A545" s="18" t="s">
        <v>235</v>
      </c>
      <c r="B545" s="19" t="s">
        <v>453</v>
      </c>
      <c r="C545" s="19" t="s">
        <v>455</v>
      </c>
      <c r="D545" s="19" t="s">
        <v>473</v>
      </c>
      <c r="E545" s="19" t="s">
        <v>21</v>
      </c>
      <c r="F545" s="21">
        <f>F546</f>
        <v>2999615.65</v>
      </c>
    </row>
    <row r="546" spans="1:8" ht="37.5" outlineLevel="7" x14ac:dyDescent="0.25">
      <c r="A546" s="18" t="s">
        <v>318</v>
      </c>
      <c r="B546" s="19" t="s">
        <v>453</v>
      </c>
      <c r="C546" s="19" t="s">
        <v>455</v>
      </c>
      <c r="D546" s="19" t="s">
        <v>473</v>
      </c>
      <c r="E546" s="19" t="s">
        <v>319</v>
      </c>
      <c r="F546" s="21">
        <f>F547</f>
        <v>2999615.65</v>
      </c>
    </row>
    <row r="547" spans="1:8" outlineLevel="7" x14ac:dyDescent="0.25">
      <c r="A547" s="18" t="s">
        <v>320</v>
      </c>
      <c r="B547" s="19" t="s">
        <v>453</v>
      </c>
      <c r="C547" s="19" t="s">
        <v>455</v>
      </c>
      <c r="D547" s="19" t="s">
        <v>473</v>
      </c>
      <c r="E547" s="19" t="s">
        <v>321</v>
      </c>
      <c r="F547" s="21">
        <v>2999615.65</v>
      </c>
    </row>
    <row r="548" spans="1:8" ht="37.5" outlineLevel="7" x14ac:dyDescent="0.25">
      <c r="A548" s="18" t="s">
        <v>237</v>
      </c>
      <c r="B548" s="19" t="s">
        <v>453</v>
      </c>
      <c r="C548" s="19" t="s">
        <v>455</v>
      </c>
      <c r="D548" s="19" t="s">
        <v>474</v>
      </c>
      <c r="E548" s="19" t="s">
        <v>21</v>
      </c>
      <c r="F548" s="21">
        <f>F549</f>
        <v>30303.03</v>
      </c>
    </row>
    <row r="549" spans="1:8" ht="37.5" outlineLevel="7" x14ac:dyDescent="0.25">
      <c r="A549" s="18" t="s">
        <v>318</v>
      </c>
      <c r="B549" s="19" t="s">
        <v>453</v>
      </c>
      <c r="C549" s="19" t="s">
        <v>455</v>
      </c>
      <c r="D549" s="19" t="s">
        <v>474</v>
      </c>
      <c r="E549" s="19" t="s">
        <v>319</v>
      </c>
      <c r="F549" s="21">
        <f>F550</f>
        <v>30303.03</v>
      </c>
    </row>
    <row r="550" spans="1:8" outlineLevel="7" x14ac:dyDescent="0.25">
      <c r="A550" s="18" t="s">
        <v>320</v>
      </c>
      <c r="B550" s="19" t="s">
        <v>453</v>
      </c>
      <c r="C550" s="19" t="s">
        <v>455</v>
      </c>
      <c r="D550" s="19" t="s">
        <v>474</v>
      </c>
      <c r="E550" s="19" t="s">
        <v>321</v>
      </c>
      <c r="F550" s="21">
        <v>30303.03</v>
      </c>
    </row>
    <row r="551" spans="1:8" ht="37.5" outlineLevel="7" x14ac:dyDescent="0.25">
      <c r="A551" s="18" t="s">
        <v>475</v>
      </c>
      <c r="B551" s="19" t="s">
        <v>453</v>
      </c>
      <c r="C551" s="19" t="s">
        <v>455</v>
      </c>
      <c r="D551" s="19" t="s">
        <v>476</v>
      </c>
      <c r="E551" s="19" t="s">
        <v>21</v>
      </c>
      <c r="F551" s="21">
        <f>F552</f>
        <v>390000</v>
      </c>
    </row>
    <row r="552" spans="1:8" ht="37.5" outlineLevel="7" x14ac:dyDescent="0.25">
      <c r="A552" s="18" t="s">
        <v>318</v>
      </c>
      <c r="B552" s="19" t="s">
        <v>453</v>
      </c>
      <c r="C552" s="19" t="s">
        <v>455</v>
      </c>
      <c r="D552" s="19" t="s">
        <v>476</v>
      </c>
      <c r="E552" s="19" t="s">
        <v>319</v>
      </c>
      <c r="F552" s="21">
        <f>F553</f>
        <v>390000</v>
      </c>
    </row>
    <row r="553" spans="1:8" outlineLevel="2" x14ac:dyDescent="0.25">
      <c r="A553" s="18" t="s">
        <v>320</v>
      </c>
      <c r="B553" s="19" t="s">
        <v>453</v>
      </c>
      <c r="C553" s="19" t="s">
        <v>455</v>
      </c>
      <c r="D553" s="19" t="s">
        <v>476</v>
      </c>
      <c r="E553" s="19" t="s">
        <v>321</v>
      </c>
      <c r="F553" s="21">
        <v>390000</v>
      </c>
    </row>
    <row r="554" spans="1:8" s="26" customFormat="1" ht="57.2" hidden="1" customHeight="1" outlineLevel="3" thickBot="1" x14ac:dyDescent="0.3">
      <c r="A554" s="54" t="s">
        <v>477</v>
      </c>
      <c r="B554" s="19" t="s">
        <v>453</v>
      </c>
      <c r="C554" s="19" t="s">
        <v>455</v>
      </c>
      <c r="D554" s="19" t="s">
        <v>478</v>
      </c>
      <c r="E554" s="19" t="s">
        <v>21</v>
      </c>
      <c r="F554" s="21">
        <f>F555</f>
        <v>0</v>
      </c>
      <c r="G554" s="25"/>
      <c r="H554" s="25"/>
    </row>
    <row r="555" spans="1:8" ht="24" hidden="1" customHeight="1" outlineLevel="4" x14ac:dyDescent="0.25">
      <c r="A555" s="18" t="s">
        <v>318</v>
      </c>
      <c r="B555" s="19" t="s">
        <v>453</v>
      </c>
      <c r="C555" s="19" t="s">
        <v>455</v>
      </c>
      <c r="D555" s="19" t="s">
        <v>478</v>
      </c>
      <c r="E555" s="19" t="s">
        <v>319</v>
      </c>
      <c r="F555" s="21">
        <f>F556</f>
        <v>0</v>
      </c>
    </row>
    <row r="556" spans="1:8" ht="22.7" hidden="1" customHeight="1" outlineLevel="4" x14ac:dyDescent="0.25">
      <c r="A556" s="18" t="s">
        <v>320</v>
      </c>
      <c r="B556" s="19" t="s">
        <v>453</v>
      </c>
      <c r="C556" s="19" t="s">
        <v>455</v>
      </c>
      <c r="D556" s="19" t="s">
        <v>478</v>
      </c>
      <c r="E556" s="19" t="s">
        <v>321</v>
      </c>
      <c r="F556" s="21">
        <f>'[1]потребность 2023 (5)'!K576</f>
        <v>0</v>
      </c>
    </row>
    <row r="557" spans="1:8" ht="54" hidden="1" customHeight="1" outlineLevel="4" x14ac:dyDescent="0.25">
      <c r="A557" s="34" t="s">
        <v>479</v>
      </c>
      <c r="B557" s="19" t="s">
        <v>453</v>
      </c>
      <c r="C557" s="19" t="s">
        <v>455</v>
      </c>
      <c r="D557" s="19" t="s">
        <v>480</v>
      </c>
      <c r="E557" s="19" t="s">
        <v>21</v>
      </c>
      <c r="F557" s="21">
        <f>F558</f>
        <v>0</v>
      </c>
    </row>
    <row r="558" spans="1:8" ht="32.25" hidden="1" customHeight="1" outlineLevel="4" x14ac:dyDescent="0.25">
      <c r="A558" s="18" t="s">
        <v>318</v>
      </c>
      <c r="B558" s="19" t="s">
        <v>453</v>
      </c>
      <c r="C558" s="19" t="s">
        <v>455</v>
      </c>
      <c r="D558" s="19" t="s">
        <v>480</v>
      </c>
      <c r="E558" s="19" t="s">
        <v>319</v>
      </c>
      <c r="F558" s="21">
        <f>F559</f>
        <v>0</v>
      </c>
    </row>
    <row r="559" spans="1:8" ht="30.75" hidden="1" customHeight="1" outlineLevel="4" thickBot="1" x14ac:dyDescent="0.3">
      <c r="A559" s="18" t="s">
        <v>320</v>
      </c>
      <c r="B559" s="19" t="s">
        <v>453</v>
      </c>
      <c r="C559" s="19" t="s">
        <v>455</v>
      </c>
      <c r="D559" s="19" t="s">
        <v>480</v>
      </c>
      <c r="E559" s="19" t="s">
        <v>321</v>
      </c>
      <c r="F559" s="21">
        <f>'[1]потребность 2023 (5)'!K579</f>
        <v>0</v>
      </c>
    </row>
    <row r="560" spans="1:8" ht="75.75" hidden="1" outlineLevel="5" thickBot="1" x14ac:dyDescent="0.3">
      <c r="A560" s="54" t="s">
        <v>481</v>
      </c>
      <c r="B560" s="19" t="s">
        <v>453</v>
      </c>
      <c r="C560" s="19" t="s">
        <v>455</v>
      </c>
      <c r="D560" s="19" t="s">
        <v>482</v>
      </c>
      <c r="E560" s="19" t="s">
        <v>21</v>
      </c>
      <c r="F560" s="29">
        <f>F561</f>
        <v>0</v>
      </c>
    </row>
    <row r="561" spans="1:6" ht="37.5" hidden="1" outlineLevel="6" x14ac:dyDescent="0.25">
      <c r="A561" s="18" t="s">
        <v>318</v>
      </c>
      <c r="B561" s="19" t="s">
        <v>453</v>
      </c>
      <c r="C561" s="19" t="s">
        <v>455</v>
      </c>
      <c r="D561" s="19" t="s">
        <v>482</v>
      </c>
      <c r="E561" s="19" t="s">
        <v>319</v>
      </c>
      <c r="F561" s="29">
        <f>F562</f>
        <v>0</v>
      </c>
    </row>
    <row r="562" spans="1:6" ht="20.25" hidden="1" customHeight="1" outlineLevel="7" x14ac:dyDescent="0.25">
      <c r="A562" s="18" t="s">
        <v>320</v>
      </c>
      <c r="B562" s="19" t="s">
        <v>453</v>
      </c>
      <c r="C562" s="19" t="s">
        <v>455</v>
      </c>
      <c r="D562" s="19" t="s">
        <v>482</v>
      </c>
      <c r="E562" s="19" t="s">
        <v>321</v>
      </c>
      <c r="F562" s="21">
        <f>'[1]потребность 2023 (5)'!K582-188466.9</f>
        <v>0</v>
      </c>
    </row>
    <row r="563" spans="1:6" outlineLevel="5" collapsed="1" x14ac:dyDescent="0.25">
      <c r="A563" s="18" t="s">
        <v>483</v>
      </c>
      <c r="B563" s="19" t="s">
        <v>453</v>
      </c>
      <c r="C563" s="19" t="s">
        <v>484</v>
      </c>
      <c r="D563" s="19" t="s">
        <v>20</v>
      </c>
      <c r="E563" s="19" t="s">
        <v>21</v>
      </c>
      <c r="F563" s="20">
        <f>F564</f>
        <v>356571549.84000003</v>
      </c>
    </row>
    <row r="564" spans="1:6" ht="37.5" outlineLevel="5" x14ac:dyDescent="0.25">
      <c r="A564" s="22" t="s">
        <v>456</v>
      </c>
      <c r="B564" s="23" t="s">
        <v>453</v>
      </c>
      <c r="C564" s="23" t="s">
        <v>484</v>
      </c>
      <c r="D564" s="23" t="s">
        <v>457</v>
      </c>
      <c r="E564" s="23" t="s">
        <v>21</v>
      </c>
      <c r="F564" s="24">
        <f>F565</f>
        <v>356571549.84000003</v>
      </c>
    </row>
    <row r="565" spans="1:6" ht="45" customHeight="1" outlineLevel="5" x14ac:dyDescent="0.25">
      <c r="A565" s="18" t="s">
        <v>485</v>
      </c>
      <c r="B565" s="19" t="s">
        <v>453</v>
      </c>
      <c r="C565" s="19" t="s">
        <v>484</v>
      </c>
      <c r="D565" s="19" t="s">
        <v>486</v>
      </c>
      <c r="E565" s="19" t="s">
        <v>21</v>
      </c>
      <c r="F565" s="20">
        <f>F566+F579+F598+F608</f>
        <v>356571549.84000003</v>
      </c>
    </row>
    <row r="566" spans="1:6" ht="45.75" customHeight="1" outlineLevel="5" x14ac:dyDescent="0.25">
      <c r="A566" s="18" t="s">
        <v>487</v>
      </c>
      <c r="B566" s="19" t="s">
        <v>453</v>
      </c>
      <c r="C566" s="19" t="s">
        <v>484</v>
      </c>
      <c r="D566" s="19" t="s">
        <v>488</v>
      </c>
      <c r="E566" s="19" t="s">
        <v>21</v>
      </c>
      <c r="F566" s="20">
        <f>F567+F570+F573+F576</f>
        <v>344269618.04000002</v>
      </c>
    </row>
    <row r="567" spans="1:6" ht="56.25" outlineLevel="5" x14ac:dyDescent="0.25">
      <c r="A567" s="35" t="s">
        <v>489</v>
      </c>
      <c r="B567" s="19" t="s">
        <v>453</v>
      </c>
      <c r="C567" s="19" t="s">
        <v>484</v>
      </c>
      <c r="D567" s="19" t="s">
        <v>490</v>
      </c>
      <c r="E567" s="19" t="s">
        <v>21</v>
      </c>
      <c r="F567" s="20">
        <f>F568</f>
        <v>22230000</v>
      </c>
    </row>
    <row r="568" spans="1:6" ht="37.5" outlineLevel="5" x14ac:dyDescent="0.25">
      <c r="A568" s="18" t="s">
        <v>318</v>
      </c>
      <c r="B568" s="19" t="s">
        <v>453</v>
      </c>
      <c r="C568" s="19" t="s">
        <v>484</v>
      </c>
      <c r="D568" s="19" t="s">
        <v>490</v>
      </c>
      <c r="E568" s="19" t="s">
        <v>319</v>
      </c>
      <c r="F568" s="20">
        <f>F569</f>
        <v>22230000</v>
      </c>
    </row>
    <row r="569" spans="1:6" outlineLevel="5" x14ac:dyDescent="0.25">
      <c r="A569" s="18" t="s">
        <v>320</v>
      </c>
      <c r="B569" s="19" t="s">
        <v>453</v>
      </c>
      <c r="C569" s="19" t="s">
        <v>484</v>
      </c>
      <c r="D569" s="19" t="s">
        <v>490</v>
      </c>
      <c r="E569" s="19" t="s">
        <v>321</v>
      </c>
      <c r="F569" s="20">
        <v>22230000</v>
      </c>
    </row>
    <row r="570" spans="1:6" ht="71.45" customHeight="1" outlineLevel="5" x14ac:dyDescent="0.25">
      <c r="A570" s="18" t="s">
        <v>491</v>
      </c>
      <c r="B570" s="19" t="s">
        <v>453</v>
      </c>
      <c r="C570" s="19" t="s">
        <v>484</v>
      </c>
      <c r="D570" s="19" t="s">
        <v>492</v>
      </c>
      <c r="E570" s="19" t="s">
        <v>21</v>
      </c>
      <c r="F570" s="20">
        <f>F571</f>
        <v>104899348.04000001</v>
      </c>
    </row>
    <row r="571" spans="1:6" ht="37.5" outlineLevel="5" x14ac:dyDescent="0.25">
      <c r="A571" s="18" t="s">
        <v>318</v>
      </c>
      <c r="B571" s="19" t="s">
        <v>453</v>
      </c>
      <c r="C571" s="19" t="s">
        <v>484</v>
      </c>
      <c r="D571" s="19" t="s">
        <v>492</v>
      </c>
      <c r="E571" s="19" t="s">
        <v>319</v>
      </c>
      <c r="F571" s="20">
        <f>F572</f>
        <v>104899348.04000001</v>
      </c>
    </row>
    <row r="572" spans="1:6" outlineLevel="5" x14ac:dyDescent="0.3">
      <c r="A572" s="18" t="s">
        <v>320</v>
      </c>
      <c r="B572" s="19" t="s">
        <v>453</v>
      </c>
      <c r="C572" s="19" t="s">
        <v>484</v>
      </c>
      <c r="D572" s="19" t="s">
        <v>492</v>
      </c>
      <c r="E572" s="19" t="s">
        <v>321</v>
      </c>
      <c r="F572" s="53">
        <f>'[1]потребность 2023 (5)'!K596+3552590+90000</f>
        <v>104899348.04000001</v>
      </c>
    </row>
    <row r="573" spans="1:6" ht="93.75" outlineLevel="5" x14ac:dyDescent="0.3">
      <c r="A573" s="40" t="s">
        <v>493</v>
      </c>
      <c r="B573" s="19" t="s">
        <v>453</v>
      </c>
      <c r="C573" s="19" t="s">
        <v>484</v>
      </c>
      <c r="D573" s="19" t="s">
        <v>494</v>
      </c>
      <c r="E573" s="19" t="s">
        <v>21</v>
      </c>
      <c r="F573" s="20">
        <f>F574</f>
        <v>202704720</v>
      </c>
    </row>
    <row r="574" spans="1:6" ht="37.5" outlineLevel="5" x14ac:dyDescent="0.25">
      <c r="A574" s="18" t="s">
        <v>318</v>
      </c>
      <c r="B574" s="19" t="s">
        <v>453</v>
      </c>
      <c r="C574" s="19" t="s">
        <v>484</v>
      </c>
      <c r="D574" s="19" t="s">
        <v>494</v>
      </c>
      <c r="E574" s="19" t="s">
        <v>319</v>
      </c>
      <c r="F574" s="20">
        <f>F575</f>
        <v>202704720</v>
      </c>
    </row>
    <row r="575" spans="1:6" outlineLevel="5" x14ac:dyDescent="0.25">
      <c r="A575" s="18" t="s">
        <v>320</v>
      </c>
      <c r="B575" s="19" t="s">
        <v>453</v>
      </c>
      <c r="C575" s="19" t="s">
        <v>484</v>
      </c>
      <c r="D575" s="19" t="s">
        <v>494</v>
      </c>
      <c r="E575" s="19" t="s">
        <v>321</v>
      </c>
      <c r="F575" s="21">
        <v>202704720</v>
      </c>
    </row>
    <row r="576" spans="1:6" ht="93.75" outlineLevel="5" x14ac:dyDescent="0.25">
      <c r="A576" s="35" t="s">
        <v>495</v>
      </c>
      <c r="B576" s="19" t="s">
        <v>453</v>
      </c>
      <c r="C576" s="19" t="s">
        <v>484</v>
      </c>
      <c r="D576" s="19" t="s">
        <v>496</v>
      </c>
      <c r="E576" s="19" t="s">
        <v>21</v>
      </c>
      <c r="F576" s="21">
        <f>F577</f>
        <v>14435550</v>
      </c>
    </row>
    <row r="577" spans="1:8" ht="37.5" outlineLevel="5" x14ac:dyDescent="0.25">
      <c r="A577" s="18" t="s">
        <v>318</v>
      </c>
      <c r="B577" s="19" t="s">
        <v>453</v>
      </c>
      <c r="C577" s="19" t="s">
        <v>484</v>
      </c>
      <c r="D577" s="19" t="s">
        <v>496</v>
      </c>
      <c r="E577" s="19" t="s">
        <v>319</v>
      </c>
      <c r="F577" s="21">
        <f>F578</f>
        <v>14435550</v>
      </c>
    </row>
    <row r="578" spans="1:8" outlineLevel="5" x14ac:dyDescent="0.25">
      <c r="A578" s="18" t="s">
        <v>320</v>
      </c>
      <c r="B578" s="19" t="s">
        <v>453</v>
      </c>
      <c r="C578" s="19" t="s">
        <v>484</v>
      </c>
      <c r="D578" s="19" t="s">
        <v>496</v>
      </c>
      <c r="E578" s="19" t="s">
        <v>321</v>
      </c>
      <c r="F578" s="21">
        <v>14435550</v>
      </c>
    </row>
    <row r="579" spans="1:8" ht="37.5" outlineLevel="5" x14ac:dyDescent="0.25">
      <c r="A579" s="30" t="s">
        <v>497</v>
      </c>
      <c r="B579" s="31" t="s">
        <v>453</v>
      </c>
      <c r="C579" s="31" t="s">
        <v>484</v>
      </c>
      <c r="D579" s="31" t="s">
        <v>498</v>
      </c>
      <c r="E579" s="31" t="s">
        <v>21</v>
      </c>
      <c r="F579" s="39">
        <f>F592+F580+F583+F589+F586+F595+F605</f>
        <v>3298167</v>
      </c>
    </row>
    <row r="580" spans="1:8" outlineLevel="5" x14ac:dyDescent="0.25">
      <c r="A580" s="18" t="s">
        <v>470</v>
      </c>
      <c r="B580" s="19" t="s">
        <v>453</v>
      </c>
      <c r="C580" s="19" t="s">
        <v>484</v>
      </c>
      <c r="D580" s="19" t="s">
        <v>499</v>
      </c>
      <c r="E580" s="19" t="s">
        <v>21</v>
      </c>
      <c r="F580" s="29">
        <f>F581</f>
        <v>221200</v>
      </c>
    </row>
    <row r="581" spans="1:8" ht="37.5" outlineLevel="5" x14ac:dyDescent="0.25">
      <c r="A581" s="18" t="s">
        <v>318</v>
      </c>
      <c r="B581" s="19" t="s">
        <v>453</v>
      </c>
      <c r="C581" s="19" t="s">
        <v>484</v>
      </c>
      <c r="D581" s="19" t="s">
        <v>499</v>
      </c>
      <c r="E581" s="19" t="s">
        <v>319</v>
      </c>
      <c r="F581" s="29">
        <f>F582</f>
        <v>221200</v>
      </c>
    </row>
    <row r="582" spans="1:8" outlineLevel="5" x14ac:dyDescent="0.25">
      <c r="A582" s="18" t="s">
        <v>320</v>
      </c>
      <c r="B582" s="19" t="s">
        <v>453</v>
      </c>
      <c r="C582" s="19" t="s">
        <v>484</v>
      </c>
      <c r="D582" s="19" t="s">
        <v>499</v>
      </c>
      <c r="E582" s="19" t="s">
        <v>321</v>
      </c>
      <c r="F582" s="21">
        <f>'[1]потребность 2023 (5)'!K606</f>
        <v>221200</v>
      </c>
    </row>
    <row r="583" spans="1:8" ht="37.5" outlineLevel="5" x14ac:dyDescent="0.25">
      <c r="A583" s="18" t="s">
        <v>158</v>
      </c>
      <c r="B583" s="19" t="s">
        <v>453</v>
      </c>
      <c r="C583" s="19" t="s">
        <v>484</v>
      </c>
      <c r="D583" s="19" t="s">
        <v>500</v>
      </c>
      <c r="E583" s="19" t="s">
        <v>21</v>
      </c>
      <c r="F583" s="29">
        <f>F584</f>
        <v>1952587</v>
      </c>
    </row>
    <row r="584" spans="1:8" ht="37.5" outlineLevel="5" x14ac:dyDescent="0.25">
      <c r="A584" s="18" t="s">
        <v>318</v>
      </c>
      <c r="B584" s="19" t="s">
        <v>453</v>
      </c>
      <c r="C584" s="19" t="s">
        <v>484</v>
      </c>
      <c r="D584" s="19" t="s">
        <v>500</v>
      </c>
      <c r="E584" s="19" t="s">
        <v>319</v>
      </c>
      <c r="F584" s="29">
        <f>F585</f>
        <v>1952587</v>
      </c>
    </row>
    <row r="585" spans="1:8" outlineLevel="5" x14ac:dyDescent="0.25">
      <c r="A585" s="30" t="s">
        <v>320</v>
      </c>
      <c r="B585" s="31" t="s">
        <v>453</v>
      </c>
      <c r="C585" s="31" t="s">
        <v>484</v>
      </c>
      <c r="D585" s="31" t="s">
        <v>500</v>
      </c>
      <c r="E585" s="31" t="s">
        <v>321</v>
      </c>
      <c r="F585" s="39">
        <f>3000000-1047413</f>
        <v>1952587</v>
      </c>
    </row>
    <row r="586" spans="1:8" ht="39.75" customHeight="1" outlineLevel="5" x14ac:dyDescent="0.25">
      <c r="A586" s="30" t="s">
        <v>475</v>
      </c>
      <c r="B586" s="31" t="s">
        <v>453</v>
      </c>
      <c r="C586" s="31" t="s">
        <v>484</v>
      </c>
      <c r="D586" s="31" t="s">
        <v>501</v>
      </c>
      <c r="E586" s="31" t="s">
        <v>21</v>
      </c>
      <c r="F586" s="39">
        <f>F587</f>
        <v>647080</v>
      </c>
    </row>
    <row r="587" spans="1:8" ht="37.5" outlineLevel="5" x14ac:dyDescent="0.25">
      <c r="A587" s="30" t="s">
        <v>318</v>
      </c>
      <c r="B587" s="31" t="s">
        <v>453</v>
      </c>
      <c r="C587" s="31" t="s">
        <v>484</v>
      </c>
      <c r="D587" s="31" t="s">
        <v>501</v>
      </c>
      <c r="E587" s="31" t="s">
        <v>319</v>
      </c>
      <c r="F587" s="39">
        <f>F588</f>
        <v>647080</v>
      </c>
    </row>
    <row r="588" spans="1:8" ht="19.5" outlineLevel="5" thickBot="1" x14ac:dyDescent="0.3">
      <c r="A588" s="30" t="s">
        <v>320</v>
      </c>
      <c r="B588" s="31" t="s">
        <v>453</v>
      </c>
      <c r="C588" s="31" t="s">
        <v>484</v>
      </c>
      <c r="D588" s="31" t="s">
        <v>501</v>
      </c>
      <c r="E588" s="31" t="s">
        <v>321</v>
      </c>
      <c r="F588" s="39">
        <v>647080</v>
      </c>
    </row>
    <row r="589" spans="1:8" ht="38.25" hidden="1" outlineLevel="5" thickBot="1" x14ac:dyDescent="0.3">
      <c r="A589" s="18" t="s">
        <v>502</v>
      </c>
      <c r="B589" s="19" t="s">
        <v>453</v>
      </c>
      <c r="C589" s="19" t="s">
        <v>484</v>
      </c>
      <c r="D589" s="19" t="s">
        <v>503</v>
      </c>
      <c r="E589" s="19" t="s">
        <v>21</v>
      </c>
      <c r="F589" s="21">
        <f>F590</f>
        <v>0</v>
      </c>
    </row>
    <row r="590" spans="1:8" s="26" customFormat="1" ht="38.25" hidden="1" outlineLevel="5" thickBot="1" x14ac:dyDescent="0.3">
      <c r="A590" s="18" t="s">
        <v>318</v>
      </c>
      <c r="B590" s="19" t="s">
        <v>453</v>
      </c>
      <c r="C590" s="19" t="s">
        <v>484</v>
      </c>
      <c r="D590" s="19" t="s">
        <v>503</v>
      </c>
      <c r="E590" s="19" t="s">
        <v>319</v>
      </c>
      <c r="F590" s="21">
        <f>F591</f>
        <v>0</v>
      </c>
      <c r="G590" s="25"/>
      <c r="H590" s="25"/>
    </row>
    <row r="591" spans="1:8" ht="23.25" hidden="1" customHeight="1" outlineLevel="4" x14ac:dyDescent="0.25">
      <c r="A591" s="18" t="s">
        <v>320</v>
      </c>
      <c r="B591" s="19" t="s">
        <v>453</v>
      </c>
      <c r="C591" s="19" t="s">
        <v>484</v>
      </c>
      <c r="D591" s="19" t="s">
        <v>503</v>
      </c>
      <c r="E591" s="19" t="s">
        <v>321</v>
      </c>
      <c r="F591" s="21">
        <f>'[1]потребность 2023 (5)'!K615</f>
        <v>0</v>
      </c>
    </row>
    <row r="592" spans="1:8" ht="57" hidden="1" outlineLevel="4" thickBot="1" x14ac:dyDescent="0.3">
      <c r="A592" s="18" t="s">
        <v>504</v>
      </c>
      <c r="B592" s="19" t="s">
        <v>453</v>
      </c>
      <c r="C592" s="19" t="s">
        <v>484</v>
      </c>
      <c r="D592" s="19" t="s">
        <v>505</v>
      </c>
      <c r="E592" s="19" t="s">
        <v>21</v>
      </c>
      <c r="F592" s="29">
        <f>F593</f>
        <v>0</v>
      </c>
    </row>
    <row r="593" spans="1:6" ht="38.25" hidden="1" outlineLevel="5" thickBot="1" x14ac:dyDescent="0.3">
      <c r="A593" s="18" t="s">
        <v>318</v>
      </c>
      <c r="B593" s="19" t="s">
        <v>453</v>
      </c>
      <c r="C593" s="19" t="s">
        <v>484</v>
      </c>
      <c r="D593" s="19" t="s">
        <v>505</v>
      </c>
      <c r="E593" s="19" t="s">
        <v>319</v>
      </c>
      <c r="F593" s="29">
        <f>F594</f>
        <v>0</v>
      </c>
    </row>
    <row r="594" spans="1:6" ht="19.5" hidden="1" outlineLevel="6" thickBot="1" x14ac:dyDescent="0.3">
      <c r="A594" s="18" t="s">
        <v>320</v>
      </c>
      <c r="B594" s="19" t="s">
        <v>453</v>
      </c>
      <c r="C594" s="19" t="s">
        <v>484</v>
      </c>
      <c r="D594" s="19" t="s">
        <v>505</v>
      </c>
      <c r="E594" s="19" t="s">
        <v>321</v>
      </c>
      <c r="F594" s="21">
        <f>'[1]потребность 2023 (5)'!K618-993779.52</f>
        <v>0</v>
      </c>
    </row>
    <row r="595" spans="1:6" ht="36.75" customHeight="1" outlineLevel="6" thickBot="1" x14ac:dyDescent="0.3">
      <c r="A595" s="55" t="s">
        <v>477</v>
      </c>
      <c r="B595" s="31" t="s">
        <v>453</v>
      </c>
      <c r="C595" s="31" t="s">
        <v>484</v>
      </c>
      <c r="D595" s="31" t="s">
        <v>506</v>
      </c>
      <c r="E595" s="31" t="s">
        <v>21</v>
      </c>
      <c r="F595" s="39">
        <f>F596</f>
        <v>477300</v>
      </c>
    </row>
    <row r="596" spans="1:6" ht="37.5" outlineLevel="6" x14ac:dyDescent="0.25">
      <c r="A596" s="30" t="s">
        <v>318</v>
      </c>
      <c r="B596" s="31" t="s">
        <v>453</v>
      </c>
      <c r="C596" s="31" t="s">
        <v>484</v>
      </c>
      <c r="D596" s="31" t="s">
        <v>506</v>
      </c>
      <c r="E596" s="31" t="s">
        <v>319</v>
      </c>
      <c r="F596" s="39">
        <f>F597</f>
        <v>477300</v>
      </c>
    </row>
    <row r="597" spans="1:6" outlineLevel="6" x14ac:dyDescent="0.25">
      <c r="A597" s="30" t="s">
        <v>320</v>
      </c>
      <c r="B597" s="31" t="s">
        <v>453</v>
      </c>
      <c r="C597" s="31" t="s">
        <v>484</v>
      </c>
      <c r="D597" s="31" t="s">
        <v>506</v>
      </c>
      <c r="E597" s="31" t="s">
        <v>321</v>
      </c>
      <c r="F597" s="39">
        <v>477300</v>
      </c>
    </row>
    <row r="598" spans="1:6" ht="37.5" outlineLevel="7" x14ac:dyDescent="0.25">
      <c r="A598" s="18" t="s">
        <v>507</v>
      </c>
      <c r="B598" s="19" t="s">
        <v>453</v>
      </c>
      <c r="C598" s="19" t="s">
        <v>484</v>
      </c>
      <c r="D598" s="19" t="s">
        <v>508</v>
      </c>
      <c r="E598" s="19" t="s">
        <v>21</v>
      </c>
      <c r="F598" s="21">
        <f>F599+F602</f>
        <v>8014340</v>
      </c>
    </row>
    <row r="599" spans="1:6" ht="57.75" customHeight="1" outlineLevel="7" x14ac:dyDescent="0.25">
      <c r="A599" s="38" t="s">
        <v>509</v>
      </c>
      <c r="B599" s="19" t="s">
        <v>453</v>
      </c>
      <c r="C599" s="19" t="s">
        <v>484</v>
      </c>
      <c r="D599" s="19" t="s">
        <v>510</v>
      </c>
      <c r="E599" s="19" t="s">
        <v>21</v>
      </c>
      <c r="F599" s="21">
        <f>F600</f>
        <v>7109400</v>
      </c>
    </row>
    <row r="600" spans="1:6" ht="37.5" outlineLevel="7" x14ac:dyDescent="0.25">
      <c r="A600" s="18" t="s">
        <v>318</v>
      </c>
      <c r="B600" s="19" t="s">
        <v>453</v>
      </c>
      <c r="C600" s="19" t="s">
        <v>484</v>
      </c>
      <c r="D600" s="19" t="s">
        <v>510</v>
      </c>
      <c r="E600" s="19" t="s">
        <v>319</v>
      </c>
      <c r="F600" s="21">
        <f>F601</f>
        <v>7109400</v>
      </c>
    </row>
    <row r="601" spans="1:6" ht="22.7" customHeight="1" outlineLevel="7" x14ac:dyDescent="0.25">
      <c r="A601" s="18" t="s">
        <v>320</v>
      </c>
      <c r="B601" s="19" t="s">
        <v>453</v>
      </c>
      <c r="C601" s="19" t="s">
        <v>484</v>
      </c>
      <c r="D601" s="19" t="s">
        <v>510</v>
      </c>
      <c r="E601" s="19" t="s">
        <v>321</v>
      </c>
      <c r="F601" s="21">
        <f>'[1]потребность 2023 (5)'!K625</f>
        <v>7109400</v>
      </c>
    </row>
    <row r="602" spans="1:6" ht="59.1" customHeight="1" outlineLevel="7" x14ac:dyDescent="0.25">
      <c r="A602" s="56" t="s">
        <v>511</v>
      </c>
      <c r="B602" s="19" t="s">
        <v>453</v>
      </c>
      <c r="C602" s="19" t="s">
        <v>484</v>
      </c>
      <c r="D602" s="19" t="s">
        <v>512</v>
      </c>
      <c r="E602" s="19" t="s">
        <v>21</v>
      </c>
      <c r="F602" s="21">
        <f>F603</f>
        <v>904940</v>
      </c>
    </row>
    <row r="603" spans="1:6" ht="22.7" customHeight="1" outlineLevel="7" x14ac:dyDescent="0.25">
      <c r="A603" s="18" t="s">
        <v>318</v>
      </c>
      <c r="B603" s="19" t="s">
        <v>453</v>
      </c>
      <c r="C603" s="19" t="s">
        <v>484</v>
      </c>
      <c r="D603" s="19" t="s">
        <v>512</v>
      </c>
      <c r="E603" s="19" t="s">
        <v>319</v>
      </c>
      <c r="F603" s="21">
        <f>F604</f>
        <v>904940</v>
      </c>
    </row>
    <row r="604" spans="1:6" ht="22.7" customHeight="1" outlineLevel="7" x14ac:dyDescent="0.25">
      <c r="A604" s="18" t="s">
        <v>320</v>
      </c>
      <c r="B604" s="19" t="s">
        <v>453</v>
      </c>
      <c r="C604" s="19" t="s">
        <v>484</v>
      </c>
      <c r="D604" s="19" t="s">
        <v>512</v>
      </c>
      <c r="E604" s="19" t="s">
        <v>321</v>
      </c>
      <c r="F604" s="21">
        <v>904940</v>
      </c>
    </row>
    <row r="605" spans="1:6" ht="57" hidden="1" outlineLevel="7" thickBot="1" x14ac:dyDescent="0.3">
      <c r="A605" s="57" t="s">
        <v>477</v>
      </c>
      <c r="B605" s="19" t="s">
        <v>453</v>
      </c>
      <c r="C605" s="19" t="s">
        <v>484</v>
      </c>
      <c r="D605" s="19" t="s">
        <v>506</v>
      </c>
      <c r="E605" s="19" t="s">
        <v>21</v>
      </c>
      <c r="F605" s="21">
        <f>F606</f>
        <v>0</v>
      </c>
    </row>
    <row r="606" spans="1:6" ht="37.5" hidden="1" outlineLevel="7" x14ac:dyDescent="0.25">
      <c r="A606" s="18" t="s">
        <v>318</v>
      </c>
      <c r="B606" s="19" t="s">
        <v>453</v>
      </c>
      <c r="C606" s="19" t="s">
        <v>484</v>
      </c>
      <c r="D606" s="19" t="s">
        <v>506</v>
      </c>
      <c r="E606" s="19" t="s">
        <v>319</v>
      </c>
      <c r="F606" s="21">
        <f>F607</f>
        <v>0</v>
      </c>
    </row>
    <row r="607" spans="1:6" hidden="1" outlineLevel="7" x14ac:dyDescent="0.25">
      <c r="A607" s="18" t="s">
        <v>320</v>
      </c>
      <c r="B607" s="19" t="s">
        <v>453</v>
      </c>
      <c r="C607" s="19" t="s">
        <v>484</v>
      </c>
      <c r="D607" s="19" t="s">
        <v>506</v>
      </c>
      <c r="E607" s="19" t="s">
        <v>321</v>
      </c>
      <c r="F607" s="21">
        <v>0</v>
      </c>
    </row>
    <row r="608" spans="1:6" ht="37.5" outlineLevel="7" x14ac:dyDescent="0.3">
      <c r="A608" s="58" t="s">
        <v>513</v>
      </c>
      <c r="B608" s="19" t="s">
        <v>453</v>
      </c>
      <c r="C608" s="19" t="s">
        <v>484</v>
      </c>
      <c r="D608" s="19" t="s">
        <v>514</v>
      </c>
      <c r="E608" s="19" t="s">
        <v>21</v>
      </c>
      <c r="F608" s="21">
        <f>F609</f>
        <v>989424.8</v>
      </c>
    </row>
    <row r="609" spans="1:8" ht="75" outlineLevel="7" x14ac:dyDescent="0.3">
      <c r="A609" s="59" t="s">
        <v>515</v>
      </c>
      <c r="B609" s="19" t="s">
        <v>453</v>
      </c>
      <c r="C609" s="19" t="s">
        <v>484</v>
      </c>
      <c r="D609" s="19" t="s">
        <v>516</v>
      </c>
      <c r="E609" s="19" t="s">
        <v>21</v>
      </c>
      <c r="F609" s="21">
        <f>F610</f>
        <v>989424.8</v>
      </c>
    </row>
    <row r="610" spans="1:8" ht="37.5" outlineLevel="7" x14ac:dyDescent="0.25">
      <c r="A610" s="18" t="s">
        <v>318</v>
      </c>
      <c r="B610" s="19" t="s">
        <v>453</v>
      </c>
      <c r="C610" s="19" t="s">
        <v>484</v>
      </c>
      <c r="D610" s="19" t="s">
        <v>516</v>
      </c>
      <c r="E610" s="19" t="s">
        <v>319</v>
      </c>
      <c r="F610" s="21">
        <f>F611</f>
        <v>989424.8</v>
      </c>
    </row>
    <row r="611" spans="1:8" outlineLevel="7" x14ac:dyDescent="0.25">
      <c r="A611" s="18" t="s">
        <v>320</v>
      </c>
      <c r="B611" s="19" t="s">
        <v>453</v>
      </c>
      <c r="C611" s="19" t="s">
        <v>484</v>
      </c>
      <c r="D611" s="19" t="s">
        <v>516</v>
      </c>
      <c r="E611" s="19" t="s">
        <v>321</v>
      </c>
      <c r="F611" s="21">
        <f>'[1]прил 9 '!B61</f>
        <v>989424.8</v>
      </c>
    </row>
    <row r="612" spans="1:8" outlineLevel="5" x14ac:dyDescent="0.25">
      <c r="A612" s="18" t="s">
        <v>310</v>
      </c>
      <c r="B612" s="19" t="s">
        <v>453</v>
      </c>
      <c r="C612" s="19" t="s">
        <v>311</v>
      </c>
      <c r="D612" s="19" t="s">
        <v>20</v>
      </c>
      <c r="E612" s="19" t="s">
        <v>21</v>
      </c>
      <c r="F612" s="29">
        <f>F613</f>
        <v>26592513.960000001</v>
      </c>
    </row>
    <row r="613" spans="1:8" ht="37.5" outlineLevel="6" x14ac:dyDescent="0.25">
      <c r="A613" s="22" t="s">
        <v>456</v>
      </c>
      <c r="B613" s="23" t="s">
        <v>453</v>
      </c>
      <c r="C613" s="23" t="s">
        <v>311</v>
      </c>
      <c r="D613" s="23" t="s">
        <v>457</v>
      </c>
      <c r="E613" s="23" t="s">
        <v>21</v>
      </c>
      <c r="F613" s="51">
        <f>F614</f>
        <v>26592513.960000001</v>
      </c>
    </row>
    <row r="614" spans="1:8" ht="49.7" customHeight="1" outlineLevel="7" x14ac:dyDescent="0.25">
      <c r="A614" s="18" t="s">
        <v>517</v>
      </c>
      <c r="B614" s="19" t="s">
        <v>453</v>
      </c>
      <c r="C614" s="19" t="s">
        <v>311</v>
      </c>
      <c r="D614" s="19" t="s">
        <v>518</v>
      </c>
      <c r="E614" s="19" t="s">
        <v>21</v>
      </c>
      <c r="F614" s="20">
        <f>F615+F619+F629</f>
        <v>26592513.960000001</v>
      </c>
    </row>
    <row r="615" spans="1:8" ht="23.25" customHeight="1" outlineLevel="7" x14ac:dyDescent="0.25">
      <c r="A615" s="30" t="s">
        <v>519</v>
      </c>
      <c r="B615" s="31" t="s">
        <v>453</v>
      </c>
      <c r="C615" s="31" t="s">
        <v>311</v>
      </c>
      <c r="D615" s="31" t="s">
        <v>520</v>
      </c>
      <c r="E615" s="31" t="s">
        <v>21</v>
      </c>
      <c r="F615" s="32">
        <f>F616</f>
        <v>24824723.960000001</v>
      </c>
    </row>
    <row r="616" spans="1:8" ht="47.85" customHeight="1" outlineLevel="7" x14ac:dyDescent="0.25">
      <c r="A616" s="30" t="s">
        <v>521</v>
      </c>
      <c r="B616" s="31" t="s">
        <v>453</v>
      </c>
      <c r="C616" s="31" t="s">
        <v>311</v>
      </c>
      <c r="D616" s="31" t="s">
        <v>522</v>
      </c>
      <c r="E616" s="31" t="s">
        <v>21</v>
      </c>
      <c r="F616" s="32">
        <f>F617</f>
        <v>24824723.960000001</v>
      </c>
    </row>
    <row r="617" spans="1:8" ht="24.75" customHeight="1" outlineLevel="7" x14ac:dyDescent="0.25">
      <c r="A617" s="30" t="s">
        <v>318</v>
      </c>
      <c r="B617" s="31" t="s">
        <v>453</v>
      </c>
      <c r="C617" s="31" t="s">
        <v>311</v>
      </c>
      <c r="D617" s="31" t="s">
        <v>522</v>
      </c>
      <c r="E617" s="31" t="s">
        <v>319</v>
      </c>
      <c r="F617" s="32">
        <f>F618</f>
        <v>24824723.960000001</v>
      </c>
    </row>
    <row r="618" spans="1:8" ht="27" customHeight="1" outlineLevel="7" x14ac:dyDescent="0.25">
      <c r="A618" s="30" t="s">
        <v>320</v>
      </c>
      <c r="B618" s="31" t="s">
        <v>453</v>
      </c>
      <c r="C618" s="31" t="s">
        <v>311</v>
      </c>
      <c r="D618" s="31" t="s">
        <v>522</v>
      </c>
      <c r="E618" s="31" t="s">
        <v>321</v>
      </c>
      <c r="F618" s="39">
        <f>'[1]потребность 2023 (5)'!K639-243700+342846</f>
        <v>24824723.960000001</v>
      </c>
    </row>
    <row r="619" spans="1:8" ht="37.5" outlineLevel="7" x14ac:dyDescent="0.25">
      <c r="A619" s="18" t="s">
        <v>523</v>
      </c>
      <c r="B619" s="19" t="s">
        <v>453</v>
      </c>
      <c r="C619" s="19" t="s">
        <v>311</v>
      </c>
      <c r="D619" s="19" t="s">
        <v>524</v>
      </c>
      <c r="E619" s="19" t="s">
        <v>21</v>
      </c>
      <c r="F619" s="21">
        <f>F620+F626</f>
        <v>31600</v>
      </c>
    </row>
    <row r="620" spans="1:8" outlineLevel="7" x14ac:dyDescent="0.25">
      <c r="A620" s="18" t="s">
        <v>470</v>
      </c>
      <c r="B620" s="19" t="s">
        <v>453</v>
      </c>
      <c r="C620" s="19" t="s">
        <v>311</v>
      </c>
      <c r="D620" s="19" t="s">
        <v>525</v>
      </c>
      <c r="E620" s="19" t="s">
        <v>21</v>
      </c>
      <c r="F620" s="29">
        <f>F621</f>
        <v>31600</v>
      </c>
    </row>
    <row r="621" spans="1:8" ht="37.5" outlineLevel="7" x14ac:dyDescent="0.25">
      <c r="A621" s="18" t="s">
        <v>318</v>
      </c>
      <c r="B621" s="19" t="s">
        <v>453</v>
      </c>
      <c r="C621" s="19" t="s">
        <v>311</v>
      </c>
      <c r="D621" s="19" t="s">
        <v>525</v>
      </c>
      <c r="E621" s="19" t="s">
        <v>319</v>
      </c>
      <c r="F621" s="29">
        <f>F622</f>
        <v>31600</v>
      </c>
    </row>
    <row r="622" spans="1:8" outlineLevel="2" x14ac:dyDescent="0.25">
      <c r="A622" s="18" t="s">
        <v>320</v>
      </c>
      <c r="B622" s="19" t="s">
        <v>453</v>
      </c>
      <c r="C622" s="19" t="s">
        <v>311</v>
      </c>
      <c r="D622" s="19" t="s">
        <v>525</v>
      </c>
      <c r="E622" s="19" t="s">
        <v>321</v>
      </c>
      <c r="F622" s="21">
        <f>'[1]потребность 2023 (5)'!K642</f>
        <v>31600</v>
      </c>
    </row>
    <row r="623" spans="1:8" s="26" customFormat="1" ht="37.5" hidden="1" outlineLevel="3" x14ac:dyDescent="0.25">
      <c r="A623" s="18" t="s">
        <v>158</v>
      </c>
      <c r="B623" s="19" t="s">
        <v>453</v>
      </c>
      <c r="C623" s="19" t="s">
        <v>311</v>
      </c>
      <c r="D623" s="19" t="s">
        <v>526</v>
      </c>
      <c r="E623" s="19" t="s">
        <v>21</v>
      </c>
      <c r="F623" s="21">
        <f>F624</f>
        <v>0</v>
      </c>
      <c r="G623" s="25"/>
      <c r="H623" s="25"/>
    </row>
    <row r="624" spans="1:8" ht="37.5" hidden="1" outlineLevel="3" x14ac:dyDescent="0.25">
      <c r="A624" s="18" t="s">
        <v>318</v>
      </c>
      <c r="B624" s="19" t="s">
        <v>453</v>
      </c>
      <c r="C624" s="19" t="s">
        <v>311</v>
      </c>
      <c r="D624" s="19" t="s">
        <v>526</v>
      </c>
      <c r="E624" s="19" t="s">
        <v>319</v>
      </c>
      <c r="F624" s="21">
        <f>F625</f>
        <v>0</v>
      </c>
    </row>
    <row r="625" spans="1:6" ht="19.5" hidden="1" customHeight="1" outlineLevel="3" x14ac:dyDescent="0.25">
      <c r="A625" s="18" t="s">
        <v>320</v>
      </c>
      <c r="B625" s="19" t="s">
        <v>453</v>
      </c>
      <c r="C625" s="19" t="s">
        <v>311</v>
      </c>
      <c r="D625" s="19" t="s">
        <v>526</v>
      </c>
      <c r="E625" s="19" t="s">
        <v>321</v>
      </c>
      <c r="F625" s="21">
        <f>'[1]потребность 2023 (5)'!K646</f>
        <v>0</v>
      </c>
    </row>
    <row r="626" spans="1:6" ht="21.2" hidden="1" customHeight="1" outlineLevel="3" x14ac:dyDescent="0.25">
      <c r="A626" s="18" t="s">
        <v>527</v>
      </c>
      <c r="B626" s="19" t="s">
        <v>453</v>
      </c>
      <c r="C626" s="19" t="s">
        <v>311</v>
      </c>
      <c r="D626" s="19" t="s">
        <v>528</v>
      </c>
      <c r="E626" s="19" t="s">
        <v>21</v>
      </c>
      <c r="F626" s="20">
        <f>F627</f>
        <v>0</v>
      </c>
    </row>
    <row r="627" spans="1:6" ht="37.5" hidden="1" outlineLevel="3" x14ac:dyDescent="0.25">
      <c r="A627" s="18" t="s">
        <v>318</v>
      </c>
      <c r="B627" s="19" t="s">
        <v>453</v>
      </c>
      <c r="C627" s="19" t="s">
        <v>311</v>
      </c>
      <c r="D627" s="19" t="s">
        <v>528</v>
      </c>
      <c r="E627" s="19" t="s">
        <v>319</v>
      </c>
      <c r="F627" s="20">
        <f>F628</f>
        <v>0</v>
      </c>
    </row>
    <row r="628" spans="1:6" ht="21.2" hidden="1" customHeight="1" outlineLevel="3" x14ac:dyDescent="0.25">
      <c r="A628" s="18" t="s">
        <v>320</v>
      </c>
      <c r="B628" s="19" t="s">
        <v>453</v>
      </c>
      <c r="C628" s="19" t="s">
        <v>311</v>
      </c>
      <c r="D628" s="19" t="s">
        <v>528</v>
      </c>
      <c r="E628" s="19" t="s">
        <v>321</v>
      </c>
      <c r="F628" s="21">
        <f>'[1]потребность 2023 (5)'!K649</f>
        <v>0</v>
      </c>
    </row>
    <row r="629" spans="1:6" ht="37.5" outlineLevel="3" x14ac:dyDescent="0.25">
      <c r="A629" s="18" t="s">
        <v>529</v>
      </c>
      <c r="B629" s="19" t="s">
        <v>453</v>
      </c>
      <c r="C629" s="19" t="s">
        <v>311</v>
      </c>
      <c r="D629" s="19" t="s">
        <v>530</v>
      </c>
      <c r="E629" s="19" t="s">
        <v>21</v>
      </c>
      <c r="F629" s="21">
        <f>F630</f>
        <v>1736190</v>
      </c>
    </row>
    <row r="630" spans="1:6" ht="37.5" outlineLevel="3" x14ac:dyDescent="0.25">
      <c r="A630" s="18" t="s">
        <v>318</v>
      </c>
      <c r="B630" s="19" t="s">
        <v>453</v>
      </c>
      <c r="C630" s="19" t="s">
        <v>311</v>
      </c>
      <c r="D630" s="19" t="s">
        <v>531</v>
      </c>
      <c r="E630" s="19" t="s">
        <v>319</v>
      </c>
      <c r="F630" s="21">
        <f>F631</f>
        <v>1736190</v>
      </c>
    </row>
    <row r="631" spans="1:6" ht="21.75" customHeight="1" outlineLevel="3" x14ac:dyDescent="0.25">
      <c r="A631" s="18" t="s">
        <v>320</v>
      </c>
      <c r="B631" s="19" t="s">
        <v>453</v>
      </c>
      <c r="C631" s="19" t="s">
        <v>311</v>
      </c>
      <c r="D631" s="19" t="s">
        <v>531</v>
      </c>
      <c r="E631" s="19" t="s">
        <v>321</v>
      </c>
      <c r="F631" s="21">
        <f>'[1]потребность 2023 (5)'!K652</f>
        <v>1736190</v>
      </c>
    </row>
    <row r="632" spans="1:6" ht="37.5" hidden="1" outlineLevel="3" x14ac:dyDescent="0.25">
      <c r="A632" s="18" t="s">
        <v>475</v>
      </c>
      <c r="B632" s="19" t="s">
        <v>453</v>
      </c>
      <c r="C632" s="19" t="s">
        <v>311</v>
      </c>
      <c r="D632" s="19" t="s">
        <v>532</v>
      </c>
      <c r="E632" s="19" t="s">
        <v>21</v>
      </c>
      <c r="F632" s="21">
        <f>F633</f>
        <v>0</v>
      </c>
    </row>
    <row r="633" spans="1:6" ht="37.5" hidden="1" outlineLevel="3" x14ac:dyDescent="0.25">
      <c r="A633" s="18" t="s">
        <v>318</v>
      </c>
      <c r="B633" s="19" t="s">
        <v>453</v>
      </c>
      <c r="C633" s="19" t="s">
        <v>311</v>
      </c>
      <c r="D633" s="19" t="s">
        <v>532</v>
      </c>
      <c r="E633" s="19" t="s">
        <v>319</v>
      </c>
      <c r="F633" s="21">
        <f>F634</f>
        <v>0</v>
      </c>
    </row>
    <row r="634" spans="1:6" hidden="1" outlineLevel="3" x14ac:dyDescent="0.25">
      <c r="A634" s="18" t="s">
        <v>320</v>
      </c>
      <c r="B634" s="19" t="s">
        <v>453</v>
      </c>
      <c r="C634" s="19" t="s">
        <v>311</v>
      </c>
      <c r="D634" s="19" t="s">
        <v>532</v>
      </c>
      <c r="E634" s="19" t="s">
        <v>321</v>
      </c>
      <c r="F634" s="21">
        <f>'[1]потребность 2023 (5)'!K655</f>
        <v>0</v>
      </c>
    </row>
    <row r="635" spans="1:6" outlineLevel="3" x14ac:dyDescent="0.25">
      <c r="A635" s="30" t="s">
        <v>533</v>
      </c>
      <c r="B635" s="31" t="s">
        <v>453</v>
      </c>
      <c r="C635" s="31" t="s">
        <v>534</v>
      </c>
      <c r="D635" s="31" t="s">
        <v>20</v>
      </c>
      <c r="E635" s="31" t="s">
        <v>21</v>
      </c>
      <c r="F635" s="32">
        <f>F636</f>
        <v>195000</v>
      </c>
    </row>
    <row r="636" spans="1:6" ht="37.5" outlineLevel="3" x14ac:dyDescent="0.25">
      <c r="A636" s="60" t="s">
        <v>456</v>
      </c>
      <c r="B636" s="61" t="s">
        <v>453</v>
      </c>
      <c r="C636" s="61" t="s">
        <v>534</v>
      </c>
      <c r="D636" s="61" t="s">
        <v>457</v>
      </c>
      <c r="E636" s="61" t="s">
        <v>21</v>
      </c>
      <c r="F636" s="62">
        <f>F637+F651</f>
        <v>195000</v>
      </c>
    </row>
    <row r="637" spans="1:6" ht="37.5" outlineLevel="3" x14ac:dyDescent="0.25">
      <c r="A637" s="30" t="s">
        <v>535</v>
      </c>
      <c r="B637" s="31" t="s">
        <v>453</v>
      </c>
      <c r="C637" s="31" t="s">
        <v>534</v>
      </c>
      <c r="D637" s="31" t="s">
        <v>486</v>
      </c>
      <c r="E637" s="31" t="s">
        <v>21</v>
      </c>
      <c r="F637" s="32">
        <f>F638+F642</f>
        <v>70000</v>
      </c>
    </row>
    <row r="638" spans="1:6" ht="37.5" outlineLevel="7" x14ac:dyDescent="0.25">
      <c r="A638" s="18" t="s">
        <v>497</v>
      </c>
      <c r="B638" s="19" t="s">
        <v>453</v>
      </c>
      <c r="C638" s="19" t="s">
        <v>534</v>
      </c>
      <c r="D638" s="19" t="s">
        <v>498</v>
      </c>
      <c r="E638" s="19" t="s">
        <v>21</v>
      </c>
      <c r="F638" s="20">
        <f>F639</f>
        <v>70000</v>
      </c>
    </row>
    <row r="639" spans="1:6" outlineLevel="7" x14ac:dyDescent="0.25">
      <c r="A639" s="18" t="s">
        <v>536</v>
      </c>
      <c r="B639" s="19" t="s">
        <v>453</v>
      </c>
      <c r="C639" s="19" t="s">
        <v>534</v>
      </c>
      <c r="D639" s="19" t="s">
        <v>537</v>
      </c>
      <c r="E639" s="19" t="s">
        <v>21</v>
      </c>
      <c r="F639" s="20">
        <f>F640</f>
        <v>70000</v>
      </c>
    </row>
    <row r="640" spans="1:6" ht="23.25" customHeight="1" outlineLevel="7" x14ac:dyDescent="0.25">
      <c r="A640" s="18" t="s">
        <v>34</v>
      </c>
      <c r="B640" s="19" t="s">
        <v>453</v>
      </c>
      <c r="C640" s="19" t="s">
        <v>534</v>
      </c>
      <c r="D640" s="19" t="s">
        <v>537</v>
      </c>
      <c r="E640" s="19" t="s">
        <v>35</v>
      </c>
      <c r="F640" s="20">
        <f>F641</f>
        <v>70000</v>
      </c>
    </row>
    <row r="641" spans="1:8" ht="37.5" outlineLevel="2" x14ac:dyDescent="0.25">
      <c r="A641" s="18" t="s">
        <v>36</v>
      </c>
      <c r="B641" s="19" t="s">
        <v>453</v>
      </c>
      <c r="C641" s="19" t="s">
        <v>534</v>
      </c>
      <c r="D641" s="19" t="s">
        <v>537</v>
      </c>
      <c r="E641" s="19" t="s">
        <v>37</v>
      </c>
      <c r="F641" s="21">
        <f>'[1]потребность 2023 (5)'!K665</f>
        <v>70000</v>
      </c>
    </row>
    <row r="642" spans="1:8" s="26" customFormat="1" ht="37.5" hidden="1" outlineLevel="3" x14ac:dyDescent="0.25">
      <c r="A642" s="30" t="s">
        <v>507</v>
      </c>
      <c r="B642" s="31" t="s">
        <v>453</v>
      </c>
      <c r="C642" s="31" t="s">
        <v>534</v>
      </c>
      <c r="D642" s="31" t="s">
        <v>508</v>
      </c>
      <c r="E642" s="31" t="s">
        <v>21</v>
      </c>
      <c r="F642" s="39">
        <f>F643</f>
        <v>0</v>
      </c>
      <c r="G642" s="25"/>
      <c r="H642" s="25"/>
    </row>
    <row r="643" spans="1:8" s="26" customFormat="1" ht="61.15" hidden="1" customHeight="1" outlineLevel="3" x14ac:dyDescent="0.25">
      <c r="A643" s="63" t="s">
        <v>538</v>
      </c>
      <c r="B643" s="31" t="s">
        <v>453</v>
      </c>
      <c r="C643" s="31" t="s">
        <v>534</v>
      </c>
      <c r="D643" s="31" t="s">
        <v>539</v>
      </c>
      <c r="E643" s="31" t="s">
        <v>21</v>
      </c>
      <c r="F643" s="32">
        <f>F644+F648+F646</f>
        <v>0</v>
      </c>
      <c r="G643" s="25"/>
      <c r="H643" s="25"/>
    </row>
    <row r="644" spans="1:8" ht="37.5" hidden="1" outlineLevel="5" x14ac:dyDescent="0.25">
      <c r="A644" s="30" t="s">
        <v>34</v>
      </c>
      <c r="B644" s="31" t="s">
        <v>453</v>
      </c>
      <c r="C644" s="31" t="s">
        <v>534</v>
      </c>
      <c r="D644" s="31" t="s">
        <v>539</v>
      </c>
      <c r="E644" s="31" t="s">
        <v>35</v>
      </c>
      <c r="F644" s="32">
        <v>0</v>
      </c>
    </row>
    <row r="645" spans="1:8" ht="37.5" hidden="1" outlineLevel="6" x14ac:dyDescent="0.25">
      <c r="A645" s="30" t="s">
        <v>36</v>
      </c>
      <c r="B645" s="31" t="s">
        <v>453</v>
      </c>
      <c r="C645" s="31" t="s">
        <v>534</v>
      </c>
      <c r="D645" s="31" t="s">
        <v>539</v>
      </c>
      <c r="E645" s="31" t="s">
        <v>37</v>
      </c>
      <c r="F645" s="39">
        <v>0</v>
      </c>
    </row>
    <row r="646" spans="1:8" hidden="1" outlineLevel="7" x14ac:dyDescent="0.25">
      <c r="A646" s="30" t="s">
        <v>368</v>
      </c>
      <c r="B646" s="31" t="s">
        <v>453</v>
      </c>
      <c r="C646" s="31" t="s">
        <v>534</v>
      </c>
      <c r="D646" s="31" t="s">
        <v>539</v>
      </c>
      <c r="E646" s="31" t="s">
        <v>369</v>
      </c>
      <c r="F646" s="32">
        <v>0</v>
      </c>
    </row>
    <row r="647" spans="1:8" ht="37.5" hidden="1" outlineLevel="6" x14ac:dyDescent="0.25">
      <c r="A647" s="30" t="s">
        <v>380</v>
      </c>
      <c r="B647" s="31" t="s">
        <v>453</v>
      </c>
      <c r="C647" s="31" t="s">
        <v>534</v>
      </c>
      <c r="D647" s="31" t="s">
        <v>539</v>
      </c>
      <c r="E647" s="31" t="s">
        <v>381</v>
      </c>
      <c r="F647" s="39">
        <v>0</v>
      </c>
    </row>
    <row r="648" spans="1:8" ht="21.2" hidden="1" customHeight="1" outlineLevel="7" x14ac:dyDescent="0.25">
      <c r="A648" s="30" t="s">
        <v>318</v>
      </c>
      <c r="B648" s="31" t="s">
        <v>453</v>
      </c>
      <c r="C648" s="31" t="s">
        <v>534</v>
      </c>
      <c r="D648" s="31" t="s">
        <v>539</v>
      </c>
      <c r="E648" s="31" t="s">
        <v>319</v>
      </c>
      <c r="F648" s="32">
        <v>0</v>
      </c>
    </row>
    <row r="649" spans="1:8" hidden="1" outlineLevel="7" x14ac:dyDescent="0.25">
      <c r="A649" s="30" t="s">
        <v>320</v>
      </c>
      <c r="B649" s="31" t="s">
        <v>453</v>
      </c>
      <c r="C649" s="31" t="s">
        <v>534</v>
      </c>
      <c r="D649" s="31" t="s">
        <v>539</v>
      </c>
      <c r="E649" s="31" t="s">
        <v>321</v>
      </c>
      <c r="F649" s="39">
        <v>0</v>
      </c>
    </row>
    <row r="650" spans="1:8" outlineLevel="7" x14ac:dyDescent="0.25">
      <c r="A650" s="18" t="s">
        <v>540</v>
      </c>
      <c r="B650" s="19" t="s">
        <v>453</v>
      </c>
      <c r="C650" s="19" t="s">
        <v>534</v>
      </c>
      <c r="D650" s="19" t="s">
        <v>541</v>
      </c>
      <c r="E650" s="19" t="s">
        <v>21</v>
      </c>
      <c r="F650" s="21">
        <f>F651</f>
        <v>125000</v>
      </c>
    </row>
    <row r="651" spans="1:8" outlineLevel="5" x14ac:dyDescent="0.25">
      <c r="A651" s="18" t="s">
        <v>542</v>
      </c>
      <c r="B651" s="19" t="s">
        <v>453</v>
      </c>
      <c r="C651" s="19" t="s">
        <v>534</v>
      </c>
      <c r="D651" s="19" t="s">
        <v>543</v>
      </c>
      <c r="E651" s="19" t="s">
        <v>21</v>
      </c>
      <c r="F651" s="20">
        <f>F652</f>
        <v>125000</v>
      </c>
    </row>
    <row r="652" spans="1:8" ht="37.5" outlineLevel="6" x14ac:dyDescent="0.25">
      <c r="A652" s="18" t="s">
        <v>34</v>
      </c>
      <c r="B652" s="19" t="s">
        <v>453</v>
      </c>
      <c r="C652" s="19" t="s">
        <v>534</v>
      </c>
      <c r="D652" s="19" t="s">
        <v>543</v>
      </c>
      <c r="E652" s="19" t="s">
        <v>35</v>
      </c>
      <c r="F652" s="20">
        <f>F653</f>
        <v>125000</v>
      </c>
    </row>
    <row r="653" spans="1:8" ht="37.5" outlineLevel="7" x14ac:dyDescent="0.25">
      <c r="A653" s="18" t="s">
        <v>36</v>
      </c>
      <c r="B653" s="19" t="s">
        <v>453</v>
      </c>
      <c r="C653" s="19" t="s">
        <v>534</v>
      </c>
      <c r="D653" s="19" t="s">
        <v>543</v>
      </c>
      <c r="E653" s="19" t="s">
        <v>37</v>
      </c>
      <c r="F653" s="21">
        <f>'[1]потребность 2023 (5)'!K677</f>
        <v>125000</v>
      </c>
    </row>
    <row r="654" spans="1:8" outlineLevel="6" x14ac:dyDescent="0.25">
      <c r="A654" s="30" t="s">
        <v>544</v>
      </c>
      <c r="B654" s="31" t="s">
        <v>453</v>
      </c>
      <c r="C654" s="31" t="s">
        <v>545</v>
      </c>
      <c r="D654" s="31" t="s">
        <v>20</v>
      </c>
      <c r="E654" s="31" t="s">
        <v>21</v>
      </c>
      <c r="F654" s="32">
        <f>F655</f>
        <v>26653368.25</v>
      </c>
    </row>
    <row r="655" spans="1:8" ht="46.5" customHeight="1" outlineLevel="7" x14ac:dyDescent="0.25">
      <c r="A655" s="60" t="s">
        <v>546</v>
      </c>
      <c r="B655" s="61" t="s">
        <v>453</v>
      </c>
      <c r="C655" s="61" t="s">
        <v>545</v>
      </c>
      <c r="D655" s="61" t="s">
        <v>457</v>
      </c>
      <c r="E655" s="61" t="s">
        <v>21</v>
      </c>
      <c r="F655" s="64">
        <f>F656+F674</f>
        <v>26653368.25</v>
      </c>
    </row>
    <row r="656" spans="1:8" ht="37.5" outlineLevel="6" x14ac:dyDescent="0.25">
      <c r="A656" s="18" t="s">
        <v>547</v>
      </c>
      <c r="B656" s="19" t="s">
        <v>453</v>
      </c>
      <c r="C656" s="19" t="s">
        <v>545</v>
      </c>
      <c r="D656" s="19" t="s">
        <v>548</v>
      </c>
      <c r="E656" s="19" t="s">
        <v>21</v>
      </c>
      <c r="F656" s="24">
        <f>F657+F664+F671</f>
        <v>24045249</v>
      </c>
    </row>
    <row r="657" spans="1:8" ht="39.75" customHeight="1" outlineLevel="7" x14ac:dyDescent="0.25">
      <c r="A657" s="18" t="s">
        <v>28</v>
      </c>
      <c r="B657" s="19" t="s">
        <v>453</v>
      </c>
      <c r="C657" s="19" t="s">
        <v>545</v>
      </c>
      <c r="D657" s="19" t="s">
        <v>549</v>
      </c>
      <c r="E657" s="19" t="s">
        <v>21</v>
      </c>
      <c r="F657" s="20">
        <f>F658+F660+F662</f>
        <v>5536184</v>
      </c>
    </row>
    <row r="658" spans="1:8" ht="75" outlineLevel="3" x14ac:dyDescent="0.25">
      <c r="A658" s="18" t="s">
        <v>30</v>
      </c>
      <c r="B658" s="19" t="s">
        <v>453</v>
      </c>
      <c r="C658" s="19" t="s">
        <v>545</v>
      </c>
      <c r="D658" s="19" t="s">
        <v>549</v>
      </c>
      <c r="E658" s="19" t="s">
        <v>31</v>
      </c>
      <c r="F658" s="20">
        <f>F659</f>
        <v>5300410</v>
      </c>
    </row>
    <row r="659" spans="1:8" ht="37.5" outlineLevel="3" x14ac:dyDescent="0.25">
      <c r="A659" s="18" t="s">
        <v>32</v>
      </c>
      <c r="B659" s="19" t="s">
        <v>453</v>
      </c>
      <c r="C659" s="19" t="s">
        <v>545</v>
      </c>
      <c r="D659" s="19" t="s">
        <v>549</v>
      </c>
      <c r="E659" s="19" t="s">
        <v>33</v>
      </c>
      <c r="F659" s="21">
        <f>'[1]потребность 2023 (5)'!K683</f>
        <v>5300410</v>
      </c>
    </row>
    <row r="660" spans="1:8" ht="37.5" outlineLevel="3" x14ac:dyDescent="0.25">
      <c r="A660" s="30" t="s">
        <v>34</v>
      </c>
      <c r="B660" s="31" t="s">
        <v>453</v>
      </c>
      <c r="C660" s="31" t="s">
        <v>545</v>
      </c>
      <c r="D660" s="31" t="s">
        <v>549</v>
      </c>
      <c r="E660" s="31" t="s">
        <v>35</v>
      </c>
      <c r="F660" s="32">
        <f>F661</f>
        <v>235774</v>
      </c>
    </row>
    <row r="661" spans="1:8" s="26" customFormat="1" ht="46.15" customHeight="1" outlineLevel="3" x14ac:dyDescent="0.25">
      <c r="A661" s="30" t="s">
        <v>36</v>
      </c>
      <c r="B661" s="31" t="s">
        <v>453</v>
      </c>
      <c r="C661" s="31" t="s">
        <v>545</v>
      </c>
      <c r="D661" s="31" t="s">
        <v>549</v>
      </c>
      <c r="E661" s="31" t="s">
        <v>37</v>
      </c>
      <c r="F661" s="39">
        <f>'[1]потребность 2023 (5)'!K685+135774</f>
        <v>235774</v>
      </c>
      <c r="G661" s="25"/>
      <c r="H661" s="25"/>
    </row>
    <row r="662" spans="1:8" hidden="1" outlineLevel="3" x14ac:dyDescent="0.25">
      <c r="A662" s="18" t="s">
        <v>38</v>
      </c>
      <c r="B662" s="19" t="s">
        <v>453</v>
      </c>
      <c r="C662" s="19" t="s">
        <v>545</v>
      </c>
      <c r="D662" s="19" t="s">
        <v>549</v>
      </c>
      <c r="E662" s="19" t="s">
        <v>39</v>
      </c>
      <c r="F662" s="29">
        <f>F663</f>
        <v>0</v>
      </c>
    </row>
    <row r="663" spans="1:8" s="26" customFormat="1" hidden="1" outlineLevel="3" x14ac:dyDescent="0.25">
      <c r="A663" s="18" t="s">
        <v>40</v>
      </c>
      <c r="B663" s="19" t="s">
        <v>453</v>
      </c>
      <c r="C663" s="19" t="s">
        <v>545</v>
      </c>
      <c r="D663" s="19" t="s">
        <v>549</v>
      </c>
      <c r="E663" s="19" t="s">
        <v>41</v>
      </c>
      <c r="F663" s="21">
        <f>'[1]потребность 2023 (5)'!K687</f>
        <v>0</v>
      </c>
      <c r="G663" s="25"/>
      <c r="H663" s="25"/>
    </row>
    <row r="664" spans="1:8" ht="37.5" outlineLevel="3" x14ac:dyDescent="0.25">
      <c r="A664" s="18" t="s">
        <v>86</v>
      </c>
      <c r="B664" s="19" t="s">
        <v>453</v>
      </c>
      <c r="C664" s="19" t="s">
        <v>545</v>
      </c>
      <c r="D664" s="19" t="s">
        <v>550</v>
      </c>
      <c r="E664" s="19" t="s">
        <v>21</v>
      </c>
      <c r="F664" s="20">
        <f>F665+F667+F669</f>
        <v>15936060</v>
      </c>
    </row>
    <row r="665" spans="1:8" ht="75" outlineLevel="3" x14ac:dyDescent="0.25">
      <c r="A665" s="18" t="s">
        <v>30</v>
      </c>
      <c r="B665" s="19" t="s">
        <v>453</v>
      </c>
      <c r="C665" s="19" t="s">
        <v>545</v>
      </c>
      <c r="D665" s="19" t="s">
        <v>550</v>
      </c>
      <c r="E665" s="19" t="s">
        <v>31</v>
      </c>
      <c r="F665" s="20">
        <f>F666</f>
        <v>12697995</v>
      </c>
    </row>
    <row r="666" spans="1:8" outlineLevel="3" x14ac:dyDescent="0.25">
      <c r="A666" s="18" t="s">
        <v>88</v>
      </c>
      <c r="B666" s="19" t="s">
        <v>453</v>
      </c>
      <c r="C666" s="19" t="s">
        <v>545</v>
      </c>
      <c r="D666" s="19" t="s">
        <v>550</v>
      </c>
      <c r="E666" s="19" t="s">
        <v>89</v>
      </c>
      <c r="F666" s="21">
        <f>'[1]потребность 2023 (5)'!K690+45140</f>
        <v>12697995</v>
      </c>
    </row>
    <row r="667" spans="1:8" ht="37.5" outlineLevel="3" x14ac:dyDescent="0.25">
      <c r="A667" s="18" t="s">
        <v>34</v>
      </c>
      <c r="B667" s="19" t="s">
        <v>453</v>
      </c>
      <c r="C667" s="19" t="s">
        <v>545</v>
      </c>
      <c r="D667" s="19" t="s">
        <v>550</v>
      </c>
      <c r="E667" s="19" t="s">
        <v>35</v>
      </c>
      <c r="F667" s="20">
        <f>F668</f>
        <v>3200000</v>
      </c>
    </row>
    <row r="668" spans="1:8" ht="37.5" outlineLevel="3" x14ac:dyDescent="0.25">
      <c r="A668" s="18" t="s">
        <v>36</v>
      </c>
      <c r="B668" s="19" t="s">
        <v>453</v>
      </c>
      <c r="C668" s="19" t="s">
        <v>545</v>
      </c>
      <c r="D668" s="19" t="s">
        <v>550</v>
      </c>
      <c r="E668" s="19" t="s">
        <v>37</v>
      </c>
      <c r="F668" s="21">
        <f>'[1]потребность 2023 (5)'!K692</f>
        <v>3200000</v>
      </c>
    </row>
    <row r="669" spans="1:8" s="26" customFormat="1" outlineLevel="3" x14ac:dyDescent="0.25">
      <c r="A669" s="18" t="s">
        <v>38</v>
      </c>
      <c r="B669" s="19" t="s">
        <v>453</v>
      </c>
      <c r="C669" s="19" t="s">
        <v>545</v>
      </c>
      <c r="D669" s="19" t="s">
        <v>550</v>
      </c>
      <c r="E669" s="19" t="s">
        <v>39</v>
      </c>
      <c r="F669" s="20">
        <f>F670</f>
        <v>38065</v>
      </c>
      <c r="G669" s="25"/>
      <c r="H669" s="25"/>
    </row>
    <row r="670" spans="1:8" ht="3.4" customHeight="1" outlineLevel="3" x14ac:dyDescent="0.25">
      <c r="A670" s="18" t="s">
        <v>40</v>
      </c>
      <c r="B670" s="19" t="s">
        <v>453</v>
      </c>
      <c r="C670" s="19" t="s">
        <v>545</v>
      </c>
      <c r="D670" s="19" t="s">
        <v>550</v>
      </c>
      <c r="E670" s="19" t="s">
        <v>41</v>
      </c>
      <c r="F670" s="21">
        <f>'[1]потребность 2023 (5)'!K694</f>
        <v>38065</v>
      </c>
    </row>
    <row r="671" spans="1:8" ht="48.95" customHeight="1" outlineLevel="3" x14ac:dyDescent="0.25">
      <c r="A671" s="18" t="s">
        <v>551</v>
      </c>
      <c r="B671" s="19" t="s">
        <v>453</v>
      </c>
      <c r="C671" s="19" t="s">
        <v>545</v>
      </c>
      <c r="D671" s="19" t="s">
        <v>552</v>
      </c>
      <c r="E671" s="19" t="s">
        <v>21</v>
      </c>
      <c r="F671" s="20">
        <f>F672</f>
        <v>2573005</v>
      </c>
    </row>
    <row r="672" spans="1:8" ht="45.75" customHeight="1" outlineLevel="3" x14ac:dyDescent="0.25">
      <c r="A672" s="18" t="s">
        <v>318</v>
      </c>
      <c r="B672" s="19" t="s">
        <v>453</v>
      </c>
      <c r="C672" s="19" t="s">
        <v>545</v>
      </c>
      <c r="D672" s="19" t="s">
        <v>552</v>
      </c>
      <c r="E672" s="19" t="s">
        <v>319</v>
      </c>
      <c r="F672" s="20">
        <f>F673</f>
        <v>2573005</v>
      </c>
    </row>
    <row r="673" spans="1:6" ht="22.7" customHeight="1" outlineLevel="3" x14ac:dyDescent="0.25">
      <c r="A673" s="18" t="s">
        <v>441</v>
      </c>
      <c r="B673" s="19" t="s">
        <v>453</v>
      </c>
      <c r="C673" s="19" t="s">
        <v>545</v>
      </c>
      <c r="D673" s="19" t="s">
        <v>552</v>
      </c>
      <c r="E673" s="19" t="s">
        <v>442</v>
      </c>
      <c r="F673" s="21">
        <f>'[1]потребность 2023 (5)'!K697+306770</f>
        <v>2573005</v>
      </c>
    </row>
    <row r="674" spans="1:6" ht="22.7" customHeight="1" outlineLevel="3" x14ac:dyDescent="0.25">
      <c r="A674" s="30" t="s">
        <v>535</v>
      </c>
      <c r="B674" s="31" t="s">
        <v>453</v>
      </c>
      <c r="C674" s="31" t="s">
        <v>545</v>
      </c>
      <c r="D674" s="31" t="s">
        <v>486</v>
      </c>
      <c r="E674" s="31" t="s">
        <v>21</v>
      </c>
      <c r="F674" s="39">
        <f>F675</f>
        <v>2608119.25</v>
      </c>
    </row>
    <row r="675" spans="1:6" ht="22.7" customHeight="1" outlineLevel="3" x14ac:dyDescent="0.25">
      <c r="A675" s="30" t="s">
        <v>507</v>
      </c>
      <c r="B675" s="31" t="s">
        <v>453</v>
      </c>
      <c r="C675" s="31" t="s">
        <v>545</v>
      </c>
      <c r="D675" s="31" t="s">
        <v>508</v>
      </c>
      <c r="E675" s="31" t="s">
        <v>21</v>
      </c>
      <c r="F675" s="39">
        <f>F676</f>
        <v>2608119.25</v>
      </c>
    </row>
    <row r="676" spans="1:6" ht="22.7" customHeight="1" outlineLevel="3" x14ac:dyDescent="0.25">
      <c r="A676" s="63" t="s">
        <v>538</v>
      </c>
      <c r="B676" s="31" t="s">
        <v>453</v>
      </c>
      <c r="C676" s="31" t="s">
        <v>545</v>
      </c>
      <c r="D676" s="31" t="s">
        <v>539</v>
      </c>
      <c r="E676" s="31" t="s">
        <v>21</v>
      </c>
      <c r="F676" s="39">
        <f>F677+F679+F681</f>
        <v>2608119.25</v>
      </c>
    </row>
    <row r="677" spans="1:6" ht="22.7" customHeight="1" outlineLevel="3" x14ac:dyDescent="0.25">
      <c r="A677" s="30" t="s">
        <v>34</v>
      </c>
      <c r="B677" s="31" t="s">
        <v>453</v>
      </c>
      <c r="C677" s="31" t="s">
        <v>545</v>
      </c>
      <c r="D677" s="31" t="s">
        <v>539</v>
      </c>
      <c r="E677" s="31" t="s">
        <v>35</v>
      </c>
      <c r="F677" s="39">
        <f>F678</f>
        <v>2000</v>
      </c>
    </row>
    <row r="678" spans="1:6" ht="22.7" customHeight="1" outlineLevel="3" x14ac:dyDescent="0.25">
      <c r="A678" s="30" t="s">
        <v>36</v>
      </c>
      <c r="B678" s="31" t="s">
        <v>453</v>
      </c>
      <c r="C678" s="31" t="s">
        <v>545</v>
      </c>
      <c r="D678" s="31" t="s">
        <v>539</v>
      </c>
      <c r="E678" s="31" t="s">
        <v>37</v>
      </c>
      <c r="F678" s="39">
        <v>2000</v>
      </c>
    </row>
    <row r="679" spans="1:6" ht="22.7" customHeight="1" outlineLevel="3" x14ac:dyDescent="0.25">
      <c r="A679" s="30" t="s">
        <v>368</v>
      </c>
      <c r="B679" s="31" t="s">
        <v>453</v>
      </c>
      <c r="C679" s="31" t="s">
        <v>545</v>
      </c>
      <c r="D679" s="31" t="s">
        <v>539</v>
      </c>
      <c r="E679" s="31" t="s">
        <v>369</v>
      </c>
      <c r="F679" s="39">
        <f>F680</f>
        <v>320000</v>
      </c>
    </row>
    <row r="680" spans="1:6" ht="22.7" customHeight="1" outlineLevel="3" x14ac:dyDescent="0.25">
      <c r="A680" s="30" t="s">
        <v>380</v>
      </c>
      <c r="B680" s="31" t="s">
        <v>453</v>
      </c>
      <c r="C680" s="31" t="s">
        <v>545</v>
      </c>
      <c r="D680" s="31" t="s">
        <v>539</v>
      </c>
      <c r="E680" s="31" t="s">
        <v>381</v>
      </c>
      <c r="F680" s="39">
        <v>320000</v>
      </c>
    </row>
    <row r="681" spans="1:6" ht="22.7" customHeight="1" outlineLevel="3" x14ac:dyDescent="0.25">
      <c r="A681" s="30" t="s">
        <v>318</v>
      </c>
      <c r="B681" s="31" t="s">
        <v>453</v>
      </c>
      <c r="C681" s="31" t="s">
        <v>545</v>
      </c>
      <c r="D681" s="31" t="s">
        <v>539</v>
      </c>
      <c r="E681" s="31" t="s">
        <v>319</v>
      </c>
      <c r="F681" s="39">
        <f>F682</f>
        <v>2286119.25</v>
      </c>
    </row>
    <row r="682" spans="1:6" ht="22.7" customHeight="1" outlineLevel="3" x14ac:dyDescent="0.25">
      <c r="A682" s="30" t="s">
        <v>320</v>
      </c>
      <c r="B682" s="31" t="s">
        <v>453</v>
      </c>
      <c r="C682" s="31" t="s">
        <v>545</v>
      </c>
      <c r="D682" s="31" t="s">
        <v>539</v>
      </c>
      <c r="E682" s="31" t="s">
        <v>321</v>
      </c>
      <c r="F682" s="39">
        <v>2286119.25</v>
      </c>
    </row>
    <row r="683" spans="1:6" ht="23.25" customHeight="1" outlineLevel="3" x14ac:dyDescent="0.25">
      <c r="A683" s="22" t="s">
        <v>362</v>
      </c>
      <c r="B683" s="23" t="s">
        <v>453</v>
      </c>
      <c r="C683" s="23" t="s">
        <v>363</v>
      </c>
      <c r="D683" s="23" t="s">
        <v>20</v>
      </c>
      <c r="E683" s="23" t="s">
        <v>21</v>
      </c>
      <c r="F683" s="24">
        <f>F684+F690</f>
        <v>5476354</v>
      </c>
    </row>
    <row r="684" spans="1:6" outlineLevel="3" x14ac:dyDescent="0.25">
      <c r="A684" s="18" t="s">
        <v>372</v>
      </c>
      <c r="B684" s="19" t="s">
        <v>453</v>
      </c>
      <c r="C684" s="19" t="s">
        <v>373</v>
      </c>
      <c r="D684" s="19" t="s">
        <v>20</v>
      </c>
      <c r="E684" s="19" t="s">
        <v>21</v>
      </c>
      <c r="F684" s="20">
        <f>F685</f>
        <v>1685000</v>
      </c>
    </row>
    <row r="685" spans="1:6" ht="37.5" outlineLevel="3" x14ac:dyDescent="0.25">
      <c r="A685" s="22" t="s">
        <v>456</v>
      </c>
      <c r="B685" s="23" t="s">
        <v>453</v>
      </c>
      <c r="C685" s="23" t="s">
        <v>373</v>
      </c>
      <c r="D685" s="23" t="s">
        <v>457</v>
      </c>
      <c r="E685" s="23" t="s">
        <v>21</v>
      </c>
      <c r="F685" s="24">
        <f>F686</f>
        <v>1685000</v>
      </c>
    </row>
    <row r="686" spans="1:6" outlineLevel="3" x14ac:dyDescent="0.25">
      <c r="A686" s="18" t="s">
        <v>553</v>
      </c>
      <c r="B686" s="19" t="s">
        <v>453</v>
      </c>
      <c r="C686" s="19" t="s">
        <v>373</v>
      </c>
      <c r="D686" s="19" t="s">
        <v>554</v>
      </c>
      <c r="E686" s="19" t="s">
        <v>21</v>
      </c>
      <c r="F686" s="20">
        <f>F687</f>
        <v>1685000</v>
      </c>
    </row>
    <row r="687" spans="1:6" ht="62.1" customHeight="1" outlineLevel="3" x14ac:dyDescent="0.25">
      <c r="A687" s="34" t="s">
        <v>555</v>
      </c>
      <c r="B687" s="19" t="s">
        <v>453</v>
      </c>
      <c r="C687" s="19" t="s">
        <v>373</v>
      </c>
      <c r="D687" s="19" t="s">
        <v>556</v>
      </c>
      <c r="E687" s="19" t="s">
        <v>21</v>
      </c>
      <c r="F687" s="20">
        <f>F688</f>
        <v>1685000</v>
      </c>
    </row>
    <row r="688" spans="1:6" ht="23.25" customHeight="1" outlineLevel="3" x14ac:dyDescent="0.25">
      <c r="A688" s="18" t="s">
        <v>368</v>
      </c>
      <c r="B688" s="19" t="s">
        <v>453</v>
      </c>
      <c r="C688" s="19" t="s">
        <v>373</v>
      </c>
      <c r="D688" s="19" t="s">
        <v>556</v>
      </c>
      <c r="E688" s="19" t="s">
        <v>369</v>
      </c>
      <c r="F688" s="20">
        <f>F689</f>
        <v>1685000</v>
      </c>
    </row>
    <row r="689" spans="1:8" ht="37.5" outlineLevel="3" x14ac:dyDescent="0.25">
      <c r="A689" s="18" t="s">
        <v>380</v>
      </c>
      <c r="B689" s="19" t="s">
        <v>453</v>
      </c>
      <c r="C689" s="19" t="s">
        <v>373</v>
      </c>
      <c r="D689" s="19" t="s">
        <v>556</v>
      </c>
      <c r="E689" s="19" t="s">
        <v>381</v>
      </c>
      <c r="F689" s="21">
        <f>'[1]потребность 2023 (5)'!K704</f>
        <v>1685000</v>
      </c>
    </row>
    <row r="690" spans="1:8" outlineLevel="3" x14ac:dyDescent="0.25">
      <c r="A690" s="18" t="s">
        <v>391</v>
      </c>
      <c r="B690" s="19" t="s">
        <v>453</v>
      </c>
      <c r="C690" s="19" t="s">
        <v>392</v>
      </c>
      <c r="D690" s="19" t="s">
        <v>20</v>
      </c>
      <c r="E690" s="19" t="s">
        <v>21</v>
      </c>
      <c r="F690" s="20">
        <f>F691</f>
        <v>3791354</v>
      </c>
    </row>
    <row r="691" spans="1:8" ht="39.75" customHeight="1" outlineLevel="3" x14ac:dyDescent="0.25">
      <c r="A691" s="22" t="s">
        <v>546</v>
      </c>
      <c r="B691" s="23" t="s">
        <v>453</v>
      </c>
      <c r="C691" s="23" t="s">
        <v>392</v>
      </c>
      <c r="D691" s="23" t="s">
        <v>457</v>
      </c>
      <c r="E691" s="23" t="s">
        <v>21</v>
      </c>
      <c r="F691" s="24">
        <f>F692</f>
        <v>3791354</v>
      </c>
    </row>
    <row r="692" spans="1:8" ht="37.5" outlineLevel="3" x14ac:dyDescent="0.25">
      <c r="A692" s="18" t="s">
        <v>458</v>
      </c>
      <c r="B692" s="19" t="s">
        <v>453</v>
      </c>
      <c r="C692" s="19" t="s">
        <v>392</v>
      </c>
      <c r="D692" s="19" t="s">
        <v>459</v>
      </c>
      <c r="E692" s="19" t="s">
        <v>21</v>
      </c>
      <c r="F692" s="20">
        <f>F693</f>
        <v>3791354</v>
      </c>
    </row>
    <row r="693" spans="1:8" ht="24.75" customHeight="1" outlineLevel="3" x14ac:dyDescent="0.25">
      <c r="A693" s="18" t="s">
        <v>557</v>
      </c>
      <c r="B693" s="19" t="s">
        <v>453</v>
      </c>
      <c r="C693" s="19" t="s">
        <v>392</v>
      </c>
      <c r="D693" s="19" t="s">
        <v>558</v>
      </c>
      <c r="E693" s="19" t="s">
        <v>21</v>
      </c>
      <c r="F693" s="20">
        <f>F694</f>
        <v>3791354</v>
      </c>
    </row>
    <row r="694" spans="1:8" s="17" customFormat="1" ht="79.5" customHeight="1" x14ac:dyDescent="0.25">
      <c r="A694" s="34" t="s">
        <v>559</v>
      </c>
      <c r="B694" s="19" t="s">
        <v>453</v>
      </c>
      <c r="C694" s="19" t="s">
        <v>392</v>
      </c>
      <c r="D694" s="19" t="s">
        <v>560</v>
      </c>
      <c r="E694" s="19" t="s">
        <v>21</v>
      </c>
      <c r="F694" s="20">
        <f>F697+F695</f>
        <v>3791354</v>
      </c>
      <c r="G694" s="16"/>
      <c r="H694" s="16"/>
    </row>
    <row r="695" spans="1:8" s="17" customFormat="1" ht="37.5" x14ac:dyDescent="0.25">
      <c r="A695" s="18" t="s">
        <v>34</v>
      </c>
      <c r="B695" s="19" t="s">
        <v>453</v>
      </c>
      <c r="C695" s="19" t="s">
        <v>392</v>
      </c>
      <c r="D695" s="19" t="s">
        <v>560</v>
      </c>
      <c r="E695" s="19" t="s">
        <v>35</v>
      </c>
      <c r="F695" s="20">
        <f>F696</f>
        <v>30000</v>
      </c>
      <c r="G695" s="16"/>
      <c r="H695" s="16"/>
    </row>
    <row r="696" spans="1:8" s="17" customFormat="1" ht="37.5" x14ac:dyDescent="0.25">
      <c r="A696" s="18" t="s">
        <v>36</v>
      </c>
      <c r="B696" s="19" t="s">
        <v>453</v>
      </c>
      <c r="C696" s="19" t="s">
        <v>392</v>
      </c>
      <c r="D696" s="19" t="s">
        <v>560</v>
      </c>
      <c r="E696" s="19" t="s">
        <v>37</v>
      </c>
      <c r="F696" s="20">
        <v>30000</v>
      </c>
      <c r="G696" s="16"/>
      <c r="H696" s="16"/>
    </row>
    <row r="697" spans="1:8" s="17" customFormat="1" x14ac:dyDescent="0.25">
      <c r="A697" s="18" t="s">
        <v>368</v>
      </c>
      <c r="B697" s="19" t="s">
        <v>453</v>
      </c>
      <c r="C697" s="19" t="s">
        <v>392</v>
      </c>
      <c r="D697" s="19" t="s">
        <v>560</v>
      </c>
      <c r="E697" s="19" t="s">
        <v>369</v>
      </c>
      <c r="F697" s="20">
        <f>F698</f>
        <v>3761354</v>
      </c>
      <c r="G697" s="16"/>
      <c r="H697" s="16"/>
    </row>
    <row r="698" spans="1:8" s="17" customFormat="1" ht="39.200000000000003" customHeight="1" x14ac:dyDescent="0.25">
      <c r="A698" s="18" t="s">
        <v>370</v>
      </c>
      <c r="B698" s="19" t="s">
        <v>453</v>
      </c>
      <c r="C698" s="19" t="s">
        <v>392</v>
      </c>
      <c r="D698" s="19" t="s">
        <v>560</v>
      </c>
      <c r="E698" s="19" t="s">
        <v>371</v>
      </c>
      <c r="F698" s="21">
        <f>'[1]потребность 2023 (5)'!K713-30000</f>
        <v>3761354</v>
      </c>
      <c r="G698" s="16"/>
      <c r="H698" s="16"/>
    </row>
    <row r="699" spans="1:8" s="17" customFormat="1" x14ac:dyDescent="0.25">
      <c r="A699" s="22" t="s">
        <v>406</v>
      </c>
      <c r="B699" s="19" t="s">
        <v>453</v>
      </c>
      <c r="C699" s="19" t="s">
        <v>407</v>
      </c>
      <c r="D699" s="23" t="s">
        <v>20</v>
      </c>
      <c r="E699" s="19" t="s">
        <v>21</v>
      </c>
      <c r="F699" s="21">
        <f t="shared" ref="F699:F701" si="4">F700</f>
        <v>2110000</v>
      </c>
      <c r="G699" s="16"/>
      <c r="H699" s="16"/>
    </row>
    <row r="700" spans="1:8" x14ac:dyDescent="0.25">
      <c r="A700" s="18" t="s">
        <v>408</v>
      </c>
      <c r="B700" s="19" t="s">
        <v>453</v>
      </c>
      <c r="C700" s="19" t="s">
        <v>409</v>
      </c>
      <c r="D700" s="23" t="s">
        <v>20</v>
      </c>
      <c r="E700" s="19" t="s">
        <v>21</v>
      </c>
      <c r="F700" s="21">
        <f t="shared" si="4"/>
        <v>2110000</v>
      </c>
    </row>
    <row r="701" spans="1:8" ht="44.45" customHeight="1" x14ac:dyDescent="0.25">
      <c r="A701" s="22" t="s">
        <v>561</v>
      </c>
      <c r="B701" s="19" t="s">
        <v>453</v>
      </c>
      <c r="C701" s="19" t="s">
        <v>409</v>
      </c>
      <c r="D701" s="23" t="s">
        <v>411</v>
      </c>
      <c r="E701" s="19" t="s">
        <v>21</v>
      </c>
      <c r="F701" s="21">
        <f t="shared" si="4"/>
        <v>2110000</v>
      </c>
    </row>
    <row r="702" spans="1:8" ht="37.5" x14ac:dyDescent="0.25">
      <c r="A702" s="18" t="s">
        <v>562</v>
      </c>
      <c r="B702" s="19" t="s">
        <v>453</v>
      </c>
      <c r="C702" s="19" t="s">
        <v>409</v>
      </c>
      <c r="D702" s="19" t="s">
        <v>413</v>
      </c>
      <c r="E702" s="19" t="s">
        <v>21</v>
      </c>
      <c r="F702" s="21">
        <f>F703+F706+F709</f>
        <v>2110000</v>
      </c>
    </row>
    <row r="703" spans="1:8" ht="37.5" x14ac:dyDescent="0.25">
      <c r="A703" s="18" t="s">
        <v>563</v>
      </c>
      <c r="B703" s="19" t="s">
        <v>453</v>
      </c>
      <c r="C703" s="19" t="s">
        <v>409</v>
      </c>
      <c r="D703" s="19" t="s">
        <v>564</v>
      </c>
      <c r="E703" s="19" t="s">
        <v>21</v>
      </c>
      <c r="F703" s="21">
        <f>F704</f>
        <v>1600000</v>
      </c>
    </row>
    <row r="704" spans="1:8" ht="37.5" x14ac:dyDescent="0.25">
      <c r="A704" s="18" t="s">
        <v>318</v>
      </c>
      <c r="B704" s="19" t="s">
        <v>453</v>
      </c>
      <c r="C704" s="19" t="s">
        <v>409</v>
      </c>
      <c r="D704" s="19" t="s">
        <v>564</v>
      </c>
      <c r="E704" s="19" t="s">
        <v>319</v>
      </c>
      <c r="F704" s="21">
        <f>F705</f>
        <v>1600000</v>
      </c>
    </row>
    <row r="705" spans="1:6" x14ac:dyDescent="0.25">
      <c r="A705" s="18" t="s">
        <v>320</v>
      </c>
      <c r="B705" s="19" t="s">
        <v>453</v>
      </c>
      <c r="C705" s="19" t="s">
        <v>409</v>
      </c>
      <c r="D705" s="19" t="s">
        <v>564</v>
      </c>
      <c r="E705" s="19" t="s">
        <v>321</v>
      </c>
      <c r="F705" s="21">
        <v>1600000</v>
      </c>
    </row>
    <row r="706" spans="1:6" ht="56.25" x14ac:dyDescent="0.25">
      <c r="A706" s="18" t="s">
        <v>424</v>
      </c>
      <c r="B706" s="19" t="s">
        <v>453</v>
      </c>
      <c r="C706" s="19" t="s">
        <v>409</v>
      </c>
      <c r="D706" s="19" t="s">
        <v>425</v>
      </c>
      <c r="E706" s="19" t="s">
        <v>21</v>
      </c>
      <c r="F706" s="21">
        <f>F708</f>
        <v>494700</v>
      </c>
    </row>
    <row r="707" spans="1:6" ht="37.5" x14ac:dyDescent="0.25">
      <c r="A707" s="18" t="s">
        <v>318</v>
      </c>
      <c r="B707" s="19" t="s">
        <v>453</v>
      </c>
      <c r="C707" s="19" t="s">
        <v>409</v>
      </c>
      <c r="D707" s="19" t="s">
        <v>425</v>
      </c>
      <c r="E707" s="19" t="s">
        <v>319</v>
      </c>
      <c r="F707" s="21">
        <f>F708</f>
        <v>494700</v>
      </c>
    </row>
    <row r="708" spans="1:6" x14ac:dyDescent="0.25">
      <c r="A708" s="18" t="s">
        <v>320</v>
      </c>
      <c r="B708" s="19" t="s">
        <v>453</v>
      </c>
      <c r="C708" s="19" t="s">
        <v>409</v>
      </c>
      <c r="D708" s="19" t="s">
        <v>425</v>
      </c>
      <c r="E708" s="19" t="s">
        <v>321</v>
      </c>
      <c r="F708" s="21">
        <v>494700</v>
      </c>
    </row>
    <row r="709" spans="1:6" ht="56.25" x14ac:dyDescent="0.25">
      <c r="A709" s="18" t="s">
        <v>426</v>
      </c>
      <c r="B709" s="19" t="s">
        <v>453</v>
      </c>
      <c r="C709" s="19" t="s">
        <v>409</v>
      </c>
      <c r="D709" s="19" t="s">
        <v>427</v>
      </c>
      <c r="E709" s="19" t="s">
        <v>21</v>
      </c>
      <c r="F709" s="21">
        <f>F710</f>
        <v>15300</v>
      </c>
    </row>
    <row r="710" spans="1:6" ht="37.5" x14ac:dyDescent="0.25">
      <c r="A710" s="18" t="s">
        <v>318</v>
      </c>
      <c r="B710" s="19" t="s">
        <v>453</v>
      </c>
      <c r="C710" s="19" t="s">
        <v>409</v>
      </c>
      <c r="D710" s="19" t="s">
        <v>427</v>
      </c>
      <c r="E710" s="19" t="s">
        <v>319</v>
      </c>
      <c r="F710" s="21">
        <f>F711</f>
        <v>15300</v>
      </c>
    </row>
    <row r="711" spans="1:6" x14ac:dyDescent="0.25">
      <c r="A711" s="18" t="s">
        <v>320</v>
      </c>
      <c r="B711" s="19" t="s">
        <v>453</v>
      </c>
      <c r="C711" s="19" t="s">
        <v>409</v>
      </c>
      <c r="D711" s="19" t="s">
        <v>427</v>
      </c>
      <c r="E711" s="19" t="s">
        <v>321</v>
      </c>
      <c r="F711" s="21">
        <v>15300</v>
      </c>
    </row>
    <row r="712" spans="1:6" ht="37.5" x14ac:dyDescent="0.25">
      <c r="A712" s="65" t="s">
        <v>565</v>
      </c>
      <c r="B712" s="66">
        <v>959</v>
      </c>
      <c r="C712" s="67" t="s">
        <v>19</v>
      </c>
      <c r="D712" s="67" t="s">
        <v>20</v>
      </c>
      <c r="E712" s="67" t="s">
        <v>21</v>
      </c>
      <c r="F712" s="68">
        <f>F713</f>
        <v>1747622</v>
      </c>
    </row>
    <row r="713" spans="1:6" x14ac:dyDescent="0.25">
      <c r="A713" s="18" t="s">
        <v>22</v>
      </c>
      <c r="B713" s="19" t="s">
        <v>566</v>
      </c>
      <c r="C713" s="19" t="s">
        <v>23</v>
      </c>
      <c r="D713" s="19" t="s">
        <v>20</v>
      </c>
      <c r="E713" s="19" t="s">
        <v>21</v>
      </c>
      <c r="F713" s="29">
        <f>F714+F726</f>
        <v>1747622</v>
      </c>
    </row>
    <row r="714" spans="1:6" ht="56.25" x14ac:dyDescent="0.25">
      <c r="A714" s="18" t="s">
        <v>24</v>
      </c>
      <c r="B714" s="19" t="s">
        <v>566</v>
      </c>
      <c r="C714" s="19" t="s">
        <v>25</v>
      </c>
      <c r="D714" s="19" t="s">
        <v>20</v>
      </c>
      <c r="E714" s="19" t="s">
        <v>21</v>
      </c>
      <c r="F714" s="20">
        <f>F715</f>
        <v>1728872</v>
      </c>
    </row>
    <row r="715" spans="1:6" ht="37.5" x14ac:dyDescent="0.25">
      <c r="A715" s="18" t="s">
        <v>26</v>
      </c>
      <c r="B715" s="19" t="s">
        <v>566</v>
      </c>
      <c r="C715" s="19" t="s">
        <v>25</v>
      </c>
      <c r="D715" s="19" t="s">
        <v>27</v>
      </c>
      <c r="E715" s="19" t="s">
        <v>21</v>
      </c>
      <c r="F715" s="20">
        <f>F716+F719</f>
        <v>1728872</v>
      </c>
    </row>
    <row r="716" spans="1:6" x14ac:dyDescent="0.25">
      <c r="A716" s="18" t="s">
        <v>567</v>
      </c>
      <c r="B716" s="19" t="s">
        <v>566</v>
      </c>
      <c r="C716" s="19" t="s">
        <v>25</v>
      </c>
      <c r="D716" s="19" t="s">
        <v>568</v>
      </c>
      <c r="E716" s="19" t="s">
        <v>21</v>
      </c>
      <c r="F716" s="20">
        <f>F717</f>
        <v>1484637</v>
      </c>
    </row>
    <row r="717" spans="1:6" ht="75" x14ac:dyDescent="0.25">
      <c r="A717" s="18" t="s">
        <v>30</v>
      </c>
      <c r="B717" s="19" t="s">
        <v>566</v>
      </c>
      <c r="C717" s="19" t="s">
        <v>25</v>
      </c>
      <c r="D717" s="19" t="s">
        <v>568</v>
      </c>
      <c r="E717" s="19" t="s">
        <v>31</v>
      </c>
      <c r="F717" s="20">
        <f>F718</f>
        <v>1484637</v>
      </c>
    </row>
    <row r="718" spans="1:6" ht="37.5" x14ac:dyDescent="0.25">
      <c r="A718" s="18" t="s">
        <v>32</v>
      </c>
      <c r="B718" s="19" t="s">
        <v>566</v>
      </c>
      <c r="C718" s="19" t="s">
        <v>25</v>
      </c>
      <c r="D718" s="19" t="s">
        <v>568</v>
      </c>
      <c r="E718" s="19" t="s">
        <v>33</v>
      </c>
      <c r="F718" s="21">
        <f>'[1]потребность 2023 (5)'!K740</f>
        <v>1484637</v>
      </c>
    </row>
    <row r="719" spans="1:6" ht="45.75" customHeight="1" x14ac:dyDescent="0.25">
      <c r="A719" s="18" t="s">
        <v>28</v>
      </c>
      <c r="B719" s="19" t="s">
        <v>566</v>
      </c>
      <c r="C719" s="19" t="s">
        <v>25</v>
      </c>
      <c r="D719" s="19" t="s">
        <v>29</v>
      </c>
      <c r="E719" s="19" t="s">
        <v>21</v>
      </c>
      <c r="F719" s="21">
        <f>F720+F722+F724</f>
        <v>244235</v>
      </c>
    </row>
    <row r="720" spans="1:6" ht="75" x14ac:dyDescent="0.25">
      <c r="A720" s="18" t="s">
        <v>30</v>
      </c>
      <c r="B720" s="19" t="s">
        <v>566</v>
      </c>
      <c r="C720" s="19" t="s">
        <v>25</v>
      </c>
      <c r="D720" s="19" t="s">
        <v>29</v>
      </c>
      <c r="E720" s="19" t="s">
        <v>31</v>
      </c>
      <c r="F720" s="21">
        <f>F721</f>
        <v>206182</v>
      </c>
    </row>
    <row r="721" spans="1:6" ht="37.5" x14ac:dyDescent="0.25">
      <c r="A721" s="18" t="s">
        <v>32</v>
      </c>
      <c r="B721" s="19" t="s">
        <v>566</v>
      </c>
      <c r="C721" s="19" t="s">
        <v>25</v>
      </c>
      <c r="D721" s="19" t="s">
        <v>29</v>
      </c>
      <c r="E721" s="19" t="s">
        <v>33</v>
      </c>
      <c r="F721" s="21">
        <f>'[1]потребность 2023 (5)'!K743</f>
        <v>206182</v>
      </c>
    </row>
    <row r="722" spans="1:6" ht="37.5" x14ac:dyDescent="0.25">
      <c r="A722" s="18" t="s">
        <v>34</v>
      </c>
      <c r="B722" s="19" t="s">
        <v>566</v>
      </c>
      <c r="C722" s="19" t="s">
        <v>25</v>
      </c>
      <c r="D722" s="19" t="s">
        <v>29</v>
      </c>
      <c r="E722" s="19" t="s">
        <v>35</v>
      </c>
      <c r="F722" s="21">
        <f>F723</f>
        <v>37553</v>
      </c>
    </row>
    <row r="723" spans="1:6" ht="37.5" x14ac:dyDescent="0.25">
      <c r="A723" s="18" t="s">
        <v>36</v>
      </c>
      <c r="B723" s="19" t="s">
        <v>566</v>
      </c>
      <c r="C723" s="19" t="s">
        <v>25</v>
      </c>
      <c r="D723" s="19" t="s">
        <v>29</v>
      </c>
      <c r="E723" s="19" t="s">
        <v>37</v>
      </c>
      <c r="F723" s="21">
        <f>'[1]потребность 2023 (5)'!K745</f>
        <v>37553</v>
      </c>
    </row>
    <row r="724" spans="1:6" x14ac:dyDescent="0.25">
      <c r="A724" s="18" t="s">
        <v>38</v>
      </c>
      <c r="B724" s="45" t="s">
        <v>566</v>
      </c>
      <c r="C724" s="45" t="s">
        <v>25</v>
      </c>
      <c r="D724" s="49" t="s">
        <v>29</v>
      </c>
      <c r="E724" s="49" t="s">
        <v>39</v>
      </c>
      <c r="F724" s="21">
        <f>F725</f>
        <v>500</v>
      </c>
    </row>
    <row r="725" spans="1:6" x14ac:dyDescent="0.25">
      <c r="A725" s="18" t="s">
        <v>40</v>
      </c>
      <c r="B725" s="45" t="s">
        <v>566</v>
      </c>
      <c r="C725" s="45" t="s">
        <v>25</v>
      </c>
      <c r="D725" s="49" t="s">
        <v>29</v>
      </c>
      <c r="E725" s="49" t="s">
        <v>41</v>
      </c>
      <c r="F725" s="21">
        <f>'[1]потребность 2023 (5)'!K747</f>
        <v>500</v>
      </c>
    </row>
    <row r="726" spans="1:6" x14ac:dyDescent="0.25">
      <c r="A726" s="18" t="s">
        <v>42</v>
      </c>
      <c r="B726" s="45" t="s">
        <v>566</v>
      </c>
      <c r="C726" s="45" t="s">
        <v>43</v>
      </c>
      <c r="D726" s="49" t="s">
        <v>20</v>
      </c>
      <c r="E726" s="49" t="s">
        <v>21</v>
      </c>
      <c r="F726" s="21">
        <f>F727+F732</f>
        <v>18750</v>
      </c>
    </row>
    <row r="727" spans="1:6" ht="37.5" x14ac:dyDescent="0.25">
      <c r="A727" s="22" t="s">
        <v>44</v>
      </c>
      <c r="B727" s="69" t="s">
        <v>566</v>
      </c>
      <c r="C727" s="69" t="s">
        <v>43</v>
      </c>
      <c r="D727" s="70" t="s">
        <v>45</v>
      </c>
      <c r="E727" s="70" t="s">
        <v>21</v>
      </c>
      <c r="F727" s="21">
        <f>F728</f>
        <v>10000</v>
      </c>
    </row>
    <row r="728" spans="1:6" ht="37.5" x14ac:dyDescent="0.25">
      <c r="A728" s="18" t="s">
        <v>79</v>
      </c>
      <c r="B728" s="45" t="s">
        <v>566</v>
      </c>
      <c r="C728" s="45" t="s">
        <v>43</v>
      </c>
      <c r="D728" s="49" t="s">
        <v>47</v>
      </c>
      <c r="E728" s="49" t="s">
        <v>21</v>
      </c>
      <c r="F728" s="21">
        <f>F729</f>
        <v>10000</v>
      </c>
    </row>
    <row r="729" spans="1:6" x14ac:dyDescent="0.25">
      <c r="A729" s="18" t="s">
        <v>48</v>
      </c>
      <c r="B729" s="45" t="s">
        <v>566</v>
      </c>
      <c r="C729" s="45" t="s">
        <v>43</v>
      </c>
      <c r="D729" s="49" t="s">
        <v>49</v>
      </c>
      <c r="E729" s="49" t="s">
        <v>21</v>
      </c>
      <c r="F729" s="21">
        <f>F730</f>
        <v>10000</v>
      </c>
    </row>
    <row r="730" spans="1:6" ht="37.5" x14ac:dyDescent="0.25">
      <c r="A730" s="18" t="s">
        <v>34</v>
      </c>
      <c r="B730" s="45" t="s">
        <v>566</v>
      </c>
      <c r="C730" s="45" t="s">
        <v>43</v>
      </c>
      <c r="D730" s="49" t="s">
        <v>49</v>
      </c>
      <c r="E730" s="49" t="s">
        <v>35</v>
      </c>
      <c r="F730" s="21">
        <f>F731</f>
        <v>10000</v>
      </c>
    </row>
    <row r="731" spans="1:6" ht="37.5" x14ac:dyDescent="0.25">
      <c r="A731" s="18" t="s">
        <v>36</v>
      </c>
      <c r="B731" s="45" t="s">
        <v>566</v>
      </c>
      <c r="C731" s="45" t="s">
        <v>43</v>
      </c>
      <c r="D731" s="49" t="s">
        <v>49</v>
      </c>
      <c r="E731" s="49" t="s">
        <v>37</v>
      </c>
      <c r="F731" s="21">
        <f>'[1]потребность 2023 (5)'!K753</f>
        <v>10000</v>
      </c>
    </row>
    <row r="732" spans="1:6" ht="56.25" x14ac:dyDescent="0.25">
      <c r="A732" s="22" t="s">
        <v>50</v>
      </c>
      <c r="B732" s="69" t="s">
        <v>566</v>
      </c>
      <c r="C732" s="45" t="s">
        <v>43</v>
      </c>
      <c r="D732" s="70" t="s">
        <v>51</v>
      </c>
      <c r="E732" s="70" t="s">
        <v>21</v>
      </c>
      <c r="F732" s="21">
        <f>F733</f>
        <v>8750</v>
      </c>
    </row>
    <row r="733" spans="1:6" ht="37.5" x14ac:dyDescent="0.25">
      <c r="A733" s="18" t="s">
        <v>52</v>
      </c>
      <c r="B733" s="45" t="s">
        <v>566</v>
      </c>
      <c r="C733" s="45" t="s">
        <v>43</v>
      </c>
      <c r="D733" s="49" t="s">
        <v>53</v>
      </c>
      <c r="E733" s="49" t="s">
        <v>21</v>
      </c>
      <c r="F733" s="21">
        <f>F734</f>
        <v>8750</v>
      </c>
    </row>
    <row r="734" spans="1:6" ht="45" customHeight="1" x14ac:dyDescent="0.25">
      <c r="A734" s="18" t="s">
        <v>54</v>
      </c>
      <c r="B734" s="45" t="s">
        <v>566</v>
      </c>
      <c r="C734" s="45" t="s">
        <v>43</v>
      </c>
      <c r="D734" s="49" t="s">
        <v>55</v>
      </c>
      <c r="E734" s="49" t="s">
        <v>21</v>
      </c>
      <c r="F734" s="21">
        <f>F735</f>
        <v>8750</v>
      </c>
    </row>
    <row r="735" spans="1:6" ht="37.5" x14ac:dyDescent="0.25">
      <c r="A735" s="18" t="s">
        <v>34</v>
      </c>
      <c r="B735" s="45" t="s">
        <v>566</v>
      </c>
      <c r="C735" s="45" t="s">
        <v>43</v>
      </c>
      <c r="D735" s="49" t="s">
        <v>55</v>
      </c>
      <c r="E735" s="49" t="s">
        <v>35</v>
      </c>
      <c r="F735" s="21">
        <f>F736</f>
        <v>8750</v>
      </c>
    </row>
    <row r="736" spans="1:6" ht="37.5" x14ac:dyDescent="0.25">
      <c r="A736" s="18" t="s">
        <v>36</v>
      </c>
      <c r="B736" s="45" t="s">
        <v>566</v>
      </c>
      <c r="C736" s="45" t="s">
        <v>43</v>
      </c>
      <c r="D736" s="49" t="s">
        <v>55</v>
      </c>
      <c r="E736" s="49" t="s">
        <v>37</v>
      </c>
      <c r="F736" s="21">
        <f>'[1]потребность 2023 (5)'!K758</f>
        <v>8750</v>
      </c>
    </row>
    <row r="737" spans="1:6" x14ac:dyDescent="0.3">
      <c r="A737" s="71" t="s">
        <v>569</v>
      </c>
      <c r="B737" s="48"/>
      <c r="C737" s="48"/>
      <c r="D737" s="72"/>
      <c r="E737" s="48"/>
      <c r="F737" s="15">
        <f>F14+F36+F496+F523+F712</f>
        <v>1085092281.25</v>
      </c>
    </row>
    <row r="738" spans="1:6" x14ac:dyDescent="0.3">
      <c r="D738" s="73"/>
      <c r="F738" s="74"/>
    </row>
    <row r="739" spans="1:6" x14ac:dyDescent="0.3">
      <c r="D739" s="75" t="s">
        <v>570</v>
      </c>
      <c r="F739" s="74">
        <f>'[1]прил 7 '!C14+'[1]прил 7 '!C43</f>
        <v>1068023080.47</v>
      </c>
    </row>
    <row r="740" spans="1:6" x14ac:dyDescent="0.3">
      <c r="D740" s="73"/>
      <c r="F740" s="76">
        <f>F739-F737</f>
        <v>-17069200.779999971</v>
      </c>
    </row>
    <row r="741" spans="1:6" x14ac:dyDescent="0.3">
      <c r="D741" s="73"/>
      <c r="F741" s="76">
        <f>'[1]прил 7 '!C78-'прил 11 '!F737</f>
        <v>-17069200.779999971</v>
      </c>
    </row>
    <row r="742" spans="1:6" x14ac:dyDescent="0.3">
      <c r="C742" s="72" t="s">
        <v>23</v>
      </c>
      <c r="D742" s="73"/>
      <c r="F742" s="74">
        <f>F15+F37++F497+F713</f>
        <v>130799443.42999999</v>
      </c>
    </row>
    <row r="743" spans="1:6" x14ac:dyDescent="0.3">
      <c r="C743" s="72" t="s">
        <v>143</v>
      </c>
      <c r="D743" s="73"/>
      <c r="F743" s="74">
        <f>F169</f>
        <v>1994680</v>
      </c>
    </row>
    <row r="744" spans="1:6" x14ac:dyDescent="0.3">
      <c r="C744" s="72" t="s">
        <v>151</v>
      </c>
      <c r="D744" s="73"/>
      <c r="F744" s="74">
        <f>F179</f>
        <v>805000</v>
      </c>
    </row>
    <row r="745" spans="1:6" x14ac:dyDescent="0.3">
      <c r="C745" s="72" t="s">
        <v>161</v>
      </c>
      <c r="D745" s="73"/>
      <c r="F745" s="74">
        <f>F190</f>
        <v>16603133.93</v>
      </c>
    </row>
    <row r="746" spans="1:6" x14ac:dyDescent="0.3">
      <c r="C746" s="72" t="s">
        <v>209</v>
      </c>
      <c r="D746" s="73"/>
      <c r="F746" s="74">
        <f>F235</f>
        <v>72220295.390000001</v>
      </c>
    </row>
    <row r="747" spans="1:6" x14ac:dyDescent="0.3">
      <c r="C747" s="72" t="s">
        <v>289</v>
      </c>
      <c r="D747" s="73"/>
      <c r="F747" s="74">
        <f>F328</f>
        <v>515000</v>
      </c>
    </row>
    <row r="748" spans="1:6" x14ac:dyDescent="0.3">
      <c r="C748" s="72" t="s">
        <v>309</v>
      </c>
      <c r="D748" s="73"/>
      <c r="F748" s="74">
        <f>F344+F524</f>
        <v>583725180.8900001</v>
      </c>
    </row>
    <row r="749" spans="1:6" x14ac:dyDescent="0.3">
      <c r="C749" s="72" t="s">
        <v>331</v>
      </c>
      <c r="D749" s="73"/>
      <c r="F749" s="77">
        <f>F361</f>
        <v>51354429.580000006</v>
      </c>
    </row>
    <row r="750" spans="1:6" x14ac:dyDescent="0.3">
      <c r="C750" s="72" t="s">
        <v>363</v>
      </c>
      <c r="D750" s="73"/>
      <c r="F750" s="77">
        <f>F404+F683</f>
        <v>63059350.670000009</v>
      </c>
    </row>
    <row r="751" spans="1:6" x14ac:dyDescent="0.3">
      <c r="C751" s="72" t="s">
        <v>407</v>
      </c>
      <c r="D751" s="73"/>
      <c r="F751" s="74">
        <f>F455+F699</f>
        <v>160658767.36000001</v>
      </c>
    </row>
    <row r="752" spans="1:6" x14ac:dyDescent="0.3">
      <c r="C752" s="72" t="s">
        <v>437</v>
      </c>
      <c r="F752" s="77">
        <f>F489</f>
        <v>3357000</v>
      </c>
    </row>
    <row r="753" spans="1:7" x14ac:dyDescent="0.3">
      <c r="A753" s="3"/>
      <c r="F753" s="78">
        <f>SUBTOTAL(9,F742:F752)</f>
        <v>1085092281.25</v>
      </c>
    </row>
    <row r="755" spans="1:7" x14ac:dyDescent="0.3">
      <c r="D755" s="72" t="s">
        <v>571</v>
      </c>
      <c r="F755" s="77">
        <f>F526+F564+F613+F636+F655+F685+F691</f>
        <v>560770514.02999997</v>
      </c>
    </row>
    <row r="756" spans="1:7" x14ac:dyDescent="0.3">
      <c r="D756" s="72" t="s">
        <v>572</v>
      </c>
      <c r="F756" s="79">
        <f>F346+F363+F444</f>
        <v>80015693.569999993</v>
      </c>
      <c r="G756" s="74"/>
    </row>
    <row r="757" spans="1:7" x14ac:dyDescent="0.3">
      <c r="D757" s="72" t="s">
        <v>573</v>
      </c>
      <c r="F757" s="79">
        <f>F330</f>
        <v>470000</v>
      </c>
      <c r="G757" s="74"/>
    </row>
    <row r="758" spans="1:7" x14ac:dyDescent="0.3">
      <c r="D758" s="72" t="s">
        <v>574</v>
      </c>
      <c r="F758" s="77">
        <f>F457+F701</f>
        <v>160508767.36000001</v>
      </c>
    </row>
    <row r="759" spans="1:7" x14ac:dyDescent="0.3">
      <c r="D759" s="72" t="s">
        <v>575</v>
      </c>
      <c r="F759" s="77">
        <f>F411</f>
        <v>150000</v>
      </c>
    </row>
    <row r="760" spans="1:7" x14ac:dyDescent="0.3">
      <c r="D760" s="72" t="s">
        <v>576</v>
      </c>
      <c r="F760" s="77">
        <f>F26+F67+F514+F727</f>
        <v>24968664</v>
      </c>
    </row>
    <row r="761" spans="1:7" x14ac:dyDescent="0.3">
      <c r="D761" s="72" t="s">
        <v>577</v>
      </c>
      <c r="F761" s="77">
        <f>F243+F274+F320</f>
        <v>45668288.270000003</v>
      </c>
    </row>
    <row r="762" spans="1:7" x14ac:dyDescent="0.3">
      <c r="D762" s="72" t="s">
        <v>578</v>
      </c>
      <c r="F762" s="77">
        <f>F92</f>
        <v>50000</v>
      </c>
    </row>
    <row r="763" spans="1:7" x14ac:dyDescent="0.3">
      <c r="D763" s="72" t="s">
        <v>579</v>
      </c>
      <c r="F763" s="77">
        <f>F221</f>
        <v>100000</v>
      </c>
    </row>
    <row r="764" spans="1:7" x14ac:dyDescent="0.3">
      <c r="D764" s="72" t="s">
        <v>580</v>
      </c>
      <c r="F764" s="77">
        <f>F416</f>
        <v>629999.99999999988</v>
      </c>
    </row>
    <row r="765" spans="1:7" x14ac:dyDescent="0.3">
      <c r="D765" s="72" t="s">
        <v>581</v>
      </c>
      <c r="F765" s="77">
        <f>F31+F97+F491+F732</f>
        <v>5204368</v>
      </c>
    </row>
    <row r="766" spans="1:7" x14ac:dyDescent="0.3">
      <c r="D766" s="72" t="s">
        <v>582</v>
      </c>
      <c r="F766" s="77">
        <f>F209</f>
        <v>13057000</v>
      </c>
    </row>
    <row r="767" spans="1:7" x14ac:dyDescent="0.3">
      <c r="D767" s="72" t="s">
        <v>583</v>
      </c>
      <c r="F767" s="77">
        <f>F339</f>
        <v>45000</v>
      </c>
    </row>
    <row r="768" spans="1:7" x14ac:dyDescent="0.3">
      <c r="D768" s="72" t="s">
        <v>584</v>
      </c>
      <c r="F768" s="77">
        <f>F226</f>
        <v>835000</v>
      </c>
    </row>
    <row r="769" spans="1:6" x14ac:dyDescent="0.3">
      <c r="D769" s="72" t="s">
        <v>585</v>
      </c>
      <c r="F769" s="77">
        <f>F105+F237</f>
        <v>5500128.6400000006</v>
      </c>
    </row>
    <row r="770" spans="1:6" x14ac:dyDescent="0.3">
      <c r="D770" s="72" t="s">
        <v>586</v>
      </c>
      <c r="F770" s="77">
        <f>F203</f>
        <v>1485000</v>
      </c>
    </row>
    <row r="771" spans="1:6" x14ac:dyDescent="0.3">
      <c r="D771" s="72" t="s">
        <v>587</v>
      </c>
      <c r="F771" s="77">
        <f>F484</f>
        <v>150000</v>
      </c>
    </row>
    <row r="772" spans="1:6" x14ac:dyDescent="0.3">
      <c r="D772" s="72" t="s">
        <v>588</v>
      </c>
      <c r="F772" s="77">
        <f>F288</f>
        <v>10753900</v>
      </c>
    </row>
    <row r="773" spans="1:6" x14ac:dyDescent="0.3">
      <c r="D773" s="72" t="s">
        <v>589</v>
      </c>
      <c r="F773" s="77">
        <f>F299</f>
        <v>13314993.390000001</v>
      </c>
    </row>
    <row r="774" spans="1:6" x14ac:dyDescent="0.3">
      <c r="D774" s="72" t="s">
        <v>590</v>
      </c>
      <c r="F774" s="77">
        <f>F114</f>
        <v>100000</v>
      </c>
    </row>
    <row r="775" spans="1:6" x14ac:dyDescent="0.3">
      <c r="D775" s="72" t="s">
        <v>591</v>
      </c>
      <c r="F775" s="77">
        <f>F17+F39+F44+F51+F57+F62+F119+F171+F181+F186+F192+F198+F406+F421+F429+F499+F519+F715</f>
        <v>161314963.99000001</v>
      </c>
    </row>
    <row r="776" spans="1:6" x14ac:dyDescent="0.3">
      <c r="F776" s="78">
        <f>SUBTOTAL(9,F755:F775)</f>
        <v>1085092281.25</v>
      </c>
    </row>
    <row r="777" spans="1:6" x14ac:dyDescent="0.3">
      <c r="B777" s="2" t="s">
        <v>592</v>
      </c>
      <c r="F777" s="78">
        <f>F409+F435+F698</f>
        <v>43192992.340000004</v>
      </c>
    </row>
    <row r="779" spans="1:6" x14ac:dyDescent="0.3">
      <c r="B779" s="2" t="s">
        <v>593</v>
      </c>
      <c r="F779" s="77">
        <f>F719+F657+F503+F123+F45+F18</f>
        <v>76627302</v>
      </c>
    </row>
    <row r="780" spans="1:6" x14ac:dyDescent="0.3">
      <c r="A780" s="80" t="s">
        <v>594</v>
      </c>
      <c r="C780" s="2">
        <v>26.35</v>
      </c>
      <c r="F780" s="77">
        <f>'[1]прил 72022'!C14*24.46%</f>
        <v>103458616.53583401</v>
      </c>
    </row>
  </sheetData>
  <mergeCells count="3">
    <mergeCell ref="A9:F9"/>
    <mergeCell ref="A10:F10"/>
    <mergeCell ref="A11:F11"/>
  </mergeCells>
  <pageMargins left="1.1811023622047243" right="0.39370078740157483" top="0.39370078740157483" bottom="0.39370078740157483" header="0.31496062992125984" footer="0.31496062992125984"/>
  <pageSetup paperSize="9" scale="62" fitToHeight="0" orientation="portrait" r:id="rId1"/>
  <rowBreaks count="3" manualBreakCount="3">
    <brk id="146" max="5" man="1"/>
    <brk id="205" max="5" man="1"/>
    <brk id="5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11 </vt:lpstr>
      <vt:lpstr>'прил 11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Аверина Евгения Владимировна</dc:creator>
  <cp:lastModifiedBy>Аверина Евгения Владимировна</cp:lastModifiedBy>
  <dcterms:created xsi:type="dcterms:W3CDTF">2023-05-18T06:21:33Z</dcterms:created>
  <dcterms:modified xsi:type="dcterms:W3CDTF">2023-05-18T06:21:49Z</dcterms:modified>
</cp:coreProperties>
</file>