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24" yWindow="84" windowWidth="15576" windowHeight="10632"/>
  </bookViews>
  <sheets>
    <sheet name="прил 8" sheetId="1" r:id="rId1"/>
  </sheets>
  <externalReferences>
    <externalReference r:id="rId2"/>
  </externalReferences>
  <definedNames>
    <definedName name="_xlnm._FilterDatabase" localSheetId="0" hidden="1">'прил 8'!$A$13:$WVG$647</definedName>
    <definedName name="_xlnm.Print_Area" localSheetId="0">'прил 8'!$A$1:$G$638</definedName>
  </definedNames>
  <calcPr calcId="125725"/>
</workbook>
</file>

<file path=xl/calcChain.xml><?xml version="1.0" encoding="utf-8"?>
<calcChain xmlns="http://schemas.openxmlformats.org/spreadsheetml/2006/main">
  <c r="G650" i="1"/>
  <c r="F650"/>
  <c r="G644"/>
  <c r="F644"/>
  <c r="G641"/>
  <c r="F641"/>
  <c r="G636"/>
  <c r="G635" s="1"/>
  <c r="G634" s="1"/>
  <c r="G633" s="1"/>
  <c r="F636"/>
  <c r="F635"/>
  <c r="F634" s="1"/>
  <c r="F633" s="1"/>
  <c r="G631"/>
  <c r="G630" s="1"/>
  <c r="G629" s="1"/>
  <c r="G628" s="1"/>
  <c r="F631"/>
  <c r="F630"/>
  <c r="F629" s="1"/>
  <c r="F628" s="1"/>
  <c r="G626"/>
  <c r="F626"/>
  <c r="G624"/>
  <c r="F624"/>
  <c r="G622"/>
  <c r="G621" s="1"/>
  <c r="F622"/>
  <c r="F621"/>
  <c r="G619"/>
  <c r="G618" s="1"/>
  <c r="G617" s="1"/>
  <c r="G616" s="1"/>
  <c r="G615" s="1"/>
  <c r="G614" s="1"/>
  <c r="F619"/>
  <c r="F618"/>
  <c r="F617" s="1"/>
  <c r="G612"/>
  <c r="G611" s="1"/>
  <c r="G610" s="1"/>
  <c r="F612"/>
  <c r="F611"/>
  <c r="F610" s="1"/>
  <c r="G608"/>
  <c r="F608"/>
  <c r="G606"/>
  <c r="G605" s="1"/>
  <c r="G604" s="1"/>
  <c r="G603" s="1"/>
  <c r="G602" s="1"/>
  <c r="G601" s="1"/>
  <c r="F606"/>
  <c r="F605"/>
  <c r="F604" s="1"/>
  <c r="F603" s="1"/>
  <c r="F602" s="1"/>
  <c r="F601" s="1"/>
  <c r="G599"/>
  <c r="G598" s="1"/>
  <c r="G597" s="1"/>
  <c r="G596" s="1"/>
  <c r="G595" s="1"/>
  <c r="F599"/>
  <c r="F598"/>
  <c r="F597" s="1"/>
  <c r="F596"/>
  <c r="F595" s="1"/>
  <c r="F594" s="1"/>
  <c r="G592"/>
  <c r="F592"/>
  <c r="G590"/>
  <c r="F590"/>
  <c r="G588"/>
  <c r="G587" s="1"/>
  <c r="G586" s="1"/>
  <c r="G585" s="1"/>
  <c r="F588"/>
  <c r="F587"/>
  <c r="F586" s="1"/>
  <c r="F585" s="1"/>
  <c r="G584"/>
  <c r="G583" s="1"/>
  <c r="G582" s="1"/>
  <c r="F584"/>
  <c r="F583"/>
  <c r="F582" s="1"/>
  <c r="G580"/>
  <c r="F580"/>
  <c r="G579"/>
  <c r="G578" s="1"/>
  <c r="F579"/>
  <c r="F578"/>
  <c r="G577"/>
  <c r="G576" s="1"/>
  <c r="G575" s="1"/>
  <c r="F577"/>
  <c r="F576"/>
  <c r="F575" s="1"/>
  <c r="G573"/>
  <c r="F573"/>
  <c r="G571"/>
  <c r="F571"/>
  <c r="G570"/>
  <c r="F570"/>
  <c r="F569" s="1"/>
  <c r="G569"/>
  <c r="G568" s="1"/>
  <c r="F568"/>
  <c r="F567" s="1"/>
  <c r="F566" s="1"/>
  <c r="F565" s="1"/>
  <c r="G563"/>
  <c r="F563"/>
  <c r="F562" s="1"/>
  <c r="G562"/>
  <c r="G561" s="1"/>
  <c r="F561"/>
  <c r="G558"/>
  <c r="G557" s="1"/>
  <c r="G556" s="1"/>
  <c r="G555" s="1"/>
  <c r="G554" s="1"/>
  <c r="F558"/>
  <c r="F557"/>
  <c r="F556" s="1"/>
  <c r="F555" s="1"/>
  <c r="F554" s="1"/>
  <c r="G553"/>
  <c r="F553"/>
  <c r="F552" s="1"/>
  <c r="G552"/>
  <c r="G551" s="1"/>
  <c r="G550" s="1"/>
  <c r="F551"/>
  <c r="F550" s="1"/>
  <c r="G548"/>
  <c r="F548"/>
  <c r="F547" s="1"/>
  <c r="G547"/>
  <c r="F546"/>
  <c r="G545"/>
  <c r="G544" s="1"/>
  <c r="F545"/>
  <c r="F544" s="1"/>
  <c r="G542"/>
  <c r="G541" s="1"/>
  <c r="F542"/>
  <c r="F541" s="1"/>
  <c r="G539"/>
  <c r="G538" s="1"/>
  <c r="F539"/>
  <c r="F538" s="1"/>
  <c r="F537" s="1"/>
  <c r="G537"/>
  <c r="G536"/>
  <c r="F536"/>
  <c r="G535"/>
  <c r="G534" s="1"/>
  <c r="F535"/>
  <c r="F534" s="1"/>
  <c r="F533" s="1"/>
  <c r="F532" s="1"/>
  <c r="F531" s="1"/>
  <c r="F530" s="1"/>
  <c r="G533"/>
  <c r="G528"/>
  <c r="G527" s="1"/>
  <c r="F528"/>
  <c r="F527" s="1"/>
  <c r="F526" s="1"/>
  <c r="G526"/>
  <c r="G524"/>
  <c r="F524"/>
  <c r="G523"/>
  <c r="G522" s="1"/>
  <c r="F523"/>
  <c r="F522" s="1"/>
  <c r="G520"/>
  <c r="G519" s="1"/>
  <c r="F520"/>
  <c r="F519" s="1"/>
  <c r="G517"/>
  <c r="G516" s="1"/>
  <c r="G515" s="1"/>
  <c r="F517"/>
  <c r="F516" s="1"/>
  <c r="F515" s="1"/>
  <c r="G513"/>
  <c r="F513"/>
  <c r="G512"/>
  <c r="F512"/>
  <c r="G510"/>
  <c r="F510"/>
  <c r="G509"/>
  <c r="F509"/>
  <c r="G507"/>
  <c r="F507"/>
  <c r="G506"/>
  <c r="F506"/>
  <c r="F505"/>
  <c r="G504"/>
  <c r="F504"/>
  <c r="F503" s="1"/>
  <c r="G503"/>
  <c r="G501"/>
  <c r="F501"/>
  <c r="F500" s="1"/>
  <c r="F499" s="1"/>
  <c r="G500"/>
  <c r="G497"/>
  <c r="G496" s="1"/>
  <c r="F497"/>
  <c r="F496"/>
  <c r="G494"/>
  <c r="G493" s="1"/>
  <c r="F494"/>
  <c r="F493"/>
  <c r="G492"/>
  <c r="G491" s="1"/>
  <c r="F492"/>
  <c r="F491"/>
  <c r="F490" s="1"/>
  <c r="G490"/>
  <c r="G488"/>
  <c r="F488"/>
  <c r="F487" s="1"/>
  <c r="G487"/>
  <c r="F486"/>
  <c r="G481"/>
  <c r="F481"/>
  <c r="F480" s="1"/>
  <c r="G480"/>
  <c r="G478"/>
  <c r="F478"/>
  <c r="F477" s="1"/>
  <c r="G477"/>
  <c r="G475"/>
  <c r="F475"/>
  <c r="F474" s="1"/>
  <c r="G474"/>
  <c r="G472"/>
  <c r="F472"/>
  <c r="F471" s="1"/>
  <c r="G471"/>
  <c r="G470"/>
  <c r="F470"/>
  <c r="F469" s="1"/>
  <c r="F468" s="1"/>
  <c r="G469"/>
  <c r="G468" s="1"/>
  <c r="G466"/>
  <c r="G465" s="1"/>
  <c r="G461" s="1"/>
  <c r="F466"/>
  <c r="F465"/>
  <c r="G463"/>
  <c r="G462" s="1"/>
  <c r="F463"/>
  <c r="F462"/>
  <c r="G459"/>
  <c r="F459"/>
  <c r="F458" s="1"/>
  <c r="G458"/>
  <c r="G457"/>
  <c r="F457"/>
  <c r="F456" s="1"/>
  <c r="G456"/>
  <c r="G455" s="1"/>
  <c r="G454" s="1"/>
  <c r="F455"/>
  <c r="G447"/>
  <c r="G446" s="1"/>
  <c r="G445" s="1"/>
  <c r="F447"/>
  <c r="F446"/>
  <c r="F445" s="1"/>
  <c r="G443"/>
  <c r="F443"/>
  <c r="F442" s="1"/>
  <c r="F441" s="1"/>
  <c r="F440" s="1"/>
  <c r="F439" s="1"/>
  <c r="G442"/>
  <c r="G441" s="1"/>
  <c r="G440"/>
  <c r="G437"/>
  <c r="G436" s="1"/>
  <c r="F437"/>
  <c r="F436"/>
  <c r="G434"/>
  <c r="F434"/>
  <c r="G432"/>
  <c r="F432"/>
  <c r="F429" s="1"/>
  <c r="G430"/>
  <c r="G429" s="1"/>
  <c r="F430"/>
  <c r="G427"/>
  <c r="G426" s="1"/>
  <c r="G425" s="1"/>
  <c r="G424" s="1"/>
  <c r="F427"/>
  <c r="F426"/>
  <c r="G420"/>
  <c r="G419" s="1"/>
  <c r="F420"/>
  <c r="F419"/>
  <c r="F418" s="1"/>
  <c r="F417" s="1"/>
  <c r="F416" s="1"/>
  <c r="F415" s="1"/>
  <c r="G418"/>
  <c r="G417" s="1"/>
  <c r="G416"/>
  <c r="G415" s="1"/>
  <c r="G413"/>
  <c r="G412" s="1"/>
  <c r="F413"/>
  <c r="F412"/>
  <c r="F411" s="1"/>
  <c r="F410" s="1"/>
  <c r="G411"/>
  <c r="G410" s="1"/>
  <c r="G409"/>
  <c r="G408" s="1"/>
  <c r="F409"/>
  <c r="F408"/>
  <c r="F407" s="1"/>
  <c r="G407"/>
  <c r="G406"/>
  <c r="F406"/>
  <c r="F405" s="1"/>
  <c r="F404" s="1"/>
  <c r="F398" s="1"/>
  <c r="F397" s="1"/>
  <c r="F396" s="1"/>
  <c r="F395" s="1"/>
  <c r="G405"/>
  <c r="G404" s="1"/>
  <c r="G402"/>
  <c r="F402"/>
  <c r="G400"/>
  <c r="F400"/>
  <c r="F399" s="1"/>
  <c r="G399"/>
  <c r="G393"/>
  <c r="F393"/>
  <c r="F392" s="1"/>
  <c r="G392"/>
  <c r="G391"/>
  <c r="F391"/>
  <c r="F390" s="1"/>
  <c r="F389" s="1"/>
  <c r="G390"/>
  <c r="G389" s="1"/>
  <c r="G388"/>
  <c r="G387" s="1"/>
  <c r="F387"/>
  <c r="G386"/>
  <c r="F386"/>
  <c r="G384"/>
  <c r="G654" s="1"/>
  <c r="F384"/>
  <c r="F654" s="1"/>
  <c r="G383"/>
  <c r="F383"/>
  <c r="G381"/>
  <c r="F381"/>
  <c r="G380"/>
  <c r="G379" s="1"/>
  <c r="G378" s="1"/>
  <c r="G377" s="1"/>
  <c r="F380"/>
  <c r="F379" s="1"/>
  <c r="F378"/>
  <c r="F377" s="1"/>
  <c r="G375"/>
  <c r="G374" s="1"/>
  <c r="G373" s="1"/>
  <c r="F375"/>
  <c r="F374" s="1"/>
  <c r="F373"/>
  <c r="G372"/>
  <c r="F372"/>
  <c r="G371"/>
  <c r="G370" s="1"/>
  <c r="F371"/>
  <c r="F370" s="1"/>
  <c r="F369" s="1"/>
  <c r="F368" s="1"/>
  <c r="F362" s="1"/>
  <c r="G369"/>
  <c r="G368" s="1"/>
  <c r="G366"/>
  <c r="G365" s="1"/>
  <c r="F366"/>
  <c r="F365" s="1"/>
  <c r="F364" s="1"/>
  <c r="F363" s="1"/>
  <c r="G364"/>
  <c r="G363" s="1"/>
  <c r="G362" s="1"/>
  <c r="G360"/>
  <c r="F360"/>
  <c r="G359"/>
  <c r="G358" s="1"/>
  <c r="F359"/>
  <c r="F358" s="1"/>
  <c r="F357" s="1"/>
  <c r="G357"/>
  <c r="G354"/>
  <c r="G353" s="1"/>
  <c r="F354"/>
  <c r="F353" s="1"/>
  <c r="F349" s="1"/>
  <c r="G351"/>
  <c r="G350" s="1"/>
  <c r="G349" s="1"/>
  <c r="F351"/>
  <c r="F350" s="1"/>
  <c r="G348"/>
  <c r="F348"/>
  <c r="G347"/>
  <c r="G346" s="1"/>
  <c r="F347"/>
  <c r="F346" s="1"/>
  <c r="F345" s="1"/>
  <c r="G345"/>
  <c r="G344"/>
  <c r="F344"/>
  <c r="G343"/>
  <c r="G342" s="1"/>
  <c r="F343"/>
  <c r="F342" s="1"/>
  <c r="G341"/>
  <c r="G340" s="1"/>
  <c r="F341"/>
  <c r="F340"/>
  <c r="F339" s="1"/>
  <c r="G339"/>
  <c r="G338"/>
  <c r="G337" s="1"/>
  <c r="G336" s="1"/>
  <c r="G335" s="1"/>
  <c r="G334" s="1"/>
  <c r="G333" s="1"/>
  <c r="G332" s="1"/>
  <c r="F338"/>
  <c r="F337" s="1"/>
  <c r="F336"/>
  <c r="F335" s="1"/>
  <c r="G331"/>
  <c r="F331"/>
  <c r="G330"/>
  <c r="G329" s="1"/>
  <c r="F330"/>
  <c r="F329" s="1"/>
  <c r="F328" s="1"/>
  <c r="F327" s="1"/>
  <c r="F326" s="1"/>
  <c r="F325" s="1"/>
  <c r="G328"/>
  <c r="G327" s="1"/>
  <c r="G326" s="1"/>
  <c r="G325" s="1"/>
  <c r="G323"/>
  <c r="G322" s="1"/>
  <c r="F323"/>
  <c r="F322" s="1"/>
  <c r="F321"/>
  <c r="F320" s="1"/>
  <c r="G318"/>
  <c r="G317" s="1"/>
  <c r="G316" s="1"/>
  <c r="G311" s="1"/>
  <c r="F318"/>
  <c r="F317" s="1"/>
  <c r="F316"/>
  <c r="G314"/>
  <c r="F314"/>
  <c r="G313"/>
  <c r="G312" s="1"/>
  <c r="F313"/>
  <c r="F312" s="1"/>
  <c r="F311" s="1"/>
  <c r="F310" s="1"/>
  <c r="F309" s="1"/>
  <c r="G307"/>
  <c r="F307"/>
  <c r="G306"/>
  <c r="F306"/>
  <c r="G304"/>
  <c r="F304"/>
  <c r="G303"/>
  <c r="G302" s="1"/>
  <c r="F303"/>
  <c r="F302" s="1"/>
  <c r="F301" s="1"/>
  <c r="F300" s="1"/>
  <c r="G301"/>
  <c r="G300" s="1"/>
  <c r="G298"/>
  <c r="G297" s="1"/>
  <c r="F298"/>
  <c r="F297" s="1"/>
  <c r="G296"/>
  <c r="G295" s="1"/>
  <c r="G294" s="1"/>
  <c r="G290" s="1"/>
  <c r="G289" s="1"/>
  <c r="F296"/>
  <c r="F295" s="1"/>
  <c r="F294"/>
  <c r="G293"/>
  <c r="F293"/>
  <c r="G292"/>
  <c r="G291" s="1"/>
  <c r="F292"/>
  <c r="F291" s="1"/>
  <c r="F290" s="1"/>
  <c r="F289" s="1"/>
  <c r="G288"/>
  <c r="G287"/>
  <c r="G286" s="1"/>
  <c r="F287"/>
  <c r="F286"/>
  <c r="G285"/>
  <c r="G284" s="1"/>
  <c r="F284"/>
  <c r="G283"/>
  <c r="G282" s="1"/>
  <c r="G281" s="1"/>
  <c r="F283"/>
  <c r="F282" s="1"/>
  <c r="F281"/>
  <c r="G279"/>
  <c r="G278" s="1"/>
  <c r="G277" s="1"/>
  <c r="F279"/>
  <c r="F278" s="1"/>
  <c r="F277"/>
  <c r="G276"/>
  <c r="F276"/>
  <c r="G275"/>
  <c r="G274" s="1"/>
  <c r="F275"/>
  <c r="F274" s="1"/>
  <c r="G273"/>
  <c r="G272" s="1"/>
  <c r="G271" s="1"/>
  <c r="F273"/>
  <c r="F272" s="1"/>
  <c r="F271"/>
  <c r="F270" s="1"/>
  <c r="F269" s="1"/>
  <c r="G267"/>
  <c r="F267"/>
  <c r="G266"/>
  <c r="F266"/>
  <c r="G265"/>
  <c r="G264" s="1"/>
  <c r="F264"/>
  <c r="F263" s="1"/>
  <c r="F262" s="1"/>
  <c r="F261" s="1"/>
  <c r="G263"/>
  <c r="G262" s="1"/>
  <c r="G261" s="1"/>
  <c r="G258"/>
  <c r="G257" s="1"/>
  <c r="F258"/>
  <c r="F257"/>
  <c r="G255"/>
  <c r="G254" s="1"/>
  <c r="F255"/>
  <c r="F254"/>
  <c r="G252"/>
  <c r="F252"/>
  <c r="G250"/>
  <c r="F250"/>
  <c r="G248"/>
  <c r="G247" s="1"/>
  <c r="G246" s="1"/>
  <c r="G245" s="1"/>
  <c r="G244" s="1"/>
  <c r="F248"/>
  <c r="F247"/>
  <c r="F246" s="1"/>
  <c r="F245" s="1"/>
  <c r="F244" s="1"/>
  <c r="G243"/>
  <c r="F243"/>
  <c r="F242" s="1"/>
  <c r="G242"/>
  <c r="G241" s="1"/>
  <c r="F241"/>
  <c r="F240" s="1"/>
  <c r="F239" s="1"/>
  <c r="F238" s="1"/>
  <c r="G240"/>
  <c r="G239" s="1"/>
  <c r="G238" s="1"/>
  <c r="G235"/>
  <c r="G234" s="1"/>
  <c r="G233" s="1"/>
  <c r="G228" s="1"/>
  <c r="F235"/>
  <c r="F234"/>
  <c r="F233" s="1"/>
  <c r="G231"/>
  <c r="F231"/>
  <c r="F230" s="1"/>
  <c r="G230"/>
  <c r="G229" s="1"/>
  <c r="F229"/>
  <c r="F228" s="1"/>
  <c r="G226"/>
  <c r="F226"/>
  <c r="F225" s="1"/>
  <c r="G225"/>
  <c r="G224" s="1"/>
  <c r="G223" s="1"/>
  <c r="G222" s="1"/>
  <c r="F224"/>
  <c r="F223" s="1"/>
  <c r="F222" s="1"/>
  <c r="G221"/>
  <c r="G220" s="1"/>
  <c r="G219" s="1"/>
  <c r="G218" s="1"/>
  <c r="F221"/>
  <c r="F220"/>
  <c r="F219" s="1"/>
  <c r="F218"/>
  <c r="G216"/>
  <c r="G215" s="1"/>
  <c r="F216"/>
  <c r="F215"/>
  <c r="G213"/>
  <c r="G212" s="1"/>
  <c r="F213"/>
  <c r="F212"/>
  <c r="G210"/>
  <c r="G209" s="1"/>
  <c r="G208" s="1"/>
  <c r="G207" s="1"/>
  <c r="G206" s="1"/>
  <c r="G188" s="1"/>
  <c r="F210"/>
  <c r="F209"/>
  <c r="F208" s="1"/>
  <c r="F207" s="1"/>
  <c r="F206" s="1"/>
  <c r="G205"/>
  <c r="F205"/>
  <c r="F204" s="1"/>
  <c r="G204"/>
  <c r="G203" s="1"/>
  <c r="F203"/>
  <c r="F202" s="1"/>
  <c r="F201" s="1"/>
  <c r="G202"/>
  <c r="G201" s="1"/>
  <c r="G199"/>
  <c r="G198" s="1"/>
  <c r="G196" s="1"/>
  <c r="F199"/>
  <c r="F198"/>
  <c r="F197" s="1"/>
  <c r="G195"/>
  <c r="G193"/>
  <c r="F193"/>
  <c r="F192" s="1"/>
  <c r="F190" s="1"/>
  <c r="G192"/>
  <c r="G191" s="1"/>
  <c r="F191"/>
  <c r="G190"/>
  <c r="G189" s="1"/>
  <c r="F189"/>
  <c r="G187"/>
  <c r="F187"/>
  <c r="F186" s="1"/>
  <c r="F185" s="1"/>
  <c r="G186"/>
  <c r="G185" s="1"/>
  <c r="G183"/>
  <c r="G182" s="1"/>
  <c r="G181" s="1"/>
  <c r="G180" s="1"/>
  <c r="G179" s="1"/>
  <c r="F183"/>
  <c r="F182"/>
  <c r="G177"/>
  <c r="F177"/>
  <c r="F176" s="1"/>
  <c r="G176"/>
  <c r="G174"/>
  <c r="F174"/>
  <c r="F173" s="1"/>
  <c r="G173"/>
  <c r="G172" s="1"/>
  <c r="F172"/>
  <c r="F171" s="1"/>
  <c r="F170" s="1"/>
  <c r="F169" s="1"/>
  <c r="G171"/>
  <c r="G170" s="1"/>
  <c r="G169" s="1"/>
  <c r="G167"/>
  <c r="F167"/>
  <c r="F164" s="1"/>
  <c r="G165"/>
  <c r="G164" s="1"/>
  <c r="F165"/>
  <c r="G162"/>
  <c r="F162"/>
  <c r="G161"/>
  <c r="F161"/>
  <c r="F160" s="1"/>
  <c r="F159" s="1"/>
  <c r="G160"/>
  <c r="G159" s="1"/>
  <c r="G157"/>
  <c r="F157"/>
  <c r="G156"/>
  <c r="F156"/>
  <c r="F155" s="1"/>
  <c r="G155"/>
  <c r="G154" s="1"/>
  <c r="F154"/>
  <c r="G153"/>
  <c r="G152" s="1"/>
  <c r="G151" s="1"/>
  <c r="F153"/>
  <c r="F152"/>
  <c r="F151" s="1"/>
  <c r="G149"/>
  <c r="F149"/>
  <c r="G148"/>
  <c r="G147" s="1"/>
  <c r="G146" s="1"/>
  <c r="F148"/>
  <c r="F147"/>
  <c r="F146" s="1"/>
  <c r="G144"/>
  <c r="F144"/>
  <c r="F143" s="1"/>
  <c r="G143"/>
  <c r="G141"/>
  <c r="F141"/>
  <c r="F138" s="1"/>
  <c r="G139"/>
  <c r="G138" s="1"/>
  <c r="G137" s="1"/>
  <c r="G117" s="1"/>
  <c r="F139"/>
  <c r="G135"/>
  <c r="F135"/>
  <c r="F134" s="1"/>
  <c r="G134"/>
  <c r="G132"/>
  <c r="F132"/>
  <c r="G130"/>
  <c r="G129" s="1"/>
  <c r="F130"/>
  <c r="F129"/>
  <c r="G126"/>
  <c r="G123" s="1"/>
  <c r="F126"/>
  <c r="G124"/>
  <c r="F124"/>
  <c r="F123" s="1"/>
  <c r="G121"/>
  <c r="F121"/>
  <c r="G120"/>
  <c r="G119" s="1"/>
  <c r="G118" s="1"/>
  <c r="F120"/>
  <c r="F119"/>
  <c r="F118" s="1"/>
  <c r="G115"/>
  <c r="G114" s="1"/>
  <c r="G113" s="1"/>
  <c r="G112" s="1"/>
  <c r="F115"/>
  <c r="F114"/>
  <c r="F113" s="1"/>
  <c r="F112"/>
  <c r="G110"/>
  <c r="F110"/>
  <c r="G108"/>
  <c r="F108"/>
  <c r="F107" s="1"/>
  <c r="F106" s="1"/>
  <c r="F105" s="1"/>
  <c r="G107"/>
  <c r="G106" s="1"/>
  <c r="G105" s="1"/>
  <c r="G103"/>
  <c r="F103"/>
  <c r="F102" s="1"/>
  <c r="G102"/>
  <c r="G101"/>
  <c r="F101"/>
  <c r="F100" s="1"/>
  <c r="F99" s="1"/>
  <c r="F98" s="1"/>
  <c r="F97" s="1"/>
  <c r="G100"/>
  <c r="G99" s="1"/>
  <c r="G98" s="1"/>
  <c r="G97" s="1"/>
  <c r="G95"/>
  <c r="G94" s="1"/>
  <c r="F95"/>
  <c r="F94"/>
  <c r="F93" s="1"/>
  <c r="F92" s="1"/>
  <c r="G93"/>
  <c r="G92" s="1"/>
  <c r="G90"/>
  <c r="F90"/>
  <c r="F87" s="1"/>
  <c r="F86" s="1"/>
  <c r="G88"/>
  <c r="F88"/>
  <c r="G87"/>
  <c r="G86" s="1"/>
  <c r="G84"/>
  <c r="F84"/>
  <c r="G83"/>
  <c r="F83"/>
  <c r="G82"/>
  <c r="F82"/>
  <c r="G81"/>
  <c r="F81"/>
  <c r="G80"/>
  <c r="G79" s="1"/>
  <c r="G78" s="1"/>
  <c r="F80"/>
  <c r="F79" s="1"/>
  <c r="F78" s="1"/>
  <c r="G76"/>
  <c r="F76"/>
  <c r="G75"/>
  <c r="F75"/>
  <c r="G73"/>
  <c r="F73"/>
  <c r="G72"/>
  <c r="F72"/>
  <c r="G70"/>
  <c r="F70"/>
  <c r="G69"/>
  <c r="G68" s="1"/>
  <c r="G67" s="1"/>
  <c r="F69"/>
  <c r="F68" s="1"/>
  <c r="F67" s="1"/>
  <c r="G64"/>
  <c r="G63" s="1"/>
  <c r="G62" s="1"/>
  <c r="G61" s="1"/>
  <c r="F64"/>
  <c r="F63" s="1"/>
  <c r="F62" s="1"/>
  <c r="F61" s="1"/>
  <c r="G59"/>
  <c r="G58" s="1"/>
  <c r="G57" s="1"/>
  <c r="G56" s="1"/>
  <c r="F59"/>
  <c r="F58" s="1"/>
  <c r="F57" s="1"/>
  <c r="F56" s="1"/>
  <c r="G54"/>
  <c r="G53" s="1"/>
  <c r="F54"/>
  <c r="F53" s="1"/>
  <c r="G48"/>
  <c r="F48"/>
  <c r="G47"/>
  <c r="G46" s="1"/>
  <c r="G45" s="1"/>
  <c r="G44" s="1"/>
  <c r="G43" s="1"/>
  <c r="F47"/>
  <c r="F46" s="1"/>
  <c r="F45" s="1"/>
  <c r="F44" s="1"/>
  <c r="F43" s="1"/>
  <c r="G41"/>
  <c r="F41"/>
  <c r="G40"/>
  <c r="G39" s="1"/>
  <c r="G38" s="1"/>
  <c r="F40"/>
  <c r="F39" s="1"/>
  <c r="F38" s="1"/>
  <c r="G34"/>
  <c r="F34"/>
  <c r="G33"/>
  <c r="G32" s="1"/>
  <c r="G31" s="1"/>
  <c r="F33"/>
  <c r="F32" s="1"/>
  <c r="F31" s="1"/>
  <c r="G29"/>
  <c r="F29"/>
  <c r="G28"/>
  <c r="G27" s="1"/>
  <c r="G26" s="1"/>
  <c r="G25" s="1"/>
  <c r="F28"/>
  <c r="F27" s="1"/>
  <c r="F26" s="1"/>
  <c r="F25" s="1"/>
  <c r="G23"/>
  <c r="F23"/>
  <c r="G21"/>
  <c r="F21"/>
  <c r="G20"/>
  <c r="G19" s="1"/>
  <c r="G18" s="1"/>
  <c r="G17" s="1"/>
  <c r="G16" s="1"/>
  <c r="G15" s="1"/>
  <c r="G14" s="1"/>
  <c r="F20"/>
  <c r="F19" s="1"/>
  <c r="F18" s="1"/>
  <c r="F17" s="1"/>
  <c r="F16" s="1"/>
  <c r="F15" s="1"/>
  <c r="F14" s="1"/>
  <c r="G66" l="1"/>
  <c r="G270"/>
  <c r="G269" s="1"/>
  <c r="G260" s="1"/>
  <c r="G237" s="1"/>
  <c r="F37"/>
  <c r="F36" s="1"/>
  <c r="F640"/>
  <c r="F52"/>
  <c r="F51"/>
  <c r="F50" s="1"/>
  <c r="F188"/>
  <c r="F66"/>
  <c r="F260"/>
  <c r="G640"/>
  <c r="G639" s="1"/>
  <c r="G642" s="1"/>
  <c r="G51"/>
  <c r="G50" s="1"/>
  <c r="G37" s="1"/>
  <c r="G36" s="1"/>
  <c r="G52"/>
  <c r="F137"/>
  <c r="F117" s="1"/>
  <c r="F237"/>
  <c r="G280"/>
  <c r="F334"/>
  <c r="F333" s="1"/>
  <c r="F332" s="1"/>
  <c r="F280"/>
  <c r="F196"/>
  <c r="F195" s="1"/>
  <c r="G321"/>
  <c r="G320" s="1"/>
  <c r="G310" s="1"/>
  <c r="G309" s="1"/>
  <c r="G439"/>
  <c r="F485"/>
  <c r="F484" s="1"/>
  <c r="F483" s="1"/>
  <c r="F181"/>
  <c r="F180" s="1"/>
  <c r="F179" s="1"/>
  <c r="G197"/>
  <c r="G453"/>
  <c r="G452" s="1"/>
  <c r="G451" s="1"/>
  <c r="F356"/>
  <c r="G423"/>
  <c r="G422" s="1"/>
  <c r="G398"/>
  <c r="G397" s="1"/>
  <c r="G396" s="1"/>
  <c r="G395" s="1"/>
  <c r="G486"/>
  <c r="G567"/>
  <c r="G566" s="1"/>
  <c r="G565" s="1"/>
  <c r="F425"/>
  <c r="F424" s="1"/>
  <c r="F423" s="1"/>
  <c r="F422" s="1"/>
  <c r="F616"/>
  <c r="F615" s="1"/>
  <c r="F614" s="1"/>
  <c r="G356"/>
  <c r="F454"/>
  <c r="F461"/>
  <c r="G499"/>
  <c r="G532"/>
  <c r="G531" s="1"/>
  <c r="G530" s="1"/>
  <c r="G594"/>
  <c r="F639"/>
  <c r="F642" s="1"/>
  <c r="F453" l="1"/>
  <c r="F452" s="1"/>
  <c r="F451" s="1"/>
  <c r="F450" s="1"/>
  <c r="F449" s="1"/>
  <c r="F638" s="1"/>
  <c r="G485"/>
  <c r="G484" s="1"/>
  <c r="G483" s="1"/>
  <c r="G450" s="1"/>
  <c r="G449" s="1"/>
  <c r="G638" s="1"/>
  <c r="G645" l="1"/>
  <c r="G643"/>
  <c r="G649"/>
  <c r="G651" s="1"/>
  <c r="F643"/>
  <c r="F649"/>
  <c r="F651" s="1"/>
  <c r="F645"/>
</calcChain>
</file>

<file path=xl/sharedStrings.xml><?xml version="1.0" encoding="utf-8"?>
<sst xmlns="http://schemas.openxmlformats.org/spreadsheetml/2006/main" count="3145" uniqueCount="534">
  <si>
    <t xml:space="preserve"> муниципального округа</t>
  </si>
  <si>
    <t>к  решению Думы Ханкайского</t>
  </si>
  <si>
    <t>от 19.12.2023 № 670</t>
  </si>
  <si>
    <t xml:space="preserve">Распределение </t>
  </si>
  <si>
    <t xml:space="preserve">бюджетных ассигнований из бюджета Ханкайского муниципального округа на 2025-2026 годы год в </t>
  </si>
  <si>
    <t>ведомственной структуре расходов бюджета Ханкайского муниципального округа</t>
  </si>
  <si>
    <t>(рублей)</t>
  </si>
  <si>
    <t>Наименование показателей</t>
  </si>
  <si>
    <t>Вед.</t>
  </si>
  <si>
    <t>Разд.</t>
  </si>
  <si>
    <t>Ц.ст.</t>
  </si>
  <si>
    <t>Расх.</t>
  </si>
  <si>
    <t>Сумма 2025 год</t>
  </si>
  <si>
    <t>Сумма 2026 год</t>
  </si>
  <si>
    <t>Финансовое управление Администрации Ханкайского муниципального округа Приморского края</t>
  </si>
  <si>
    <t>955</t>
  </si>
  <si>
    <t>0000</t>
  </si>
  <si>
    <t>0000000000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</si>
  <si>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</si>
  <si>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</si>
  <si>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</si>
  <si>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</si>
  <si>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</si>
  <si>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направления деятельности органов местного самоуправления</t>
  </si>
  <si>
    <t>9900000000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</si>
  <si>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</si>
  <si>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</si>
  <si>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</si>
  <si>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</si>
  <si>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</si>
  <si>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</si>
  <si>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</si>
  <si>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</si>
  <si>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</si>
  <si>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</si>
  <si>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</si>
  <si>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</si>
  <si>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</si>
  <si>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</si>
  <si>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</si>
  <si>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</si>
  <si>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"Развитие муниципальной службы в Ханкайском муниципальном округе" на 2020-2026 годы</t>
  </si>
  <si>
    <t>0600000000</t>
  </si>
  <si>
    <t>Основное мероприятие "Совершенствование деятельности муниципальной службы в Ханкайском муниципальном округе"</t>
  </si>
  <si>
    <t>0696100000</t>
  </si>
  <si>
    <t>Диспансеризация муниципальных служащих</t>
  </si>
  <si>
    <t>0696113010</t>
  </si>
  <si>
    <t>Муниципальная программа "Развитие информационного общества в Ханкайском муниципальном округе" на 2020-2026 годы</t>
  </si>
  <si>
    <t>1100000000</t>
  </si>
  <si>
    <t>Основное мероприятие: "Повышение уровня качества предоставления муниципальных услуг"</t>
  </si>
  <si>
    <t>1196200000</t>
  </si>
  <si>
    <t>Мероприятия по информационно-техническому сопровождению коммуникационного оборудования и программных продуктов</t>
  </si>
  <si>
    <t>1196212070</t>
  </si>
  <si>
    <t>Администрация Ханкайского муниципального округа Приморского края</t>
  </si>
  <si>
    <t>956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</si>
  <si>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</si>
  <si>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</si>
  <si>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округа</t>
  </si>
  <si>
    <t>9909910011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</si>
  <si>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</si>
  <si>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</si>
  <si>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</si>
  <si>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</si>
  <si>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Финансовое обеспечение переданных полномочий</t>
  </si>
  <si>
    <t>9910000000</t>
  </si>
  <si>
    <t>Расходы по осуществлению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</si>
  <si>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9919951200</t>
  </si>
  <si>
    <t>Контрольный орган Администрации Ханкайского муниципального округа</t>
  </si>
  <si>
    <t>9909910101</t>
  </si>
  <si>
    <t>Резервные фонды</t>
  </si>
  <si>
    <t>0111</t>
  </si>
  <si>
    <t>Резервный фонды Администрации Ханкайского муниципального района</t>
  </si>
  <si>
    <t>9909900011</t>
  </si>
  <si>
    <t>Резервные средства</t>
  </si>
  <si>
    <t>870</t>
  </si>
  <si>
    <t>Муниципальная программа "Развитие муниципальной службы в  Ханкайском муниципальном округе" на 2020-2026 годы</t>
  </si>
  <si>
    <t>Основное мероприятие: "Совершенствование деятельности муниципальной службы в Ханкайском муниципальном округе"</t>
  </si>
  <si>
    <t>Повышение квалификации муниципальных служащих</t>
  </si>
  <si>
    <t>0696113020</t>
  </si>
  <si>
    <t>Мероприятия по проведению специальной оценки условий труда и  профессиональных рисков</t>
  </si>
  <si>
    <t>0696113030</t>
  </si>
  <si>
    <t>Основное мероприятие: "Обеспечение деятельности муниципальных учреждений"</t>
  </si>
  <si>
    <t>0696400000</t>
  </si>
  <si>
    <t>Расходы на обеспечение деятельности (оказание услуг, выполнение работ) муниципальных учреждений</t>
  </si>
  <si>
    <t>0696470010</t>
  </si>
  <si>
    <t>Расходы на выплаты персоналу казенных учреждений</t>
  </si>
  <si>
    <t>110</t>
  </si>
  <si>
    <t>Основное мероприятие "Прочие расходы"</t>
  </si>
  <si>
    <t>0696570000</t>
  </si>
  <si>
    <t>Расходы на содержание территориальных отделов Администрации  муниципального округа</t>
  </si>
  <si>
    <t>0696570400</t>
  </si>
  <si>
    <t>Муниципальная программа "Доступная среда в Ханкайском муниципальном округе" на 2020-2026 годы</t>
  </si>
  <si>
    <t>0800000000</t>
  </si>
  <si>
    <t>Основное мероприятие: "Доступная среда"</t>
  </si>
  <si>
    <t>0898100000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</si>
  <si>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</si>
  <si>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</si>
  <si>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</si>
  <si>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</si>
  <si>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 xml:space="preserve">Информационное освещение  деятельности органов местного самоуправления </t>
  </si>
  <si>
    <t>1196212080</t>
  </si>
  <si>
    <t>Муниципальная программа "Управление муниципальным имуществом в Ханкайском муниципальном округе" на 2020-2026 годы</t>
  </si>
  <si>
    <t>1500000000</t>
  </si>
  <si>
    <t>Основное мероприятие: "Повышение эффективности управления муниципальным имуществом"</t>
  </si>
  <si>
    <t>1596300000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</si>
  <si>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</si>
  <si>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1596360010</t>
  </si>
  <si>
    <t>Муниципальная программа "Противодействие коррупции в Ханкайском муниципальном округе" на 2020-2026 годы</t>
  </si>
  <si>
    <t>2100000000</t>
  </si>
  <si>
    <t>Основное мероприятие: "Антикоррупционное обучение и антикоррупционная пропаганда"</t>
  </si>
  <si>
    <t>2193400000</t>
  </si>
  <si>
    <t>2193413020</t>
  </si>
  <si>
    <t>Расходы, направленные на возмещение материального ущерба и судебных издержек</t>
  </si>
  <si>
    <t>9909930110</t>
  </si>
  <si>
    <t xml:space="preserve">Исполнение судебных актов
</t>
  </si>
  <si>
    <t>830</t>
  </si>
  <si>
    <t xml:space="preserve">Уплата налогов, сборов и иных платежей
</t>
  </si>
  <si>
    <t>Расходы направленные на ликвидацию муниципальных учреждений</t>
  </si>
  <si>
    <t>9909930200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</si>
  <si>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</si>
  <si>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</si>
  <si>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</si>
  <si>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</si>
  <si>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Мероприятия, проводимые Администрацией Ханкайского муниципального округа</t>
  </si>
  <si>
    <t>9909970101</t>
  </si>
  <si>
    <t>Расходы на осуществление переданных полномочий Российской Федерации по государственной регистрации актов гражданского состояния</t>
  </si>
  <si>
    <t>9919959300</t>
  </si>
  <si>
    <t>Расходы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</si>
  <si>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9919993180</t>
  </si>
  <si>
    <t>Расходы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</si>
  <si>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9919993010</t>
  </si>
  <si>
    <t>Расходы на реализацию отдельных государственных полномочий по созданию административных комиссий</t>
  </si>
  <si>
    <t>9919993030</t>
  </si>
  <si>
    <t>Расходы на осуществление отдельных государственных полномочий по государственному управлению охраной труда</t>
  </si>
  <si>
    <t>9919993100</t>
  </si>
  <si>
    <t>Расходы на реализацию отдельных государственных полномочий органов опеки и попечительства в отношении несовершеннолетних</t>
  </si>
  <si>
    <t>9919993160</t>
  </si>
  <si>
    <t>Расходы на осуществление отдельного государственного полномочия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</si>
  <si>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9919993210</t>
  </si>
  <si>
    <t xml:space="preserve">НАЦИОНАЛЬНАЯ ОБОРОНА
</t>
  </si>
  <si>
    <t>0200</t>
  </si>
  <si>
    <t xml:space="preserve">Мобилизационная и вневойсковая подготовка
</t>
  </si>
  <si>
    <t>0203</t>
  </si>
  <si>
    <t>Расходы на осуществление первичного воинского учета на территориях, где отсутствуют военные комиссариаты</t>
  </si>
  <si>
    <t>9919951180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</si>
  <si>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</si>
  <si>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9909941180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</si>
  <si>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</si>
  <si>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</si>
  <si>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</si>
  <si>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0310</t>
  </si>
  <si>
    <t>Мероприятия по подготовке населения и организаций к действиям в чрезвычайной ситуации</t>
  </si>
  <si>
    <t>9909920060</t>
  </si>
  <si>
    <t>Мероприятия, направленные на расходы по обеспечению первичных мер пожарной безопасности</t>
  </si>
  <si>
    <t>9909920400</t>
  </si>
  <si>
    <t>НАЦИОНАЛЬНАЯ ЭКОНОМИКА</t>
  </si>
  <si>
    <t>0400</t>
  </si>
  <si>
    <t>Сельское хозяйство и рыболовство</t>
  </si>
  <si>
    <t>0405</t>
  </si>
  <si>
    <t>Реализация государственных полномочий по организации мероприятий при осуществлении деятельности по обращению с животными без владельцев</t>
  </si>
  <si>
    <t>9919993040</t>
  </si>
  <si>
    <t>Транспорт</t>
  </si>
  <si>
    <t>0408</t>
  </si>
  <si>
    <t>Расходы на реализацию государственного полномочия в сфере транспортного обслуживания по муниципальным маршрутам в границах муниципального образования</t>
  </si>
  <si>
    <t>9919993130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</si>
  <si>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</si>
  <si>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1600000000</t>
  </si>
  <si>
    <t>Основное мероприятие: "Обеспечение доступности транспортных услуг населению"</t>
  </si>
  <si>
    <t>1696100000</t>
  </si>
  <si>
    <t>Расходы связанные с осуществлением регулярных перевозок по регулируемым тарифам</t>
  </si>
  <si>
    <t>1696140802</t>
  </si>
  <si>
    <t>Дорожное хозяйство (дорожные фонды)</t>
  </si>
  <si>
    <t>0409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</si>
  <si>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2020-2026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</si>
  <si>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</si>
  <si>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</si>
  <si>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</si>
  <si>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(содержание и ремонт, проектирование, строительство и капитальный ремонт улично- дородной сети на них и другие расходы)</t>
  </si>
  <si>
    <t>1297342400</t>
  </si>
  <si>
    <t>Расходы на капитальный ремонт и ремонт автомобильных дорог общего пользования населенных пунктов за счет дорожного фонда Приморского края</t>
  </si>
  <si>
    <t>1297392390</t>
  </si>
  <si>
    <t>Расходы по софинансированию на капитальный ремонт и ремонт автомобильных дорог общего пользования населенных пунктов</t>
  </si>
  <si>
    <t>12973S2390</t>
  </si>
  <si>
    <t>Основное мероприятие:" Мероприятия по защите населения и территории от чрезвычайных ситуаций природного и техногенного характера</t>
  </si>
  <si>
    <t>1297400000</t>
  </si>
  <si>
    <t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</t>
  </si>
  <si>
    <t>12974S2760</t>
  </si>
  <si>
    <t>Другие вопросы в области национальной экономики</t>
  </si>
  <si>
    <t>0412</t>
  </si>
  <si>
    <t xml:space="preserve">Муниципальная программа "Развитие малого и среднего предпринимательства в Ханкайском муниципальном округе" на 2020-2026 годы </t>
  </si>
  <si>
    <t>0900000000</t>
  </si>
  <si>
    <t>Основное мероприятие: "Субсидии на оказание поддержки малого и среднего предпринимательства"</t>
  </si>
  <si>
    <t>0999100000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</si>
  <si>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</si>
  <si>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</si>
  <si>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</si>
  <si>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</si>
  <si>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2020-2026 годы</t>
  </si>
  <si>
    <t>1400000000</t>
  </si>
  <si>
    <t>Основное мероприятие: Организация деятельности в области градостроения"</t>
  </si>
  <si>
    <t>1495300000</t>
  </si>
  <si>
    <t>Мероприятия в области градостроительной деятельности</t>
  </si>
  <si>
    <t>1495314010</t>
  </si>
  <si>
    <t>Основное мероприятие: "Организация деятельности в области землепользования"</t>
  </si>
  <si>
    <t>1495400000</t>
  </si>
  <si>
    <t>Мероприятия в области землеустроительной деятельности</t>
  </si>
  <si>
    <t>1495314020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</si>
  <si>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</si>
  <si>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</si>
  <si>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</si>
  <si>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</si>
  <si>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"Управление муниципальным имуществом  в Ханкайском муниципальном округе" на 2020-2026 годы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</si>
  <si>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</si>
  <si>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</si>
  <si>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</si>
  <si>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Коммунальное хозяйство</t>
  </si>
  <si>
    <t>0502</t>
  </si>
  <si>
    <t>Муниципальная программа "Развитие систем жилищно-коммунальной инфраструктуры  в Ханкайском муниципальном округе" на 2020-2026 годы</t>
  </si>
  <si>
    <t>0700000000</t>
  </si>
  <si>
    <t>Основное мероприятие: "Развитие систем энерго- тепло- газо- водоснабжения в Ханкайском муниципальном округе" на 2020-2025 годы</t>
  </si>
  <si>
    <t>0797200000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</si>
  <si>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</si>
  <si>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0797241200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</si>
  <si>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</si>
  <si>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</si>
  <si>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</si>
  <si>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</si>
  <si>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Возмещение части затрат и (или) недополученных доходов юридическим лицам, предоставляющим услуги по водоснабжению</t>
  </si>
  <si>
    <t>0797241500</t>
  </si>
  <si>
    <t>Субсидии муниципальным унитарным предприятиям на финансовое обеспечение затрат по капитальному ремонту</t>
  </si>
  <si>
    <t>0797241600</t>
  </si>
  <si>
    <t>Благоустройство</t>
  </si>
  <si>
    <t>0503</t>
  </si>
  <si>
    <t>Основное мероприятие "Прочие мероприятия"</t>
  </si>
  <si>
    <t>0797400000</t>
  </si>
  <si>
    <t>Мероприятия по обустройству контейнерных площадок</t>
  </si>
  <si>
    <t>0797440010</t>
  </si>
  <si>
    <t>Расходы по организации ритуальных услуг и содержания мест захоронения</t>
  </si>
  <si>
    <t>0797443300</t>
  </si>
  <si>
    <t>Муниципальная программа "Благоустройство, озеленение и освещение территории муниципального округа" на 2021 -2026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</si>
  <si>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</si>
  <si>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</si>
  <si>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</si>
  <si>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</si>
  <si>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</si>
  <si>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</si>
  <si>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</si>
  <si>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</si>
  <si>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</si>
  <si>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</si>
  <si>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</si>
  <si>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</si>
  <si>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</si>
  <si>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Региональный проект "Формирование комфортной городской среды"</t>
  </si>
  <si>
    <t>191F200000</t>
  </si>
  <si>
    <t>Расходы, направленные на  формирование современной городской среды</t>
  </si>
  <si>
    <t>191F255550</t>
  </si>
  <si>
    <t>софин</t>
  </si>
  <si>
    <t>Благоустройство территорий, детских и спортивных площадок на территории Ханкайского муниципального округа</t>
  </si>
  <si>
    <t>191F244100</t>
  </si>
  <si>
    <t>Подпрограмма № 2 «Благоустройство территорий Ханкайского муниципального округа» на 2021 – 2027 годы</t>
  </si>
  <si>
    <t>1920000000</t>
  </si>
  <si>
    <t>Основное мероприятие: "Благоустройство территорий, детских и спортивных площадок"</t>
  </si>
  <si>
    <t>1925900000</t>
  </si>
  <si>
    <t>Расходы, направленные на благоустройство территорий, детских и спортивных площадок на территории Ханкайского муниципального округа, осуществляемые на условиях софинансирования за счет средств краевого бюджета</t>
  </si>
  <si>
    <t>1925992610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</si>
  <si>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</si>
  <si>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</si>
  <si>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1925944100</t>
  </si>
  <si>
    <t>Другие вопросы в области жилищно-коммунального хозяйства</t>
  </si>
  <si>
    <t>0505</t>
  </si>
  <si>
    <t>Муниципальная программа "Развитие систем жилищно-коммунальной инфраструктуры в Ханкайском муниципальном районе" на 2020-2026 годы</t>
  </si>
  <si>
    <t>Основное мероприятие "Развитие систем энерго- тепло- газо- и водоснабжения в Ханкайском муниципальном округе"</t>
  </si>
  <si>
    <t>Расходы по обеспечению граждан твердым топливом на условиях софинансирования за счет средств краевого бюджета</t>
  </si>
  <si>
    <t>0797292620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</si>
  <si>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</si>
  <si>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софинансирование по обеспечению граждан твердым топливом (дровами) за счет средств местного бюджета</t>
  </si>
  <si>
    <t>07972S2620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</si>
  <si>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</si>
  <si>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</si>
  <si>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</si>
  <si>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</si>
  <si>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 Ханкайского муниципального округа" на 2020-2026 годы</t>
  </si>
  <si>
    <t>0300000000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</si>
  <si>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</si>
  <si>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0393100000</t>
  </si>
  <si>
    <t>Оборудование и содержание площадок временного хранения ТБО</t>
  </si>
  <si>
    <t>0393140040</t>
  </si>
  <si>
    <t>Основное мероприятие :"Мероприятия в области окружающей среды"</t>
  </si>
  <si>
    <t>0393300000</t>
  </si>
  <si>
    <t>Мероприятия в области охраны окружающей среды</t>
  </si>
  <si>
    <t>0393340060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</si>
  <si>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2020-2026 годы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</si>
  <si>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</si>
  <si>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</si>
  <si>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</si>
  <si>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</si>
  <si>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</si>
  <si>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ОБРАЗОВАНИЕ</t>
  </si>
  <si>
    <t>0700</t>
  </si>
  <si>
    <t>Дополнительное образование детей</t>
  </si>
  <si>
    <t>0703</t>
  </si>
  <si>
    <t>Муниципальная программа "Развитие культуры и туризма в Ханкайском муниципальном округе" на 2020-2026 годы</t>
  </si>
  <si>
    <t>0200000000</t>
  </si>
  <si>
    <t>Основное мероприятие "Обеспечение деятельности учреждений дополнительного образования"</t>
  </si>
  <si>
    <t>0292200000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</si>
  <si>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</si>
  <si>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0292270040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</si>
  <si>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</si>
  <si>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</si>
  <si>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</si>
  <si>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</si>
  <si>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КУЛЬТУРА, КИНЕМАТОГРАФИЯ</t>
  </si>
  <si>
    <t>0800</t>
  </si>
  <si>
    <t>Культура</t>
  </si>
  <si>
    <t>0801</t>
  </si>
  <si>
    <t>Основное мероприятие: "Обеспечение деятельности музейно- библиотечного обслуживания"</t>
  </si>
  <si>
    <t>0292100000</t>
  </si>
  <si>
    <t>Расходы на обеспечение деятельности (оказание услуг, выполнение работ) муниципальных бюджетных учреждений</t>
  </si>
  <si>
    <t>0292170080</t>
  </si>
  <si>
    <t>Расходы на комплектование книжных фондов и обеспечение информационно-техническим оборудованием библиотек, осуществляемые на условиях софинансирования за счет средств краевого бюджета</t>
  </si>
  <si>
    <t>0292192540</t>
  </si>
  <si>
    <t xml:space="preserve">Комплектование книжных фондов и обеспечение информационно-техническим оборудованием библиотек </t>
  </si>
  <si>
    <t>02921S2540</t>
  </si>
  <si>
    <t>Основное мероприятие: "Обеспечение деятельности учреждений культуры"</t>
  </si>
  <si>
    <t>0292400000</t>
  </si>
  <si>
    <t>0292470080</t>
  </si>
  <si>
    <t>Основное мероприятие: "Прочие мероприятия в области культуры"</t>
  </si>
  <si>
    <t>0292300000</t>
  </si>
  <si>
    <t>Организация и  проведение культурных мероприятий</t>
  </si>
  <si>
    <t>0292320080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</si>
  <si>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</si>
  <si>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02923L4670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</si>
  <si>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</si>
  <si>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</si>
  <si>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</si>
  <si>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</si>
  <si>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</si>
  <si>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9909910060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</si>
  <si>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</si>
  <si>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</si>
  <si>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</si>
  <si>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</si>
  <si>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Муниципальная программа «Комплексное развитие сель-ских территорий Ханкайского муниципального округа» на 2020-2026годы</t>
  </si>
  <si>
    <t>0500000000</t>
  </si>
  <si>
    <t>Основное мероприятие "Субсидирование на приобретение жилья в сельской местности"</t>
  </si>
  <si>
    <t>0590000000</t>
  </si>
  <si>
    <t>Мероприятия по софинансированию расходов на приобретение жилья в сельской местности</t>
  </si>
  <si>
    <t>0595120130</t>
  </si>
  <si>
    <t>Муниципальная программа "Обеспечение жильем молодых семей Ханкайского мунципального округа" на 2020- 2026 годы</t>
  </si>
  <si>
    <t>1000000000</t>
  </si>
  <si>
    <t>Основное мероприятие "Обеспечение выплаты молодым семьям субсидий на приобретение (строительство) стандартного жилья"</t>
  </si>
  <si>
    <t>1095800000</t>
  </si>
  <si>
    <t>Реализация мероприятий по обеспечению жильем молодых семей</t>
  </si>
  <si>
    <t>10958L4970</t>
  </si>
  <si>
    <t>Резервный фонды Администрации Ханкайского муниципального округа</t>
  </si>
  <si>
    <t>Иные выплаты населению</t>
  </si>
  <si>
    <t>360</t>
  </si>
  <si>
    <t>Охрана семьи и детства</t>
  </si>
  <si>
    <t>1004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</si>
  <si>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</si>
  <si>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</si>
  <si>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Другие вопросы в области социальной политики</t>
  </si>
  <si>
    <t>1006</t>
  </si>
  <si>
    <t>Субсидии некоммерческих организациям (за исключением государственных (муниципальных) учреждений)</t>
  </si>
  <si>
    <t>630</t>
  </si>
  <si>
    <t>ФИЗИЧЕСКАЯ КУЛЬТУРА И СПОРТ</t>
  </si>
  <si>
    <t>1100</t>
  </si>
  <si>
    <t>Массовый спорт</t>
  </si>
  <si>
    <t>1102</t>
  </si>
  <si>
    <t>Муниципальная программа  "Развитие физической культуры и спорта в Ханкайском муниципальном районе" на 2020-2026 годы</t>
  </si>
  <si>
    <t>0400000000</t>
  </si>
  <si>
    <t>Основное мероприятие: "Содействие развития физической культуры и спорта в Ханкайском муниципальном районе"</t>
  </si>
  <si>
    <t>0494100000</t>
  </si>
  <si>
    <t>Организация, проведение и участие в спортивных мероприятиях</t>
  </si>
  <si>
    <t>0494120170</t>
  </si>
  <si>
    <t xml:space="preserve">Иные бюджетные ассигнования
</t>
  </si>
  <si>
    <t xml:space="preserve">Уплата налогов, сборов и иных платежей
</t>
  </si>
  <si>
    <t>Расходы на организацию физкультурно-спортивной работы по месту жительства на условиях софинансирования за счет средств краевого бюджета</t>
  </si>
  <si>
    <t>0494192190</t>
  </si>
  <si>
    <t>Организация физкультурно-спортивной работы по месту жительства</t>
  </si>
  <si>
    <t>04941S2190</t>
  </si>
  <si>
    <t>Муниципальная программа "Укрепление общественного здоровья в Ханкайском муниципальном округе" на 2020-2026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</si>
  <si>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</si>
  <si>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</si>
  <si>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</si>
  <si>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</si>
  <si>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</si>
  <si>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</si>
  <si>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</si>
  <si>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</si>
  <si>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</si>
  <si>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</si>
  <si>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Субсидии автономным учреждениям</t>
  </si>
  <si>
    <t>620</t>
  </si>
  <si>
    <t>Дума Ханкайского муниципального округа Приморского края</t>
  </si>
  <si>
    <t>957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</si>
  <si>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</si>
  <si>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</si>
  <si>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округа</t>
  </si>
  <si>
    <t>9909910021</t>
  </si>
  <si>
    <t>Депутаты Думы Ханкайского муниципального округа</t>
  </si>
  <si>
    <t>9909910041</t>
  </si>
  <si>
    <t>Мероприятия, проводимые Думой Ханкайского муниципального округа</t>
  </si>
  <si>
    <t>Управление образования Администрации Ханкайского муниципального округа Приморского края</t>
  </si>
  <si>
    <t>958</t>
  </si>
  <si>
    <t>Дошкольное образование</t>
  </si>
  <si>
    <t>0701</t>
  </si>
  <si>
    <t>Муниципальная программа  "Развитие образования в Ханкайском муниципальном округе" на 2020-2026 годы</t>
  </si>
  <si>
    <t>0100000000</t>
  </si>
  <si>
    <t>Подпрограмма "Развитие дошкольного образования в Ханкайском муниципальном округе" 2020-2025 годы</t>
  </si>
  <si>
    <t>0110000000</t>
  </si>
  <si>
    <t>Основное мероприятие: "Обеспечение воспитательного процесса в дошкольных образовательных учреждениях"</t>
  </si>
  <si>
    <t>0111100000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</si>
  <si>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</si>
  <si>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0111170020</t>
  </si>
  <si>
    <t xml:space="preserve"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</si>
  <si>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>0111193070</t>
  </si>
  <si>
    <t>Основное меропритяие: "Мероприятия не связанные с воспитательным процессом"</t>
  </si>
  <si>
    <t>0111200000</t>
  </si>
  <si>
    <t>Обеспечение беспрепятственного доступа инвалидов к объектам социальной инфраструктуры</t>
  </si>
  <si>
    <t>0111220020</t>
  </si>
  <si>
    <t>Мероприятия по профилактике терроризма и экстремизма</t>
  </si>
  <si>
    <t>0111220040</t>
  </si>
  <si>
    <t>Мероприятия по пожарной безопасности</t>
  </si>
  <si>
    <t>0111220400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</si>
  <si>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</si>
  <si>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</si>
  <si>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Расходы на обустройство прилегающей территории образовательных учреждений</t>
  </si>
  <si>
    <t>0111270090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</si>
  <si>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за счет краевого бюджета</t>
  </si>
  <si>
    <t>0111292020</t>
  </si>
  <si>
    <t>Расходы по софинансирорванию из местного бюджета на проведение текущего, капитального ремонта зданий и  помещений и обустройство прилегающей территории образовательных учреждений</t>
  </si>
  <si>
    <t>01112S2020</t>
  </si>
  <si>
    <t>Общее образование</t>
  </si>
  <si>
    <t>0702</t>
  </si>
  <si>
    <t>Подпрограмма "Развитие системы общего образования в  Ханкайском муниципальном округе" на 2020-2025 годы</t>
  </si>
  <si>
    <t>0120000000</t>
  </si>
  <si>
    <t>Основное мероприятие: "Обеспечение деятельности организаций, осуществляющих программу общего образования"</t>
  </si>
  <si>
    <t>0121100000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</si>
  <si>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</si>
  <si>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0121153030</t>
  </si>
  <si>
    <t>Расходы на обеспечение деятельности (оказание услуг, выполнение работ) муниципальных общеобразовательных учреждений</t>
  </si>
  <si>
    <t>0121170030</t>
  </si>
  <si>
    <t xml:space="preserve"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 </t>
  </si>
  <si>
    <t>0121193060</t>
  </si>
  <si>
    <t>Расходы на осуществление отдельных государственных полномочий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</si>
  <si>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01211R3040</t>
  </si>
  <si>
    <t>Основное мероприятие: "Мероприятия не связанные с образовательным процессом"</t>
  </si>
  <si>
    <t>0121200000</t>
  </si>
  <si>
    <t>0121220040</t>
  </si>
  <si>
    <t>0121220400</t>
  </si>
  <si>
    <t>0121270060</t>
  </si>
  <si>
    <t>Капитальный ремонт зданий муниципальных общеобразовательных учреждений</t>
  </si>
  <si>
    <t>0121292340</t>
  </si>
  <si>
    <t>Расходы на проведение ремонтных работ общеобразовательных учреждений</t>
  </si>
  <si>
    <t>01212S2340</t>
  </si>
  <si>
    <t>Основное мероприятие: "Создание условий для получения качественного общего образовани"</t>
  </si>
  <si>
    <t>0121400000</t>
  </si>
  <si>
    <t>Расходы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</si>
  <si>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0121493150</t>
  </si>
  <si>
    <t>Обеспечение бесплатным питанием обучающихся в общеобразовательных организациях, родители (законные представители) которых принимают участие в специальной военной операции на территориях Донецкой Народной Республики, Луганской народной Республики и Украины, а также мобилизо-ванные, в соответствии с Указом Президента Российской Федерации от 21.09.2022 № 647 «Об объявлении частичной мобилизации в Российской Федерации</t>
  </si>
  <si>
    <t>0121420610</t>
  </si>
  <si>
    <t>Региональный проект "Успех каждого ребенка"</t>
  </si>
  <si>
    <t>012E200000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</si>
  <si>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</si>
  <si>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012E250980</t>
  </si>
  <si>
    <t>Региональный проект "Патриотическое воспитание граждан Российской Федерации"</t>
  </si>
  <si>
    <t>012EB51790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</si>
  <si>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</si>
  <si>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"Развитие системы дополнительного образования в Ханкайском муниципальном округе" на 2020-2025 годы</t>
  </si>
  <si>
    <t>0130000000</t>
  </si>
  <si>
    <t>Основное мероприятие: "Обеспечение деятельности учреждений дополнительного образования"</t>
  </si>
  <si>
    <t>0131100000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</si>
  <si>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</si>
  <si>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0131170040</t>
  </si>
  <si>
    <t>Основное мероприятие: "Мероприятия не связанные с дополнительным образовательным процессом"</t>
  </si>
  <si>
    <t>0131200000</t>
  </si>
  <si>
    <t>0131220040</t>
  </si>
  <si>
    <t>0131220400</t>
  </si>
  <si>
    <t>Расходы на проведение текущего, капитального ремонта зданий и  помещений и обустройство прилегающей территории образовательных учреждений</t>
  </si>
  <si>
    <t>01321270090</t>
  </si>
  <si>
    <t>0131270090</t>
  </si>
  <si>
    <t>0131270060</t>
  </si>
  <si>
    <t>Основное мероприятие "Дополнительное образование детей в рамках исполнения муниципального социального заказа на оказание муниципальных услуг по социальным сертификатам"</t>
  </si>
  <si>
    <t>0131400000</t>
  </si>
  <si>
    <t>Субсидии на финансирование муниципального задания в рамках исполнения муниципального социального заказа на оказание муниципальных услуг в социальной сфере</t>
  </si>
  <si>
    <t>0131470140</t>
  </si>
  <si>
    <t xml:space="preserve">Молодежная политика </t>
  </si>
  <si>
    <t>0707</t>
  </si>
  <si>
    <t>Подпрограмма "Развитие системы общего образования в  Ханкайском муниципальном округе" в 2020-2025 годы</t>
  </si>
  <si>
    <t>Мероприятия по профилактике правонарушений</t>
  </si>
  <si>
    <t>0121220050</t>
  </si>
  <si>
    <t>Основное мероприятие: "Мероприятия для детей и молодежи"</t>
  </si>
  <si>
    <t>0191200000</t>
  </si>
  <si>
    <t>Проведение мероприятий для  детей и молодежи</t>
  </si>
  <si>
    <t>0191220160</t>
  </si>
  <si>
    <t>Другие вопросы в области образования</t>
  </si>
  <si>
    <t>0709</t>
  </si>
  <si>
    <t>Муниципальная программа "Развитие образования в Ханкайском муниципальном округе" на 2020-2026 годы</t>
  </si>
  <si>
    <t>Основное мероприятие: "Обеспечение деятельности инфраструктуры образовательных учреждений"</t>
  </si>
  <si>
    <t>0191100000</t>
  </si>
  <si>
    <t>0191110031</t>
  </si>
  <si>
    <t>0191170010</t>
  </si>
  <si>
    <t>Расходы на обеспечение деятельности (оказание услуг, выполнение работ) муниципальных автономных учреждений</t>
  </si>
  <si>
    <t>0191170070</t>
  </si>
  <si>
    <t>Расходы на осуществление отдельных государственных полномочий по организации и обеспечению оздоровления и отдыха детей (за исключением организации отдыха детей в каникулярное время)</t>
  </si>
  <si>
    <t>0121493080</t>
  </si>
  <si>
    <t>Региональный проект "Современная школа"</t>
  </si>
  <si>
    <t>019E100000</t>
  </si>
  <si>
    <t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</si>
  <si>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019E193140</t>
  </si>
  <si>
    <t>Основное мероприятие: "Меры поддержки семей, имеющих детей"</t>
  </si>
  <si>
    <t>0111300000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</si>
  <si>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</si>
  <si>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0111393090</t>
  </si>
  <si>
    <t>Основное мероприятие: "Содействие развитию физической культуры и спорта в Ханкайском муниципальном районе"</t>
  </si>
  <si>
    <t>0490000000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</si>
  <si>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</si>
  <si>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</si>
  <si>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</si>
  <si>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9909910050</t>
  </si>
  <si>
    <t>ИТОГО</t>
  </si>
  <si>
    <t>собственные</t>
  </si>
  <si>
    <t>краевые</t>
  </si>
  <si>
    <t xml:space="preserve">условно утвержденные </t>
  </si>
  <si>
    <t>софинансирование</t>
  </si>
  <si>
    <t>в составе краевых</t>
  </si>
  <si>
    <t>Публично-нормативные</t>
  </si>
  <si>
    <t xml:space="preserve">глава </t>
  </si>
  <si>
    <t>председ</t>
  </si>
  <si>
    <t>Приложение 8</t>
  </si>
  <si>
    <t>к решению Думы Ханкайского</t>
  </si>
  <si>
    <t>от   26.03.2024 № 733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</si>
</sst>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8"/>
      <color rgb="FF000000"/>
      <name val="Arial Cyr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C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11" fillId="0" borderId="4">
      <alignment horizontal="center" vertical="center" wrapText="1"/>
    </xf>
    <xf numFmtId="4" fontId="12" fillId="2" borderId="4">
      <alignment horizontal="right" vertical="top" shrinkToFit="1"/>
    </xf>
    <xf numFmtId="0" fontId="13" fillId="3" borderId="4">
      <alignment vertical="top" wrapText="1"/>
    </xf>
    <xf numFmtId="4" fontId="13" fillId="0" borderId="8">
      <alignment horizontal="right" wrapText="1"/>
    </xf>
    <xf numFmtId="0" fontId="14" fillId="0" borderId="0">
      <alignment vertical="top" wrapText="1"/>
    </xf>
    <xf numFmtId="0" fontId="15" fillId="0" borderId="0"/>
    <xf numFmtId="0" fontId="14" fillId="0" borderId="0">
      <alignment vertical="top" wrapText="1"/>
    </xf>
    <xf numFmtId="0" fontId="14" fillId="0" borderId="0">
      <alignment vertical="top" wrapText="1"/>
    </xf>
  </cellStyleXfs>
  <cellXfs count="80">
    <xf numFmtId="0" fontId="0" fillId="0" borderId="0" xfId="0"/>
    <xf numFmtId="0" fontId="1" fillId="0" borderId="0" xfId="0" applyFont="1" applyFill="1" applyAlignment="1">
      <alignment vertical="top"/>
    </xf>
    <xf numFmtId="0" fontId="1" fillId="0" borderId="0" xfId="0" applyFont="1" applyFill="1"/>
    <xf numFmtId="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49" fontId="3" fillId="0" borderId="2" xfId="0" applyNumberFormat="1" applyFont="1" applyFill="1" applyBorder="1" applyAlignment="1">
      <alignment horizontal="center" vertical="top" shrinkToFit="1"/>
    </xf>
    <xf numFmtId="4" fontId="3" fillId="0" borderId="1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Fill="1"/>
    <xf numFmtId="0" fontId="4" fillId="0" borderId="0" xfId="0" applyFont="1" applyFill="1"/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shrinkToFit="1"/>
    </xf>
    <xf numFmtId="49" fontId="1" fillId="0" borderId="2" xfId="0" applyNumberFormat="1" applyFont="1" applyFill="1" applyBorder="1" applyAlignment="1">
      <alignment horizontal="center" vertical="top" shrinkToFit="1"/>
    </xf>
    <xf numFmtId="4" fontId="1" fillId="0" borderId="1" xfId="0" applyNumberFormat="1" applyFont="1" applyFill="1" applyBorder="1" applyAlignment="1">
      <alignment horizontal="center" vertical="center" shrinkToFit="1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shrinkToFit="1"/>
    </xf>
    <xf numFmtId="49" fontId="5" fillId="0" borderId="2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4" fontId="6" fillId="0" borderId="0" xfId="0" applyNumberFormat="1" applyFont="1" applyFill="1"/>
    <xf numFmtId="0" fontId="6" fillId="0" borderId="0" xfId="0" applyFont="1" applyFill="1"/>
    <xf numFmtId="4" fontId="5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 horizontal="right" vertical="top"/>
    </xf>
    <xf numFmtId="4" fontId="7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4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top" shrinkToFit="1"/>
    </xf>
    <xf numFmtId="49" fontId="8" fillId="0" borderId="1" xfId="0" applyNumberFormat="1" applyFont="1" applyFill="1" applyBorder="1" applyAlignment="1">
      <alignment horizontal="center" shrinkToFit="1"/>
    </xf>
    <xf numFmtId="49" fontId="8" fillId="0" borderId="2" xfId="0" applyNumberFormat="1" applyFont="1" applyFill="1" applyBorder="1" applyAlignment="1">
      <alignment horizontal="center" shrinkToFit="1"/>
    </xf>
    <xf numFmtId="4" fontId="8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5" fillId="0" borderId="1" xfId="0" quotePrefix="1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shrinkToFit="1"/>
    </xf>
    <xf numFmtId="49" fontId="1" fillId="0" borderId="1" xfId="0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>
      <alignment vertical="top"/>
    </xf>
    <xf numFmtId="0" fontId="1" fillId="0" borderId="1" xfId="0" applyFont="1" applyFill="1" applyBorder="1"/>
    <xf numFmtId="49" fontId="1" fillId="0" borderId="1" xfId="0" applyNumberFormat="1" applyFont="1" applyFill="1" applyBorder="1"/>
    <xf numFmtId="49" fontId="1" fillId="0" borderId="0" xfId="0" applyNumberFormat="1" applyFont="1" applyFill="1"/>
    <xf numFmtId="49" fontId="2" fillId="0" borderId="0" xfId="0" applyNumberFormat="1" applyFont="1" applyFill="1"/>
    <xf numFmtId="4" fontId="10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/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Alignment="1"/>
  </cellXfs>
  <cellStyles count="9">
    <cellStyle name="xl22 2" xfId="1"/>
    <cellStyle name="xl38" xfId="2"/>
    <cellStyle name="xl39" xfId="3"/>
    <cellStyle name="xl83" xfId="4"/>
    <cellStyle name="Обычный" xfId="0" builtinId="0"/>
    <cellStyle name="Обычный 2" xfId="5"/>
    <cellStyle name="Обычный 2 2" xfId="6"/>
    <cellStyle name="Обычный 3" xfId="7"/>
    <cellStyle name="Обычный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4/&#1091;&#1090;&#1086;&#1095;&#1085;&#1077;&#1085;&#1080;&#1077;_&#1084;&#1072;&#1088;&#1090;/&#1055;&#1088;&#1080;&#1083;&#1086;&#1078;&#1077;&#1085;&#1080;&#1077;%20&#1082;%20&#1088;&#1077;&#1096;&#1077;&#1085;&#1080;&#1102;%201-12_&#1091;&#1090;&#1086;&#1095;&#1085;&#1077;&#1085;&#1080;&#1077;%20&#1084;&#1072;&#1088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 "/>
      <sheetName val="прил 3 "/>
      <sheetName val="прил 4"/>
      <sheetName val="прил 5 "/>
      <sheetName val="прил 6 "/>
      <sheetName val="прил 7 "/>
      <sheetName val="прил "/>
      <sheetName val="прил 8"/>
      <sheetName val="прил 9 "/>
      <sheetName val="прил 10 "/>
      <sheetName val="прил 11"/>
      <sheetName val="прил 12 "/>
      <sheetName val="потребность 2023 (5)"/>
      <sheetName val="потребность 2024 1 (МБ)"/>
      <sheetName val="потребность 2024 проект (МБ)"/>
      <sheetName val="потребность 2024 проект весь"/>
      <sheetName val="Лист2"/>
    </sheetNames>
    <sheetDataSet>
      <sheetData sheetId="0"/>
      <sheetData sheetId="1"/>
      <sheetData sheetId="2"/>
      <sheetData sheetId="3">
        <row r="45">
          <cell r="C45">
            <v>14134434.309999999</v>
          </cell>
          <cell r="D45">
            <v>14183704.079999998</v>
          </cell>
        </row>
        <row r="55">
          <cell r="C55">
            <v>611399709.72000015</v>
          </cell>
          <cell r="D55">
            <v>652829509.04000008</v>
          </cell>
        </row>
        <row r="66">
          <cell r="C66">
            <v>26782856.640000001</v>
          </cell>
          <cell r="D66">
            <v>27628570.800000001</v>
          </cell>
        </row>
        <row r="69">
          <cell r="C69">
            <v>1072097996.6700002</v>
          </cell>
          <cell r="D69">
            <v>1118641779.9200001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2"/>
  <sheetViews>
    <sheetView tabSelected="1" view="pageBreakPreview" zoomScale="75" zoomScaleNormal="100" zoomScaleSheetLayoutView="75" workbookViewId="0">
      <selection activeCell="G5" sqref="G5"/>
    </sheetView>
  </sheetViews>
  <sheetFormatPr defaultRowHeight="18" outlineLevelRow="7"/>
  <cols>
    <col min="1" max="1" width="62.33203125" style="1" customWidth="1"/>
    <col min="2" max="2" width="6.33203125" style="2" customWidth="1"/>
    <col min="3" max="3" width="6.6640625" style="2" customWidth="1"/>
    <col min="4" max="4" width="15.88671875" style="2" customWidth="1"/>
    <col min="5" max="5" width="6.88671875" style="2" customWidth="1"/>
    <col min="6" max="6" width="20.77734375" style="3" customWidth="1"/>
    <col min="7" max="7" width="22" style="8" customWidth="1"/>
    <col min="8" max="8" width="20.21875" style="5" customWidth="1"/>
    <col min="9" max="10" width="9" style="6"/>
    <col min="11" max="11" width="18.33203125" style="6" bestFit="1" customWidth="1"/>
    <col min="12" max="12" width="16.109375" style="6" customWidth="1"/>
    <col min="13" max="238" width="9" style="6"/>
    <col min="239" max="239" width="75.88671875" style="6" customWidth="1"/>
    <col min="240" max="241" width="7.6640625" style="6" customWidth="1"/>
    <col min="242" max="242" width="9.6640625" style="6" customWidth="1"/>
    <col min="243" max="243" width="7.6640625" style="6" customWidth="1"/>
    <col min="244" max="247" width="0" style="6" hidden="1" customWidth="1"/>
    <col min="248" max="248" width="14.33203125" style="6" customWidth="1"/>
    <col min="249" max="254" width="0" style="6" hidden="1" customWidth="1"/>
    <col min="255" max="255" width="10.109375" style="6" bestFit="1" customWidth="1"/>
    <col min="256" max="494" width="9" style="6"/>
    <col min="495" max="495" width="75.88671875" style="6" customWidth="1"/>
    <col min="496" max="497" width="7.6640625" style="6" customWidth="1"/>
    <col min="498" max="498" width="9.6640625" style="6" customWidth="1"/>
    <col min="499" max="499" width="7.6640625" style="6" customWidth="1"/>
    <col min="500" max="503" width="0" style="6" hidden="1" customWidth="1"/>
    <col min="504" max="504" width="14.33203125" style="6" customWidth="1"/>
    <col min="505" max="510" width="0" style="6" hidden="1" customWidth="1"/>
    <col min="511" max="511" width="10.109375" style="6" bestFit="1" customWidth="1"/>
    <col min="512" max="750" width="9" style="6"/>
    <col min="751" max="751" width="75.88671875" style="6" customWidth="1"/>
    <col min="752" max="753" width="7.6640625" style="6" customWidth="1"/>
    <col min="754" max="754" width="9.6640625" style="6" customWidth="1"/>
    <col min="755" max="755" width="7.6640625" style="6" customWidth="1"/>
    <col min="756" max="759" width="0" style="6" hidden="1" customWidth="1"/>
    <col min="760" max="760" width="14.33203125" style="6" customWidth="1"/>
    <col min="761" max="766" width="0" style="6" hidden="1" customWidth="1"/>
    <col min="767" max="767" width="10.109375" style="6" bestFit="1" customWidth="1"/>
    <col min="768" max="1006" width="9" style="6"/>
    <col min="1007" max="1007" width="75.88671875" style="6" customWidth="1"/>
    <col min="1008" max="1009" width="7.6640625" style="6" customWidth="1"/>
    <col min="1010" max="1010" width="9.6640625" style="6" customWidth="1"/>
    <col min="1011" max="1011" width="7.6640625" style="6" customWidth="1"/>
    <col min="1012" max="1015" width="0" style="6" hidden="1" customWidth="1"/>
    <col min="1016" max="1016" width="14.33203125" style="6" customWidth="1"/>
    <col min="1017" max="1022" width="0" style="6" hidden="1" customWidth="1"/>
    <col min="1023" max="1023" width="10.109375" style="6" bestFit="1" customWidth="1"/>
    <col min="1024" max="1262" width="9" style="6"/>
    <col min="1263" max="1263" width="75.88671875" style="6" customWidth="1"/>
    <col min="1264" max="1265" width="7.6640625" style="6" customWidth="1"/>
    <col min="1266" max="1266" width="9.6640625" style="6" customWidth="1"/>
    <col min="1267" max="1267" width="7.6640625" style="6" customWidth="1"/>
    <col min="1268" max="1271" width="0" style="6" hidden="1" customWidth="1"/>
    <col min="1272" max="1272" width="14.33203125" style="6" customWidth="1"/>
    <col min="1273" max="1278" width="0" style="6" hidden="1" customWidth="1"/>
    <col min="1279" max="1279" width="10.109375" style="6" bestFit="1" customWidth="1"/>
    <col min="1280" max="1518" width="9" style="6"/>
    <col min="1519" max="1519" width="75.88671875" style="6" customWidth="1"/>
    <col min="1520" max="1521" width="7.6640625" style="6" customWidth="1"/>
    <col min="1522" max="1522" width="9.6640625" style="6" customWidth="1"/>
    <col min="1523" max="1523" width="7.6640625" style="6" customWidth="1"/>
    <col min="1524" max="1527" width="0" style="6" hidden="1" customWidth="1"/>
    <col min="1528" max="1528" width="14.33203125" style="6" customWidth="1"/>
    <col min="1529" max="1534" width="0" style="6" hidden="1" customWidth="1"/>
    <col min="1535" max="1535" width="10.109375" style="6" bestFit="1" customWidth="1"/>
    <col min="1536" max="1774" width="9" style="6"/>
    <col min="1775" max="1775" width="75.88671875" style="6" customWidth="1"/>
    <col min="1776" max="1777" width="7.6640625" style="6" customWidth="1"/>
    <col min="1778" max="1778" width="9.6640625" style="6" customWidth="1"/>
    <col min="1779" max="1779" width="7.6640625" style="6" customWidth="1"/>
    <col min="1780" max="1783" width="0" style="6" hidden="1" customWidth="1"/>
    <col min="1784" max="1784" width="14.33203125" style="6" customWidth="1"/>
    <col min="1785" max="1790" width="0" style="6" hidden="1" customWidth="1"/>
    <col min="1791" max="1791" width="10.109375" style="6" bestFit="1" customWidth="1"/>
    <col min="1792" max="2030" width="9" style="6"/>
    <col min="2031" max="2031" width="75.88671875" style="6" customWidth="1"/>
    <col min="2032" max="2033" width="7.6640625" style="6" customWidth="1"/>
    <col min="2034" max="2034" width="9.6640625" style="6" customWidth="1"/>
    <col min="2035" max="2035" width="7.6640625" style="6" customWidth="1"/>
    <col min="2036" max="2039" width="0" style="6" hidden="1" customWidth="1"/>
    <col min="2040" max="2040" width="14.33203125" style="6" customWidth="1"/>
    <col min="2041" max="2046" width="0" style="6" hidden="1" customWidth="1"/>
    <col min="2047" max="2047" width="10.109375" style="6" bestFit="1" customWidth="1"/>
    <col min="2048" max="2286" width="9" style="6"/>
    <col min="2287" max="2287" width="75.88671875" style="6" customWidth="1"/>
    <col min="2288" max="2289" width="7.6640625" style="6" customWidth="1"/>
    <col min="2290" max="2290" width="9.6640625" style="6" customWidth="1"/>
    <col min="2291" max="2291" width="7.6640625" style="6" customWidth="1"/>
    <col min="2292" max="2295" width="0" style="6" hidden="1" customWidth="1"/>
    <col min="2296" max="2296" width="14.33203125" style="6" customWidth="1"/>
    <col min="2297" max="2302" width="0" style="6" hidden="1" customWidth="1"/>
    <col min="2303" max="2303" width="10.109375" style="6" bestFit="1" customWidth="1"/>
    <col min="2304" max="2542" width="9" style="6"/>
    <col min="2543" max="2543" width="75.88671875" style="6" customWidth="1"/>
    <col min="2544" max="2545" width="7.6640625" style="6" customWidth="1"/>
    <col min="2546" max="2546" width="9.6640625" style="6" customWidth="1"/>
    <col min="2547" max="2547" width="7.6640625" style="6" customWidth="1"/>
    <col min="2548" max="2551" width="0" style="6" hidden="1" customWidth="1"/>
    <col min="2552" max="2552" width="14.33203125" style="6" customWidth="1"/>
    <col min="2553" max="2558" width="0" style="6" hidden="1" customWidth="1"/>
    <col min="2559" max="2559" width="10.109375" style="6" bestFit="1" customWidth="1"/>
    <col min="2560" max="2798" width="9" style="6"/>
    <col min="2799" max="2799" width="75.88671875" style="6" customWidth="1"/>
    <col min="2800" max="2801" width="7.6640625" style="6" customWidth="1"/>
    <col min="2802" max="2802" width="9.6640625" style="6" customWidth="1"/>
    <col min="2803" max="2803" width="7.6640625" style="6" customWidth="1"/>
    <col min="2804" max="2807" width="0" style="6" hidden="1" customWidth="1"/>
    <col min="2808" max="2808" width="14.33203125" style="6" customWidth="1"/>
    <col min="2809" max="2814" width="0" style="6" hidden="1" customWidth="1"/>
    <col min="2815" max="2815" width="10.109375" style="6" bestFit="1" customWidth="1"/>
    <col min="2816" max="3054" width="9" style="6"/>
    <col min="3055" max="3055" width="75.88671875" style="6" customWidth="1"/>
    <col min="3056" max="3057" width="7.6640625" style="6" customWidth="1"/>
    <col min="3058" max="3058" width="9.6640625" style="6" customWidth="1"/>
    <col min="3059" max="3059" width="7.6640625" style="6" customWidth="1"/>
    <col min="3060" max="3063" width="0" style="6" hidden="1" customWidth="1"/>
    <col min="3064" max="3064" width="14.33203125" style="6" customWidth="1"/>
    <col min="3065" max="3070" width="0" style="6" hidden="1" customWidth="1"/>
    <col min="3071" max="3071" width="10.109375" style="6" bestFit="1" customWidth="1"/>
    <col min="3072" max="3310" width="9" style="6"/>
    <col min="3311" max="3311" width="75.88671875" style="6" customWidth="1"/>
    <col min="3312" max="3313" width="7.6640625" style="6" customWidth="1"/>
    <col min="3314" max="3314" width="9.6640625" style="6" customWidth="1"/>
    <col min="3315" max="3315" width="7.6640625" style="6" customWidth="1"/>
    <col min="3316" max="3319" width="0" style="6" hidden="1" customWidth="1"/>
    <col min="3320" max="3320" width="14.33203125" style="6" customWidth="1"/>
    <col min="3321" max="3326" width="0" style="6" hidden="1" customWidth="1"/>
    <col min="3327" max="3327" width="10.109375" style="6" bestFit="1" customWidth="1"/>
    <col min="3328" max="3566" width="9" style="6"/>
    <col min="3567" max="3567" width="75.88671875" style="6" customWidth="1"/>
    <col min="3568" max="3569" width="7.6640625" style="6" customWidth="1"/>
    <col min="3570" max="3570" width="9.6640625" style="6" customWidth="1"/>
    <col min="3571" max="3571" width="7.6640625" style="6" customWidth="1"/>
    <col min="3572" max="3575" width="0" style="6" hidden="1" customWidth="1"/>
    <col min="3576" max="3576" width="14.33203125" style="6" customWidth="1"/>
    <col min="3577" max="3582" width="0" style="6" hidden="1" customWidth="1"/>
    <col min="3583" max="3583" width="10.109375" style="6" bestFit="1" customWidth="1"/>
    <col min="3584" max="3822" width="9" style="6"/>
    <col min="3823" max="3823" width="75.88671875" style="6" customWidth="1"/>
    <col min="3824" max="3825" width="7.6640625" style="6" customWidth="1"/>
    <col min="3826" max="3826" width="9.6640625" style="6" customWidth="1"/>
    <col min="3827" max="3827" width="7.6640625" style="6" customWidth="1"/>
    <col min="3828" max="3831" width="0" style="6" hidden="1" customWidth="1"/>
    <col min="3832" max="3832" width="14.33203125" style="6" customWidth="1"/>
    <col min="3833" max="3838" width="0" style="6" hidden="1" customWidth="1"/>
    <col min="3839" max="3839" width="10.109375" style="6" bestFit="1" customWidth="1"/>
    <col min="3840" max="4078" width="9" style="6"/>
    <col min="4079" max="4079" width="75.88671875" style="6" customWidth="1"/>
    <col min="4080" max="4081" width="7.6640625" style="6" customWidth="1"/>
    <col min="4082" max="4082" width="9.6640625" style="6" customWidth="1"/>
    <col min="4083" max="4083" width="7.6640625" style="6" customWidth="1"/>
    <col min="4084" max="4087" width="0" style="6" hidden="1" customWidth="1"/>
    <col min="4088" max="4088" width="14.33203125" style="6" customWidth="1"/>
    <col min="4089" max="4094" width="0" style="6" hidden="1" customWidth="1"/>
    <col min="4095" max="4095" width="10.109375" style="6" bestFit="1" customWidth="1"/>
    <col min="4096" max="4334" width="9" style="6"/>
    <col min="4335" max="4335" width="75.88671875" style="6" customWidth="1"/>
    <col min="4336" max="4337" width="7.6640625" style="6" customWidth="1"/>
    <col min="4338" max="4338" width="9.6640625" style="6" customWidth="1"/>
    <col min="4339" max="4339" width="7.6640625" style="6" customWidth="1"/>
    <col min="4340" max="4343" width="0" style="6" hidden="1" customWidth="1"/>
    <col min="4344" max="4344" width="14.33203125" style="6" customWidth="1"/>
    <col min="4345" max="4350" width="0" style="6" hidden="1" customWidth="1"/>
    <col min="4351" max="4351" width="10.109375" style="6" bestFit="1" customWidth="1"/>
    <col min="4352" max="4590" width="9" style="6"/>
    <col min="4591" max="4591" width="75.88671875" style="6" customWidth="1"/>
    <col min="4592" max="4593" width="7.6640625" style="6" customWidth="1"/>
    <col min="4594" max="4594" width="9.6640625" style="6" customWidth="1"/>
    <col min="4595" max="4595" width="7.6640625" style="6" customWidth="1"/>
    <col min="4596" max="4599" width="0" style="6" hidden="1" customWidth="1"/>
    <col min="4600" max="4600" width="14.33203125" style="6" customWidth="1"/>
    <col min="4601" max="4606" width="0" style="6" hidden="1" customWidth="1"/>
    <col min="4607" max="4607" width="10.109375" style="6" bestFit="1" customWidth="1"/>
    <col min="4608" max="4846" width="9" style="6"/>
    <col min="4847" max="4847" width="75.88671875" style="6" customWidth="1"/>
    <col min="4848" max="4849" width="7.6640625" style="6" customWidth="1"/>
    <col min="4850" max="4850" width="9.6640625" style="6" customWidth="1"/>
    <col min="4851" max="4851" width="7.6640625" style="6" customWidth="1"/>
    <col min="4852" max="4855" width="0" style="6" hidden="1" customWidth="1"/>
    <col min="4856" max="4856" width="14.33203125" style="6" customWidth="1"/>
    <col min="4857" max="4862" width="0" style="6" hidden="1" customWidth="1"/>
    <col min="4863" max="4863" width="10.109375" style="6" bestFit="1" customWidth="1"/>
    <col min="4864" max="5102" width="9" style="6"/>
    <col min="5103" max="5103" width="75.88671875" style="6" customWidth="1"/>
    <col min="5104" max="5105" width="7.6640625" style="6" customWidth="1"/>
    <col min="5106" max="5106" width="9.6640625" style="6" customWidth="1"/>
    <col min="5107" max="5107" width="7.6640625" style="6" customWidth="1"/>
    <col min="5108" max="5111" width="0" style="6" hidden="1" customWidth="1"/>
    <col min="5112" max="5112" width="14.33203125" style="6" customWidth="1"/>
    <col min="5113" max="5118" width="0" style="6" hidden="1" customWidth="1"/>
    <col min="5119" max="5119" width="10.109375" style="6" bestFit="1" customWidth="1"/>
    <col min="5120" max="5358" width="9" style="6"/>
    <col min="5359" max="5359" width="75.88671875" style="6" customWidth="1"/>
    <col min="5360" max="5361" width="7.6640625" style="6" customWidth="1"/>
    <col min="5362" max="5362" width="9.6640625" style="6" customWidth="1"/>
    <col min="5363" max="5363" width="7.6640625" style="6" customWidth="1"/>
    <col min="5364" max="5367" width="0" style="6" hidden="1" customWidth="1"/>
    <col min="5368" max="5368" width="14.33203125" style="6" customWidth="1"/>
    <col min="5369" max="5374" width="0" style="6" hidden="1" customWidth="1"/>
    <col min="5375" max="5375" width="10.109375" style="6" bestFit="1" customWidth="1"/>
    <col min="5376" max="5614" width="9" style="6"/>
    <col min="5615" max="5615" width="75.88671875" style="6" customWidth="1"/>
    <col min="5616" max="5617" width="7.6640625" style="6" customWidth="1"/>
    <col min="5618" max="5618" width="9.6640625" style="6" customWidth="1"/>
    <col min="5619" max="5619" width="7.6640625" style="6" customWidth="1"/>
    <col min="5620" max="5623" width="0" style="6" hidden="1" customWidth="1"/>
    <col min="5624" max="5624" width="14.33203125" style="6" customWidth="1"/>
    <col min="5625" max="5630" width="0" style="6" hidden="1" customWidth="1"/>
    <col min="5631" max="5631" width="10.109375" style="6" bestFit="1" customWidth="1"/>
    <col min="5632" max="5870" width="9" style="6"/>
    <col min="5871" max="5871" width="75.88671875" style="6" customWidth="1"/>
    <col min="5872" max="5873" width="7.6640625" style="6" customWidth="1"/>
    <col min="5874" max="5874" width="9.6640625" style="6" customWidth="1"/>
    <col min="5875" max="5875" width="7.6640625" style="6" customWidth="1"/>
    <col min="5876" max="5879" width="0" style="6" hidden="1" customWidth="1"/>
    <col min="5880" max="5880" width="14.33203125" style="6" customWidth="1"/>
    <col min="5881" max="5886" width="0" style="6" hidden="1" customWidth="1"/>
    <col min="5887" max="5887" width="10.109375" style="6" bestFit="1" customWidth="1"/>
    <col min="5888" max="6126" width="9" style="6"/>
    <col min="6127" max="6127" width="75.88671875" style="6" customWidth="1"/>
    <col min="6128" max="6129" width="7.6640625" style="6" customWidth="1"/>
    <col min="6130" max="6130" width="9.6640625" style="6" customWidth="1"/>
    <col min="6131" max="6131" width="7.6640625" style="6" customWidth="1"/>
    <col min="6132" max="6135" width="0" style="6" hidden="1" customWidth="1"/>
    <col min="6136" max="6136" width="14.33203125" style="6" customWidth="1"/>
    <col min="6137" max="6142" width="0" style="6" hidden="1" customWidth="1"/>
    <col min="6143" max="6143" width="10.109375" style="6" bestFit="1" customWidth="1"/>
    <col min="6144" max="6382" width="9" style="6"/>
    <col min="6383" max="6383" width="75.88671875" style="6" customWidth="1"/>
    <col min="6384" max="6385" width="7.6640625" style="6" customWidth="1"/>
    <col min="6386" max="6386" width="9.6640625" style="6" customWidth="1"/>
    <col min="6387" max="6387" width="7.6640625" style="6" customWidth="1"/>
    <col min="6388" max="6391" width="0" style="6" hidden="1" customWidth="1"/>
    <col min="6392" max="6392" width="14.33203125" style="6" customWidth="1"/>
    <col min="6393" max="6398" width="0" style="6" hidden="1" customWidth="1"/>
    <col min="6399" max="6399" width="10.109375" style="6" bestFit="1" customWidth="1"/>
    <col min="6400" max="6638" width="9" style="6"/>
    <col min="6639" max="6639" width="75.88671875" style="6" customWidth="1"/>
    <col min="6640" max="6641" width="7.6640625" style="6" customWidth="1"/>
    <col min="6642" max="6642" width="9.6640625" style="6" customWidth="1"/>
    <col min="6643" max="6643" width="7.6640625" style="6" customWidth="1"/>
    <col min="6644" max="6647" width="0" style="6" hidden="1" customWidth="1"/>
    <col min="6648" max="6648" width="14.33203125" style="6" customWidth="1"/>
    <col min="6649" max="6654" width="0" style="6" hidden="1" customWidth="1"/>
    <col min="6655" max="6655" width="10.109375" style="6" bestFit="1" customWidth="1"/>
    <col min="6656" max="6894" width="9" style="6"/>
    <col min="6895" max="6895" width="75.88671875" style="6" customWidth="1"/>
    <col min="6896" max="6897" width="7.6640625" style="6" customWidth="1"/>
    <col min="6898" max="6898" width="9.6640625" style="6" customWidth="1"/>
    <col min="6899" max="6899" width="7.6640625" style="6" customWidth="1"/>
    <col min="6900" max="6903" width="0" style="6" hidden="1" customWidth="1"/>
    <col min="6904" max="6904" width="14.33203125" style="6" customWidth="1"/>
    <col min="6905" max="6910" width="0" style="6" hidden="1" customWidth="1"/>
    <col min="6911" max="6911" width="10.109375" style="6" bestFit="1" customWidth="1"/>
    <col min="6912" max="7150" width="9" style="6"/>
    <col min="7151" max="7151" width="75.88671875" style="6" customWidth="1"/>
    <col min="7152" max="7153" width="7.6640625" style="6" customWidth="1"/>
    <col min="7154" max="7154" width="9.6640625" style="6" customWidth="1"/>
    <col min="7155" max="7155" width="7.6640625" style="6" customWidth="1"/>
    <col min="7156" max="7159" width="0" style="6" hidden="1" customWidth="1"/>
    <col min="7160" max="7160" width="14.33203125" style="6" customWidth="1"/>
    <col min="7161" max="7166" width="0" style="6" hidden="1" customWidth="1"/>
    <col min="7167" max="7167" width="10.109375" style="6" bestFit="1" customWidth="1"/>
    <col min="7168" max="7406" width="9" style="6"/>
    <col min="7407" max="7407" width="75.88671875" style="6" customWidth="1"/>
    <col min="7408" max="7409" width="7.6640625" style="6" customWidth="1"/>
    <col min="7410" max="7410" width="9.6640625" style="6" customWidth="1"/>
    <col min="7411" max="7411" width="7.6640625" style="6" customWidth="1"/>
    <col min="7412" max="7415" width="0" style="6" hidden="1" customWidth="1"/>
    <col min="7416" max="7416" width="14.33203125" style="6" customWidth="1"/>
    <col min="7417" max="7422" width="0" style="6" hidden="1" customWidth="1"/>
    <col min="7423" max="7423" width="10.109375" style="6" bestFit="1" customWidth="1"/>
    <col min="7424" max="7662" width="9" style="6"/>
    <col min="7663" max="7663" width="75.88671875" style="6" customWidth="1"/>
    <col min="7664" max="7665" width="7.6640625" style="6" customWidth="1"/>
    <col min="7666" max="7666" width="9.6640625" style="6" customWidth="1"/>
    <col min="7667" max="7667" width="7.6640625" style="6" customWidth="1"/>
    <col min="7668" max="7671" width="0" style="6" hidden="1" customWidth="1"/>
    <col min="7672" max="7672" width="14.33203125" style="6" customWidth="1"/>
    <col min="7673" max="7678" width="0" style="6" hidden="1" customWidth="1"/>
    <col min="7679" max="7679" width="10.109375" style="6" bestFit="1" customWidth="1"/>
    <col min="7680" max="7918" width="9" style="6"/>
    <col min="7919" max="7919" width="75.88671875" style="6" customWidth="1"/>
    <col min="7920" max="7921" width="7.6640625" style="6" customWidth="1"/>
    <col min="7922" max="7922" width="9.6640625" style="6" customWidth="1"/>
    <col min="7923" max="7923" width="7.6640625" style="6" customWidth="1"/>
    <col min="7924" max="7927" width="0" style="6" hidden="1" customWidth="1"/>
    <col min="7928" max="7928" width="14.33203125" style="6" customWidth="1"/>
    <col min="7929" max="7934" width="0" style="6" hidden="1" customWidth="1"/>
    <col min="7935" max="7935" width="10.109375" style="6" bestFit="1" customWidth="1"/>
    <col min="7936" max="8174" width="9" style="6"/>
    <col min="8175" max="8175" width="75.88671875" style="6" customWidth="1"/>
    <col min="8176" max="8177" width="7.6640625" style="6" customWidth="1"/>
    <col min="8178" max="8178" width="9.6640625" style="6" customWidth="1"/>
    <col min="8179" max="8179" width="7.6640625" style="6" customWidth="1"/>
    <col min="8180" max="8183" width="0" style="6" hidden="1" customWidth="1"/>
    <col min="8184" max="8184" width="14.33203125" style="6" customWidth="1"/>
    <col min="8185" max="8190" width="0" style="6" hidden="1" customWidth="1"/>
    <col min="8191" max="8191" width="10.109375" style="6" bestFit="1" customWidth="1"/>
    <col min="8192" max="8430" width="9" style="6"/>
    <col min="8431" max="8431" width="75.88671875" style="6" customWidth="1"/>
    <col min="8432" max="8433" width="7.6640625" style="6" customWidth="1"/>
    <col min="8434" max="8434" width="9.6640625" style="6" customWidth="1"/>
    <col min="8435" max="8435" width="7.6640625" style="6" customWidth="1"/>
    <col min="8436" max="8439" width="0" style="6" hidden="1" customWidth="1"/>
    <col min="8440" max="8440" width="14.33203125" style="6" customWidth="1"/>
    <col min="8441" max="8446" width="0" style="6" hidden="1" customWidth="1"/>
    <col min="8447" max="8447" width="10.109375" style="6" bestFit="1" customWidth="1"/>
    <col min="8448" max="8686" width="9" style="6"/>
    <col min="8687" max="8687" width="75.88671875" style="6" customWidth="1"/>
    <col min="8688" max="8689" width="7.6640625" style="6" customWidth="1"/>
    <col min="8690" max="8690" width="9.6640625" style="6" customWidth="1"/>
    <col min="8691" max="8691" width="7.6640625" style="6" customWidth="1"/>
    <col min="8692" max="8695" width="0" style="6" hidden="1" customWidth="1"/>
    <col min="8696" max="8696" width="14.33203125" style="6" customWidth="1"/>
    <col min="8697" max="8702" width="0" style="6" hidden="1" customWidth="1"/>
    <col min="8703" max="8703" width="10.109375" style="6" bestFit="1" customWidth="1"/>
    <col min="8704" max="8942" width="9" style="6"/>
    <col min="8943" max="8943" width="75.88671875" style="6" customWidth="1"/>
    <col min="8944" max="8945" width="7.6640625" style="6" customWidth="1"/>
    <col min="8946" max="8946" width="9.6640625" style="6" customWidth="1"/>
    <col min="8947" max="8947" width="7.6640625" style="6" customWidth="1"/>
    <col min="8948" max="8951" width="0" style="6" hidden="1" customWidth="1"/>
    <col min="8952" max="8952" width="14.33203125" style="6" customWidth="1"/>
    <col min="8953" max="8958" width="0" style="6" hidden="1" customWidth="1"/>
    <col min="8959" max="8959" width="10.109375" style="6" bestFit="1" customWidth="1"/>
    <col min="8960" max="9198" width="9" style="6"/>
    <col min="9199" max="9199" width="75.88671875" style="6" customWidth="1"/>
    <col min="9200" max="9201" width="7.6640625" style="6" customWidth="1"/>
    <col min="9202" max="9202" width="9.6640625" style="6" customWidth="1"/>
    <col min="9203" max="9203" width="7.6640625" style="6" customWidth="1"/>
    <col min="9204" max="9207" width="0" style="6" hidden="1" customWidth="1"/>
    <col min="9208" max="9208" width="14.33203125" style="6" customWidth="1"/>
    <col min="9209" max="9214" width="0" style="6" hidden="1" customWidth="1"/>
    <col min="9215" max="9215" width="10.109375" style="6" bestFit="1" customWidth="1"/>
    <col min="9216" max="9454" width="9" style="6"/>
    <col min="9455" max="9455" width="75.88671875" style="6" customWidth="1"/>
    <col min="9456" max="9457" width="7.6640625" style="6" customWidth="1"/>
    <col min="9458" max="9458" width="9.6640625" style="6" customWidth="1"/>
    <col min="9459" max="9459" width="7.6640625" style="6" customWidth="1"/>
    <col min="9460" max="9463" width="0" style="6" hidden="1" customWidth="1"/>
    <col min="9464" max="9464" width="14.33203125" style="6" customWidth="1"/>
    <col min="9465" max="9470" width="0" style="6" hidden="1" customWidth="1"/>
    <col min="9471" max="9471" width="10.109375" style="6" bestFit="1" customWidth="1"/>
    <col min="9472" max="9710" width="9" style="6"/>
    <col min="9711" max="9711" width="75.88671875" style="6" customWidth="1"/>
    <col min="9712" max="9713" width="7.6640625" style="6" customWidth="1"/>
    <col min="9714" max="9714" width="9.6640625" style="6" customWidth="1"/>
    <col min="9715" max="9715" width="7.6640625" style="6" customWidth="1"/>
    <col min="9716" max="9719" width="0" style="6" hidden="1" customWidth="1"/>
    <col min="9720" max="9720" width="14.33203125" style="6" customWidth="1"/>
    <col min="9721" max="9726" width="0" style="6" hidden="1" customWidth="1"/>
    <col min="9727" max="9727" width="10.109375" style="6" bestFit="1" customWidth="1"/>
    <col min="9728" max="9966" width="9" style="6"/>
    <col min="9967" max="9967" width="75.88671875" style="6" customWidth="1"/>
    <col min="9968" max="9969" width="7.6640625" style="6" customWidth="1"/>
    <col min="9970" max="9970" width="9.6640625" style="6" customWidth="1"/>
    <col min="9971" max="9971" width="7.6640625" style="6" customWidth="1"/>
    <col min="9972" max="9975" width="0" style="6" hidden="1" customWidth="1"/>
    <col min="9976" max="9976" width="14.33203125" style="6" customWidth="1"/>
    <col min="9977" max="9982" width="0" style="6" hidden="1" customWidth="1"/>
    <col min="9983" max="9983" width="10.109375" style="6" bestFit="1" customWidth="1"/>
    <col min="9984" max="10222" width="9" style="6"/>
    <col min="10223" max="10223" width="75.88671875" style="6" customWidth="1"/>
    <col min="10224" max="10225" width="7.6640625" style="6" customWidth="1"/>
    <col min="10226" max="10226" width="9.6640625" style="6" customWidth="1"/>
    <col min="10227" max="10227" width="7.6640625" style="6" customWidth="1"/>
    <col min="10228" max="10231" width="0" style="6" hidden="1" customWidth="1"/>
    <col min="10232" max="10232" width="14.33203125" style="6" customWidth="1"/>
    <col min="10233" max="10238" width="0" style="6" hidden="1" customWidth="1"/>
    <col min="10239" max="10239" width="10.109375" style="6" bestFit="1" customWidth="1"/>
    <col min="10240" max="10478" width="9" style="6"/>
    <col min="10479" max="10479" width="75.88671875" style="6" customWidth="1"/>
    <col min="10480" max="10481" width="7.6640625" style="6" customWidth="1"/>
    <col min="10482" max="10482" width="9.6640625" style="6" customWidth="1"/>
    <col min="10483" max="10483" width="7.6640625" style="6" customWidth="1"/>
    <col min="10484" max="10487" width="0" style="6" hidden="1" customWidth="1"/>
    <col min="10488" max="10488" width="14.33203125" style="6" customWidth="1"/>
    <col min="10489" max="10494" width="0" style="6" hidden="1" customWidth="1"/>
    <col min="10495" max="10495" width="10.109375" style="6" bestFit="1" customWidth="1"/>
    <col min="10496" max="10734" width="9" style="6"/>
    <col min="10735" max="10735" width="75.88671875" style="6" customWidth="1"/>
    <col min="10736" max="10737" width="7.6640625" style="6" customWidth="1"/>
    <col min="10738" max="10738" width="9.6640625" style="6" customWidth="1"/>
    <col min="10739" max="10739" width="7.6640625" style="6" customWidth="1"/>
    <col min="10740" max="10743" width="0" style="6" hidden="1" customWidth="1"/>
    <col min="10744" max="10744" width="14.33203125" style="6" customWidth="1"/>
    <col min="10745" max="10750" width="0" style="6" hidden="1" customWidth="1"/>
    <col min="10751" max="10751" width="10.109375" style="6" bestFit="1" customWidth="1"/>
    <col min="10752" max="10990" width="9" style="6"/>
    <col min="10991" max="10991" width="75.88671875" style="6" customWidth="1"/>
    <col min="10992" max="10993" width="7.6640625" style="6" customWidth="1"/>
    <col min="10994" max="10994" width="9.6640625" style="6" customWidth="1"/>
    <col min="10995" max="10995" width="7.6640625" style="6" customWidth="1"/>
    <col min="10996" max="10999" width="0" style="6" hidden="1" customWidth="1"/>
    <col min="11000" max="11000" width="14.33203125" style="6" customWidth="1"/>
    <col min="11001" max="11006" width="0" style="6" hidden="1" customWidth="1"/>
    <col min="11007" max="11007" width="10.109375" style="6" bestFit="1" customWidth="1"/>
    <col min="11008" max="11246" width="9" style="6"/>
    <col min="11247" max="11247" width="75.88671875" style="6" customWidth="1"/>
    <col min="11248" max="11249" width="7.6640625" style="6" customWidth="1"/>
    <col min="11250" max="11250" width="9.6640625" style="6" customWidth="1"/>
    <col min="11251" max="11251" width="7.6640625" style="6" customWidth="1"/>
    <col min="11252" max="11255" width="0" style="6" hidden="1" customWidth="1"/>
    <col min="11256" max="11256" width="14.33203125" style="6" customWidth="1"/>
    <col min="11257" max="11262" width="0" style="6" hidden="1" customWidth="1"/>
    <col min="11263" max="11263" width="10.109375" style="6" bestFit="1" customWidth="1"/>
    <col min="11264" max="11502" width="9" style="6"/>
    <col min="11503" max="11503" width="75.88671875" style="6" customWidth="1"/>
    <col min="11504" max="11505" width="7.6640625" style="6" customWidth="1"/>
    <col min="11506" max="11506" width="9.6640625" style="6" customWidth="1"/>
    <col min="11507" max="11507" width="7.6640625" style="6" customWidth="1"/>
    <col min="11508" max="11511" width="0" style="6" hidden="1" customWidth="1"/>
    <col min="11512" max="11512" width="14.33203125" style="6" customWidth="1"/>
    <col min="11513" max="11518" width="0" style="6" hidden="1" customWidth="1"/>
    <col min="11519" max="11519" width="10.109375" style="6" bestFit="1" customWidth="1"/>
    <col min="11520" max="11758" width="9" style="6"/>
    <col min="11759" max="11759" width="75.88671875" style="6" customWidth="1"/>
    <col min="11760" max="11761" width="7.6640625" style="6" customWidth="1"/>
    <col min="11762" max="11762" width="9.6640625" style="6" customWidth="1"/>
    <col min="11763" max="11763" width="7.6640625" style="6" customWidth="1"/>
    <col min="11764" max="11767" width="0" style="6" hidden="1" customWidth="1"/>
    <col min="11768" max="11768" width="14.33203125" style="6" customWidth="1"/>
    <col min="11769" max="11774" width="0" style="6" hidden="1" customWidth="1"/>
    <col min="11775" max="11775" width="10.109375" style="6" bestFit="1" customWidth="1"/>
    <col min="11776" max="12014" width="9" style="6"/>
    <col min="12015" max="12015" width="75.88671875" style="6" customWidth="1"/>
    <col min="12016" max="12017" width="7.6640625" style="6" customWidth="1"/>
    <col min="12018" max="12018" width="9.6640625" style="6" customWidth="1"/>
    <col min="12019" max="12019" width="7.6640625" style="6" customWidth="1"/>
    <col min="12020" max="12023" width="0" style="6" hidden="1" customWidth="1"/>
    <col min="12024" max="12024" width="14.33203125" style="6" customWidth="1"/>
    <col min="12025" max="12030" width="0" style="6" hidden="1" customWidth="1"/>
    <col min="12031" max="12031" width="10.109375" style="6" bestFit="1" customWidth="1"/>
    <col min="12032" max="12270" width="9" style="6"/>
    <col min="12271" max="12271" width="75.88671875" style="6" customWidth="1"/>
    <col min="12272" max="12273" width="7.6640625" style="6" customWidth="1"/>
    <col min="12274" max="12274" width="9.6640625" style="6" customWidth="1"/>
    <col min="12275" max="12275" width="7.6640625" style="6" customWidth="1"/>
    <col min="12276" max="12279" width="0" style="6" hidden="1" customWidth="1"/>
    <col min="12280" max="12280" width="14.33203125" style="6" customWidth="1"/>
    <col min="12281" max="12286" width="0" style="6" hidden="1" customWidth="1"/>
    <col min="12287" max="12287" width="10.109375" style="6" bestFit="1" customWidth="1"/>
    <col min="12288" max="12526" width="9" style="6"/>
    <col min="12527" max="12527" width="75.88671875" style="6" customWidth="1"/>
    <col min="12528" max="12529" width="7.6640625" style="6" customWidth="1"/>
    <col min="12530" max="12530" width="9.6640625" style="6" customWidth="1"/>
    <col min="12531" max="12531" width="7.6640625" style="6" customWidth="1"/>
    <col min="12532" max="12535" width="0" style="6" hidden="1" customWidth="1"/>
    <col min="12536" max="12536" width="14.33203125" style="6" customWidth="1"/>
    <col min="12537" max="12542" width="0" style="6" hidden="1" customWidth="1"/>
    <col min="12543" max="12543" width="10.109375" style="6" bestFit="1" customWidth="1"/>
    <col min="12544" max="12782" width="9" style="6"/>
    <col min="12783" max="12783" width="75.88671875" style="6" customWidth="1"/>
    <col min="12784" max="12785" width="7.6640625" style="6" customWidth="1"/>
    <col min="12786" max="12786" width="9.6640625" style="6" customWidth="1"/>
    <col min="12787" max="12787" width="7.6640625" style="6" customWidth="1"/>
    <col min="12788" max="12791" width="0" style="6" hidden="1" customWidth="1"/>
    <col min="12792" max="12792" width="14.33203125" style="6" customWidth="1"/>
    <col min="12793" max="12798" width="0" style="6" hidden="1" customWidth="1"/>
    <col min="12799" max="12799" width="10.109375" style="6" bestFit="1" customWidth="1"/>
    <col min="12800" max="13038" width="9" style="6"/>
    <col min="13039" max="13039" width="75.88671875" style="6" customWidth="1"/>
    <col min="13040" max="13041" width="7.6640625" style="6" customWidth="1"/>
    <col min="13042" max="13042" width="9.6640625" style="6" customWidth="1"/>
    <col min="13043" max="13043" width="7.6640625" style="6" customWidth="1"/>
    <col min="13044" max="13047" width="0" style="6" hidden="1" customWidth="1"/>
    <col min="13048" max="13048" width="14.33203125" style="6" customWidth="1"/>
    <col min="13049" max="13054" width="0" style="6" hidden="1" customWidth="1"/>
    <col min="13055" max="13055" width="10.109375" style="6" bestFit="1" customWidth="1"/>
    <col min="13056" max="13294" width="9" style="6"/>
    <col min="13295" max="13295" width="75.88671875" style="6" customWidth="1"/>
    <col min="13296" max="13297" width="7.6640625" style="6" customWidth="1"/>
    <col min="13298" max="13298" width="9.6640625" style="6" customWidth="1"/>
    <col min="13299" max="13299" width="7.6640625" style="6" customWidth="1"/>
    <col min="13300" max="13303" width="0" style="6" hidden="1" customWidth="1"/>
    <col min="13304" max="13304" width="14.33203125" style="6" customWidth="1"/>
    <col min="13305" max="13310" width="0" style="6" hidden="1" customWidth="1"/>
    <col min="13311" max="13311" width="10.109375" style="6" bestFit="1" customWidth="1"/>
    <col min="13312" max="13550" width="9" style="6"/>
    <col min="13551" max="13551" width="75.88671875" style="6" customWidth="1"/>
    <col min="13552" max="13553" width="7.6640625" style="6" customWidth="1"/>
    <col min="13554" max="13554" width="9.6640625" style="6" customWidth="1"/>
    <col min="13555" max="13555" width="7.6640625" style="6" customWidth="1"/>
    <col min="13556" max="13559" width="0" style="6" hidden="1" customWidth="1"/>
    <col min="13560" max="13560" width="14.33203125" style="6" customWidth="1"/>
    <col min="13561" max="13566" width="0" style="6" hidden="1" customWidth="1"/>
    <col min="13567" max="13567" width="10.109375" style="6" bestFit="1" customWidth="1"/>
    <col min="13568" max="13806" width="9" style="6"/>
    <col min="13807" max="13807" width="75.88671875" style="6" customWidth="1"/>
    <col min="13808" max="13809" width="7.6640625" style="6" customWidth="1"/>
    <col min="13810" max="13810" width="9.6640625" style="6" customWidth="1"/>
    <col min="13811" max="13811" width="7.6640625" style="6" customWidth="1"/>
    <col min="13812" max="13815" width="0" style="6" hidden="1" customWidth="1"/>
    <col min="13816" max="13816" width="14.33203125" style="6" customWidth="1"/>
    <col min="13817" max="13822" width="0" style="6" hidden="1" customWidth="1"/>
    <col min="13823" max="13823" width="10.109375" style="6" bestFit="1" customWidth="1"/>
    <col min="13824" max="14062" width="9" style="6"/>
    <col min="14063" max="14063" width="75.88671875" style="6" customWidth="1"/>
    <col min="14064" max="14065" width="7.6640625" style="6" customWidth="1"/>
    <col min="14066" max="14066" width="9.6640625" style="6" customWidth="1"/>
    <col min="14067" max="14067" width="7.6640625" style="6" customWidth="1"/>
    <col min="14068" max="14071" width="0" style="6" hidden="1" customWidth="1"/>
    <col min="14072" max="14072" width="14.33203125" style="6" customWidth="1"/>
    <col min="14073" max="14078" width="0" style="6" hidden="1" customWidth="1"/>
    <col min="14079" max="14079" width="10.109375" style="6" bestFit="1" customWidth="1"/>
    <col min="14080" max="14318" width="9" style="6"/>
    <col min="14319" max="14319" width="75.88671875" style="6" customWidth="1"/>
    <col min="14320" max="14321" width="7.6640625" style="6" customWidth="1"/>
    <col min="14322" max="14322" width="9.6640625" style="6" customWidth="1"/>
    <col min="14323" max="14323" width="7.6640625" style="6" customWidth="1"/>
    <col min="14324" max="14327" width="0" style="6" hidden="1" customWidth="1"/>
    <col min="14328" max="14328" width="14.33203125" style="6" customWidth="1"/>
    <col min="14329" max="14334" width="0" style="6" hidden="1" customWidth="1"/>
    <col min="14335" max="14335" width="10.109375" style="6" bestFit="1" customWidth="1"/>
    <col min="14336" max="14574" width="9" style="6"/>
    <col min="14575" max="14575" width="75.88671875" style="6" customWidth="1"/>
    <col min="14576" max="14577" width="7.6640625" style="6" customWidth="1"/>
    <col min="14578" max="14578" width="9.6640625" style="6" customWidth="1"/>
    <col min="14579" max="14579" width="7.6640625" style="6" customWidth="1"/>
    <col min="14580" max="14583" width="0" style="6" hidden="1" customWidth="1"/>
    <col min="14584" max="14584" width="14.33203125" style="6" customWidth="1"/>
    <col min="14585" max="14590" width="0" style="6" hidden="1" customWidth="1"/>
    <col min="14591" max="14591" width="10.109375" style="6" bestFit="1" customWidth="1"/>
    <col min="14592" max="14830" width="9" style="6"/>
    <col min="14831" max="14831" width="75.88671875" style="6" customWidth="1"/>
    <col min="14832" max="14833" width="7.6640625" style="6" customWidth="1"/>
    <col min="14834" max="14834" width="9.6640625" style="6" customWidth="1"/>
    <col min="14835" max="14835" width="7.6640625" style="6" customWidth="1"/>
    <col min="14836" max="14839" width="0" style="6" hidden="1" customWidth="1"/>
    <col min="14840" max="14840" width="14.33203125" style="6" customWidth="1"/>
    <col min="14841" max="14846" width="0" style="6" hidden="1" customWidth="1"/>
    <col min="14847" max="14847" width="10.109375" style="6" bestFit="1" customWidth="1"/>
    <col min="14848" max="15086" width="9" style="6"/>
    <col min="15087" max="15087" width="75.88671875" style="6" customWidth="1"/>
    <col min="15088" max="15089" width="7.6640625" style="6" customWidth="1"/>
    <col min="15090" max="15090" width="9.6640625" style="6" customWidth="1"/>
    <col min="15091" max="15091" width="7.6640625" style="6" customWidth="1"/>
    <col min="15092" max="15095" width="0" style="6" hidden="1" customWidth="1"/>
    <col min="15096" max="15096" width="14.33203125" style="6" customWidth="1"/>
    <col min="15097" max="15102" width="0" style="6" hidden="1" customWidth="1"/>
    <col min="15103" max="15103" width="10.109375" style="6" bestFit="1" customWidth="1"/>
    <col min="15104" max="15342" width="9" style="6"/>
    <col min="15343" max="15343" width="75.88671875" style="6" customWidth="1"/>
    <col min="15344" max="15345" width="7.6640625" style="6" customWidth="1"/>
    <col min="15346" max="15346" width="9.6640625" style="6" customWidth="1"/>
    <col min="15347" max="15347" width="7.6640625" style="6" customWidth="1"/>
    <col min="15348" max="15351" width="0" style="6" hidden="1" customWidth="1"/>
    <col min="15352" max="15352" width="14.33203125" style="6" customWidth="1"/>
    <col min="15353" max="15358" width="0" style="6" hidden="1" customWidth="1"/>
    <col min="15359" max="15359" width="10.109375" style="6" bestFit="1" customWidth="1"/>
    <col min="15360" max="15598" width="9" style="6"/>
    <col min="15599" max="15599" width="75.88671875" style="6" customWidth="1"/>
    <col min="15600" max="15601" width="7.6640625" style="6" customWidth="1"/>
    <col min="15602" max="15602" width="9.6640625" style="6" customWidth="1"/>
    <col min="15603" max="15603" width="7.6640625" style="6" customWidth="1"/>
    <col min="15604" max="15607" width="0" style="6" hidden="1" customWidth="1"/>
    <col min="15608" max="15608" width="14.33203125" style="6" customWidth="1"/>
    <col min="15609" max="15614" width="0" style="6" hidden="1" customWidth="1"/>
    <col min="15615" max="15615" width="10.109375" style="6" bestFit="1" customWidth="1"/>
    <col min="15616" max="15854" width="9" style="6"/>
    <col min="15855" max="15855" width="75.88671875" style="6" customWidth="1"/>
    <col min="15856" max="15857" width="7.6640625" style="6" customWidth="1"/>
    <col min="15858" max="15858" width="9.6640625" style="6" customWidth="1"/>
    <col min="15859" max="15859" width="7.6640625" style="6" customWidth="1"/>
    <col min="15860" max="15863" width="0" style="6" hidden="1" customWidth="1"/>
    <col min="15864" max="15864" width="14.33203125" style="6" customWidth="1"/>
    <col min="15865" max="15870" width="0" style="6" hidden="1" customWidth="1"/>
    <col min="15871" max="15871" width="10.109375" style="6" bestFit="1" customWidth="1"/>
    <col min="15872" max="16110" width="9" style="6"/>
    <col min="16111" max="16111" width="75.88671875" style="6" customWidth="1"/>
    <col min="16112" max="16113" width="7.6640625" style="6" customWidth="1"/>
    <col min="16114" max="16114" width="9.6640625" style="6" customWidth="1"/>
    <col min="16115" max="16115" width="7.6640625" style="6" customWidth="1"/>
    <col min="16116" max="16119" width="0" style="6" hidden="1" customWidth="1"/>
    <col min="16120" max="16120" width="14.33203125" style="6" customWidth="1"/>
    <col min="16121" max="16126" width="0" style="6" hidden="1" customWidth="1"/>
    <col min="16127" max="16127" width="10.109375" style="6" bestFit="1" customWidth="1"/>
    <col min="16128" max="16384" width="9" style="6"/>
  </cols>
  <sheetData>
    <row r="1" spans="1:8">
      <c r="G1" s="4" t="s">
        <v>531</v>
      </c>
    </row>
    <row r="2" spans="1:8">
      <c r="F2" s="78" t="s">
        <v>532</v>
      </c>
      <c r="G2" s="79"/>
    </row>
    <row r="3" spans="1:8">
      <c r="G3" s="4" t="s">
        <v>0</v>
      </c>
    </row>
    <row r="4" spans="1:8">
      <c r="G4" s="4" t="s">
        <v>533</v>
      </c>
    </row>
    <row r="5" spans="1:8">
      <c r="G5" s="7" t="s">
        <v>531</v>
      </c>
    </row>
    <row r="6" spans="1:8">
      <c r="G6" s="4" t="s">
        <v>1</v>
      </c>
    </row>
    <row r="7" spans="1:8">
      <c r="G7" s="4" t="s">
        <v>0</v>
      </c>
    </row>
    <row r="8" spans="1:8">
      <c r="G8" s="4" t="s">
        <v>2</v>
      </c>
    </row>
    <row r="9" spans="1:8">
      <c r="A9" s="75" t="s">
        <v>3</v>
      </c>
      <c r="B9" s="75"/>
      <c r="C9" s="75"/>
      <c r="D9" s="75"/>
      <c r="E9" s="75"/>
      <c r="F9" s="75"/>
    </row>
    <row r="10" spans="1:8">
      <c r="A10" s="76" t="s">
        <v>4</v>
      </c>
      <c r="B10" s="76"/>
      <c r="C10" s="76"/>
      <c r="D10" s="76"/>
      <c r="E10" s="76"/>
      <c r="F10" s="76"/>
    </row>
    <row r="11" spans="1:8">
      <c r="A11" s="76" t="s">
        <v>5</v>
      </c>
      <c r="B11" s="76"/>
      <c r="C11" s="76"/>
      <c r="D11" s="76"/>
      <c r="E11" s="76"/>
      <c r="F11" s="76"/>
    </row>
    <row r="12" spans="1:8">
      <c r="A12" s="9"/>
      <c r="B12" s="10"/>
      <c r="C12" s="10"/>
      <c r="D12" s="10"/>
      <c r="E12" s="10"/>
      <c r="G12" s="3" t="s">
        <v>6</v>
      </c>
    </row>
    <row r="13" spans="1:8">
      <c r="A13" s="11" t="s">
        <v>7</v>
      </c>
      <c r="B13" s="11" t="s">
        <v>8</v>
      </c>
      <c r="C13" s="11" t="s">
        <v>9</v>
      </c>
      <c r="D13" s="11" t="s">
        <v>10</v>
      </c>
      <c r="E13" s="11" t="s">
        <v>11</v>
      </c>
      <c r="F13" s="12" t="s">
        <v>12</v>
      </c>
      <c r="G13" s="12" t="s">
        <v>13</v>
      </c>
    </row>
    <row r="14" spans="1:8" s="18" customFormat="1" ht="52.2">
      <c r="A14" s="13" t="s">
        <v>14</v>
      </c>
      <c r="B14" s="14" t="s">
        <v>15</v>
      </c>
      <c r="C14" s="14" t="s">
        <v>16</v>
      </c>
      <c r="D14" s="14" t="s">
        <v>17</v>
      </c>
      <c r="E14" s="15" t="s">
        <v>18</v>
      </c>
      <c r="F14" s="16">
        <f>F15</f>
        <v>9094533</v>
      </c>
      <c r="G14" s="16">
        <f>G15</f>
        <v>9270313</v>
      </c>
      <c r="H14" s="17"/>
    </row>
    <row r="15" spans="1:8" outlineLevel="1">
      <c r="A15" s="19" t="s">
        <v>19</v>
      </c>
      <c r="B15" s="20" t="s">
        <v>15</v>
      </c>
      <c r="C15" s="20" t="s">
        <v>20</v>
      </c>
      <c r="D15" s="20" t="s">
        <v>17</v>
      </c>
      <c r="E15" s="21" t="s">
        <v>18</v>
      </c>
      <c r="F15" s="22">
        <f>F16+F25</f>
        <v>9094533</v>
      </c>
      <c r="G15" s="22">
        <f>G16+G25</f>
        <v>9270313</v>
      </c>
    </row>
    <row r="16" spans="1:8" ht="39.299999999999997" customHeight="1" outlineLevel="2">
      <c r="A16" s="19" t="s">
        <v>21</v>
      </c>
      <c r="B16" s="20" t="s">
        <v>15</v>
      </c>
      <c r="C16" s="20" t="s">
        <v>22</v>
      </c>
      <c r="D16" s="20" t="s">
        <v>17</v>
      </c>
      <c r="E16" s="21" t="s">
        <v>18</v>
      </c>
      <c r="F16" s="22">
        <f>F17</f>
        <v>8398556</v>
      </c>
      <c r="G16" s="22">
        <f>G17</f>
        <v>8546450</v>
      </c>
    </row>
    <row r="17" spans="1:8" ht="36" outlineLevel="4">
      <c r="A17" s="19" t="s">
        <v>23</v>
      </c>
      <c r="B17" s="20" t="s">
        <v>15</v>
      </c>
      <c r="C17" s="20" t="s">
        <v>22</v>
      </c>
      <c r="D17" s="20" t="s">
        <v>24</v>
      </c>
      <c r="E17" s="21" t="s">
        <v>18</v>
      </c>
      <c r="F17" s="22">
        <f>F18</f>
        <v>8398556</v>
      </c>
      <c r="G17" s="22">
        <f>G18</f>
        <v>8546450</v>
      </c>
    </row>
    <row r="18" spans="1:8" ht="54" outlineLevel="5">
      <c r="A18" s="19" t="s">
        <v>25</v>
      </c>
      <c r="B18" s="20" t="s">
        <v>15</v>
      </c>
      <c r="C18" s="20" t="s">
        <v>22</v>
      </c>
      <c r="D18" s="20" t="s">
        <v>26</v>
      </c>
      <c r="E18" s="21" t="s">
        <v>18</v>
      </c>
      <c r="F18" s="22">
        <f>F19+F21+F23</f>
        <v>8398556</v>
      </c>
      <c r="G18" s="22">
        <f>G19+G21+G23</f>
        <v>8546450</v>
      </c>
    </row>
    <row r="19" spans="1:8" ht="76.8" customHeight="1" outlineLevel="6">
      <c r="A19" s="19" t="s">
        <v>27</v>
      </c>
      <c r="B19" s="20" t="s">
        <v>15</v>
      </c>
      <c r="C19" s="20" t="s">
        <v>22</v>
      </c>
      <c r="D19" s="20" t="s">
        <v>26</v>
      </c>
      <c r="E19" s="21" t="s">
        <v>28</v>
      </c>
      <c r="F19" s="22">
        <f>F20</f>
        <v>8122164</v>
      </c>
      <c r="G19" s="22">
        <f>G20</f>
        <v>8259043</v>
      </c>
    </row>
    <row r="20" spans="1:8" ht="36" outlineLevel="7">
      <c r="A20" s="19" t="s">
        <v>29</v>
      </c>
      <c r="B20" s="20" t="s">
        <v>15</v>
      </c>
      <c r="C20" s="20" t="s">
        <v>22</v>
      </c>
      <c r="D20" s="20" t="s">
        <v>26</v>
      </c>
      <c r="E20" s="21" t="s">
        <v>30</v>
      </c>
      <c r="F20" s="23">
        <f>8422164-300000</f>
        <v>8122164</v>
      </c>
      <c r="G20" s="23">
        <f>8759043-500000</f>
        <v>8259043</v>
      </c>
    </row>
    <row r="21" spans="1:8" ht="36" outlineLevel="6">
      <c r="A21" s="19" t="s">
        <v>31</v>
      </c>
      <c r="B21" s="20" t="s">
        <v>15</v>
      </c>
      <c r="C21" s="20" t="s">
        <v>22</v>
      </c>
      <c r="D21" s="20" t="s">
        <v>26</v>
      </c>
      <c r="E21" s="21" t="s">
        <v>32</v>
      </c>
      <c r="F21" s="22">
        <f>F22</f>
        <v>275392</v>
      </c>
      <c r="G21" s="22">
        <f>G22</f>
        <v>286407</v>
      </c>
    </row>
    <row r="22" spans="1:8" ht="18.75" customHeight="1" outlineLevel="7">
      <c r="A22" s="19" t="s">
        <v>33</v>
      </c>
      <c r="B22" s="20" t="s">
        <v>15</v>
      </c>
      <c r="C22" s="20" t="s">
        <v>22</v>
      </c>
      <c r="D22" s="20" t="s">
        <v>26</v>
      </c>
      <c r="E22" s="21" t="s">
        <v>34</v>
      </c>
      <c r="F22" s="23">
        <v>275392</v>
      </c>
      <c r="G22" s="23">
        <v>286407</v>
      </c>
    </row>
    <row r="23" spans="1:8" outlineLevel="6">
      <c r="A23" s="19" t="s">
        <v>35</v>
      </c>
      <c r="B23" s="20" t="s">
        <v>15</v>
      </c>
      <c r="C23" s="20" t="s">
        <v>22</v>
      </c>
      <c r="D23" s="20" t="s">
        <v>26</v>
      </c>
      <c r="E23" s="21" t="s">
        <v>36</v>
      </c>
      <c r="F23" s="22">
        <f>F24</f>
        <v>1000</v>
      </c>
      <c r="G23" s="22">
        <f>G24</f>
        <v>1000</v>
      </c>
    </row>
    <row r="24" spans="1:8" outlineLevel="7">
      <c r="A24" s="19" t="s">
        <v>37</v>
      </c>
      <c r="B24" s="20" t="s">
        <v>15</v>
      </c>
      <c r="C24" s="20" t="s">
        <v>22</v>
      </c>
      <c r="D24" s="20" t="s">
        <v>26</v>
      </c>
      <c r="E24" s="21" t="s">
        <v>38</v>
      </c>
      <c r="F24" s="23">
        <v>1000</v>
      </c>
      <c r="G24" s="23">
        <v>1000</v>
      </c>
    </row>
    <row r="25" spans="1:8" outlineLevel="2">
      <c r="A25" s="19" t="s">
        <v>39</v>
      </c>
      <c r="B25" s="20" t="s">
        <v>15</v>
      </c>
      <c r="C25" s="20" t="s">
        <v>40</v>
      </c>
      <c r="D25" s="20" t="s">
        <v>17</v>
      </c>
      <c r="E25" s="21" t="s">
        <v>18</v>
      </c>
      <c r="F25" s="22">
        <f>F26+F31</f>
        <v>695977</v>
      </c>
      <c r="G25" s="22">
        <f>G26+G31</f>
        <v>723863</v>
      </c>
    </row>
    <row r="26" spans="1:8" s="29" customFormat="1" ht="57.75" customHeight="1" outlineLevel="3">
      <c r="A26" s="24" t="s">
        <v>41</v>
      </c>
      <c r="B26" s="25" t="s">
        <v>15</v>
      </c>
      <c r="C26" s="25" t="s">
        <v>40</v>
      </c>
      <c r="D26" s="25" t="s">
        <v>42</v>
      </c>
      <c r="E26" s="26" t="s">
        <v>18</v>
      </c>
      <c r="F26" s="27">
        <f t="shared" ref="F26:G29" si="0">F27</f>
        <v>63000</v>
      </c>
      <c r="G26" s="27">
        <f t="shared" si="0"/>
        <v>65520</v>
      </c>
      <c r="H26" s="28"/>
    </row>
    <row r="27" spans="1:8" ht="61.5" customHeight="1" outlineLevel="4">
      <c r="A27" s="19" t="s">
        <v>43</v>
      </c>
      <c r="B27" s="20" t="s">
        <v>15</v>
      </c>
      <c r="C27" s="20" t="s">
        <v>40</v>
      </c>
      <c r="D27" s="20" t="s">
        <v>44</v>
      </c>
      <c r="E27" s="21" t="s">
        <v>18</v>
      </c>
      <c r="F27" s="22">
        <f t="shared" si="0"/>
        <v>63000</v>
      </c>
      <c r="G27" s="22">
        <f t="shared" si="0"/>
        <v>65520</v>
      </c>
    </row>
    <row r="28" spans="1:8" outlineLevel="5">
      <c r="A28" s="19" t="s">
        <v>45</v>
      </c>
      <c r="B28" s="20" t="s">
        <v>15</v>
      </c>
      <c r="C28" s="20" t="s">
        <v>40</v>
      </c>
      <c r="D28" s="20" t="s">
        <v>46</v>
      </c>
      <c r="E28" s="21" t="s">
        <v>18</v>
      </c>
      <c r="F28" s="22">
        <f t="shared" si="0"/>
        <v>63000</v>
      </c>
      <c r="G28" s="22">
        <f t="shared" si="0"/>
        <v>65520</v>
      </c>
    </row>
    <row r="29" spans="1:8" ht="36" outlineLevel="6">
      <c r="A29" s="19" t="s">
        <v>31</v>
      </c>
      <c r="B29" s="20" t="s">
        <v>15</v>
      </c>
      <c r="C29" s="20" t="s">
        <v>40</v>
      </c>
      <c r="D29" s="20" t="s">
        <v>46</v>
      </c>
      <c r="E29" s="21" t="s">
        <v>32</v>
      </c>
      <c r="F29" s="22">
        <f t="shared" si="0"/>
        <v>63000</v>
      </c>
      <c r="G29" s="22">
        <f t="shared" si="0"/>
        <v>65520</v>
      </c>
    </row>
    <row r="30" spans="1:8" ht="19.5" customHeight="1" outlineLevel="7">
      <c r="A30" s="19" t="s">
        <v>33</v>
      </c>
      <c r="B30" s="20" t="s">
        <v>15</v>
      </c>
      <c r="C30" s="20" t="s">
        <v>40</v>
      </c>
      <c r="D30" s="20" t="s">
        <v>46</v>
      </c>
      <c r="E30" s="21" t="s">
        <v>34</v>
      </c>
      <c r="F30" s="23">
        <v>63000</v>
      </c>
      <c r="G30" s="23">
        <v>65520</v>
      </c>
    </row>
    <row r="31" spans="1:8" s="29" customFormat="1" ht="62.55" customHeight="1" outlineLevel="7">
      <c r="A31" s="24" t="s">
        <v>47</v>
      </c>
      <c r="B31" s="25" t="s">
        <v>15</v>
      </c>
      <c r="C31" s="20" t="s">
        <v>40</v>
      </c>
      <c r="D31" s="25" t="s">
        <v>48</v>
      </c>
      <c r="E31" s="26" t="s">
        <v>18</v>
      </c>
      <c r="F31" s="30">
        <f t="shared" ref="F31:G34" si="1">F32</f>
        <v>632977</v>
      </c>
      <c r="G31" s="30">
        <f t="shared" si="1"/>
        <v>658343</v>
      </c>
      <c r="H31" s="28"/>
    </row>
    <row r="32" spans="1:8" ht="42.75" customHeight="1" outlineLevel="7">
      <c r="A32" s="31" t="s">
        <v>49</v>
      </c>
      <c r="B32" s="20" t="s">
        <v>15</v>
      </c>
      <c r="C32" s="20" t="s">
        <v>40</v>
      </c>
      <c r="D32" s="20" t="s">
        <v>50</v>
      </c>
      <c r="E32" s="21" t="s">
        <v>18</v>
      </c>
      <c r="F32" s="23">
        <f t="shared" si="1"/>
        <v>632977</v>
      </c>
      <c r="G32" s="23">
        <f t="shared" si="1"/>
        <v>658343</v>
      </c>
    </row>
    <row r="33" spans="1:8" ht="39.75" customHeight="1" outlineLevel="5">
      <c r="A33" s="19" t="s">
        <v>51</v>
      </c>
      <c r="B33" s="20" t="s">
        <v>15</v>
      </c>
      <c r="C33" s="20" t="s">
        <v>40</v>
      </c>
      <c r="D33" s="20" t="s">
        <v>52</v>
      </c>
      <c r="E33" s="21" t="s">
        <v>18</v>
      </c>
      <c r="F33" s="22">
        <f t="shared" si="1"/>
        <v>632977</v>
      </c>
      <c r="G33" s="22">
        <f t="shared" si="1"/>
        <v>658343</v>
      </c>
    </row>
    <row r="34" spans="1:8" ht="36" outlineLevel="6">
      <c r="A34" s="19" t="s">
        <v>31</v>
      </c>
      <c r="B34" s="20" t="s">
        <v>15</v>
      </c>
      <c r="C34" s="20" t="s">
        <v>40</v>
      </c>
      <c r="D34" s="20" t="s">
        <v>52</v>
      </c>
      <c r="E34" s="21" t="s">
        <v>32</v>
      </c>
      <c r="F34" s="22">
        <f t="shared" si="1"/>
        <v>632977</v>
      </c>
      <c r="G34" s="22">
        <f t="shared" si="1"/>
        <v>658343</v>
      </c>
    </row>
    <row r="35" spans="1:8" ht="21.3" customHeight="1" outlineLevel="7">
      <c r="A35" s="19" t="s">
        <v>33</v>
      </c>
      <c r="B35" s="20" t="s">
        <v>15</v>
      </c>
      <c r="C35" s="20" t="s">
        <v>40</v>
      </c>
      <c r="D35" s="20" t="s">
        <v>52</v>
      </c>
      <c r="E35" s="21" t="s">
        <v>34</v>
      </c>
      <c r="F35" s="22">
        <v>632977</v>
      </c>
      <c r="G35" s="22">
        <v>658343</v>
      </c>
    </row>
    <row r="36" spans="1:8" s="18" customFormat="1" ht="34.799999999999997">
      <c r="A36" s="13" t="s">
        <v>53</v>
      </c>
      <c r="B36" s="14" t="s">
        <v>54</v>
      </c>
      <c r="C36" s="14" t="s">
        <v>16</v>
      </c>
      <c r="D36" s="14" t="s">
        <v>17</v>
      </c>
      <c r="E36" s="15" t="s">
        <v>18</v>
      </c>
      <c r="F36" s="16">
        <f>F37+F169+F179+F237+F309+F325+F332+F356+F415+F395+F188</f>
        <v>228829353.28000003</v>
      </c>
      <c r="G36" s="16">
        <f>G37+G169+G179+G237+G309+G325+G332+G356+G415+G395+G188</f>
        <v>234639469.06999999</v>
      </c>
      <c r="H36" s="32"/>
    </row>
    <row r="37" spans="1:8" s="29" customFormat="1" outlineLevel="1">
      <c r="A37" s="24" t="s">
        <v>19</v>
      </c>
      <c r="B37" s="25" t="s">
        <v>54</v>
      </c>
      <c r="C37" s="25" t="s">
        <v>20</v>
      </c>
      <c r="D37" s="25" t="s">
        <v>17</v>
      </c>
      <c r="E37" s="26" t="s">
        <v>18</v>
      </c>
      <c r="F37" s="27">
        <f>F38+F43+F50+F56+F66+F61</f>
        <v>96931089</v>
      </c>
      <c r="G37" s="27">
        <f>G38+G43+G50+G56+G66+G61</f>
        <v>94133541.069999993</v>
      </c>
      <c r="H37" s="28"/>
    </row>
    <row r="38" spans="1:8" ht="54" outlineLevel="2">
      <c r="A38" s="19" t="s">
        <v>55</v>
      </c>
      <c r="B38" s="20" t="s">
        <v>54</v>
      </c>
      <c r="C38" s="20" t="s">
        <v>56</v>
      </c>
      <c r="D38" s="20" t="s">
        <v>17</v>
      </c>
      <c r="E38" s="21" t="s">
        <v>18</v>
      </c>
      <c r="F38" s="22">
        <f t="shared" ref="F38:G41" si="2">F39</f>
        <v>3171400</v>
      </c>
      <c r="G38" s="22">
        <f t="shared" si="2"/>
        <v>3203200</v>
      </c>
    </row>
    <row r="39" spans="1:8" ht="36" outlineLevel="3">
      <c r="A39" s="19" t="s">
        <v>23</v>
      </c>
      <c r="B39" s="20" t="s">
        <v>54</v>
      </c>
      <c r="C39" s="20" t="s">
        <v>56</v>
      </c>
      <c r="D39" s="20" t="s">
        <v>24</v>
      </c>
      <c r="E39" s="21" t="s">
        <v>18</v>
      </c>
      <c r="F39" s="22">
        <f t="shared" si="2"/>
        <v>3171400</v>
      </c>
      <c r="G39" s="22">
        <f t="shared" si="2"/>
        <v>3203200</v>
      </c>
    </row>
    <row r="40" spans="1:8" outlineLevel="5">
      <c r="A40" s="19" t="s">
        <v>57</v>
      </c>
      <c r="B40" s="20" t="s">
        <v>54</v>
      </c>
      <c r="C40" s="20" t="s">
        <v>56</v>
      </c>
      <c r="D40" s="20" t="s">
        <v>58</v>
      </c>
      <c r="E40" s="21" t="s">
        <v>18</v>
      </c>
      <c r="F40" s="22">
        <f t="shared" si="2"/>
        <v>3171400</v>
      </c>
      <c r="G40" s="22">
        <f t="shared" si="2"/>
        <v>3203200</v>
      </c>
    </row>
    <row r="41" spans="1:8" ht="90" outlineLevel="6">
      <c r="A41" s="19" t="s">
        <v>27</v>
      </c>
      <c r="B41" s="20" t="s">
        <v>54</v>
      </c>
      <c r="C41" s="20" t="s">
        <v>56</v>
      </c>
      <c r="D41" s="20" t="s">
        <v>58</v>
      </c>
      <c r="E41" s="21" t="s">
        <v>28</v>
      </c>
      <c r="F41" s="22">
        <f t="shared" si="2"/>
        <v>3171400</v>
      </c>
      <c r="G41" s="22">
        <f t="shared" si="2"/>
        <v>3203200</v>
      </c>
    </row>
    <row r="42" spans="1:8" ht="36" outlineLevel="7">
      <c r="A42" s="19" t="s">
        <v>29</v>
      </c>
      <c r="B42" s="20" t="s">
        <v>54</v>
      </c>
      <c r="C42" s="20" t="s">
        <v>56</v>
      </c>
      <c r="D42" s="20" t="s">
        <v>58</v>
      </c>
      <c r="E42" s="21" t="s">
        <v>30</v>
      </c>
      <c r="F42" s="22">
        <v>3171400</v>
      </c>
      <c r="G42" s="22">
        <v>3203200</v>
      </c>
    </row>
    <row r="43" spans="1:8" ht="37.5" customHeight="1" outlineLevel="2">
      <c r="A43" s="19" t="s">
        <v>59</v>
      </c>
      <c r="B43" s="20" t="s">
        <v>54</v>
      </c>
      <c r="C43" s="20" t="s">
        <v>60</v>
      </c>
      <c r="D43" s="20" t="s">
        <v>17</v>
      </c>
      <c r="E43" s="21" t="s">
        <v>18</v>
      </c>
      <c r="F43" s="22">
        <f>F44</f>
        <v>23340000</v>
      </c>
      <c r="G43" s="22">
        <f>G44</f>
        <v>21605000</v>
      </c>
    </row>
    <row r="44" spans="1:8" ht="36" outlineLevel="3">
      <c r="A44" s="19" t="s">
        <v>23</v>
      </c>
      <c r="B44" s="20" t="s">
        <v>54</v>
      </c>
      <c r="C44" s="20" t="s">
        <v>60</v>
      </c>
      <c r="D44" s="20" t="s">
        <v>24</v>
      </c>
      <c r="E44" s="21" t="s">
        <v>18</v>
      </c>
      <c r="F44" s="22">
        <f>F45</f>
        <v>23340000</v>
      </c>
      <c r="G44" s="22">
        <f>G45</f>
        <v>21605000</v>
      </c>
    </row>
    <row r="45" spans="1:8" ht="54" outlineLevel="5">
      <c r="A45" s="19" t="s">
        <v>25</v>
      </c>
      <c r="B45" s="20" t="s">
        <v>54</v>
      </c>
      <c r="C45" s="20" t="s">
        <v>60</v>
      </c>
      <c r="D45" s="20" t="s">
        <v>26</v>
      </c>
      <c r="E45" s="21" t="s">
        <v>18</v>
      </c>
      <c r="F45" s="22">
        <f>F46+F48</f>
        <v>23340000</v>
      </c>
      <c r="G45" s="22">
        <f>G46+G48</f>
        <v>21605000</v>
      </c>
    </row>
    <row r="46" spans="1:8" ht="90" outlineLevel="6">
      <c r="A46" s="19" t="s">
        <v>27</v>
      </c>
      <c r="B46" s="20" t="s">
        <v>54</v>
      </c>
      <c r="C46" s="20" t="s">
        <v>60</v>
      </c>
      <c r="D46" s="20" t="s">
        <v>26</v>
      </c>
      <c r="E46" s="21" t="s">
        <v>28</v>
      </c>
      <c r="F46" s="22">
        <f>F47</f>
        <v>23235000</v>
      </c>
      <c r="G46" s="22">
        <f>G47</f>
        <v>21500000</v>
      </c>
    </row>
    <row r="47" spans="1:8" ht="36" outlineLevel="7">
      <c r="A47" s="19" t="s">
        <v>29</v>
      </c>
      <c r="B47" s="20" t="s">
        <v>54</v>
      </c>
      <c r="C47" s="20" t="s">
        <v>60</v>
      </c>
      <c r="D47" s="20" t="s">
        <v>26</v>
      </c>
      <c r="E47" s="21" t="s">
        <v>30</v>
      </c>
      <c r="F47" s="23">
        <f>26735000-3500000</f>
        <v>23235000</v>
      </c>
      <c r="G47" s="23">
        <f>27000000-5500000</f>
        <v>21500000</v>
      </c>
    </row>
    <row r="48" spans="1:8" ht="36" outlineLevel="6">
      <c r="A48" s="19" t="s">
        <v>31</v>
      </c>
      <c r="B48" s="20" t="s">
        <v>54</v>
      </c>
      <c r="C48" s="20" t="s">
        <v>60</v>
      </c>
      <c r="D48" s="20" t="s">
        <v>26</v>
      </c>
      <c r="E48" s="21" t="s">
        <v>32</v>
      </c>
      <c r="F48" s="22">
        <f>F49</f>
        <v>105000</v>
      </c>
      <c r="G48" s="22">
        <f>G49</f>
        <v>105000</v>
      </c>
    </row>
    <row r="49" spans="1:12" s="5" customFormat="1" ht="21.3" customHeight="1" outlineLevel="7">
      <c r="A49" s="19" t="s">
        <v>33</v>
      </c>
      <c r="B49" s="20" t="s">
        <v>54</v>
      </c>
      <c r="C49" s="20" t="s">
        <v>60</v>
      </c>
      <c r="D49" s="20" t="s">
        <v>26</v>
      </c>
      <c r="E49" s="21" t="s">
        <v>34</v>
      </c>
      <c r="F49" s="23">
        <v>105000</v>
      </c>
      <c r="G49" s="23">
        <v>105000</v>
      </c>
      <c r="I49" s="6"/>
      <c r="J49" s="6"/>
      <c r="K49" s="6"/>
      <c r="L49" s="6"/>
    </row>
    <row r="50" spans="1:12" s="5" customFormat="1" outlineLevel="7">
      <c r="A50" s="19" t="s">
        <v>61</v>
      </c>
      <c r="B50" s="20" t="s">
        <v>54</v>
      </c>
      <c r="C50" s="20" t="s">
        <v>62</v>
      </c>
      <c r="D50" s="20" t="s">
        <v>17</v>
      </c>
      <c r="E50" s="21" t="s">
        <v>18</v>
      </c>
      <c r="F50" s="23">
        <f>F51</f>
        <v>16113</v>
      </c>
      <c r="G50" s="23">
        <f>G51</f>
        <v>199192</v>
      </c>
      <c r="I50" s="6"/>
      <c r="J50" s="6"/>
      <c r="K50" s="6"/>
      <c r="L50" s="6"/>
    </row>
    <row r="51" spans="1:12" s="5" customFormat="1" ht="36" outlineLevel="7">
      <c r="A51" s="19" t="s">
        <v>23</v>
      </c>
      <c r="B51" s="20" t="s">
        <v>54</v>
      </c>
      <c r="C51" s="20" t="s">
        <v>62</v>
      </c>
      <c r="D51" s="20" t="s">
        <v>24</v>
      </c>
      <c r="E51" s="21" t="s">
        <v>18</v>
      </c>
      <c r="F51" s="23">
        <f>F53</f>
        <v>16113</v>
      </c>
      <c r="G51" s="23">
        <f>G53</f>
        <v>199192</v>
      </c>
      <c r="I51" s="6"/>
      <c r="J51" s="6"/>
      <c r="K51" s="6"/>
      <c r="L51" s="6"/>
    </row>
    <row r="52" spans="1:12" s="5" customFormat="1" outlineLevel="7">
      <c r="A52" s="19" t="s">
        <v>63</v>
      </c>
      <c r="B52" s="20" t="s">
        <v>54</v>
      </c>
      <c r="C52" s="20" t="s">
        <v>62</v>
      </c>
      <c r="D52" s="20" t="s">
        <v>64</v>
      </c>
      <c r="E52" s="21" t="s">
        <v>18</v>
      </c>
      <c r="F52" s="23">
        <f t="shared" ref="F52:G54" si="3">F53</f>
        <v>16113</v>
      </c>
      <c r="G52" s="23">
        <f t="shared" si="3"/>
        <v>199192</v>
      </c>
      <c r="I52" s="6"/>
      <c r="J52" s="6"/>
      <c r="K52" s="6"/>
      <c r="L52" s="6"/>
    </row>
    <row r="53" spans="1:12" s="5" customFormat="1" ht="78.75" customHeight="1" outlineLevel="7">
      <c r="A53" s="19" t="s">
        <v>65</v>
      </c>
      <c r="B53" s="20" t="s">
        <v>54</v>
      </c>
      <c r="C53" s="20" t="s">
        <v>62</v>
      </c>
      <c r="D53" s="20" t="s">
        <v>66</v>
      </c>
      <c r="E53" s="21" t="s">
        <v>18</v>
      </c>
      <c r="F53" s="23">
        <f t="shared" si="3"/>
        <v>16113</v>
      </c>
      <c r="G53" s="23">
        <f t="shared" si="3"/>
        <v>199192</v>
      </c>
      <c r="I53" s="6"/>
      <c r="J53" s="6"/>
      <c r="K53" s="6"/>
      <c r="L53" s="6"/>
    </row>
    <row r="54" spans="1:12" s="5" customFormat="1" ht="36" outlineLevel="7">
      <c r="A54" s="19" t="s">
        <v>31</v>
      </c>
      <c r="B54" s="20" t="s">
        <v>54</v>
      </c>
      <c r="C54" s="20" t="s">
        <v>62</v>
      </c>
      <c r="D54" s="20" t="s">
        <v>66</v>
      </c>
      <c r="E54" s="21" t="s">
        <v>32</v>
      </c>
      <c r="F54" s="23">
        <f t="shared" si="3"/>
        <v>16113</v>
      </c>
      <c r="G54" s="23">
        <f t="shared" si="3"/>
        <v>199192</v>
      </c>
      <c r="I54" s="6"/>
      <c r="J54" s="6"/>
      <c r="K54" s="6"/>
      <c r="L54" s="6"/>
    </row>
    <row r="55" spans="1:12" s="5" customFormat="1" ht="19.5" customHeight="1" outlineLevel="7">
      <c r="A55" s="19" t="s">
        <v>33</v>
      </c>
      <c r="B55" s="20" t="s">
        <v>54</v>
      </c>
      <c r="C55" s="20" t="s">
        <v>62</v>
      </c>
      <c r="D55" s="20" t="s">
        <v>66</v>
      </c>
      <c r="E55" s="21" t="s">
        <v>34</v>
      </c>
      <c r="F55" s="33">
        <v>16113</v>
      </c>
      <c r="G55" s="33">
        <v>199192</v>
      </c>
      <c r="I55" s="6"/>
      <c r="J55" s="6"/>
      <c r="K55" s="6"/>
      <c r="L55" s="6"/>
    </row>
    <row r="56" spans="1:12" s="5" customFormat="1" ht="36.75" customHeight="1" outlineLevel="2">
      <c r="A56" s="19" t="s">
        <v>21</v>
      </c>
      <c r="B56" s="20" t="s">
        <v>54</v>
      </c>
      <c r="C56" s="20" t="s">
        <v>22</v>
      </c>
      <c r="D56" s="20" t="s">
        <v>17</v>
      </c>
      <c r="E56" s="21" t="s">
        <v>18</v>
      </c>
      <c r="F56" s="22">
        <f t="shared" ref="F56:G59" si="4">F57</f>
        <v>919500</v>
      </c>
      <c r="G56" s="22">
        <f t="shared" si="4"/>
        <v>928650</v>
      </c>
      <c r="I56" s="6"/>
      <c r="J56" s="6"/>
      <c r="K56" s="6"/>
      <c r="L56" s="6"/>
    </row>
    <row r="57" spans="1:12" s="5" customFormat="1" ht="36" outlineLevel="4">
      <c r="A57" s="19" t="s">
        <v>23</v>
      </c>
      <c r="B57" s="20" t="s">
        <v>54</v>
      </c>
      <c r="C57" s="20" t="s">
        <v>22</v>
      </c>
      <c r="D57" s="20" t="s">
        <v>24</v>
      </c>
      <c r="E57" s="21" t="s">
        <v>18</v>
      </c>
      <c r="F57" s="22">
        <f t="shared" si="4"/>
        <v>919500</v>
      </c>
      <c r="G57" s="22">
        <f t="shared" si="4"/>
        <v>928650</v>
      </c>
      <c r="I57" s="6"/>
      <c r="J57" s="6"/>
      <c r="K57" s="6"/>
      <c r="L57" s="6"/>
    </row>
    <row r="58" spans="1:12" s="5" customFormat="1" ht="36" outlineLevel="5">
      <c r="A58" s="19" t="s">
        <v>67</v>
      </c>
      <c r="B58" s="20" t="s">
        <v>54</v>
      </c>
      <c r="C58" s="20" t="s">
        <v>22</v>
      </c>
      <c r="D58" s="20" t="s">
        <v>68</v>
      </c>
      <c r="E58" s="21" t="s">
        <v>18</v>
      </c>
      <c r="F58" s="22">
        <f t="shared" si="4"/>
        <v>919500</v>
      </c>
      <c r="G58" s="22">
        <f t="shared" si="4"/>
        <v>928650</v>
      </c>
      <c r="I58" s="6"/>
      <c r="J58" s="6"/>
      <c r="K58" s="6"/>
      <c r="L58" s="6"/>
    </row>
    <row r="59" spans="1:12" s="5" customFormat="1" ht="90" outlineLevel="6">
      <c r="A59" s="19" t="s">
        <v>27</v>
      </c>
      <c r="B59" s="20" t="s">
        <v>54</v>
      </c>
      <c r="C59" s="20" t="s">
        <v>22</v>
      </c>
      <c r="D59" s="20" t="s">
        <v>68</v>
      </c>
      <c r="E59" s="21" t="s">
        <v>28</v>
      </c>
      <c r="F59" s="22">
        <f t="shared" si="4"/>
        <v>919500</v>
      </c>
      <c r="G59" s="22">
        <f t="shared" si="4"/>
        <v>928650</v>
      </c>
      <c r="I59" s="6"/>
      <c r="J59" s="6"/>
      <c r="K59" s="6"/>
      <c r="L59" s="6"/>
    </row>
    <row r="60" spans="1:12" s="5" customFormat="1" ht="31.8" customHeight="1" outlineLevel="7">
      <c r="A60" s="19" t="s">
        <v>29</v>
      </c>
      <c r="B60" s="20" t="s">
        <v>54</v>
      </c>
      <c r="C60" s="20" t="s">
        <v>22</v>
      </c>
      <c r="D60" s="20" t="s">
        <v>68</v>
      </c>
      <c r="E60" s="21" t="s">
        <v>30</v>
      </c>
      <c r="F60" s="22">
        <v>919500</v>
      </c>
      <c r="G60" s="22">
        <v>928650</v>
      </c>
      <c r="I60" s="6"/>
      <c r="J60" s="6"/>
      <c r="K60" s="6"/>
      <c r="L60" s="6"/>
    </row>
    <row r="61" spans="1:12" s="5" customFormat="1" hidden="1" outlineLevel="7">
      <c r="A61" s="19" t="s">
        <v>69</v>
      </c>
      <c r="B61" s="20" t="s">
        <v>54</v>
      </c>
      <c r="C61" s="20" t="s">
        <v>70</v>
      </c>
      <c r="D61" s="20" t="s">
        <v>17</v>
      </c>
      <c r="E61" s="20" t="s">
        <v>18</v>
      </c>
      <c r="F61" s="22">
        <f t="shared" ref="F61:G64" si="5">F62</f>
        <v>0</v>
      </c>
      <c r="G61" s="22">
        <f t="shared" si="5"/>
        <v>0</v>
      </c>
      <c r="I61" s="6"/>
      <c r="J61" s="6"/>
      <c r="K61" s="6"/>
      <c r="L61" s="6"/>
    </row>
    <row r="62" spans="1:12" s="5" customFormat="1" ht="36" hidden="1" outlineLevel="7">
      <c r="A62" s="19" t="s">
        <v>23</v>
      </c>
      <c r="B62" s="20" t="s">
        <v>54</v>
      </c>
      <c r="C62" s="20" t="s">
        <v>70</v>
      </c>
      <c r="D62" s="20" t="s">
        <v>24</v>
      </c>
      <c r="E62" s="20" t="s">
        <v>18</v>
      </c>
      <c r="F62" s="22">
        <f t="shared" si="5"/>
        <v>0</v>
      </c>
      <c r="G62" s="22">
        <f t="shared" si="5"/>
        <v>0</v>
      </c>
      <c r="I62" s="6"/>
      <c r="J62" s="6"/>
      <c r="K62" s="6"/>
      <c r="L62" s="6"/>
    </row>
    <row r="63" spans="1:12" s="5" customFormat="1" ht="36" hidden="1" outlineLevel="7">
      <c r="A63" s="19" t="s">
        <v>71</v>
      </c>
      <c r="B63" s="20" t="s">
        <v>54</v>
      </c>
      <c r="C63" s="20" t="s">
        <v>70</v>
      </c>
      <c r="D63" s="20" t="s">
        <v>72</v>
      </c>
      <c r="E63" s="20" t="s">
        <v>18</v>
      </c>
      <c r="F63" s="22">
        <f t="shared" si="5"/>
        <v>0</v>
      </c>
      <c r="G63" s="22">
        <f t="shared" si="5"/>
        <v>0</v>
      </c>
      <c r="I63" s="6"/>
      <c r="J63" s="6"/>
      <c r="K63" s="6"/>
      <c r="L63" s="6"/>
    </row>
    <row r="64" spans="1:12" s="5" customFormat="1" hidden="1" outlineLevel="7">
      <c r="A64" s="19" t="s">
        <v>35</v>
      </c>
      <c r="B64" s="20" t="s">
        <v>54</v>
      </c>
      <c r="C64" s="20" t="s">
        <v>70</v>
      </c>
      <c r="D64" s="20" t="s">
        <v>72</v>
      </c>
      <c r="E64" s="20" t="s">
        <v>36</v>
      </c>
      <c r="F64" s="22">
        <f t="shared" si="5"/>
        <v>0</v>
      </c>
      <c r="G64" s="22">
        <f t="shared" si="5"/>
        <v>0</v>
      </c>
      <c r="I64" s="6"/>
      <c r="J64" s="6"/>
      <c r="K64" s="6"/>
      <c r="L64" s="6"/>
    </row>
    <row r="65" spans="1:8" hidden="1" outlineLevel="7">
      <c r="A65" s="19" t="s">
        <v>73</v>
      </c>
      <c r="B65" s="20" t="s">
        <v>54</v>
      </c>
      <c r="C65" s="20" t="s">
        <v>70</v>
      </c>
      <c r="D65" s="20" t="s">
        <v>72</v>
      </c>
      <c r="E65" s="20" t="s">
        <v>74</v>
      </c>
      <c r="F65" s="22">
        <v>0</v>
      </c>
      <c r="G65" s="22">
        <v>0</v>
      </c>
    </row>
    <row r="66" spans="1:8" outlineLevel="2" collapsed="1">
      <c r="A66" s="19" t="s">
        <v>39</v>
      </c>
      <c r="B66" s="20" t="s">
        <v>54</v>
      </c>
      <c r="C66" s="20" t="s">
        <v>40</v>
      </c>
      <c r="D66" s="20" t="s">
        <v>17</v>
      </c>
      <c r="E66" s="21" t="s">
        <v>18</v>
      </c>
      <c r="F66" s="22">
        <f>F67+F92+F105+F97+F117+F112</f>
        <v>69484076</v>
      </c>
      <c r="G66" s="22">
        <f>G67+G92+G105+G97+G117+G112</f>
        <v>68197499.069999993</v>
      </c>
    </row>
    <row r="67" spans="1:8" s="29" customFormat="1" ht="59.25" customHeight="1" outlineLevel="3">
      <c r="A67" s="24" t="s">
        <v>75</v>
      </c>
      <c r="B67" s="25" t="s">
        <v>54</v>
      </c>
      <c r="C67" s="25" t="s">
        <v>40</v>
      </c>
      <c r="D67" s="25" t="s">
        <v>42</v>
      </c>
      <c r="E67" s="26" t="s">
        <v>18</v>
      </c>
      <c r="F67" s="27">
        <f>F68+F78+F86</f>
        <v>20344140</v>
      </c>
      <c r="G67" s="27">
        <f>G68+G78+G86</f>
        <v>18422536</v>
      </c>
      <c r="H67" s="28"/>
    </row>
    <row r="68" spans="1:8" ht="57.3" customHeight="1" outlineLevel="7">
      <c r="A68" s="19" t="s">
        <v>76</v>
      </c>
      <c r="B68" s="20" t="s">
        <v>54</v>
      </c>
      <c r="C68" s="20" t="s">
        <v>40</v>
      </c>
      <c r="D68" s="20" t="s">
        <v>44</v>
      </c>
      <c r="E68" s="21" t="s">
        <v>18</v>
      </c>
      <c r="F68" s="23">
        <f>F69+F72+F75</f>
        <v>920385</v>
      </c>
      <c r="G68" s="23">
        <f>G69+G72+G75</f>
        <v>920385</v>
      </c>
    </row>
    <row r="69" spans="1:8" outlineLevel="7">
      <c r="A69" s="19" t="s">
        <v>45</v>
      </c>
      <c r="B69" s="20" t="s">
        <v>54</v>
      </c>
      <c r="C69" s="20" t="s">
        <v>40</v>
      </c>
      <c r="D69" s="20" t="s">
        <v>46</v>
      </c>
      <c r="E69" s="21" t="s">
        <v>18</v>
      </c>
      <c r="F69" s="23">
        <f>F70</f>
        <v>745385</v>
      </c>
      <c r="G69" s="23">
        <f>G70</f>
        <v>745385</v>
      </c>
    </row>
    <row r="70" spans="1:8" ht="36" outlineLevel="7">
      <c r="A70" s="19" t="s">
        <v>31</v>
      </c>
      <c r="B70" s="20" t="s">
        <v>54</v>
      </c>
      <c r="C70" s="20" t="s">
        <v>40</v>
      </c>
      <c r="D70" s="20" t="s">
        <v>46</v>
      </c>
      <c r="E70" s="21" t="s">
        <v>32</v>
      </c>
      <c r="F70" s="22">
        <f>F71</f>
        <v>745385</v>
      </c>
      <c r="G70" s="22">
        <f>G71</f>
        <v>745385</v>
      </c>
    </row>
    <row r="71" spans="1:8" ht="21.3" customHeight="1" outlineLevel="7">
      <c r="A71" s="19" t="s">
        <v>33</v>
      </c>
      <c r="B71" s="20" t="s">
        <v>54</v>
      </c>
      <c r="C71" s="20" t="s">
        <v>40</v>
      </c>
      <c r="D71" s="20" t="s">
        <v>46</v>
      </c>
      <c r="E71" s="21" t="s">
        <v>34</v>
      </c>
      <c r="F71" s="23">
        <v>745385</v>
      </c>
      <c r="G71" s="23">
        <v>745385</v>
      </c>
    </row>
    <row r="72" spans="1:8" outlineLevel="7">
      <c r="A72" s="19" t="s">
        <v>77</v>
      </c>
      <c r="B72" s="20" t="s">
        <v>54</v>
      </c>
      <c r="C72" s="20" t="s">
        <v>40</v>
      </c>
      <c r="D72" s="20" t="s">
        <v>78</v>
      </c>
      <c r="E72" s="21" t="s">
        <v>18</v>
      </c>
      <c r="F72" s="23">
        <f>F73</f>
        <v>165000</v>
      </c>
      <c r="G72" s="23">
        <f>G73</f>
        <v>165000</v>
      </c>
    </row>
    <row r="73" spans="1:8" ht="36" outlineLevel="7">
      <c r="A73" s="19" t="s">
        <v>31</v>
      </c>
      <c r="B73" s="20" t="s">
        <v>54</v>
      </c>
      <c r="C73" s="20" t="s">
        <v>40</v>
      </c>
      <c r="D73" s="20" t="s">
        <v>78</v>
      </c>
      <c r="E73" s="21" t="s">
        <v>32</v>
      </c>
      <c r="F73" s="22">
        <f>F74</f>
        <v>165000</v>
      </c>
      <c r="G73" s="22">
        <f>G74</f>
        <v>165000</v>
      </c>
    </row>
    <row r="74" spans="1:8" ht="19.5" customHeight="1" outlineLevel="7">
      <c r="A74" s="19" t="s">
        <v>33</v>
      </c>
      <c r="B74" s="20" t="s">
        <v>54</v>
      </c>
      <c r="C74" s="20" t="s">
        <v>40</v>
      </c>
      <c r="D74" s="20" t="s">
        <v>78</v>
      </c>
      <c r="E74" s="21" t="s">
        <v>34</v>
      </c>
      <c r="F74" s="22">
        <v>165000</v>
      </c>
      <c r="G74" s="22">
        <v>165000</v>
      </c>
    </row>
    <row r="75" spans="1:8" ht="19.5" customHeight="1" outlineLevel="7">
      <c r="A75" s="19" t="s">
        <v>79</v>
      </c>
      <c r="B75" s="20" t="s">
        <v>54</v>
      </c>
      <c r="C75" s="20" t="s">
        <v>40</v>
      </c>
      <c r="D75" s="20" t="s">
        <v>80</v>
      </c>
      <c r="E75" s="20" t="s">
        <v>18</v>
      </c>
      <c r="F75" s="22">
        <f>F76</f>
        <v>10000</v>
      </c>
      <c r="G75" s="22">
        <f>G76</f>
        <v>10000</v>
      </c>
    </row>
    <row r="76" spans="1:8" ht="19.5" customHeight="1" outlineLevel="7">
      <c r="A76" s="19" t="s">
        <v>31</v>
      </c>
      <c r="B76" s="20" t="s">
        <v>54</v>
      </c>
      <c r="C76" s="20" t="s">
        <v>40</v>
      </c>
      <c r="D76" s="20" t="s">
        <v>80</v>
      </c>
      <c r="E76" s="20" t="s">
        <v>32</v>
      </c>
      <c r="F76" s="22">
        <f>F77</f>
        <v>10000</v>
      </c>
      <c r="G76" s="22">
        <f>G77</f>
        <v>10000</v>
      </c>
    </row>
    <row r="77" spans="1:8" ht="19.5" customHeight="1" outlineLevel="7">
      <c r="A77" s="19" t="s">
        <v>33</v>
      </c>
      <c r="B77" s="20" t="s">
        <v>54</v>
      </c>
      <c r="C77" s="20" t="s">
        <v>40</v>
      </c>
      <c r="D77" s="20" t="s">
        <v>80</v>
      </c>
      <c r="E77" s="20" t="s">
        <v>34</v>
      </c>
      <c r="F77" s="22">
        <v>10000</v>
      </c>
      <c r="G77" s="22">
        <v>10000</v>
      </c>
    </row>
    <row r="78" spans="1:8" ht="46.5" customHeight="1" outlineLevel="7">
      <c r="A78" s="19" t="s">
        <v>81</v>
      </c>
      <c r="B78" s="20" t="s">
        <v>54</v>
      </c>
      <c r="C78" s="20" t="s">
        <v>40</v>
      </c>
      <c r="D78" s="20" t="s">
        <v>82</v>
      </c>
      <c r="E78" s="21" t="s">
        <v>18</v>
      </c>
      <c r="F78" s="23">
        <f>F79</f>
        <v>17959911</v>
      </c>
      <c r="G78" s="23">
        <f>G79</f>
        <v>16038307</v>
      </c>
    </row>
    <row r="79" spans="1:8" ht="36" outlineLevel="5">
      <c r="A79" s="19" t="s">
        <v>83</v>
      </c>
      <c r="B79" s="20" t="s">
        <v>54</v>
      </c>
      <c r="C79" s="20" t="s">
        <v>40</v>
      </c>
      <c r="D79" s="20" t="s">
        <v>84</v>
      </c>
      <c r="E79" s="21" t="s">
        <v>18</v>
      </c>
      <c r="F79" s="22">
        <f>F80+F82+F84</f>
        <v>17959911</v>
      </c>
      <c r="G79" s="22">
        <f>G80+G82+G84</f>
        <v>16038307</v>
      </c>
    </row>
    <row r="80" spans="1:8" ht="90" outlineLevel="6">
      <c r="A80" s="19" t="s">
        <v>27</v>
      </c>
      <c r="B80" s="20" t="s">
        <v>54</v>
      </c>
      <c r="C80" s="20" t="s">
        <v>40</v>
      </c>
      <c r="D80" s="20" t="s">
        <v>84</v>
      </c>
      <c r="E80" s="21" t="s">
        <v>28</v>
      </c>
      <c r="F80" s="22">
        <f>F81</f>
        <v>11908068</v>
      </c>
      <c r="G80" s="22">
        <f>G81</f>
        <v>10524390</v>
      </c>
    </row>
    <row r="81" spans="1:8" outlineLevel="7">
      <c r="A81" s="19" t="s">
        <v>85</v>
      </c>
      <c r="B81" s="20" t="s">
        <v>54</v>
      </c>
      <c r="C81" s="20" t="s">
        <v>40</v>
      </c>
      <c r="D81" s="20" t="s">
        <v>84</v>
      </c>
      <c r="E81" s="21" t="s">
        <v>86</v>
      </c>
      <c r="F81" s="23">
        <f>15408068-3500000</f>
        <v>11908068</v>
      </c>
      <c r="G81" s="23">
        <f>16024390-5500000</f>
        <v>10524390</v>
      </c>
    </row>
    <row r="82" spans="1:8" ht="36" outlineLevel="6">
      <c r="A82" s="19" t="s">
        <v>31</v>
      </c>
      <c r="B82" s="20" t="s">
        <v>54</v>
      </c>
      <c r="C82" s="20" t="s">
        <v>40</v>
      </c>
      <c r="D82" s="20" t="s">
        <v>84</v>
      </c>
      <c r="E82" s="21" t="s">
        <v>32</v>
      </c>
      <c r="F82" s="22">
        <f>F83</f>
        <v>5220625</v>
      </c>
      <c r="G82" s="22">
        <f>G83</f>
        <v>4649450</v>
      </c>
    </row>
    <row r="83" spans="1:8" ht="21.3" customHeight="1" outlineLevel="7">
      <c r="A83" s="19" t="s">
        <v>33</v>
      </c>
      <c r="B83" s="20" t="s">
        <v>54</v>
      </c>
      <c r="C83" s="20" t="s">
        <v>40</v>
      </c>
      <c r="D83" s="20" t="s">
        <v>84</v>
      </c>
      <c r="E83" s="21" t="s">
        <v>34</v>
      </c>
      <c r="F83" s="23">
        <f>10720625-5500000</f>
        <v>5220625</v>
      </c>
      <c r="G83" s="23">
        <f>11149450-6500000</f>
        <v>4649450</v>
      </c>
    </row>
    <row r="84" spans="1:8" outlineLevel="6">
      <c r="A84" s="19" t="s">
        <v>35</v>
      </c>
      <c r="B84" s="20" t="s">
        <v>54</v>
      </c>
      <c r="C84" s="20" t="s">
        <v>40</v>
      </c>
      <c r="D84" s="20" t="s">
        <v>84</v>
      </c>
      <c r="E84" s="21" t="s">
        <v>36</v>
      </c>
      <c r="F84" s="22">
        <f>F85</f>
        <v>831218</v>
      </c>
      <c r="G84" s="22">
        <f>G85</f>
        <v>864467</v>
      </c>
    </row>
    <row r="85" spans="1:8" outlineLevel="7">
      <c r="A85" s="19" t="s">
        <v>37</v>
      </c>
      <c r="B85" s="20" t="s">
        <v>54</v>
      </c>
      <c r="C85" s="20" t="s">
        <v>40</v>
      </c>
      <c r="D85" s="20" t="s">
        <v>84</v>
      </c>
      <c r="E85" s="21" t="s">
        <v>38</v>
      </c>
      <c r="F85" s="23">
        <v>831218</v>
      </c>
      <c r="G85" s="23">
        <v>864467</v>
      </c>
    </row>
    <row r="86" spans="1:8" outlineLevel="7">
      <c r="A86" s="19" t="s">
        <v>87</v>
      </c>
      <c r="B86" s="20" t="s">
        <v>54</v>
      </c>
      <c r="C86" s="20" t="s">
        <v>40</v>
      </c>
      <c r="D86" s="20" t="s">
        <v>88</v>
      </c>
      <c r="E86" s="20" t="s">
        <v>18</v>
      </c>
      <c r="F86" s="22">
        <f>F87</f>
        <v>1463844</v>
      </c>
      <c r="G86" s="22">
        <f>G87</f>
        <v>1463844</v>
      </c>
    </row>
    <row r="87" spans="1:8" ht="36" outlineLevel="7">
      <c r="A87" s="19" t="s">
        <v>89</v>
      </c>
      <c r="B87" s="20" t="s">
        <v>54</v>
      </c>
      <c r="C87" s="20" t="s">
        <v>40</v>
      </c>
      <c r="D87" s="20" t="s">
        <v>90</v>
      </c>
      <c r="E87" s="20" t="s">
        <v>18</v>
      </c>
      <c r="F87" s="22">
        <f>F90+F88</f>
        <v>1463844</v>
      </c>
      <c r="G87" s="22">
        <f>G90+G88</f>
        <v>1463844</v>
      </c>
    </row>
    <row r="88" spans="1:8" ht="94.8" customHeight="1" outlineLevel="7">
      <c r="A88" s="19" t="s">
        <v>27</v>
      </c>
      <c r="B88" s="20" t="s">
        <v>54</v>
      </c>
      <c r="C88" s="20" t="s">
        <v>40</v>
      </c>
      <c r="D88" s="20" t="s">
        <v>90</v>
      </c>
      <c r="E88" s="20" t="s">
        <v>28</v>
      </c>
      <c r="F88" s="22">
        <f>F89</f>
        <v>128744</v>
      </c>
      <c r="G88" s="22">
        <f>G89</f>
        <v>128744</v>
      </c>
    </row>
    <row r="89" spans="1:8" ht="36" outlineLevel="7">
      <c r="A89" s="19" t="s">
        <v>29</v>
      </c>
      <c r="B89" s="20" t="s">
        <v>54</v>
      </c>
      <c r="C89" s="20" t="s">
        <v>40</v>
      </c>
      <c r="D89" s="20" t="s">
        <v>90</v>
      </c>
      <c r="E89" s="20" t="s">
        <v>30</v>
      </c>
      <c r="F89" s="22">
        <v>128744</v>
      </c>
      <c r="G89" s="22">
        <v>128744</v>
      </c>
    </row>
    <row r="90" spans="1:8" ht="36" outlineLevel="7">
      <c r="A90" s="19" t="s">
        <v>31</v>
      </c>
      <c r="B90" s="20" t="s">
        <v>54</v>
      </c>
      <c r="C90" s="20" t="s">
        <v>40</v>
      </c>
      <c r="D90" s="20" t="s">
        <v>90</v>
      </c>
      <c r="E90" s="20" t="s">
        <v>32</v>
      </c>
      <c r="F90" s="22">
        <f>F91</f>
        <v>1335100</v>
      </c>
      <c r="G90" s="22">
        <f>G91</f>
        <v>1335100</v>
      </c>
    </row>
    <row r="91" spans="1:8" ht="36" outlineLevel="7">
      <c r="A91" s="19" t="s">
        <v>33</v>
      </c>
      <c r="B91" s="20" t="s">
        <v>54</v>
      </c>
      <c r="C91" s="20" t="s">
        <v>40</v>
      </c>
      <c r="D91" s="20" t="s">
        <v>90</v>
      </c>
      <c r="E91" s="20" t="s">
        <v>34</v>
      </c>
      <c r="F91" s="23">
        <v>1335100</v>
      </c>
      <c r="G91" s="23">
        <v>1335100</v>
      </c>
    </row>
    <row r="92" spans="1:8" s="29" customFormat="1" ht="54" outlineLevel="7">
      <c r="A92" s="24" t="s">
        <v>91</v>
      </c>
      <c r="B92" s="25" t="s">
        <v>54</v>
      </c>
      <c r="C92" s="25" t="s">
        <v>40</v>
      </c>
      <c r="D92" s="25" t="s">
        <v>92</v>
      </c>
      <c r="E92" s="26" t="s">
        <v>18</v>
      </c>
      <c r="F92" s="27">
        <f t="shared" ref="F92:G95" si="6">F93</f>
        <v>50000</v>
      </c>
      <c r="G92" s="27">
        <f t="shared" si="6"/>
        <v>50000</v>
      </c>
      <c r="H92" s="28"/>
    </row>
    <row r="93" spans="1:8" outlineLevel="7">
      <c r="A93" s="19" t="s">
        <v>93</v>
      </c>
      <c r="B93" s="20" t="s">
        <v>54</v>
      </c>
      <c r="C93" s="20" t="s">
        <v>40</v>
      </c>
      <c r="D93" s="20" t="s">
        <v>94</v>
      </c>
      <c r="E93" s="21" t="s">
        <v>18</v>
      </c>
      <c r="F93" s="22">
        <f t="shared" si="6"/>
        <v>50000</v>
      </c>
      <c r="G93" s="22">
        <f t="shared" si="6"/>
        <v>50000</v>
      </c>
    </row>
    <row r="94" spans="1:8" ht="36" outlineLevel="7">
      <c r="A94" s="19" t="s">
        <v>95</v>
      </c>
      <c r="B94" s="20" t="s">
        <v>54</v>
      </c>
      <c r="C94" s="20" t="s">
        <v>40</v>
      </c>
      <c r="D94" s="20" t="s">
        <v>96</v>
      </c>
      <c r="E94" s="21" t="s">
        <v>18</v>
      </c>
      <c r="F94" s="22">
        <f t="shared" si="6"/>
        <v>50000</v>
      </c>
      <c r="G94" s="22">
        <f t="shared" si="6"/>
        <v>50000</v>
      </c>
    </row>
    <row r="95" spans="1:8" ht="36" outlineLevel="7">
      <c r="A95" s="19" t="s">
        <v>31</v>
      </c>
      <c r="B95" s="20" t="s">
        <v>54</v>
      </c>
      <c r="C95" s="20" t="s">
        <v>40</v>
      </c>
      <c r="D95" s="20" t="s">
        <v>96</v>
      </c>
      <c r="E95" s="21" t="s">
        <v>32</v>
      </c>
      <c r="F95" s="22">
        <f t="shared" si="6"/>
        <v>50000</v>
      </c>
      <c r="G95" s="22">
        <f t="shared" si="6"/>
        <v>50000</v>
      </c>
    </row>
    <row r="96" spans="1:8" ht="21.3" customHeight="1" outlineLevel="7">
      <c r="A96" s="19" t="s">
        <v>33</v>
      </c>
      <c r="B96" s="20" t="s">
        <v>54</v>
      </c>
      <c r="C96" s="20" t="s">
        <v>40</v>
      </c>
      <c r="D96" s="20" t="s">
        <v>96</v>
      </c>
      <c r="E96" s="21" t="s">
        <v>34</v>
      </c>
      <c r="F96" s="23">
        <v>50000</v>
      </c>
      <c r="G96" s="23">
        <v>50000</v>
      </c>
    </row>
    <row r="97" spans="1:8" s="29" customFormat="1" ht="59.25" customHeight="1" outlineLevel="7">
      <c r="A97" s="24" t="s">
        <v>47</v>
      </c>
      <c r="B97" s="25" t="s">
        <v>54</v>
      </c>
      <c r="C97" s="25" t="s">
        <v>40</v>
      </c>
      <c r="D97" s="25" t="s">
        <v>48</v>
      </c>
      <c r="E97" s="26" t="s">
        <v>18</v>
      </c>
      <c r="F97" s="27">
        <f>F98</f>
        <v>729600</v>
      </c>
      <c r="G97" s="27">
        <f>G98</f>
        <v>822780</v>
      </c>
      <c r="H97" s="28"/>
    </row>
    <row r="98" spans="1:8" ht="42.75" customHeight="1" outlineLevel="7">
      <c r="A98" s="19" t="s">
        <v>97</v>
      </c>
      <c r="B98" s="20" t="s">
        <v>54</v>
      </c>
      <c r="C98" s="20" t="s">
        <v>40</v>
      </c>
      <c r="D98" s="20" t="s">
        <v>50</v>
      </c>
      <c r="E98" s="21" t="s">
        <v>18</v>
      </c>
      <c r="F98" s="22">
        <f>F99+F102</f>
        <v>729600</v>
      </c>
      <c r="G98" s="22">
        <f>G99+G102</f>
        <v>822780</v>
      </c>
    </row>
    <row r="99" spans="1:8" ht="37.5" customHeight="1" outlineLevel="7">
      <c r="A99" s="19" t="s">
        <v>98</v>
      </c>
      <c r="B99" s="20" t="s">
        <v>54</v>
      </c>
      <c r="C99" s="20" t="s">
        <v>40</v>
      </c>
      <c r="D99" s="20" t="s">
        <v>52</v>
      </c>
      <c r="E99" s="21" t="s">
        <v>18</v>
      </c>
      <c r="F99" s="22">
        <f>F100</f>
        <v>697320</v>
      </c>
      <c r="G99" s="22">
        <f>G100</f>
        <v>789210</v>
      </c>
    </row>
    <row r="100" spans="1:8" ht="36" outlineLevel="7">
      <c r="A100" s="19" t="s">
        <v>31</v>
      </c>
      <c r="B100" s="20" t="s">
        <v>54</v>
      </c>
      <c r="C100" s="20" t="s">
        <v>40</v>
      </c>
      <c r="D100" s="20" t="s">
        <v>52</v>
      </c>
      <c r="E100" s="21" t="s">
        <v>32</v>
      </c>
      <c r="F100" s="22">
        <f>F101</f>
        <v>697320</v>
      </c>
      <c r="G100" s="22">
        <f>G101</f>
        <v>789210</v>
      </c>
    </row>
    <row r="101" spans="1:8" ht="18.75" customHeight="1" outlineLevel="7">
      <c r="A101" s="19" t="s">
        <v>33</v>
      </c>
      <c r="B101" s="20" t="s">
        <v>54</v>
      </c>
      <c r="C101" s="20" t="s">
        <v>40</v>
      </c>
      <c r="D101" s="20" t="s">
        <v>52</v>
      </c>
      <c r="E101" s="21" t="s">
        <v>34</v>
      </c>
      <c r="F101" s="23">
        <f>2297320-1600000</f>
        <v>697320</v>
      </c>
      <c r="G101" s="23">
        <f>2389210-1600000</f>
        <v>789210</v>
      </c>
    </row>
    <row r="102" spans="1:8" ht="36" outlineLevel="7">
      <c r="A102" s="19" t="s">
        <v>99</v>
      </c>
      <c r="B102" s="20" t="s">
        <v>54</v>
      </c>
      <c r="C102" s="20" t="s">
        <v>40</v>
      </c>
      <c r="D102" s="20" t="s">
        <v>100</v>
      </c>
      <c r="E102" s="21" t="s">
        <v>18</v>
      </c>
      <c r="F102" s="22">
        <f>F103</f>
        <v>32280</v>
      </c>
      <c r="G102" s="22">
        <f>G103</f>
        <v>33570</v>
      </c>
    </row>
    <row r="103" spans="1:8" ht="36" outlineLevel="7">
      <c r="A103" s="19" t="s">
        <v>31</v>
      </c>
      <c r="B103" s="20" t="s">
        <v>54</v>
      </c>
      <c r="C103" s="20" t="s">
        <v>40</v>
      </c>
      <c r="D103" s="20" t="s">
        <v>100</v>
      </c>
      <c r="E103" s="21" t="s">
        <v>32</v>
      </c>
      <c r="F103" s="22">
        <f>F104</f>
        <v>32280</v>
      </c>
      <c r="G103" s="22">
        <f>G104</f>
        <v>33570</v>
      </c>
    </row>
    <row r="104" spans="1:8" ht="19.5" customHeight="1" outlineLevel="7">
      <c r="A104" s="19" t="s">
        <v>33</v>
      </c>
      <c r="B104" s="20" t="s">
        <v>54</v>
      </c>
      <c r="C104" s="20" t="s">
        <v>40</v>
      </c>
      <c r="D104" s="20" t="s">
        <v>100</v>
      </c>
      <c r="E104" s="21" t="s">
        <v>34</v>
      </c>
      <c r="F104" s="22">
        <v>32280</v>
      </c>
      <c r="G104" s="22">
        <v>33570</v>
      </c>
    </row>
    <row r="105" spans="1:8" s="29" customFormat="1" ht="54" outlineLevel="7">
      <c r="A105" s="24" t="s">
        <v>101</v>
      </c>
      <c r="B105" s="25" t="s">
        <v>54</v>
      </c>
      <c r="C105" s="25" t="s">
        <v>40</v>
      </c>
      <c r="D105" s="25" t="s">
        <v>102</v>
      </c>
      <c r="E105" s="26" t="s">
        <v>18</v>
      </c>
      <c r="F105" s="27">
        <f>F106</f>
        <v>600000</v>
      </c>
      <c r="G105" s="27">
        <f>G106</f>
        <v>600000</v>
      </c>
      <c r="H105" s="28"/>
    </row>
    <row r="106" spans="1:8" ht="42.75" customHeight="1" outlineLevel="7">
      <c r="A106" s="19" t="s">
        <v>103</v>
      </c>
      <c r="B106" s="20" t="s">
        <v>54</v>
      </c>
      <c r="C106" s="20" t="s">
        <v>40</v>
      </c>
      <c r="D106" s="20" t="s">
        <v>104</v>
      </c>
      <c r="E106" s="21" t="s">
        <v>18</v>
      </c>
      <c r="F106" s="22">
        <f>F107</f>
        <v>600000</v>
      </c>
      <c r="G106" s="22">
        <f>G107</f>
        <v>600000</v>
      </c>
    </row>
    <row r="107" spans="1:8" ht="72" outlineLevel="5">
      <c r="A107" s="19" t="s">
        <v>105</v>
      </c>
      <c r="B107" s="20" t="s">
        <v>54</v>
      </c>
      <c r="C107" s="20" t="s">
        <v>40</v>
      </c>
      <c r="D107" s="20" t="s">
        <v>106</v>
      </c>
      <c r="E107" s="21" t="s">
        <v>18</v>
      </c>
      <c r="F107" s="22">
        <f>F108+F110</f>
        <v>600000</v>
      </c>
      <c r="G107" s="22">
        <f>G108+G110</f>
        <v>600000</v>
      </c>
    </row>
    <row r="108" spans="1:8" ht="36" outlineLevel="6">
      <c r="A108" s="19" t="s">
        <v>31</v>
      </c>
      <c r="B108" s="20" t="s">
        <v>54</v>
      </c>
      <c r="C108" s="20" t="s">
        <v>40</v>
      </c>
      <c r="D108" s="20" t="s">
        <v>106</v>
      </c>
      <c r="E108" s="21" t="s">
        <v>32</v>
      </c>
      <c r="F108" s="22">
        <f>F109</f>
        <v>460000</v>
      </c>
      <c r="G108" s="22">
        <f>G109</f>
        <v>460000</v>
      </c>
    </row>
    <row r="109" spans="1:8" ht="20.25" customHeight="1" outlineLevel="7">
      <c r="A109" s="19" t="s">
        <v>33</v>
      </c>
      <c r="B109" s="20" t="s">
        <v>54</v>
      </c>
      <c r="C109" s="20" t="s">
        <v>40</v>
      </c>
      <c r="D109" s="20" t="s">
        <v>106</v>
      </c>
      <c r="E109" s="21" t="s">
        <v>34</v>
      </c>
      <c r="F109" s="22">
        <v>460000</v>
      </c>
      <c r="G109" s="22">
        <v>460000</v>
      </c>
    </row>
    <row r="110" spans="1:8" outlineLevel="6">
      <c r="A110" s="19" t="s">
        <v>35</v>
      </c>
      <c r="B110" s="20" t="s">
        <v>54</v>
      </c>
      <c r="C110" s="20" t="s">
        <v>40</v>
      </c>
      <c r="D110" s="20" t="s">
        <v>106</v>
      </c>
      <c r="E110" s="21" t="s">
        <v>36</v>
      </c>
      <c r="F110" s="22">
        <f>F111</f>
        <v>140000</v>
      </c>
      <c r="G110" s="22">
        <f>G111</f>
        <v>140000</v>
      </c>
    </row>
    <row r="111" spans="1:8" outlineLevel="7">
      <c r="A111" s="19" t="s">
        <v>37</v>
      </c>
      <c r="B111" s="20" t="s">
        <v>54</v>
      </c>
      <c r="C111" s="20" t="s">
        <v>40</v>
      </c>
      <c r="D111" s="20" t="s">
        <v>106</v>
      </c>
      <c r="E111" s="21" t="s">
        <v>38</v>
      </c>
      <c r="F111" s="23">
        <v>140000</v>
      </c>
      <c r="G111" s="23">
        <v>140000</v>
      </c>
    </row>
    <row r="112" spans="1:8" ht="54" outlineLevel="7">
      <c r="A112" s="24" t="s">
        <v>107</v>
      </c>
      <c r="B112" s="25" t="s">
        <v>54</v>
      </c>
      <c r="C112" s="25" t="s">
        <v>40</v>
      </c>
      <c r="D112" s="25" t="s">
        <v>108</v>
      </c>
      <c r="E112" s="25" t="s">
        <v>18</v>
      </c>
      <c r="F112" s="23">
        <f t="shared" ref="F112:G115" si="7">F113</f>
        <v>100000</v>
      </c>
      <c r="G112" s="23">
        <f t="shared" si="7"/>
        <v>100000</v>
      </c>
    </row>
    <row r="113" spans="1:12" ht="36" outlineLevel="7">
      <c r="A113" s="19" t="s">
        <v>109</v>
      </c>
      <c r="B113" s="20" t="s">
        <v>54</v>
      </c>
      <c r="C113" s="20" t="s">
        <v>40</v>
      </c>
      <c r="D113" s="20" t="s">
        <v>110</v>
      </c>
      <c r="E113" s="20" t="s">
        <v>18</v>
      </c>
      <c r="F113" s="23">
        <f t="shared" si="7"/>
        <v>100000</v>
      </c>
      <c r="G113" s="23">
        <f t="shared" si="7"/>
        <v>100000</v>
      </c>
    </row>
    <row r="114" spans="1:12" outlineLevel="7">
      <c r="A114" s="19" t="s">
        <v>77</v>
      </c>
      <c r="B114" s="20" t="s">
        <v>54</v>
      </c>
      <c r="C114" s="20" t="s">
        <v>40</v>
      </c>
      <c r="D114" s="20" t="s">
        <v>111</v>
      </c>
      <c r="E114" s="20" t="s">
        <v>18</v>
      </c>
      <c r="F114" s="23">
        <f t="shared" si="7"/>
        <v>100000</v>
      </c>
      <c r="G114" s="23">
        <f t="shared" si="7"/>
        <v>100000</v>
      </c>
    </row>
    <row r="115" spans="1:12" ht="36" outlineLevel="7">
      <c r="A115" s="19" t="s">
        <v>31</v>
      </c>
      <c r="B115" s="20" t="s">
        <v>54</v>
      </c>
      <c r="C115" s="20" t="s">
        <v>40</v>
      </c>
      <c r="D115" s="20" t="s">
        <v>111</v>
      </c>
      <c r="E115" s="20" t="s">
        <v>32</v>
      </c>
      <c r="F115" s="23">
        <f t="shared" si="7"/>
        <v>100000</v>
      </c>
      <c r="G115" s="23">
        <f t="shared" si="7"/>
        <v>100000</v>
      </c>
    </row>
    <row r="116" spans="1:12" ht="36" outlineLevel="7">
      <c r="A116" s="19" t="s">
        <v>33</v>
      </c>
      <c r="B116" s="20" t="s">
        <v>54</v>
      </c>
      <c r="C116" s="20" t="s">
        <v>40</v>
      </c>
      <c r="D116" s="20" t="s">
        <v>111</v>
      </c>
      <c r="E116" s="20" t="s">
        <v>34</v>
      </c>
      <c r="F116" s="23">
        <v>100000</v>
      </c>
      <c r="G116" s="23">
        <v>100000</v>
      </c>
    </row>
    <row r="117" spans="1:12" ht="36" outlineLevel="3">
      <c r="A117" s="19" t="s">
        <v>23</v>
      </c>
      <c r="B117" s="20" t="s">
        <v>54</v>
      </c>
      <c r="C117" s="20" t="s">
        <v>40</v>
      </c>
      <c r="D117" s="20" t="s">
        <v>24</v>
      </c>
      <c r="E117" s="21" t="s">
        <v>18</v>
      </c>
      <c r="F117" s="22">
        <f>F137+F118+F134+F123</f>
        <v>47660336</v>
      </c>
      <c r="G117" s="22">
        <f>G137+G118+G134+G123</f>
        <v>48202183.07</v>
      </c>
    </row>
    <row r="118" spans="1:12" ht="51.6" customHeight="1" outlineLevel="5">
      <c r="A118" s="19" t="s">
        <v>25</v>
      </c>
      <c r="B118" s="20" t="s">
        <v>54</v>
      </c>
      <c r="C118" s="20" t="s">
        <v>40</v>
      </c>
      <c r="D118" s="20" t="s">
        <v>26</v>
      </c>
      <c r="E118" s="21" t="s">
        <v>18</v>
      </c>
      <c r="F118" s="22">
        <f>F119+F121</f>
        <v>38146909</v>
      </c>
      <c r="G118" s="22">
        <f>G119+G121</f>
        <v>37977200</v>
      </c>
    </row>
    <row r="119" spans="1:12" ht="42.45" customHeight="1" outlineLevel="6">
      <c r="A119" s="19" t="s">
        <v>27</v>
      </c>
      <c r="B119" s="20" t="s">
        <v>54</v>
      </c>
      <c r="C119" s="20" t="s">
        <v>40</v>
      </c>
      <c r="D119" s="20" t="s">
        <v>26</v>
      </c>
      <c r="E119" s="21" t="s">
        <v>28</v>
      </c>
      <c r="F119" s="22">
        <f>F120</f>
        <v>38126909</v>
      </c>
      <c r="G119" s="22">
        <f>G120</f>
        <v>37957200</v>
      </c>
    </row>
    <row r="120" spans="1:12" s="5" customFormat="1" ht="52.35" customHeight="1" outlineLevel="7">
      <c r="A120" s="19" t="s">
        <v>29</v>
      </c>
      <c r="B120" s="20" t="s">
        <v>54</v>
      </c>
      <c r="C120" s="20" t="s">
        <v>40</v>
      </c>
      <c r="D120" s="20" t="s">
        <v>26</v>
      </c>
      <c r="E120" s="21" t="s">
        <v>30</v>
      </c>
      <c r="F120" s="22">
        <f>43026909-400000-4500000</f>
        <v>38126909</v>
      </c>
      <c r="G120" s="22">
        <f>43457200-1000000-4500000</f>
        <v>37957200</v>
      </c>
      <c r="I120" s="6"/>
      <c r="J120" s="6"/>
      <c r="K120" s="6"/>
      <c r="L120" s="6"/>
    </row>
    <row r="121" spans="1:12" s="5" customFormat="1" ht="53.7" customHeight="1" outlineLevel="7">
      <c r="A121" s="19" t="s">
        <v>31</v>
      </c>
      <c r="B121" s="20" t="s">
        <v>54</v>
      </c>
      <c r="C121" s="20" t="s">
        <v>40</v>
      </c>
      <c r="D121" s="20" t="s">
        <v>26</v>
      </c>
      <c r="E121" s="21" t="s">
        <v>32</v>
      </c>
      <c r="F121" s="23">
        <f>F122</f>
        <v>20000</v>
      </c>
      <c r="G121" s="23">
        <f>G122</f>
        <v>20000</v>
      </c>
      <c r="I121" s="6"/>
      <c r="J121" s="6"/>
      <c r="K121" s="6"/>
      <c r="L121" s="6"/>
    </row>
    <row r="122" spans="1:12" s="5" customFormat="1" ht="39.450000000000003" customHeight="1" outlineLevel="7">
      <c r="A122" s="19" t="s">
        <v>33</v>
      </c>
      <c r="B122" s="20" t="s">
        <v>54</v>
      </c>
      <c r="C122" s="20" t="s">
        <v>40</v>
      </c>
      <c r="D122" s="20" t="s">
        <v>26</v>
      </c>
      <c r="E122" s="21" t="s">
        <v>34</v>
      </c>
      <c r="F122" s="22">
        <v>20000</v>
      </c>
      <c r="G122" s="22">
        <v>20000</v>
      </c>
      <c r="I122" s="6"/>
      <c r="J122" s="6"/>
      <c r="K122" s="6"/>
      <c r="L122" s="6"/>
    </row>
    <row r="123" spans="1:12" s="5" customFormat="1" ht="39.299999999999997" hidden="1" customHeight="1" outlineLevel="7">
      <c r="A123" s="19" t="s">
        <v>112</v>
      </c>
      <c r="B123" s="20" t="s">
        <v>54</v>
      </c>
      <c r="C123" s="20" t="s">
        <v>40</v>
      </c>
      <c r="D123" s="20" t="s">
        <v>113</v>
      </c>
      <c r="E123" s="20" t="s">
        <v>18</v>
      </c>
      <c r="F123" s="22">
        <f>F126+F124</f>
        <v>0</v>
      </c>
      <c r="G123" s="22">
        <f>G126+G124</f>
        <v>0</v>
      </c>
      <c r="I123" s="6"/>
      <c r="J123" s="6"/>
      <c r="K123" s="6"/>
      <c r="L123" s="6"/>
    </row>
    <row r="124" spans="1:12" s="5" customFormat="1" ht="39.299999999999997" hidden="1" customHeight="1" outlineLevel="7">
      <c r="A124" s="19" t="s">
        <v>31</v>
      </c>
      <c r="B124" s="20" t="s">
        <v>54</v>
      </c>
      <c r="C124" s="20" t="s">
        <v>40</v>
      </c>
      <c r="D124" s="20" t="s">
        <v>113</v>
      </c>
      <c r="E124" s="20" t="s">
        <v>32</v>
      </c>
      <c r="F124" s="22">
        <f>F125</f>
        <v>0</v>
      </c>
      <c r="G124" s="22">
        <f>G125</f>
        <v>0</v>
      </c>
      <c r="I124" s="6"/>
      <c r="J124" s="6"/>
      <c r="K124" s="6"/>
      <c r="L124" s="6"/>
    </row>
    <row r="125" spans="1:12" s="5" customFormat="1" ht="39.299999999999997" hidden="1" customHeight="1" outlineLevel="7">
      <c r="A125" s="19" t="s">
        <v>33</v>
      </c>
      <c r="B125" s="20" t="s">
        <v>54</v>
      </c>
      <c r="C125" s="20" t="s">
        <v>40</v>
      </c>
      <c r="D125" s="20" t="s">
        <v>113</v>
      </c>
      <c r="E125" s="20" t="s">
        <v>34</v>
      </c>
      <c r="F125" s="22">
        <v>0</v>
      </c>
      <c r="G125" s="22">
        <v>0</v>
      </c>
      <c r="I125" s="6"/>
      <c r="J125" s="6"/>
      <c r="K125" s="6"/>
      <c r="L125" s="6"/>
    </row>
    <row r="126" spans="1:12" s="5" customFormat="1" ht="28.5" hidden="1" customHeight="1" outlineLevel="7">
      <c r="A126" s="19" t="s">
        <v>35</v>
      </c>
      <c r="B126" s="20" t="s">
        <v>54</v>
      </c>
      <c r="C126" s="20" t="s">
        <v>40</v>
      </c>
      <c r="D126" s="20" t="s">
        <v>113</v>
      </c>
      <c r="E126" s="20" t="s">
        <v>36</v>
      </c>
      <c r="F126" s="22">
        <f>F127+F128</f>
        <v>0</v>
      </c>
      <c r="G126" s="22">
        <f>G127+G128</f>
        <v>0</v>
      </c>
      <c r="I126" s="6"/>
      <c r="J126" s="6"/>
      <c r="K126" s="6"/>
      <c r="L126" s="6"/>
    </row>
    <row r="127" spans="1:12" s="5" customFormat="1" ht="18.75" hidden="1" customHeight="1" outlineLevel="7">
      <c r="A127" s="19" t="s">
        <v>114</v>
      </c>
      <c r="B127" s="20" t="s">
        <v>54</v>
      </c>
      <c r="C127" s="20" t="s">
        <v>40</v>
      </c>
      <c r="D127" s="20" t="s">
        <v>113</v>
      </c>
      <c r="E127" s="20" t="s">
        <v>115</v>
      </c>
      <c r="F127" s="22">
        <v>0</v>
      </c>
      <c r="G127" s="22">
        <v>0</v>
      </c>
      <c r="I127" s="6"/>
      <c r="J127" s="6"/>
      <c r="K127" s="6"/>
      <c r="L127" s="6"/>
    </row>
    <row r="128" spans="1:12" s="5" customFormat="1" ht="18" hidden="1" customHeight="1" outlineLevel="7">
      <c r="A128" s="19" t="s">
        <v>116</v>
      </c>
      <c r="B128" s="20" t="s">
        <v>54</v>
      </c>
      <c r="C128" s="20" t="s">
        <v>40</v>
      </c>
      <c r="D128" s="20" t="s">
        <v>113</v>
      </c>
      <c r="E128" s="20" t="s">
        <v>38</v>
      </c>
      <c r="F128" s="22"/>
      <c r="G128" s="22"/>
      <c r="I128" s="6"/>
      <c r="J128" s="6"/>
      <c r="K128" s="6"/>
      <c r="L128" s="6"/>
    </row>
    <row r="129" spans="1:12" s="5" customFormat="1" ht="36" hidden="1" customHeight="1" outlineLevel="7">
      <c r="A129" s="19" t="s">
        <v>117</v>
      </c>
      <c r="B129" s="20" t="s">
        <v>54</v>
      </c>
      <c r="C129" s="20" t="s">
        <v>40</v>
      </c>
      <c r="D129" s="20" t="s">
        <v>118</v>
      </c>
      <c r="E129" s="20" t="s">
        <v>18</v>
      </c>
      <c r="F129" s="22">
        <f>F130</f>
        <v>0</v>
      </c>
      <c r="G129" s="22">
        <f>G130</f>
        <v>0</v>
      </c>
      <c r="I129" s="6"/>
      <c r="J129" s="6"/>
      <c r="K129" s="6"/>
      <c r="L129" s="6"/>
    </row>
    <row r="130" spans="1:12" s="5" customFormat="1" ht="18.75" hidden="1" customHeight="1" outlineLevel="7">
      <c r="A130" s="19" t="s">
        <v>31</v>
      </c>
      <c r="B130" s="20" t="s">
        <v>54</v>
      </c>
      <c r="C130" s="20" t="s">
        <v>40</v>
      </c>
      <c r="D130" s="20" t="s">
        <v>118</v>
      </c>
      <c r="E130" s="20" t="s">
        <v>32</v>
      </c>
      <c r="F130" s="22">
        <f>F131</f>
        <v>0</v>
      </c>
      <c r="G130" s="22">
        <f>G131</f>
        <v>0</v>
      </c>
      <c r="I130" s="6"/>
      <c r="J130" s="6"/>
      <c r="K130" s="6"/>
      <c r="L130" s="6"/>
    </row>
    <row r="131" spans="1:12" s="5" customFormat="1" ht="18.75" hidden="1" customHeight="1" outlineLevel="7">
      <c r="A131" s="19" t="s">
        <v>33</v>
      </c>
      <c r="B131" s="20" t="s">
        <v>54</v>
      </c>
      <c r="C131" s="20" t="s">
        <v>40</v>
      </c>
      <c r="D131" s="20" t="s">
        <v>118</v>
      </c>
      <c r="E131" s="20" t="s">
        <v>34</v>
      </c>
      <c r="F131" s="22"/>
      <c r="G131" s="22"/>
      <c r="I131" s="6"/>
      <c r="J131" s="6"/>
      <c r="K131" s="6"/>
      <c r="L131" s="6"/>
    </row>
    <row r="132" spans="1:12" s="5" customFormat="1" ht="18.75" hidden="1" customHeight="1" outlineLevel="7">
      <c r="A132" s="19" t="s">
        <v>119</v>
      </c>
      <c r="B132" s="20" t="s">
        <v>54</v>
      </c>
      <c r="C132" s="20" t="s">
        <v>40</v>
      </c>
      <c r="D132" s="20" t="s">
        <v>118</v>
      </c>
      <c r="E132" s="20" t="s">
        <v>120</v>
      </c>
      <c r="F132" s="22">
        <f>F133</f>
        <v>0</v>
      </c>
      <c r="G132" s="22">
        <f>G133</f>
        <v>0</v>
      </c>
      <c r="I132" s="6"/>
      <c r="J132" s="6"/>
      <c r="K132" s="6"/>
      <c r="L132" s="6"/>
    </row>
    <row r="133" spans="1:12" s="5" customFormat="1" ht="38.25" hidden="1" customHeight="1" outlineLevel="7">
      <c r="A133" s="19" t="s">
        <v>121</v>
      </c>
      <c r="B133" s="20" t="s">
        <v>54</v>
      </c>
      <c r="C133" s="20" t="s">
        <v>40</v>
      </c>
      <c r="D133" s="20" t="s">
        <v>118</v>
      </c>
      <c r="E133" s="20" t="s">
        <v>122</v>
      </c>
      <c r="F133" s="22">
        <v>0</v>
      </c>
      <c r="G133" s="22">
        <v>0</v>
      </c>
      <c r="I133" s="6"/>
      <c r="J133" s="6"/>
      <c r="K133" s="6"/>
      <c r="L133" s="6"/>
    </row>
    <row r="134" spans="1:12" s="5" customFormat="1" ht="40.799999999999997" customHeight="1" outlineLevel="7">
      <c r="A134" s="19" t="s">
        <v>123</v>
      </c>
      <c r="B134" s="20" t="s">
        <v>54</v>
      </c>
      <c r="C134" s="20" t="s">
        <v>40</v>
      </c>
      <c r="D134" s="20" t="s">
        <v>124</v>
      </c>
      <c r="E134" s="21" t="s">
        <v>18</v>
      </c>
      <c r="F134" s="23">
        <f>F135</f>
        <v>250000</v>
      </c>
      <c r="G134" s="23">
        <f>G135</f>
        <v>250000</v>
      </c>
      <c r="I134" s="6"/>
      <c r="J134" s="6"/>
      <c r="K134" s="6"/>
      <c r="L134" s="6"/>
    </row>
    <row r="135" spans="1:12" s="5" customFormat="1" ht="36" outlineLevel="7">
      <c r="A135" s="19" t="s">
        <v>31</v>
      </c>
      <c r="B135" s="20" t="s">
        <v>54</v>
      </c>
      <c r="C135" s="20" t="s">
        <v>40</v>
      </c>
      <c r="D135" s="20" t="s">
        <v>124</v>
      </c>
      <c r="E135" s="21" t="s">
        <v>32</v>
      </c>
      <c r="F135" s="23">
        <f>F136</f>
        <v>250000</v>
      </c>
      <c r="G135" s="23">
        <f>G136</f>
        <v>250000</v>
      </c>
      <c r="I135" s="6"/>
      <c r="J135" s="6"/>
      <c r="K135" s="6"/>
      <c r="L135" s="6"/>
    </row>
    <row r="136" spans="1:12" s="5" customFormat="1" ht="20.25" customHeight="1" outlineLevel="7">
      <c r="A136" s="19" t="s">
        <v>33</v>
      </c>
      <c r="B136" s="20" t="s">
        <v>54</v>
      </c>
      <c r="C136" s="20" t="s">
        <v>40</v>
      </c>
      <c r="D136" s="20" t="s">
        <v>124</v>
      </c>
      <c r="E136" s="21" t="s">
        <v>34</v>
      </c>
      <c r="F136" s="22">
        <v>250000</v>
      </c>
      <c r="G136" s="22">
        <v>250000</v>
      </c>
      <c r="I136" s="6"/>
      <c r="J136" s="6"/>
      <c r="K136" s="6"/>
      <c r="L136" s="6"/>
    </row>
    <row r="137" spans="1:12" s="5" customFormat="1" outlineLevel="3">
      <c r="A137" s="19" t="s">
        <v>63</v>
      </c>
      <c r="B137" s="20" t="s">
        <v>54</v>
      </c>
      <c r="C137" s="20" t="s">
        <v>40</v>
      </c>
      <c r="D137" s="20" t="s">
        <v>64</v>
      </c>
      <c r="E137" s="21" t="s">
        <v>18</v>
      </c>
      <c r="F137" s="22">
        <f>F164+F138+F146+F154+F159+F143+F151</f>
        <v>9263427</v>
      </c>
      <c r="G137" s="22">
        <f>G164+G138+G146+G154+G159+G143+G151</f>
        <v>9974983.0700000003</v>
      </c>
      <c r="I137" s="6"/>
      <c r="J137" s="6"/>
      <c r="K137" s="6"/>
      <c r="L137" s="6"/>
    </row>
    <row r="138" spans="1:12" s="5" customFormat="1" ht="66.599999999999994" customHeight="1" outlineLevel="3">
      <c r="A138" s="34" t="s">
        <v>125</v>
      </c>
      <c r="B138" s="20" t="s">
        <v>54</v>
      </c>
      <c r="C138" s="20" t="s">
        <v>40</v>
      </c>
      <c r="D138" s="20" t="s">
        <v>126</v>
      </c>
      <c r="E138" s="21" t="s">
        <v>18</v>
      </c>
      <c r="F138" s="22">
        <f>F139+F141</f>
        <v>1641578</v>
      </c>
      <c r="G138" s="22">
        <f>G139+G141</f>
        <v>1696267</v>
      </c>
      <c r="I138" s="6"/>
      <c r="J138" s="6"/>
      <c r="K138" s="6"/>
      <c r="L138" s="6"/>
    </row>
    <row r="139" spans="1:12" s="5" customFormat="1" ht="90" outlineLevel="3">
      <c r="A139" s="19" t="s">
        <v>27</v>
      </c>
      <c r="B139" s="20" t="s">
        <v>54</v>
      </c>
      <c r="C139" s="20" t="s">
        <v>40</v>
      </c>
      <c r="D139" s="20" t="s">
        <v>126</v>
      </c>
      <c r="E139" s="21" t="s">
        <v>28</v>
      </c>
      <c r="F139" s="22">
        <f>F140</f>
        <v>1626578</v>
      </c>
      <c r="G139" s="22">
        <f>G140</f>
        <v>1681267</v>
      </c>
      <c r="I139" s="6"/>
      <c r="J139" s="6"/>
      <c r="K139" s="6"/>
      <c r="L139" s="6"/>
    </row>
    <row r="140" spans="1:12" s="5" customFormat="1" ht="36" outlineLevel="3">
      <c r="A140" s="19" t="s">
        <v>29</v>
      </c>
      <c r="B140" s="20" t="s">
        <v>54</v>
      </c>
      <c r="C140" s="20" t="s">
        <v>40</v>
      </c>
      <c r="D140" s="20" t="s">
        <v>126</v>
      </c>
      <c r="E140" s="21" t="s">
        <v>30</v>
      </c>
      <c r="F140" s="35">
        <v>1626578</v>
      </c>
      <c r="G140" s="35">
        <v>1681267</v>
      </c>
      <c r="I140" s="6"/>
      <c r="J140" s="6"/>
      <c r="K140" s="6"/>
      <c r="L140" s="6"/>
    </row>
    <row r="141" spans="1:12" s="5" customFormat="1" ht="47.25" customHeight="1" outlineLevel="7">
      <c r="A141" s="19" t="s">
        <v>31</v>
      </c>
      <c r="B141" s="20" t="s">
        <v>54</v>
      </c>
      <c r="C141" s="20" t="s">
        <v>40</v>
      </c>
      <c r="D141" s="20" t="s">
        <v>126</v>
      </c>
      <c r="E141" s="21" t="s">
        <v>32</v>
      </c>
      <c r="F141" s="22">
        <f>F142</f>
        <v>15000</v>
      </c>
      <c r="G141" s="22">
        <f>G142</f>
        <v>15000</v>
      </c>
      <c r="I141" s="6"/>
      <c r="J141" s="6"/>
      <c r="K141" s="6"/>
      <c r="L141" s="6"/>
    </row>
    <row r="142" spans="1:12" s="5" customFormat="1" ht="36" outlineLevel="7">
      <c r="A142" s="19" t="s">
        <v>33</v>
      </c>
      <c r="B142" s="20" t="s">
        <v>54</v>
      </c>
      <c r="C142" s="20" t="s">
        <v>40</v>
      </c>
      <c r="D142" s="20" t="s">
        <v>126</v>
      </c>
      <c r="E142" s="21" t="s">
        <v>34</v>
      </c>
      <c r="F142" s="35">
        <v>15000</v>
      </c>
      <c r="G142" s="35">
        <v>15000</v>
      </c>
      <c r="I142" s="6"/>
      <c r="J142" s="6"/>
      <c r="K142" s="6"/>
      <c r="L142" s="6"/>
    </row>
    <row r="143" spans="1:12" s="5" customFormat="1" ht="76.05" customHeight="1" outlineLevel="7">
      <c r="A143" s="36" t="s">
        <v>127</v>
      </c>
      <c r="B143" s="20" t="s">
        <v>54</v>
      </c>
      <c r="C143" s="20" t="s">
        <v>40</v>
      </c>
      <c r="D143" s="20" t="s">
        <v>128</v>
      </c>
      <c r="E143" s="20" t="s">
        <v>18</v>
      </c>
      <c r="F143" s="22">
        <f>F144</f>
        <v>449239</v>
      </c>
      <c r="G143" s="22">
        <f>G144</f>
        <v>465449</v>
      </c>
      <c r="I143" s="6"/>
      <c r="J143" s="6"/>
      <c r="K143" s="6"/>
      <c r="L143" s="6"/>
    </row>
    <row r="144" spans="1:12" s="5" customFormat="1" ht="36" outlineLevel="7">
      <c r="A144" s="19" t="s">
        <v>29</v>
      </c>
      <c r="B144" s="20" t="s">
        <v>54</v>
      </c>
      <c r="C144" s="20" t="s">
        <v>40</v>
      </c>
      <c r="D144" s="20" t="s">
        <v>128</v>
      </c>
      <c r="E144" s="20" t="s">
        <v>28</v>
      </c>
      <c r="F144" s="22">
        <f>F145</f>
        <v>449239</v>
      </c>
      <c r="G144" s="22">
        <f>G145</f>
        <v>465449</v>
      </c>
      <c r="I144" s="6"/>
      <c r="J144" s="6"/>
      <c r="K144" s="6"/>
      <c r="L144" s="6"/>
    </row>
    <row r="145" spans="1:12" s="5" customFormat="1" ht="20.25" customHeight="1" outlineLevel="7">
      <c r="A145" s="19" t="s">
        <v>31</v>
      </c>
      <c r="B145" s="20" t="s">
        <v>54</v>
      </c>
      <c r="C145" s="20" t="s">
        <v>40</v>
      </c>
      <c r="D145" s="20" t="s">
        <v>128</v>
      </c>
      <c r="E145" s="20" t="s">
        <v>30</v>
      </c>
      <c r="F145" s="35">
        <v>449239</v>
      </c>
      <c r="G145" s="35">
        <v>465449</v>
      </c>
      <c r="I145" s="6"/>
      <c r="J145" s="6"/>
      <c r="K145" s="6"/>
      <c r="L145" s="6"/>
    </row>
    <row r="146" spans="1:12" s="5" customFormat="1" ht="71.55" customHeight="1" outlineLevel="7">
      <c r="A146" s="36" t="s">
        <v>129</v>
      </c>
      <c r="B146" s="20" t="s">
        <v>54</v>
      </c>
      <c r="C146" s="20" t="s">
        <v>40</v>
      </c>
      <c r="D146" s="20" t="s">
        <v>130</v>
      </c>
      <c r="E146" s="20" t="s">
        <v>18</v>
      </c>
      <c r="F146" s="22">
        <f>F147+F149</f>
        <v>1626011</v>
      </c>
      <c r="G146" s="22">
        <f>G147+G149</f>
        <v>1689850</v>
      </c>
      <c r="I146" s="6"/>
      <c r="J146" s="6"/>
      <c r="K146" s="6"/>
      <c r="L146" s="6"/>
    </row>
    <row r="147" spans="1:12" s="5" customFormat="1" ht="59.1" customHeight="1" outlineLevel="7">
      <c r="A147" s="19" t="s">
        <v>27</v>
      </c>
      <c r="B147" s="20" t="s">
        <v>54</v>
      </c>
      <c r="C147" s="20" t="s">
        <v>40</v>
      </c>
      <c r="D147" s="20" t="s">
        <v>130</v>
      </c>
      <c r="E147" s="20" t="s">
        <v>28</v>
      </c>
      <c r="F147" s="22">
        <f>F148</f>
        <v>1611011</v>
      </c>
      <c r="G147" s="22">
        <f>G148</f>
        <v>1674850</v>
      </c>
      <c r="I147" s="6"/>
      <c r="J147" s="6"/>
      <c r="K147" s="6"/>
      <c r="L147" s="6"/>
    </row>
    <row r="148" spans="1:12" s="5" customFormat="1" ht="39.75" customHeight="1" outlineLevel="7">
      <c r="A148" s="19" t="s">
        <v>29</v>
      </c>
      <c r="B148" s="20" t="s">
        <v>54</v>
      </c>
      <c r="C148" s="20" t="s">
        <v>40</v>
      </c>
      <c r="D148" s="20" t="s">
        <v>130</v>
      </c>
      <c r="E148" s="20" t="s">
        <v>30</v>
      </c>
      <c r="F148" s="35">
        <f>1692918-81907</f>
        <v>1611011</v>
      </c>
      <c r="G148" s="35">
        <f>1761235-86385</f>
        <v>1674850</v>
      </c>
      <c r="I148" s="6"/>
      <c r="J148" s="6"/>
      <c r="K148" s="6"/>
      <c r="L148" s="6"/>
    </row>
    <row r="149" spans="1:12" s="5" customFormat="1" ht="36" outlineLevel="7">
      <c r="A149" s="19" t="s">
        <v>31</v>
      </c>
      <c r="B149" s="20" t="s">
        <v>54</v>
      </c>
      <c r="C149" s="20" t="s">
        <v>40</v>
      </c>
      <c r="D149" s="20" t="s">
        <v>130</v>
      </c>
      <c r="E149" s="20" t="s">
        <v>32</v>
      </c>
      <c r="F149" s="22">
        <f>F150</f>
        <v>15000</v>
      </c>
      <c r="G149" s="22">
        <f>G150</f>
        <v>15000</v>
      </c>
      <c r="I149" s="6"/>
      <c r="J149" s="6"/>
      <c r="K149" s="6"/>
      <c r="L149" s="6"/>
    </row>
    <row r="150" spans="1:12" s="5" customFormat="1" ht="36" outlineLevel="7">
      <c r="A150" s="19" t="s">
        <v>33</v>
      </c>
      <c r="B150" s="20" t="s">
        <v>54</v>
      </c>
      <c r="C150" s="20" t="s">
        <v>40</v>
      </c>
      <c r="D150" s="20" t="s">
        <v>130</v>
      </c>
      <c r="E150" s="20" t="s">
        <v>34</v>
      </c>
      <c r="F150" s="35">
        <v>15000</v>
      </c>
      <c r="G150" s="35">
        <v>15000</v>
      </c>
      <c r="I150" s="6"/>
      <c r="J150" s="6"/>
      <c r="K150" s="6"/>
      <c r="L150" s="6"/>
    </row>
    <row r="151" spans="1:12" s="5" customFormat="1" ht="54" outlineLevel="7">
      <c r="A151" s="37" t="s">
        <v>131</v>
      </c>
      <c r="B151" s="20" t="s">
        <v>54</v>
      </c>
      <c r="C151" s="20" t="s">
        <v>40</v>
      </c>
      <c r="D151" s="20" t="s">
        <v>132</v>
      </c>
      <c r="E151" s="20" t="s">
        <v>18</v>
      </c>
      <c r="F151" s="22">
        <f>F152</f>
        <v>1322000</v>
      </c>
      <c r="G151" s="22">
        <f>G152</f>
        <v>1376080</v>
      </c>
      <c r="I151" s="6"/>
      <c r="J151" s="6"/>
      <c r="K151" s="6"/>
      <c r="L151" s="6"/>
    </row>
    <row r="152" spans="1:12" s="5" customFormat="1" ht="90" outlineLevel="7">
      <c r="A152" s="19" t="s">
        <v>27</v>
      </c>
      <c r="B152" s="20" t="s">
        <v>54</v>
      </c>
      <c r="C152" s="20" t="s">
        <v>40</v>
      </c>
      <c r="D152" s="20" t="s">
        <v>132</v>
      </c>
      <c r="E152" s="20" t="s">
        <v>28</v>
      </c>
      <c r="F152" s="22">
        <f>F153</f>
        <v>1322000</v>
      </c>
      <c r="G152" s="22">
        <f>G153</f>
        <v>1376080</v>
      </c>
      <c r="I152" s="6"/>
      <c r="J152" s="6"/>
      <c r="K152" s="6"/>
      <c r="L152" s="6"/>
    </row>
    <row r="153" spans="1:12" s="5" customFormat="1" ht="36" outlineLevel="7">
      <c r="A153" s="19" t="s">
        <v>29</v>
      </c>
      <c r="B153" s="20" t="s">
        <v>54</v>
      </c>
      <c r="C153" s="20" t="s">
        <v>40</v>
      </c>
      <c r="D153" s="20" t="s">
        <v>132</v>
      </c>
      <c r="E153" s="20" t="s">
        <v>30</v>
      </c>
      <c r="F153" s="35">
        <f>1352000-30000</f>
        <v>1322000</v>
      </c>
      <c r="G153" s="35">
        <f>1406080-30000</f>
        <v>1376080</v>
      </c>
      <c r="I153" s="6"/>
      <c r="J153" s="6"/>
      <c r="K153" s="6"/>
      <c r="L153" s="6"/>
    </row>
    <row r="154" spans="1:12" s="5" customFormat="1" ht="65.25" customHeight="1" outlineLevel="7">
      <c r="A154" s="34" t="s">
        <v>133</v>
      </c>
      <c r="B154" s="20" t="s">
        <v>54</v>
      </c>
      <c r="C154" s="20" t="s">
        <v>40</v>
      </c>
      <c r="D154" s="20" t="s">
        <v>134</v>
      </c>
      <c r="E154" s="21" t="s">
        <v>18</v>
      </c>
      <c r="F154" s="22">
        <f>F155+F157</f>
        <v>1219463</v>
      </c>
      <c r="G154" s="22">
        <f>G155+G157</f>
        <v>1265642</v>
      </c>
      <c r="I154" s="6"/>
      <c r="J154" s="6"/>
      <c r="K154" s="6"/>
      <c r="L154" s="6"/>
    </row>
    <row r="155" spans="1:12" s="5" customFormat="1" ht="90" outlineLevel="7">
      <c r="A155" s="19" t="s">
        <v>27</v>
      </c>
      <c r="B155" s="20" t="s">
        <v>54</v>
      </c>
      <c r="C155" s="20" t="s">
        <v>40</v>
      </c>
      <c r="D155" s="20" t="s">
        <v>134</v>
      </c>
      <c r="E155" s="21" t="s">
        <v>28</v>
      </c>
      <c r="F155" s="22">
        <f>F156</f>
        <v>1174463</v>
      </c>
      <c r="G155" s="22">
        <f>G156</f>
        <v>1220642</v>
      </c>
      <c r="I155" s="6"/>
      <c r="J155" s="6"/>
      <c r="K155" s="6"/>
      <c r="L155" s="6"/>
    </row>
    <row r="156" spans="1:12" s="5" customFormat="1" ht="21.3" customHeight="1" outlineLevel="7">
      <c r="A156" s="19" t="s">
        <v>29</v>
      </c>
      <c r="B156" s="20" t="s">
        <v>54</v>
      </c>
      <c r="C156" s="20" t="s">
        <v>40</v>
      </c>
      <c r="D156" s="20" t="s">
        <v>134</v>
      </c>
      <c r="E156" s="21" t="s">
        <v>30</v>
      </c>
      <c r="F156" s="35">
        <f>1220652-46189</f>
        <v>1174463</v>
      </c>
      <c r="G156" s="35">
        <f>1268679-48037</f>
        <v>1220642</v>
      </c>
      <c r="I156" s="6"/>
      <c r="J156" s="6"/>
      <c r="K156" s="6"/>
      <c r="L156" s="6"/>
    </row>
    <row r="157" spans="1:12" s="5" customFormat="1" ht="56.25" customHeight="1" outlineLevel="7">
      <c r="A157" s="19" t="s">
        <v>31</v>
      </c>
      <c r="B157" s="20" t="s">
        <v>54</v>
      </c>
      <c r="C157" s="20" t="s">
        <v>40</v>
      </c>
      <c r="D157" s="20" t="s">
        <v>134</v>
      </c>
      <c r="E157" s="21" t="s">
        <v>32</v>
      </c>
      <c r="F157" s="22">
        <f>F158</f>
        <v>45000</v>
      </c>
      <c r="G157" s="22">
        <f>G158</f>
        <v>45000</v>
      </c>
      <c r="I157" s="6"/>
      <c r="J157" s="6"/>
      <c r="K157" s="6"/>
      <c r="L157" s="6"/>
    </row>
    <row r="158" spans="1:12" s="5" customFormat="1" ht="43.5" customHeight="1" outlineLevel="7">
      <c r="A158" s="19" t="s">
        <v>33</v>
      </c>
      <c r="B158" s="20" t="s">
        <v>54</v>
      </c>
      <c r="C158" s="20" t="s">
        <v>40</v>
      </c>
      <c r="D158" s="20" t="s">
        <v>134</v>
      </c>
      <c r="E158" s="21" t="s">
        <v>34</v>
      </c>
      <c r="F158" s="35">
        <v>45000</v>
      </c>
      <c r="G158" s="35">
        <v>45000</v>
      </c>
      <c r="I158" s="6"/>
      <c r="J158" s="6"/>
      <c r="K158" s="6"/>
      <c r="L158" s="6"/>
    </row>
    <row r="159" spans="1:12" s="5" customFormat="1" ht="54" outlineLevel="7">
      <c r="A159" s="36" t="s">
        <v>135</v>
      </c>
      <c r="B159" s="20" t="s">
        <v>54</v>
      </c>
      <c r="C159" s="20" t="s">
        <v>40</v>
      </c>
      <c r="D159" s="20" t="s">
        <v>136</v>
      </c>
      <c r="E159" s="21" t="s">
        <v>18</v>
      </c>
      <c r="F159" s="22">
        <f>F160+F162</f>
        <v>2607136</v>
      </c>
      <c r="G159" s="22">
        <f>G160+G162</f>
        <v>2705117</v>
      </c>
      <c r="I159" s="6"/>
      <c r="J159" s="6"/>
      <c r="K159" s="6"/>
      <c r="L159" s="6"/>
    </row>
    <row r="160" spans="1:12" s="5" customFormat="1" ht="90" outlineLevel="7">
      <c r="A160" s="19" t="s">
        <v>27</v>
      </c>
      <c r="B160" s="20" t="s">
        <v>54</v>
      </c>
      <c r="C160" s="20" t="s">
        <v>40</v>
      </c>
      <c r="D160" s="20" t="s">
        <v>136</v>
      </c>
      <c r="E160" s="21" t="s">
        <v>28</v>
      </c>
      <c r="F160" s="22">
        <f>F161</f>
        <v>2449536</v>
      </c>
      <c r="G160" s="22">
        <f>G161</f>
        <v>2547517</v>
      </c>
      <c r="I160" s="6"/>
      <c r="J160" s="6"/>
      <c r="K160" s="6"/>
      <c r="L160" s="6"/>
    </row>
    <row r="161" spans="1:12" s="5" customFormat="1" ht="41.4" customHeight="1" outlineLevel="7">
      <c r="A161" s="19" t="s">
        <v>29</v>
      </c>
      <c r="B161" s="20" t="s">
        <v>54</v>
      </c>
      <c r="C161" s="20" t="s">
        <v>40</v>
      </c>
      <c r="D161" s="20" t="s">
        <v>136</v>
      </c>
      <c r="E161" s="21" t="s">
        <v>30</v>
      </c>
      <c r="F161" s="35">
        <f>2547539-98003</f>
        <v>2449536</v>
      </c>
      <c r="G161" s="35">
        <f>2649441-101924</f>
        <v>2547517</v>
      </c>
      <c r="I161" s="6"/>
      <c r="J161" s="6"/>
      <c r="K161" s="6"/>
      <c r="L161" s="6"/>
    </row>
    <row r="162" spans="1:12" s="5" customFormat="1" ht="38.25" customHeight="1" outlineLevel="7">
      <c r="A162" s="19" t="s">
        <v>31</v>
      </c>
      <c r="B162" s="20" t="s">
        <v>54</v>
      </c>
      <c r="C162" s="20" t="s">
        <v>40</v>
      </c>
      <c r="D162" s="20" t="s">
        <v>136</v>
      </c>
      <c r="E162" s="21" t="s">
        <v>32</v>
      </c>
      <c r="F162" s="22">
        <f>F163</f>
        <v>157600</v>
      </c>
      <c r="G162" s="22">
        <f>G163</f>
        <v>157600</v>
      </c>
      <c r="I162" s="6"/>
      <c r="J162" s="6"/>
      <c r="K162" s="6"/>
      <c r="L162" s="6"/>
    </row>
    <row r="163" spans="1:12" s="5" customFormat="1" ht="36" outlineLevel="7">
      <c r="A163" s="19" t="s">
        <v>33</v>
      </c>
      <c r="B163" s="20" t="s">
        <v>54</v>
      </c>
      <c r="C163" s="20" t="s">
        <v>40</v>
      </c>
      <c r="D163" s="20" t="s">
        <v>136</v>
      </c>
      <c r="E163" s="21" t="s">
        <v>34</v>
      </c>
      <c r="F163" s="35">
        <v>157600</v>
      </c>
      <c r="G163" s="35">
        <v>157600</v>
      </c>
      <c r="I163" s="6"/>
      <c r="J163" s="6"/>
      <c r="K163" s="6"/>
      <c r="L163" s="6"/>
    </row>
    <row r="164" spans="1:12" s="5" customFormat="1" ht="120.3" customHeight="1" outlineLevel="7">
      <c r="A164" s="36" t="s">
        <v>137</v>
      </c>
      <c r="B164" s="20" t="s">
        <v>54</v>
      </c>
      <c r="C164" s="20" t="s">
        <v>40</v>
      </c>
      <c r="D164" s="20" t="s">
        <v>138</v>
      </c>
      <c r="E164" s="21" t="s">
        <v>18</v>
      </c>
      <c r="F164" s="22">
        <f>F165+F167</f>
        <v>398000</v>
      </c>
      <c r="G164" s="22">
        <f>G165+G167</f>
        <v>776578.07</v>
      </c>
      <c r="I164" s="6"/>
      <c r="J164" s="6"/>
      <c r="K164" s="6"/>
      <c r="L164" s="6"/>
    </row>
    <row r="165" spans="1:12" s="5" customFormat="1" ht="90" outlineLevel="7">
      <c r="A165" s="19" t="s">
        <v>27</v>
      </c>
      <c r="B165" s="20" t="s">
        <v>54</v>
      </c>
      <c r="C165" s="20" t="s">
        <v>40</v>
      </c>
      <c r="D165" s="20" t="s">
        <v>138</v>
      </c>
      <c r="E165" s="21" t="s">
        <v>28</v>
      </c>
      <c r="F165" s="22">
        <f>F166</f>
        <v>398000</v>
      </c>
      <c r="G165" s="22">
        <f>G166</f>
        <v>716578.07</v>
      </c>
      <c r="I165" s="6"/>
      <c r="J165" s="6"/>
      <c r="K165" s="6"/>
      <c r="L165" s="6"/>
    </row>
    <row r="166" spans="1:12" s="5" customFormat="1" ht="19.5" customHeight="1" outlineLevel="7">
      <c r="A166" s="19" t="s">
        <v>29</v>
      </c>
      <c r="B166" s="20" t="s">
        <v>54</v>
      </c>
      <c r="C166" s="20" t="s">
        <v>40</v>
      </c>
      <c r="D166" s="20" t="s">
        <v>138</v>
      </c>
      <c r="E166" s="21" t="s">
        <v>30</v>
      </c>
      <c r="F166" s="35">
        <v>398000</v>
      </c>
      <c r="G166" s="35">
        <v>716578.07</v>
      </c>
      <c r="I166" s="6"/>
      <c r="J166" s="6"/>
      <c r="K166" s="6"/>
      <c r="L166" s="6"/>
    </row>
    <row r="167" spans="1:12" s="5" customFormat="1" ht="41.25" customHeight="1" outlineLevel="3">
      <c r="A167" s="19" t="s">
        <v>31</v>
      </c>
      <c r="B167" s="20" t="s">
        <v>54</v>
      </c>
      <c r="C167" s="20" t="s">
        <v>40</v>
      </c>
      <c r="D167" s="20" t="s">
        <v>138</v>
      </c>
      <c r="E167" s="21" t="s">
        <v>32</v>
      </c>
      <c r="F167" s="22">
        <f>F168</f>
        <v>0</v>
      </c>
      <c r="G167" s="22">
        <f>G168</f>
        <v>60000</v>
      </c>
      <c r="I167" s="6"/>
      <c r="J167" s="6"/>
      <c r="K167" s="6"/>
      <c r="L167" s="6"/>
    </row>
    <row r="168" spans="1:12" s="5" customFormat="1" ht="36" outlineLevel="3">
      <c r="A168" s="19" t="s">
        <v>33</v>
      </c>
      <c r="B168" s="20" t="s">
        <v>54</v>
      </c>
      <c r="C168" s="20" t="s">
        <v>40</v>
      </c>
      <c r="D168" s="20" t="s">
        <v>138</v>
      </c>
      <c r="E168" s="21" t="s">
        <v>34</v>
      </c>
      <c r="F168" s="22">
        <v>0</v>
      </c>
      <c r="G168" s="22">
        <v>60000</v>
      </c>
      <c r="I168" s="6"/>
      <c r="J168" s="6"/>
      <c r="K168" s="6"/>
      <c r="L168" s="6"/>
    </row>
    <row r="169" spans="1:12" s="5" customFormat="1" ht="23.25" customHeight="1" outlineLevel="3">
      <c r="A169" s="24" t="s">
        <v>139</v>
      </c>
      <c r="B169" s="25" t="s">
        <v>54</v>
      </c>
      <c r="C169" s="25" t="s">
        <v>140</v>
      </c>
      <c r="D169" s="25" t="s">
        <v>17</v>
      </c>
      <c r="E169" s="26" t="s">
        <v>18</v>
      </c>
      <c r="F169" s="22">
        <f t="shared" ref="F169:G174" si="8">F170</f>
        <v>2248062</v>
      </c>
      <c r="G169" s="22">
        <f t="shared" si="8"/>
        <v>2435352</v>
      </c>
      <c r="I169" s="6"/>
      <c r="J169" s="6"/>
      <c r="K169" s="6"/>
      <c r="L169" s="6"/>
    </row>
    <row r="170" spans="1:12" s="5" customFormat="1" ht="20.25" customHeight="1" outlineLevel="3">
      <c r="A170" s="19" t="s">
        <v>141</v>
      </c>
      <c r="B170" s="20" t="s">
        <v>54</v>
      </c>
      <c r="C170" s="20" t="s">
        <v>142</v>
      </c>
      <c r="D170" s="20" t="s">
        <v>17</v>
      </c>
      <c r="E170" s="21" t="s">
        <v>18</v>
      </c>
      <c r="F170" s="22">
        <f t="shared" si="8"/>
        <v>2248062</v>
      </c>
      <c r="G170" s="22">
        <f t="shared" si="8"/>
        <v>2435352</v>
      </c>
      <c r="I170" s="6"/>
      <c r="J170" s="6"/>
      <c r="K170" s="6"/>
      <c r="L170" s="6"/>
    </row>
    <row r="171" spans="1:12" s="5" customFormat="1" ht="36" outlineLevel="3">
      <c r="A171" s="19" t="s">
        <v>23</v>
      </c>
      <c r="B171" s="20" t="s">
        <v>54</v>
      </c>
      <c r="C171" s="20" t="s">
        <v>142</v>
      </c>
      <c r="D171" s="20" t="s">
        <v>24</v>
      </c>
      <c r="E171" s="21" t="s">
        <v>18</v>
      </c>
      <c r="F171" s="22">
        <f>F172+F176</f>
        <v>2248062</v>
      </c>
      <c r="G171" s="22">
        <f>G172+G176</f>
        <v>2435352</v>
      </c>
      <c r="I171" s="6"/>
      <c r="J171" s="6"/>
      <c r="K171" s="6"/>
      <c r="L171" s="6"/>
    </row>
    <row r="172" spans="1:12" s="5" customFormat="1" ht="19.5" customHeight="1" outlineLevel="3">
      <c r="A172" s="19" t="s">
        <v>63</v>
      </c>
      <c r="B172" s="20" t="s">
        <v>54</v>
      </c>
      <c r="C172" s="20" t="s">
        <v>142</v>
      </c>
      <c r="D172" s="20" t="s">
        <v>64</v>
      </c>
      <c r="E172" s="21" t="s">
        <v>18</v>
      </c>
      <c r="F172" s="22">
        <f t="shared" si="8"/>
        <v>1978062</v>
      </c>
      <c r="G172" s="22">
        <f t="shared" si="8"/>
        <v>2165352</v>
      </c>
      <c r="I172" s="6"/>
      <c r="J172" s="6"/>
      <c r="K172" s="6"/>
      <c r="L172" s="6"/>
    </row>
    <row r="173" spans="1:12" ht="55.65" customHeight="1" outlineLevel="3">
      <c r="A173" s="19" t="s">
        <v>143</v>
      </c>
      <c r="B173" s="20" t="s">
        <v>54</v>
      </c>
      <c r="C173" s="20" t="s">
        <v>142</v>
      </c>
      <c r="D173" s="20" t="s">
        <v>144</v>
      </c>
      <c r="E173" s="21" t="s">
        <v>18</v>
      </c>
      <c r="F173" s="22">
        <f t="shared" si="8"/>
        <v>1978062</v>
      </c>
      <c r="G173" s="22">
        <f t="shared" si="8"/>
        <v>2165352</v>
      </c>
    </row>
    <row r="174" spans="1:12" ht="95.1" customHeight="1" outlineLevel="3">
      <c r="A174" s="19" t="s">
        <v>27</v>
      </c>
      <c r="B174" s="20" t="s">
        <v>54</v>
      </c>
      <c r="C174" s="20" t="s">
        <v>142</v>
      </c>
      <c r="D174" s="20" t="s">
        <v>144</v>
      </c>
      <c r="E174" s="21" t="s">
        <v>28</v>
      </c>
      <c r="F174" s="22">
        <f t="shared" si="8"/>
        <v>1978062</v>
      </c>
      <c r="G174" s="22">
        <f t="shared" si="8"/>
        <v>2165352</v>
      </c>
    </row>
    <row r="175" spans="1:12" ht="36" outlineLevel="3">
      <c r="A175" s="19" t="s">
        <v>29</v>
      </c>
      <c r="B175" s="20" t="s">
        <v>54</v>
      </c>
      <c r="C175" s="20" t="s">
        <v>142</v>
      </c>
      <c r="D175" s="20" t="s">
        <v>144</v>
      </c>
      <c r="E175" s="21" t="s">
        <v>30</v>
      </c>
      <c r="F175" s="33">
        <v>1978062</v>
      </c>
      <c r="G175" s="33">
        <v>2165352</v>
      </c>
    </row>
    <row r="176" spans="1:12" ht="54" outlineLevel="3">
      <c r="A176" s="19" t="s">
        <v>145</v>
      </c>
      <c r="B176" s="20" t="s">
        <v>54</v>
      </c>
      <c r="C176" s="20" t="s">
        <v>142</v>
      </c>
      <c r="D176" s="20" t="s">
        <v>146</v>
      </c>
      <c r="E176" s="20" t="s">
        <v>18</v>
      </c>
      <c r="F176" s="22">
        <f>F177</f>
        <v>270000</v>
      </c>
      <c r="G176" s="22">
        <f>G177</f>
        <v>270000</v>
      </c>
    </row>
    <row r="177" spans="1:8" ht="90" outlineLevel="3">
      <c r="A177" s="19" t="s">
        <v>27</v>
      </c>
      <c r="B177" s="20" t="s">
        <v>54</v>
      </c>
      <c r="C177" s="20" t="s">
        <v>142</v>
      </c>
      <c r="D177" s="20" t="s">
        <v>146</v>
      </c>
      <c r="E177" s="20" t="s">
        <v>28</v>
      </c>
      <c r="F177" s="22">
        <f>F178</f>
        <v>270000</v>
      </c>
      <c r="G177" s="22">
        <f>G178</f>
        <v>270000</v>
      </c>
    </row>
    <row r="178" spans="1:8" ht="36" outlineLevel="3">
      <c r="A178" s="19" t="s">
        <v>29</v>
      </c>
      <c r="B178" s="20" t="s">
        <v>54</v>
      </c>
      <c r="C178" s="20" t="s">
        <v>142</v>
      </c>
      <c r="D178" s="20" t="s">
        <v>146</v>
      </c>
      <c r="E178" s="20" t="s">
        <v>30</v>
      </c>
      <c r="F178" s="22">
        <v>270000</v>
      </c>
      <c r="G178" s="22">
        <v>270000</v>
      </c>
    </row>
    <row r="179" spans="1:8" ht="36" outlineLevel="3">
      <c r="A179" s="24" t="s">
        <v>147</v>
      </c>
      <c r="B179" s="25" t="s">
        <v>54</v>
      </c>
      <c r="C179" s="25" t="s">
        <v>148</v>
      </c>
      <c r="D179" s="25" t="s">
        <v>17</v>
      </c>
      <c r="E179" s="26" t="s">
        <v>18</v>
      </c>
      <c r="F179" s="27">
        <f>F180</f>
        <v>785000</v>
      </c>
      <c r="G179" s="27">
        <f>G180</f>
        <v>785000</v>
      </c>
    </row>
    <row r="180" spans="1:8" ht="59.1" customHeight="1" outlineLevel="3">
      <c r="A180" s="19" t="s">
        <v>149</v>
      </c>
      <c r="B180" s="20" t="s">
        <v>54</v>
      </c>
      <c r="C180" s="20" t="s">
        <v>150</v>
      </c>
      <c r="D180" s="20" t="s">
        <v>17</v>
      </c>
      <c r="E180" s="21" t="s">
        <v>18</v>
      </c>
      <c r="F180" s="22">
        <f t="shared" ref="F180:G183" si="9">F181</f>
        <v>785000</v>
      </c>
      <c r="G180" s="22">
        <f>G181+G185</f>
        <v>785000</v>
      </c>
    </row>
    <row r="181" spans="1:8" ht="36" outlineLevel="3">
      <c r="A181" s="19" t="s">
        <v>23</v>
      </c>
      <c r="B181" s="20" t="s">
        <v>54</v>
      </c>
      <c r="C181" s="20" t="s">
        <v>150</v>
      </c>
      <c r="D181" s="20" t="s">
        <v>24</v>
      </c>
      <c r="E181" s="21" t="s">
        <v>18</v>
      </c>
      <c r="F181" s="22">
        <f>F182+F185</f>
        <v>785000</v>
      </c>
      <c r="G181" s="22">
        <f t="shared" si="9"/>
        <v>200000</v>
      </c>
    </row>
    <row r="182" spans="1:8" s="29" customFormat="1" ht="36" outlineLevel="1">
      <c r="A182" s="19" t="s">
        <v>151</v>
      </c>
      <c r="B182" s="20" t="s">
        <v>54</v>
      </c>
      <c r="C182" s="20" t="s">
        <v>150</v>
      </c>
      <c r="D182" s="20" t="s">
        <v>152</v>
      </c>
      <c r="E182" s="21" t="s">
        <v>18</v>
      </c>
      <c r="F182" s="22">
        <f t="shared" si="9"/>
        <v>200000</v>
      </c>
      <c r="G182" s="22">
        <f t="shared" si="9"/>
        <v>200000</v>
      </c>
      <c r="H182" s="28"/>
    </row>
    <row r="183" spans="1:8" ht="36" outlineLevel="2">
      <c r="A183" s="19" t="s">
        <v>31</v>
      </c>
      <c r="B183" s="20" t="s">
        <v>54</v>
      </c>
      <c r="C183" s="20" t="s">
        <v>150</v>
      </c>
      <c r="D183" s="20" t="s">
        <v>152</v>
      </c>
      <c r="E183" s="21" t="s">
        <v>32</v>
      </c>
      <c r="F183" s="22">
        <f t="shared" si="9"/>
        <v>200000</v>
      </c>
      <c r="G183" s="22">
        <f t="shared" si="9"/>
        <v>200000</v>
      </c>
    </row>
    <row r="184" spans="1:8" ht="36" outlineLevel="4">
      <c r="A184" s="19" t="s">
        <v>33</v>
      </c>
      <c r="B184" s="20" t="s">
        <v>54</v>
      </c>
      <c r="C184" s="20" t="s">
        <v>150</v>
      </c>
      <c r="D184" s="20" t="s">
        <v>152</v>
      </c>
      <c r="E184" s="21" t="s">
        <v>34</v>
      </c>
      <c r="F184" s="22">
        <v>200000</v>
      </c>
      <c r="G184" s="22">
        <v>200000</v>
      </c>
    </row>
    <row r="185" spans="1:8" ht="48.3" customHeight="1" outlineLevel="7">
      <c r="A185" s="19" t="s">
        <v>153</v>
      </c>
      <c r="B185" s="20" t="s">
        <v>54</v>
      </c>
      <c r="C185" s="20" t="s">
        <v>150</v>
      </c>
      <c r="D185" s="20" t="s">
        <v>154</v>
      </c>
      <c r="E185" s="21" t="s">
        <v>18</v>
      </c>
      <c r="F185" s="22">
        <f t="shared" ref="F185:G186" si="10">F186</f>
        <v>585000</v>
      </c>
      <c r="G185" s="22">
        <f t="shared" si="10"/>
        <v>585000</v>
      </c>
    </row>
    <row r="186" spans="1:8" ht="20.25" customHeight="1" outlineLevel="7">
      <c r="A186" s="19" t="s">
        <v>31</v>
      </c>
      <c r="B186" s="20" t="s">
        <v>54</v>
      </c>
      <c r="C186" s="20" t="s">
        <v>150</v>
      </c>
      <c r="D186" s="20" t="s">
        <v>154</v>
      </c>
      <c r="E186" s="21" t="s">
        <v>32</v>
      </c>
      <c r="F186" s="22">
        <f t="shared" si="10"/>
        <v>585000</v>
      </c>
      <c r="G186" s="22">
        <f t="shared" si="10"/>
        <v>585000</v>
      </c>
    </row>
    <row r="187" spans="1:8" ht="36" outlineLevel="7">
      <c r="A187" s="19" t="s">
        <v>33</v>
      </c>
      <c r="B187" s="20" t="s">
        <v>54</v>
      </c>
      <c r="C187" s="20" t="s">
        <v>150</v>
      </c>
      <c r="D187" s="20" t="s">
        <v>154</v>
      </c>
      <c r="E187" s="21" t="s">
        <v>34</v>
      </c>
      <c r="F187" s="22">
        <f>1085000-500000</f>
        <v>585000</v>
      </c>
      <c r="G187" s="22">
        <f>1085000-500000</f>
        <v>585000</v>
      </c>
    </row>
    <row r="188" spans="1:8" ht="20.25" customHeight="1" outlineLevel="7">
      <c r="A188" s="24" t="s">
        <v>155</v>
      </c>
      <c r="B188" s="25" t="s">
        <v>54</v>
      </c>
      <c r="C188" s="25" t="s">
        <v>156</v>
      </c>
      <c r="D188" s="25" t="s">
        <v>17</v>
      </c>
      <c r="E188" s="26" t="s">
        <v>18</v>
      </c>
      <c r="F188" s="27">
        <f>F206+F195+F222+F189</f>
        <v>20423224.049999997</v>
      </c>
      <c r="G188" s="27">
        <f>G206+G195+G222+G189</f>
        <v>21120224.049999997</v>
      </c>
    </row>
    <row r="189" spans="1:8" outlineLevel="7">
      <c r="A189" s="19" t="s">
        <v>157</v>
      </c>
      <c r="B189" s="20" t="s">
        <v>54</v>
      </c>
      <c r="C189" s="20" t="s">
        <v>158</v>
      </c>
      <c r="D189" s="20" t="s">
        <v>17</v>
      </c>
      <c r="E189" s="21" t="s">
        <v>18</v>
      </c>
      <c r="F189" s="22">
        <f>F190</f>
        <v>1767836.97</v>
      </c>
      <c r="G189" s="22">
        <f>G190</f>
        <v>1767836.97</v>
      </c>
    </row>
    <row r="190" spans="1:8" ht="36" outlineLevel="7">
      <c r="A190" s="24" t="s">
        <v>23</v>
      </c>
      <c r="B190" s="20" t="s">
        <v>54</v>
      </c>
      <c r="C190" s="25" t="s">
        <v>158</v>
      </c>
      <c r="D190" s="25" t="s">
        <v>24</v>
      </c>
      <c r="E190" s="26" t="s">
        <v>18</v>
      </c>
      <c r="F190" s="27">
        <f>F192</f>
        <v>1767836.97</v>
      </c>
      <c r="G190" s="27">
        <f>G192</f>
        <v>1767836.97</v>
      </c>
    </row>
    <row r="191" spans="1:8" s="29" customFormat="1" outlineLevel="7">
      <c r="A191" s="19" t="s">
        <v>63</v>
      </c>
      <c r="B191" s="20" t="s">
        <v>54</v>
      </c>
      <c r="C191" s="20" t="s">
        <v>158</v>
      </c>
      <c r="D191" s="20" t="s">
        <v>64</v>
      </c>
      <c r="E191" s="21" t="s">
        <v>18</v>
      </c>
      <c r="F191" s="22">
        <f t="shared" ref="F191:G193" si="11">F192</f>
        <v>1767836.97</v>
      </c>
      <c r="G191" s="22">
        <f t="shared" si="11"/>
        <v>1767836.97</v>
      </c>
      <c r="H191" s="28"/>
    </row>
    <row r="192" spans="1:8" ht="63.15" customHeight="1" outlineLevel="7">
      <c r="A192" s="38" t="s">
        <v>159</v>
      </c>
      <c r="B192" s="20" t="s">
        <v>54</v>
      </c>
      <c r="C192" s="20" t="s">
        <v>158</v>
      </c>
      <c r="D192" s="20" t="s">
        <v>160</v>
      </c>
      <c r="E192" s="21" t="s">
        <v>18</v>
      </c>
      <c r="F192" s="22">
        <f t="shared" si="11"/>
        <v>1767836.97</v>
      </c>
      <c r="G192" s="22">
        <f t="shared" si="11"/>
        <v>1767836.97</v>
      </c>
    </row>
    <row r="193" spans="1:8" ht="36" outlineLevel="7">
      <c r="A193" s="19" t="s">
        <v>31</v>
      </c>
      <c r="B193" s="20" t="s">
        <v>54</v>
      </c>
      <c r="C193" s="20" t="s">
        <v>158</v>
      </c>
      <c r="D193" s="20" t="s">
        <v>160</v>
      </c>
      <c r="E193" s="21" t="s">
        <v>32</v>
      </c>
      <c r="F193" s="22">
        <f t="shared" si="11"/>
        <v>1767836.97</v>
      </c>
      <c r="G193" s="22">
        <f t="shared" si="11"/>
        <v>1767836.97</v>
      </c>
    </row>
    <row r="194" spans="1:8" ht="36" outlineLevel="7">
      <c r="A194" s="19" t="s">
        <v>33</v>
      </c>
      <c r="B194" s="20" t="s">
        <v>54</v>
      </c>
      <c r="C194" s="20" t="s">
        <v>158</v>
      </c>
      <c r="D194" s="20" t="s">
        <v>160</v>
      </c>
      <c r="E194" s="21" t="s">
        <v>34</v>
      </c>
      <c r="F194" s="35">
        <v>1767836.97</v>
      </c>
      <c r="G194" s="35">
        <v>1767836.97</v>
      </c>
    </row>
    <row r="195" spans="1:8" outlineLevel="7">
      <c r="A195" s="19" t="s">
        <v>161</v>
      </c>
      <c r="B195" s="20" t="s">
        <v>54</v>
      </c>
      <c r="C195" s="20" t="s">
        <v>162</v>
      </c>
      <c r="D195" s="20" t="s">
        <v>17</v>
      </c>
      <c r="E195" s="21" t="s">
        <v>18</v>
      </c>
      <c r="F195" s="22">
        <f>F196+F203</f>
        <v>1287387.08</v>
      </c>
      <c r="G195" s="22">
        <f>G196+G203</f>
        <v>1287387.08</v>
      </c>
    </row>
    <row r="196" spans="1:8" ht="36" outlineLevel="7">
      <c r="A196" s="19" t="s">
        <v>23</v>
      </c>
      <c r="B196" s="20" t="s">
        <v>54</v>
      </c>
      <c r="C196" s="20" t="s">
        <v>162</v>
      </c>
      <c r="D196" s="20" t="s">
        <v>24</v>
      </c>
      <c r="E196" s="21" t="s">
        <v>18</v>
      </c>
      <c r="F196" s="22">
        <f>F198</f>
        <v>3387.08</v>
      </c>
      <c r="G196" s="22">
        <f>G198</f>
        <v>3387.08</v>
      </c>
    </row>
    <row r="197" spans="1:8" ht="20.25" customHeight="1" outlineLevel="7">
      <c r="A197" s="19" t="s">
        <v>63</v>
      </c>
      <c r="B197" s="20" t="s">
        <v>54</v>
      </c>
      <c r="C197" s="20" t="s">
        <v>162</v>
      </c>
      <c r="D197" s="20" t="s">
        <v>64</v>
      </c>
      <c r="E197" s="21" t="s">
        <v>18</v>
      </c>
      <c r="F197" s="22">
        <f t="shared" ref="F197:G199" si="12">F198</f>
        <v>3387.08</v>
      </c>
      <c r="G197" s="22">
        <f t="shared" si="12"/>
        <v>3387.08</v>
      </c>
    </row>
    <row r="198" spans="1:8" ht="72" outlineLevel="7">
      <c r="A198" s="39" t="s">
        <v>163</v>
      </c>
      <c r="B198" s="20" t="s">
        <v>54</v>
      </c>
      <c r="C198" s="20" t="s">
        <v>162</v>
      </c>
      <c r="D198" s="20" t="s">
        <v>164</v>
      </c>
      <c r="E198" s="21" t="s">
        <v>18</v>
      </c>
      <c r="F198" s="22">
        <f t="shared" si="12"/>
        <v>3387.08</v>
      </c>
      <c r="G198" s="22">
        <f t="shared" si="12"/>
        <v>3387.08</v>
      </c>
    </row>
    <row r="199" spans="1:8" ht="36" outlineLevel="7">
      <c r="A199" s="19" t="s">
        <v>31</v>
      </c>
      <c r="B199" s="20" t="s">
        <v>54</v>
      </c>
      <c r="C199" s="20" t="s">
        <v>162</v>
      </c>
      <c r="D199" s="20" t="s">
        <v>164</v>
      </c>
      <c r="E199" s="21" t="s">
        <v>32</v>
      </c>
      <c r="F199" s="22">
        <f t="shared" si="12"/>
        <v>3387.08</v>
      </c>
      <c r="G199" s="22">
        <f t="shared" si="12"/>
        <v>3387.08</v>
      </c>
    </row>
    <row r="200" spans="1:8" s="29" customFormat="1" ht="36" outlineLevel="7">
      <c r="A200" s="19" t="s">
        <v>33</v>
      </c>
      <c r="B200" s="20" t="s">
        <v>54</v>
      </c>
      <c r="C200" s="20" t="s">
        <v>162</v>
      </c>
      <c r="D200" s="20" t="s">
        <v>164</v>
      </c>
      <c r="E200" s="21" t="s">
        <v>34</v>
      </c>
      <c r="F200" s="40">
        <v>3387.08</v>
      </c>
      <c r="G200" s="40">
        <v>3387.08</v>
      </c>
      <c r="H200" s="28"/>
    </row>
    <row r="201" spans="1:8" s="29" customFormat="1" ht="84.75" customHeight="1" outlineLevel="7">
      <c r="A201" s="41" t="s">
        <v>165</v>
      </c>
      <c r="B201" s="20" t="s">
        <v>54</v>
      </c>
      <c r="C201" s="20" t="s">
        <v>162</v>
      </c>
      <c r="D201" s="20" t="s">
        <v>166</v>
      </c>
      <c r="E201" s="21" t="s">
        <v>18</v>
      </c>
      <c r="F201" s="23">
        <f t="shared" ref="F201:G204" si="13">F202</f>
        <v>1284000</v>
      </c>
      <c r="G201" s="23">
        <f t="shared" si="13"/>
        <v>1284000</v>
      </c>
      <c r="H201" s="28"/>
    </row>
    <row r="202" spans="1:8" s="29" customFormat="1" ht="36" outlineLevel="7">
      <c r="A202" s="42" t="s">
        <v>167</v>
      </c>
      <c r="B202" s="20" t="s">
        <v>54</v>
      </c>
      <c r="C202" s="20" t="s">
        <v>162</v>
      </c>
      <c r="D202" s="20" t="s">
        <v>168</v>
      </c>
      <c r="E202" s="21" t="s">
        <v>18</v>
      </c>
      <c r="F202" s="23">
        <f t="shared" si="13"/>
        <v>1284000</v>
      </c>
      <c r="G202" s="23">
        <f t="shared" si="13"/>
        <v>1284000</v>
      </c>
      <c r="H202" s="28"/>
    </row>
    <row r="203" spans="1:8" s="29" customFormat="1" ht="36" outlineLevel="7">
      <c r="A203" s="19" t="s">
        <v>169</v>
      </c>
      <c r="B203" s="20" t="s">
        <v>54</v>
      </c>
      <c r="C203" s="20" t="s">
        <v>162</v>
      </c>
      <c r="D203" s="20" t="s">
        <v>170</v>
      </c>
      <c r="E203" s="21" t="s">
        <v>18</v>
      </c>
      <c r="F203" s="23">
        <f t="shared" si="13"/>
        <v>1284000</v>
      </c>
      <c r="G203" s="23">
        <f t="shared" si="13"/>
        <v>1284000</v>
      </c>
      <c r="H203" s="28"/>
    </row>
    <row r="204" spans="1:8" s="29" customFormat="1" ht="44.55" customHeight="1" outlineLevel="7">
      <c r="A204" s="19" t="s">
        <v>31</v>
      </c>
      <c r="B204" s="20" t="s">
        <v>54</v>
      </c>
      <c r="C204" s="20" t="s">
        <v>162</v>
      </c>
      <c r="D204" s="20" t="s">
        <v>170</v>
      </c>
      <c r="E204" s="21" t="s">
        <v>32</v>
      </c>
      <c r="F204" s="23">
        <f t="shared" si="13"/>
        <v>1284000</v>
      </c>
      <c r="G204" s="23">
        <f t="shared" si="13"/>
        <v>1284000</v>
      </c>
      <c r="H204" s="28"/>
    </row>
    <row r="205" spans="1:8" s="29" customFormat="1" ht="44.1" customHeight="1" outlineLevel="7">
      <c r="A205" s="19" t="s">
        <v>33</v>
      </c>
      <c r="B205" s="20" t="s">
        <v>54</v>
      </c>
      <c r="C205" s="20" t="s">
        <v>162</v>
      </c>
      <c r="D205" s="20" t="s">
        <v>170</v>
      </c>
      <c r="E205" s="21" t="s">
        <v>34</v>
      </c>
      <c r="F205" s="23">
        <f>3784000-2500000</f>
        <v>1284000</v>
      </c>
      <c r="G205" s="23">
        <f>3784000-2500000</f>
        <v>1284000</v>
      </c>
      <c r="H205" s="28"/>
    </row>
    <row r="206" spans="1:8" ht="36" customHeight="1" outlineLevel="7">
      <c r="A206" s="19" t="s">
        <v>171</v>
      </c>
      <c r="B206" s="20" t="s">
        <v>54</v>
      </c>
      <c r="C206" s="20" t="s">
        <v>172</v>
      </c>
      <c r="D206" s="20" t="s">
        <v>17</v>
      </c>
      <c r="E206" s="21" t="s">
        <v>18</v>
      </c>
      <c r="F206" s="22">
        <f>F207</f>
        <v>17038000</v>
      </c>
      <c r="G206" s="22">
        <f>G207</f>
        <v>17735000</v>
      </c>
    </row>
    <row r="207" spans="1:8" ht="72" outlineLevel="7">
      <c r="A207" s="24" t="s">
        <v>173</v>
      </c>
      <c r="B207" s="25" t="s">
        <v>54</v>
      </c>
      <c r="C207" s="25" t="s">
        <v>172</v>
      </c>
      <c r="D207" s="25" t="s">
        <v>174</v>
      </c>
      <c r="E207" s="26" t="s">
        <v>18</v>
      </c>
      <c r="F207" s="27">
        <f>F208+F218</f>
        <v>17038000</v>
      </c>
      <c r="G207" s="27">
        <f>G208+G218</f>
        <v>17735000</v>
      </c>
    </row>
    <row r="208" spans="1:8" ht="44.55" customHeight="1" outlineLevel="7">
      <c r="A208" s="19" t="s">
        <v>175</v>
      </c>
      <c r="B208" s="20" t="s">
        <v>54</v>
      </c>
      <c r="C208" s="20" t="s">
        <v>172</v>
      </c>
      <c r="D208" s="20" t="s">
        <v>176</v>
      </c>
      <c r="E208" s="21" t="s">
        <v>18</v>
      </c>
      <c r="F208" s="22">
        <f>F209+F215</f>
        <v>17038000</v>
      </c>
      <c r="G208" s="22">
        <f>G209+G215</f>
        <v>17735000</v>
      </c>
    </row>
    <row r="209" spans="1:8" ht="72" outlineLevel="7">
      <c r="A209" s="36" t="s">
        <v>177</v>
      </c>
      <c r="B209" s="20" t="s">
        <v>54</v>
      </c>
      <c r="C209" s="20" t="s">
        <v>172</v>
      </c>
      <c r="D209" s="20" t="s">
        <v>178</v>
      </c>
      <c r="E209" s="21" t="s">
        <v>18</v>
      </c>
      <c r="F209" s="22">
        <f>F210</f>
        <v>17038000</v>
      </c>
      <c r="G209" s="22">
        <f>G210</f>
        <v>17735000</v>
      </c>
    </row>
    <row r="210" spans="1:8" s="29" customFormat="1" ht="36" outlineLevel="7">
      <c r="A210" s="19" t="s">
        <v>31</v>
      </c>
      <c r="B210" s="20" t="s">
        <v>54</v>
      </c>
      <c r="C210" s="20" t="s">
        <v>172</v>
      </c>
      <c r="D210" s="20" t="s">
        <v>178</v>
      </c>
      <c r="E210" s="21" t="s">
        <v>32</v>
      </c>
      <c r="F210" s="22">
        <f>F211</f>
        <v>17038000</v>
      </c>
      <c r="G210" s="22">
        <f>G211</f>
        <v>17735000</v>
      </c>
      <c r="H210" s="28"/>
    </row>
    <row r="211" spans="1:8" ht="41.4" customHeight="1" outlineLevel="7">
      <c r="A211" s="19" t="s">
        <v>33</v>
      </c>
      <c r="B211" s="20" t="s">
        <v>54</v>
      </c>
      <c r="C211" s="20" t="s">
        <v>172</v>
      </c>
      <c r="D211" s="20" t="s">
        <v>178</v>
      </c>
      <c r="E211" s="21" t="s">
        <v>34</v>
      </c>
      <c r="F211" s="22">
        <v>17038000</v>
      </c>
      <c r="G211" s="22">
        <v>17735000</v>
      </c>
    </row>
    <row r="212" spans="1:8" ht="72" hidden="1" outlineLevel="7">
      <c r="A212" s="36" t="s">
        <v>179</v>
      </c>
      <c r="B212" s="20" t="s">
        <v>54</v>
      </c>
      <c r="C212" s="20" t="s">
        <v>172</v>
      </c>
      <c r="D212" s="20" t="s">
        <v>180</v>
      </c>
      <c r="E212" s="20" t="s">
        <v>18</v>
      </c>
      <c r="F212" s="22">
        <f>F213</f>
        <v>0</v>
      </c>
      <c r="G212" s="22">
        <f>G213</f>
        <v>0</v>
      </c>
    </row>
    <row r="213" spans="1:8" ht="36" hidden="1" outlineLevel="7">
      <c r="A213" s="19" t="s">
        <v>31</v>
      </c>
      <c r="B213" s="20" t="s">
        <v>54</v>
      </c>
      <c r="C213" s="20" t="s">
        <v>172</v>
      </c>
      <c r="D213" s="20" t="s">
        <v>180</v>
      </c>
      <c r="E213" s="20" t="s">
        <v>32</v>
      </c>
      <c r="F213" s="22">
        <f>F214</f>
        <v>0</v>
      </c>
      <c r="G213" s="22">
        <f>G214</f>
        <v>0</v>
      </c>
    </row>
    <row r="214" spans="1:8" ht="21.75" hidden="1" customHeight="1" outlineLevel="7">
      <c r="A214" s="19" t="s">
        <v>33</v>
      </c>
      <c r="B214" s="20" t="s">
        <v>54</v>
      </c>
      <c r="C214" s="20" t="s">
        <v>172</v>
      </c>
      <c r="D214" s="20" t="s">
        <v>180</v>
      </c>
      <c r="E214" s="20" t="s">
        <v>34</v>
      </c>
      <c r="F214" s="22">
        <v>0</v>
      </c>
      <c r="G214" s="22">
        <v>0</v>
      </c>
    </row>
    <row r="215" spans="1:8" ht="54" hidden="1" outlineLevel="7">
      <c r="A215" s="19" t="s">
        <v>181</v>
      </c>
      <c r="B215" s="20" t="s">
        <v>54</v>
      </c>
      <c r="C215" s="20" t="s">
        <v>172</v>
      </c>
      <c r="D215" s="20" t="s">
        <v>182</v>
      </c>
      <c r="E215" s="21" t="s">
        <v>18</v>
      </c>
      <c r="F215" s="23">
        <f>F216</f>
        <v>0</v>
      </c>
      <c r="G215" s="23">
        <f>G216</f>
        <v>0</v>
      </c>
    </row>
    <row r="216" spans="1:8" ht="36" hidden="1" outlineLevel="7">
      <c r="A216" s="19" t="s">
        <v>31</v>
      </c>
      <c r="B216" s="20" t="s">
        <v>54</v>
      </c>
      <c r="C216" s="20" t="s">
        <v>172</v>
      </c>
      <c r="D216" s="20" t="s">
        <v>182</v>
      </c>
      <c r="E216" s="21" t="s">
        <v>32</v>
      </c>
      <c r="F216" s="23">
        <f>F217</f>
        <v>0</v>
      </c>
      <c r="G216" s="23">
        <f>G217</f>
        <v>0</v>
      </c>
    </row>
    <row r="217" spans="1:8" ht="36" hidden="1" outlineLevel="7">
      <c r="A217" s="19" t="s">
        <v>33</v>
      </c>
      <c r="B217" s="20" t="s">
        <v>54</v>
      </c>
      <c r="C217" s="20" t="s">
        <v>172</v>
      </c>
      <c r="D217" s="20" t="s">
        <v>182</v>
      </c>
      <c r="E217" s="21" t="s">
        <v>34</v>
      </c>
      <c r="F217" s="22">
        <v>0</v>
      </c>
      <c r="G217" s="22">
        <v>0</v>
      </c>
    </row>
    <row r="218" spans="1:8" ht="63.9" hidden="1" customHeight="1" outlineLevel="7">
      <c r="A218" s="43" t="s">
        <v>183</v>
      </c>
      <c r="B218" s="20" t="s">
        <v>54</v>
      </c>
      <c r="C218" s="20" t="s">
        <v>172</v>
      </c>
      <c r="D218" s="20" t="s">
        <v>184</v>
      </c>
      <c r="E218" s="21" t="s">
        <v>18</v>
      </c>
      <c r="F218" s="22">
        <f t="shared" ref="F218:G220" si="14">F219</f>
        <v>0</v>
      </c>
      <c r="G218" s="22">
        <f t="shared" si="14"/>
        <v>0</v>
      </c>
    </row>
    <row r="219" spans="1:8" ht="72" hidden="1" outlineLevel="7">
      <c r="A219" s="19" t="s">
        <v>185</v>
      </c>
      <c r="B219" s="44" t="s">
        <v>54</v>
      </c>
      <c r="C219" s="44" t="s">
        <v>172</v>
      </c>
      <c r="D219" s="44" t="s">
        <v>186</v>
      </c>
      <c r="E219" s="44" t="s">
        <v>18</v>
      </c>
      <c r="F219" s="22">
        <f t="shared" si="14"/>
        <v>0</v>
      </c>
      <c r="G219" s="22">
        <f t="shared" si="14"/>
        <v>0</v>
      </c>
    </row>
    <row r="220" spans="1:8" ht="36" hidden="1" outlineLevel="7">
      <c r="A220" s="19" t="s">
        <v>31</v>
      </c>
      <c r="B220" s="44" t="s">
        <v>54</v>
      </c>
      <c r="C220" s="44" t="s">
        <v>172</v>
      </c>
      <c r="D220" s="44" t="s">
        <v>186</v>
      </c>
      <c r="E220" s="44" t="s">
        <v>32</v>
      </c>
      <c r="F220" s="22">
        <f t="shared" si="14"/>
        <v>0</v>
      </c>
      <c r="G220" s="22">
        <f t="shared" si="14"/>
        <v>0</v>
      </c>
    </row>
    <row r="221" spans="1:8" ht="36" hidden="1" outlineLevel="7">
      <c r="A221" s="19" t="s">
        <v>33</v>
      </c>
      <c r="B221" s="44" t="s">
        <v>54</v>
      </c>
      <c r="C221" s="44" t="s">
        <v>172</v>
      </c>
      <c r="D221" s="44" t="s">
        <v>186</v>
      </c>
      <c r="E221" s="44" t="s">
        <v>34</v>
      </c>
      <c r="F221" s="22">
        <f>35045472.57-35045472.57</f>
        <v>0</v>
      </c>
      <c r="G221" s="22">
        <f>35045472.57-35045472.57</f>
        <v>0</v>
      </c>
    </row>
    <row r="222" spans="1:8" outlineLevel="7">
      <c r="A222" s="19" t="s">
        <v>187</v>
      </c>
      <c r="B222" s="20" t="s">
        <v>54</v>
      </c>
      <c r="C222" s="20" t="s">
        <v>188</v>
      </c>
      <c r="D222" s="20" t="s">
        <v>17</v>
      </c>
      <c r="E222" s="21" t="s">
        <v>18</v>
      </c>
      <c r="F222" s="22">
        <f>F223+F228</f>
        <v>330000</v>
      </c>
      <c r="G222" s="22">
        <f>G223+G228</f>
        <v>330000</v>
      </c>
    </row>
    <row r="223" spans="1:8" ht="57.3" customHeight="1" outlineLevel="7">
      <c r="A223" s="24" t="s">
        <v>189</v>
      </c>
      <c r="B223" s="25" t="s">
        <v>54</v>
      </c>
      <c r="C223" s="25" t="s">
        <v>188</v>
      </c>
      <c r="D223" s="25" t="s">
        <v>190</v>
      </c>
      <c r="E223" s="25" t="s">
        <v>18</v>
      </c>
      <c r="F223" s="22">
        <f>F224</f>
        <v>100000</v>
      </c>
      <c r="G223" s="22">
        <f>G224</f>
        <v>100000</v>
      </c>
    </row>
    <row r="224" spans="1:8" ht="36" outlineLevel="7">
      <c r="A224" s="19" t="s">
        <v>191</v>
      </c>
      <c r="B224" s="20" t="s">
        <v>54</v>
      </c>
      <c r="C224" s="20" t="s">
        <v>188</v>
      </c>
      <c r="D224" s="20" t="s">
        <v>192</v>
      </c>
      <c r="E224" s="20" t="s">
        <v>18</v>
      </c>
      <c r="F224" s="22">
        <f t="shared" ref="F224:G226" si="15">F225</f>
        <v>100000</v>
      </c>
      <c r="G224" s="22">
        <f t="shared" si="15"/>
        <v>100000</v>
      </c>
    </row>
    <row r="225" spans="1:8" ht="99.75" customHeight="1" outlineLevel="7">
      <c r="A225" s="19" t="s">
        <v>193</v>
      </c>
      <c r="B225" s="20" t="s">
        <v>54</v>
      </c>
      <c r="C225" s="20" t="s">
        <v>188</v>
      </c>
      <c r="D225" s="20" t="s">
        <v>194</v>
      </c>
      <c r="E225" s="20" t="s">
        <v>18</v>
      </c>
      <c r="F225" s="22">
        <f t="shared" si="15"/>
        <v>100000</v>
      </c>
      <c r="G225" s="22">
        <f t="shared" si="15"/>
        <v>100000</v>
      </c>
    </row>
    <row r="226" spans="1:8" outlineLevel="2">
      <c r="A226" s="19" t="s">
        <v>35</v>
      </c>
      <c r="B226" s="20" t="s">
        <v>54</v>
      </c>
      <c r="C226" s="20" t="s">
        <v>188</v>
      </c>
      <c r="D226" s="20" t="s">
        <v>194</v>
      </c>
      <c r="E226" s="20" t="s">
        <v>36</v>
      </c>
      <c r="F226" s="22">
        <f t="shared" si="15"/>
        <v>100000</v>
      </c>
      <c r="G226" s="22">
        <f t="shared" si="15"/>
        <v>100000</v>
      </c>
    </row>
    <row r="227" spans="1:8" ht="72" outlineLevel="2">
      <c r="A227" s="19" t="s">
        <v>195</v>
      </c>
      <c r="B227" s="20" t="s">
        <v>54</v>
      </c>
      <c r="C227" s="20" t="s">
        <v>188</v>
      </c>
      <c r="D227" s="20" t="s">
        <v>194</v>
      </c>
      <c r="E227" s="20" t="s">
        <v>196</v>
      </c>
      <c r="F227" s="22">
        <v>100000</v>
      </c>
      <c r="G227" s="22">
        <v>100000</v>
      </c>
    </row>
    <row r="228" spans="1:8" ht="76.8" customHeight="1" outlineLevel="2">
      <c r="A228" s="24" t="s">
        <v>197</v>
      </c>
      <c r="B228" s="25" t="s">
        <v>54</v>
      </c>
      <c r="C228" s="25" t="s">
        <v>188</v>
      </c>
      <c r="D228" s="25" t="s">
        <v>198</v>
      </c>
      <c r="E228" s="26" t="s">
        <v>18</v>
      </c>
      <c r="F228" s="27">
        <f>F229+F233</f>
        <v>230000</v>
      </c>
      <c r="G228" s="27">
        <f>G229+G233</f>
        <v>230000</v>
      </c>
    </row>
    <row r="229" spans="1:8" ht="36" outlineLevel="2">
      <c r="A229" s="19" t="s">
        <v>199</v>
      </c>
      <c r="B229" s="20" t="s">
        <v>54</v>
      </c>
      <c r="C229" s="20" t="s">
        <v>188</v>
      </c>
      <c r="D229" s="20" t="s">
        <v>200</v>
      </c>
      <c r="E229" s="21" t="s">
        <v>18</v>
      </c>
      <c r="F229" s="23">
        <f t="shared" ref="F229:G231" si="16">F230</f>
        <v>100000</v>
      </c>
      <c r="G229" s="23">
        <f t="shared" si="16"/>
        <v>100000</v>
      </c>
    </row>
    <row r="230" spans="1:8" ht="36" outlineLevel="2">
      <c r="A230" s="19" t="s">
        <v>201</v>
      </c>
      <c r="B230" s="20" t="s">
        <v>54</v>
      </c>
      <c r="C230" s="20" t="s">
        <v>188</v>
      </c>
      <c r="D230" s="20" t="s">
        <v>202</v>
      </c>
      <c r="E230" s="21" t="s">
        <v>18</v>
      </c>
      <c r="F230" s="23">
        <f t="shared" si="16"/>
        <v>100000</v>
      </c>
      <c r="G230" s="23">
        <f t="shared" si="16"/>
        <v>100000</v>
      </c>
    </row>
    <row r="231" spans="1:8" s="29" customFormat="1" ht="36" outlineLevel="3">
      <c r="A231" s="19" t="s">
        <v>31</v>
      </c>
      <c r="B231" s="20" t="s">
        <v>54</v>
      </c>
      <c r="C231" s="20" t="s">
        <v>188</v>
      </c>
      <c r="D231" s="20" t="s">
        <v>202</v>
      </c>
      <c r="E231" s="21" t="s">
        <v>32</v>
      </c>
      <c r="F231" s="23">
        <f t="shared" si="16"/>
        <v>100000</v>
      </c>
      <c r="G231" s="23">
        <f t="shared" si="16"/>
        <v>100000</v>
      </c>
      <c r="H231" s="28"/>
    </row>
    <row r="232" spans="1:8" ht="36" outlineLevel="3">
      <c r="A232" s="19" t="s">
        <v>33</v>
      </c>
      <c r="B232" s="20" t="s">
        <v>54</v>
      </c>
      <c r="C232" s="20" t="s">
        <v>188</v>
      </c>
      <c r="D232" s="20" t="s">
        <v>202</v>
      </c>
      <c r="E232" s="21" t="s">
        <v>34</v>
      </c>
      <c r="F232" s="22">
        <v>100000</v>
      </c>
      <c r="G232" s="22">
        <v>100000</v>
      </c>
    </row>
    <row r="233" spans="1:8" ht="36" outlineLevel="3">
      <c r="A233" s="19" t="s">
        <v>203</v>
      </c>
      <c r="B233" s="20" t="s">
        <v>54</v>
      </c>
      <c r="C233" s="20" t="s">
        <v>188</v>
      </c>
      <c r="D233" s="20" t="s">
        <v>204</v>
      </c>
      <c r="E233" s="21" t="s">
        <v>18</v>
      </c>
      <c r="F233" s="22">
        <f t="shared" ref="F233:G235" si="17">F234</f>
        <v>130000</v>
      </c>
      <c r="G233" s="22">
        <f t="shared" si="17"/>
        <v>130000</v>
      </c>
    </row>
    <row r="234" spans="1:8" ht="36" outlineLevel="3">
      <c r="A234" s="19" t="s">
        <v>205</v>
      </c>
      <c r="B234" s="20" t="s">
        <v>54</v>
      </c>
      <c r="C234" s="20" t="s">
        <v>188</v>
      </c>
      <c r="D234" s="20" t="s">
        <v>206</v>
      </c>
      <c r="E234" s="21" t="s">
        <v>18</v>
      </c>
      <c r="F234" s="22">
        <f t="shared" si="17"/>
        <v>130000</v>
      </c>
      <c r="G234" s="22">
        <f t="shared" si="17"/>
        <v>130000</v>
      </c>
    </row>
    <row r="235" spans="1:8" ht="18.75" customHeight="1" outlineLevel="3">
      <c r="A235" s="19" t="s">
        <v>31</v>
      </c>
      <c r="B235" s="20" t="s">
        <v>54</v>
      </c>
      <c r="C235" s="20" t="s">
        <v>188</v>
      </c>
      <c r="D235" s="20" t="s">
        <v>206</v>
      </c>
      <c r="E235" s="21" t="s">
        <v>32</v>
      </c>
      <c r="F235" s="22">
        <f t="shared" si="17"/>
        <v>130000</v>
      </c>
      <c r="G235" s="22">
        <f t="shared" si="17"/>
        <v>130000</v>
      </c>
    </row>
    <row r="236" spans="1:8" ht="19.5" customHeight="1" outlineLevel="3">
      <c r="A236" s="19" t="s">
        <v>33</v>
      </c>
      <c r="B236" s="20" t="s">
        <v>54</v>
      </c>
      <c r="C236" s="20" t="s">
        <v>188</v>
      </c>
      <c r="D236" s="20" t="s">
        <v>206</v>
      </c>
      <c r="E236" s="21" t="s">
        <v>34</v>
      </c>
      <c r="F236" s="22">
        <v>130000</v>
      </c>
      <c r="G236" s="22">
        <v>130000</v>
      </c>
    </row>
    <row r="237" spans="1:8" outlineLevel="5">
      <c r="A237" s="24" t="s">
        <v>207</v>
      </c>
      <c r="B237" s="25" t="s">
        <v>54</v>
      </c>
      <c r="C237" s="25" t="s">
        <v>208</v>
      </c>
      <c r="D237" s="25" t="s">
        <v>17</v>
      </c>
      <c r="E237" s="26" t="s">
        <v>18</v>
      </c>
      <c r="F237" s="27">
        <f>F238+F244+F260+F300</f>
        <v>13827737.599999998</v>
      </c>
      <c r="G237" s="27">
        <f>G238+G244+G260+G300</f>
        <v>13371274.599999998</v>
      </c>
    </row>
    <row r="238" spans="1:8" outlineLevel="6">
      <c r="A238" s="19" t="s">
        <v>209</v>
      </c>
      <c r="B238" s="20" t="s">
        <v>54</v>
      </c>
      <c r="C238" s="20" t="s">
        <v>210</v>
      </c>
      <c r="D238" s="20" t="s">
        <v>17</v>
      </c>
      <c r="E238" s="21" t="s">
        <v>18</v>
      </c>
      <c r="F238" s="22">
        <f>F239</f>
        <v>600000</v>
      </c>
      <c r="G238" s="22">
        <f>G239</f>
        <v>600000</v>
      </c>
    </row>
    <row r="239" spans="1:8" ht="68.25" customHeight="1" outlineLevel="7">
      <c r="A239" s="24" t="s">
        <v>211</v>
      </c>
      <c r="B239" s="25" t="s">
        <v>54</v>
      </c>
      <c r="C239" s="25" t="s">
        <v>210</v>
      </c>
      <c r="D239" s="25" t="s">
        <v>102</v>
      </c>
      <c r="E239" s="26" t="s">
        <v>18</v>
      </c>
      <c r="F239" s="27">
        <f>F240</f>
        <v>600000</v>
      </c>
      <c r="G239" s="27">
        <f>G240</f>
        <v>600000</v>
      </c>
    </row>
    <row r="240" spans="1:8" s="29" customFormat="1" ht="36" outlineLevel="1">
      <c r="A240" s="19" t="s">
        <v>212</v>
      </c>
      <c r="B240" s="20" t="s">
        <v>54</v>
      </c>
      <c r="C240" s="20" t="s">
        <v>210</v>
      </c>
      <c r="D240" s="20" t="s">
        <v>104</v>
      </c>
      <c r="E240" s="21" t="s">
        <v>18</v>
      </c>
      <c r="F240" s="22">
        <f t="shared" ref="F240:G242" si="18">F241</f>
        <v>600000</v>
      </c>
      <c r="G240" s="22">
        <f t="shared" si="18"/>
        <v>600000</v>
      </c>
      <c r="H240" s="28"/>
    </row>
    <row r="241" spans="1:12" ht="36" outlineLevel="1">
      <c r="A241" s="19" t="s">
        <v>213</v>
      </c>
      <c r="B241" s="20" t="s">
        <v>54</v>
      </c>
      <c r="C241" s="20" t="s">
        <v>210</v>
      </c>
      <c r="D241" s="20" t="s">
        <v>214</v>
      </c>
      <c r="E241" s="21" t="s">
        <v>18</v>
      </c>
      <c r="F241" s="22">
        <f t="shared" si="18"/>
        <v>600000</v>
      </c>
      <c r="G241" s="22">
        <f t="shared" si="18"/>
        <v>600000</v>
      </c>
    </row>
    <row r="242" spans="1:12" s="29" customFormat="1" ht="36" outlineLevel="1">
      <c r="A242" s="19" t="s">
        <v>31</v>
      </c>
      <c r="B242" s="20" t="s">
        <v>54</v>
      </c>
      <c r="C242" s="20" t="s">
        <v>210</v>
      </c>
      <c r="D242" s="20" t="s">
        <v>214</v>
      </c>
      <c r="E242" s="21" t="s">
        <v>32</v>
      </c>
      <c r="F242" s="22">
        <f t="shared" si="18"/>
        <v>600000</v>
      </c>
      <c r="G242" s="22">
        <f t="shared" si="18"/>
        <v>600000</v>
      </c>
      <c r="H242" s="28"/>
    </row>
    <row r="243" spans="1:12" ht="51" customHeight="1" outlineLevel="1">
      <c r="A243" s="19" t="s">
        <v>33</v>
      </c>
      <c r="B243" s="20" t="s">
        <v>54</v>
      </c>
      <c r="C243" s="20" t="s">
        <v>210</v>
      </c>
      <c r="D243" s="20" t="s">
        <v>214</v>
      </c>
      <c r="E243" s="21" t="s">
        <v>34</v>
      </c>
      <c r="F243" s="23">
        <f>1100000-500000</f>
        <v>600000</v>
      </c>
      <c r="G243" s="23">
        <f>1100000-500000</f>
        <v>600000</v>
      </c>
    </row>
    <row r="244" spans="1:12" ht="19.5" customHeight="1" outlineLevel="7">
      <c r="A244" s="19" t="s">
        <v>215</v>
      </c>
      <c r="B244" s="20" t="s">
        <v>54</v>
      </c>
      <c r="C244" s="20" t="s">
        <v>216</v>
      </c>
      <c r="D244" s="20" t="s">
        <v>17</v>
      </c>
      <c r="E244" s="21" t="s">
        <v>18</v>
      </c>
      <c r="F244" s="22">
        <f>F245</f>
        <v>100000</v>
      </c>
      <c r="G244" s="22">
        <f>G245</f>
        <v>100000</v>
      </c>
    </row>
    <row r="245" spans="1:12" ht="72" outlineLevel="7">
      <c r="A245" s="24" t="s">
        <v>217</v>
      </c>
      <c r="B245" s="25" t="s">
        <v>54</v>
      </c>
      <c r="C245" s="25" t="s">
        <v>216</v>
      </c>
      <c r="D245" s="25" t="s">
        <v>218</v>
      </c>
      <c r="E245" s="26" t="s">
        <v>18</v>
      </c>
      <c r="F245" s="27">
        <f>F246</f>
        <v>100000</v>
      </c>
      <c r="G245" s="27">
        <f>G246</f>
        <v>100000</v>
      </c>
    </row>
    <row r="246" spans="1:12" ht="54" outlineLevel="7">
      <c r="A246" s="19" t="s">
        <v>219</v>
      </c>
      <c r="B246" s="20" t="s">
        <v>54</v>
      </c>
      <c r="C246" s="20" t="s">
        <v>216</v>
      </c>
      <c r="D246" s="20" t="s">
        <v>220</v>
      </c>
      <c r="E246" s="21" t="s">
        <v>18</v>
      </c>
      <c r="F246" s="22">
        <f>F247+F254+F257</f>
        <v>100000</v>
      </c>
      <c r="G246" s="22">
        <f>G247+G254+G257</f>
        <v>100000</v>
      </c>
    </row>
    <row r="247" spans="1:12" ht="90" outlineLevel="1">
      <c r="A247" s="19" t="s">
        <v>221</v>
      </c>
      <c r="B247" s="20" t="s">
        <v>54</v>
      </c>
      <c r="C247" s="20" t="s">
        <v>216</v>
      </c>
      <c r="D247" s="20" t="s">
        <v>222</v>
      </c>
      <c r="E247" s="21" t="s">
        <v>18</v>
      </c>
      <c r="F247" s="22">
        <f>F248+F250+F252</f>
        <v>100000</v>
      </c>
      <c r="G247" s="22">
        <f>G248+G250+G252</f>
        <v>100000</v>
      </c>
    </row>
    <row r="248" spans="1:12" s="29" customFormat="1" ht="36" outlineLevel="1">
      <c r="A248" s="19" t="s">
        <v>31</v>
      </c>
      <c r="B248" s="20" t="s">
        <v>54</v>
      </c>
      <c r="C248" s="20" t="s">
        <v>216</v>
      </c>
      <c r="D248" s="20" t="s">
        <v>222</v>
      </c>
      <c r="E248" s="21" t="s">
        <v>32</v>
      </c>
      <c r="F248" s="22">
        <f>F249</f>
        <v>100000</v>
      </c>
      <c r="G248" s="22">
        <f>G249</f>
        <v>100000</v>
      </c>
      <c r="H248" s="28"/>
    </row>
    <row r="249" spans="1:12" ht="54.75" customHeight="1" outlineLevel="1">
      <c r="A249" s="19" t="s">
        <v>33</v>
      </c>
      <c r="B249" s="20" t="s">
        <v>54</v>
      </c>
      <c r="C249" s="20" t="s">
        <v>216</v>
      </c>
      <c r="D249" s="20" t="s">
        <v>222</v>
      </c>
      <c r="E249" s="21" t="s">
        <v>34</v>
      </c>
      <c r="F249" s="23">
        <v>100000</v>
      </c>
      <c r="G249" s="23">
        <v>100000</v>
      </c>
    </row>
    <row r="250" spans="1:12" s="5" customFormat="1" ht="54" hidden="1" outlineLevel="1">
      <c r="A250" s="19" t="s">
        <v>223</v>
      </c>
      <c r="B250" s="20" t="s">
        <v>54</v>
      </c>
      <c r="C250" s="20" t="s">
        <v>216</v>
      </c>
      <c r="D250" s="20" t="s">
        <v>222</v>
      </c>
      <c r="E250" s="20" t="s">
        <v>224</v>
      </c>
      <c r="F250" s="23">
        <f>F251</f>
        <v>0</v>
      </c>
      <c r="G250" s="23">
        <f>G251</f>
        <v>0</v>
      </c>
      <c r="I250" s="6"/>
      <c r="J250" s="6"/>
      <c r="K250" s="6"/>
      <c r="L250" s="6"/>
    </row>
    <row r="251" spans="1:12" s="5" customFormat="1" hidden="1" outlineLevel="1">
      <c r="A251" s="19" t="s">
        <v>225</v>
      </c>
      <c r="B251" s="20" t="s">
        <v>54</v>
      </c>
      <c r="C251" s="20" t="s">
        <v>216</v>
      </c>
      <c r="D251" s="20" t="s">
        <v>222</v>
      </c>
      <c r="E251" s="20" t="s">
        <v>226</v>
      </c>
      <c r="F251" s="23">
        <v>0</v>
      </c>
      <c r="G251" s="23">
        <v>0</v>
      </c>
      <c r="I251" s="6"/>
      <c r="J251" s="6"/>
      <c r="K251" s="6"/>
      <c r="L251" s="6"/>
    </row>
    <row r="252" spans="1:12" s="5" customFormat="1" ht="24.75" hidden="1" customHeight="1" outlineLevel="1">
      <c r="A252" s="19" t="s">
        <v>35</v>
      </c>
      <c r="B252" s="20" t="s">
        <v>54</v>
      </c>
      <c r="C252" s="20" t="s">
        <v>216</v>
      </c>
      <c r="D252" s="20" t="s">
        <v>222</v>
      </c>
      <c r="E252" s="20" t="s">
        <v>36</v>
      </c>
      <c r="F252" s="23">
        <f>F253</f>
        <v>0</v>
      </c>
      <c r="G252" s="23">
        <f>G253</f>
        <v>0</v>
      </c>
      <c r="I252" s="6"/>
      <c r="J252" s="6"/>
      <c r="K252" s="6"/>
      <c r="L252" s="6"/>
    </row>
    <row r="253" spans="1:12" s="5" customFormat="1" ht="68.55" hidden="1" customHeight="1" outlineLevel="1">
      <c r="A253" s="19" t="s">
        <v>195</v>
      </c>
      <c r="B253" s="20" t="s">
        <v>54</v>
      </c>
      <c r="C253" s="20" t="s">
        <v>216</v>
      </c>
      <c r="D253" s="20" t="s">
        <v>222</v>
      </c>
      <c r="E253" s="20" t="s">
        <v>196</v>
      </c>
      <c r="F253" s="23">
        <v>0</v>
      </c>
      <c r="G253" s="23">
        <v>0</v>
      </c>
      <c r="I253" s="6"/>
      <c r="J253" s="6"/>
      <c r="K253" s="6"/>
      <c r="L253" s="6"/>
    </row>
    <row r="254" spans="1:12" s="5" customFormat="1" ht="64.5" hidden="1" customHeight="1" outlineLevel="1">
      <c r="A254" s="19" t="s">
        <v>227</v>
      </c>
      <c r="B254" s="20" t="s">
        <v>54</v>
      </c>
      <c r="C254" s="20" t="s">
        <v>216</v>
      </c>
      <c r="D254" s="20" t="s">
        <v>228</v>
      </c>
      <c r="E254" s="21" t="s">
        <v>18</v>
      </c>
      <c r="F254" s="23">
        <f>F255</f>
        <v>0</v>
      </c>
      <c r="G254" s="23">
        <f>G255</f>
        <v>0</v>
      </c>
      <c r="I254" s="6"/>
      <c r="J254" s="6"/>
      <c r="K254" s="6"/>
      <c r="L254" s="6"/>
    </row>
    <row r="255" spans="1:12" s="5" customFormat="1" ht="21.3" hidden="1" customHeight="1" outlineLevel="1">
      <c r="A255" s="19" t="s">
        <v>35</v>
      </c>
      <c r="B255" s="20" t="s">
        <v>54</v>
      </c>
      <c r="C255" s="20" t="s">
        <v>216</v>
      </c>
      <c r="D255" s="20" t="s">
        <v>228</v>
      </c>
      <c r="E255" s="21" t="s">
        <v>36</v>
      </c>
      <c r="F255" s="23">
        <f>F256</f>
        <v>0</v>
      </c>
      <c r="G255" s="23">
        <f>G256</f>
        <v>0</v>
      </c>
      <c r="I255" s="6"/>
      <c r="J255" s="6"/>
      <c r="K255" s="6"/>
      <c r="L255" s="6"/>
    </row>
    <row r="256" spans="1:12" s="5" customFormat="1" ht="55.5" hidden="1" customHeight="1" outlineLevel="1">
      <c r="A256" s="19" t="s">
        <v>195</v>
      </c>
      <c r="B256" s="20" t="s">
        <v>54</v>
      </c>
      <c r="C256" s="20" t="s">
        <v>216</v>
      </c>
      <c r="D256" s="20" t="s">
        <v>228</v>
      </c>
      <c r="E256" s="21" t="s">
        <v>196</v>
      </c>
      <c r="F256" s="22">
        <v>0</v>
      </c>
      <c r="G256" s="22">
        <v>0</v>
      </c>
      <c r="I256" s="6"/>
      <c r="J256" s="6"/>
      <c r="K256" s="6"/>
      <c r="L256" s="6"/>
    </row>
    <row r="257" spans="1:12" s="5" customFormat="1" ht="27.15" hidden="1" customHeight="1" outlineLevel="1">
      <c r="A257" s="19" t="s">
        <v>229</v>
      </c>
      <c r="B257" s="20" t="s">
        <v>54</v>
      </c>
      <c r="C257" s="20" t="s">
        <v>216</v>
      </c>
      <c r="D257" s="20" t="s">
        <v>230</v>
      </c>
      <c r="E257" s="21" t="s">
        <v>18</v>
      </c>
      <c r="F257" s="23">
        <f>F258</f>
        <v>0</v>
      </c>
      <c r="G257" s="23">
        <f>G258</f>
        <v>0</v>
      </c>
      <c r="I257" s="6"/>
      <c r="J257" s="6"/>
      <c r="K257" s="6"/>
      <c r="L257" s="6"/>
    </row>
    <row r="258" spans="1:12" s="5" customFormat="1" ht="32.549999999999997" hidden="1" customHeight="1" outlineLevel="1">
      <c r="A258" s="19" t="s">
        <v>35</v>
      </c>
      <c r="B258" s="20" t="s">
        <v>54</v>
      </c>
      <c r="C258" s="20" t="s">
        <v>216</v>
      </c>
      <c r="D258" s="20" t="s">
        <v>230</v>
      </c>
      <c r="E258" s="21" t="s">
        <v>36</v>
      </c>
      <c r="F258" s="23">
        <f>F259</f>
        <v>0</v>
      </c>
      <c r="G258" s="23">
        <f>G259</f>
        <v>0</v>
      </c>
      <c r="I258" s="6"/>
      <c r="J258" s="6"/>
      <c r="K258" s="6"/>
      <c r="L258" s="6"/>
    </row>
    <row r="259" spans="1:12" s="5" customFormat="1" ht="53.55" hidden="1" customHeight="1" outlineLevel="1">
      <c r="A259" s="19" t="s">
        <v>195</v>
      </c>
      <c r="B259" s="20" t="s">
        <v>54</v>
      </c>
      <c r="C259" s="20" t="s">
        <v>216</v>
      </c>
      <c r="D259" s="20" t="s">
        <v>230</v>
      </c>
      <c r="E259" s="21" t="s">
        <v>196</v>
      </c>
      <c r="F259" s="22">
        <v>0</v>
      </c>
      <c r="G259" s="22">
        <v>0</v>
      </c>
      <c r="I259" s="6"/>
      <c r="J259" s="6"/>
      <c r="K259" s="6"/>
      <c r="L259" s="6"/>
    </row>
    <row r="260" spans="1:12" outlineLevel="1">
      <c r="A260" s="19" t="s">
        <v>231</v>
      </c>
      <c r="B260" s="20" t="s">
        <v>54</v>
      </c>
      <c r="C260" s="20" t="s">
        <v>232</v>
      </c>
      <c r="D260" s="20" t="s">
        <v>17</v>
      </c>
      <c r="E260" s="21" t="s">
        <v>18</v>
      </c>
      <c r="F260" s="22">
        <f>F261+F269+F280</f>
        <v>13127737.599999998</v>
      </c>
      <c r="G260" s="22">
        <f>G261+G269+G280</f>
        <v>12671274.599999998</v>
      </c>
    </row>
    <row r="261" spans="1:12" ht="72" outlineLevel="1">
      <c r="A261" s="24" t="s">
        <v>217</v>
      </c>
      <c r="B261" s="20" t="s">
        <v>54</v>
      </c>
      <c r="C261" s="25" t="s">
        <v>232</v>
      </c>
      <c r="D261" s="25" t="s">
        <v>218</v>
      </c>
      <c r="E261" s="26" t="s">
        <v>18</v>
      </c>
      <c r="F261" s="22">
        <f>F262</f>
        <v>200000</v>
      </c>
      <c r="G261" s="22">
        <f>G262</f>
        <v>200000</v>
      </c>
    </row>
    <row r="262" spans="1:12" outlineLevel="1">
      <c r="A262" s="19" t="s">
        <v>233</v>
      </c>
      <c r="B262" s="20" t="s">
        <v>54</v>
      </c>
      <c r="C262" s="20" t="s">
        <v>232</v>
      </c>
      <c r="D262" s="20" t="s">
        <v>234</v>
      </c>
      <c r="E262" s="21" t="s">
        <v>18</v>
      </c>
      <c r="F262" s="22">
        <f>F263+F266</f>
        <v>200000</v>
      </c>
      <c r="G262" s="22">
        <f>G263+G266</f>
        <v>200000</v>
      </c>
    </row>
    <row r="263" spans="1:12" ht="36" hidden="1" outlineLevel="1">
      <c r="A263" s="19" t="s">
        <v>235</v>
      </c>
      <c r="B263" s="20" t="s">
        <v>54</v>
      </c>
      <c r="C263" s="20" t="s">
        <v>232</v>
      </c>
      <c r="D263" s="20" t="s">
        <v>236</v>
      </c>
      <c r="E263" s="21" t="s">
        <v>18</v>
      </c>
      <c r="F263" s="22">
        <f>F264</f>
        <v>0</v>
      </c>
      <c r="G263" s="22">
        <f>G264</f>
        <v>0</v>
      </c>
    </row>
    <row r="264" spans="1:12" s="29" customFormat="1" ht="36" hidden="1" outlineLevel="1">
      <c r="A264" s="19" t="s">
        <v>31</v>
      </c>
      <c r="B264" s="20" t="s">
        <v>54</v>
      </c>
      <c r="C264" s="20" t="s">
        <v>232</v>
      </c>
      <c r="D264" s="20" t="s">
        <v>236</v>
      </c>
      <c r="E264" s="21" t="s">
        <v>32</v>
      </c>
      <c r="F264" s="22">
        <f>F265</f>
        <v>0</v>
      </c>
      <c r="G264" s="22">
        <f>G265</f>
        <v>0</v>
      </c>
      <c r="H264" s="28"/>
    </row>
    <row r="265" spans="1:12" ht="42.3" hidden="1" customHeight="1" outlineLevel="1">
      <c r="A265" s="19" t="s">
        <v>33</v>
      </c>
      <c r="B265" s="20" t="s">
        <v>54</v>
      </c>
      <c r="C265" s="20" t="s">
        <v>232</v>
      </c>
      <c r="D265" s="20" t="s">
        <v>236</v>
      </c>
      <c r="E265" s="21" t="s">
        <v>34</v>
      </c>
      <c r="F265" s="22">
        <v>0</v>
      </c>
      <c r="G265" s="22">
        <f>400000-400000</f>
        <v>0</v>
      </c>
    </row>
    <row r="266" spans="1:12" ht="36" outlineLevel="1">
      <c r="A266" s="19" t="s">
        <v>237</v>
      </c>
      <c r="B266" s="20" t="s">
        <v>54</v>
      </c>
      <c r="C266" s="20" t="s">
        <v>232</v>
      </c>
      <c r="D266" s="20" t="s">
        <v>238</v>
      </c>
      <c r="E266" s="21" t="s">
        <v>18</v>
      </c>
      <c r="F266" s="22">
        <f>F267</f>
        <v>200000</v>
      </c>
      <c r="G266" s="22">
        <f>G267</f>
        <v>200000</v>
      </c>
    </row>
    <row r="267" spans="1:12" ht="36" outlineLevel="1">
      <c r="A267" s="19" t="s">
        <v>31</v>
      </c>
      <c r="B267" s="20" t="s">
        <v>54</v>
      </c>
      <c r="C267" s="20" t="s">
        <v>232</v>
      </c>
      <c r="D267" s="20" t="s">
        <v>238</v>
      </c>
      <c r="E267" s="21" t="s">
        <v>32</v>
      </c>
      <c r="F267" s="22">
        <f>F268</f>
        <v>200000</v>
      </c>
      <c r="G267" s="22">
        <f>G268</f>
        <v>200000</v>
      </c>
    </row>
    <row r="268" spans="1:12" ht="22.8" customHeight="1" outlineLevel="1">
      <c r="A268" s="19" t="s">
        <v>33</v>
      </c>
      <c r="B268" s="20" t="s">
        <v>54</v>
      </c>
      <c r="C268" s="20" t="s">
        <v>232</v>
      </c>
      <c r="D268" s="20" t="s">
        <v>238</v>
      </c>
      <c r="E268" s="21" t="s">
        <v>34</v>
      </c>
      <c r="F268" s="23">
        <v>200000</v>
      </c>
      <c r="G268" s="23">
        <v>200000</v>
      </c>
    </row>
    <row r="269" spans="1:12" s="29" customFormat="1" ht="54" outlineLevel="1">
      <c r="A269" s="24" t="s">
        <v>239</v>
      </c>
      <c r="B269" s="25" t="s">
        <v>54</v>
      </c>
      <c r="C269" s="25" t="s">
        <v>232</v>
      </c>
      <c r="D269" s="25" t="s">
        <v>240</v>
      </c>
      <c r="E269" s="26" t="s">
        <v>18</v>
      </c>
      <c r="F269" s="22">
        <f>F270</f>
        <v>1343817.96</v>
      </c>
      <c r="G269" s="22">
        <f>G270</f>
        <v>887354.96</v>
      </c>
      <c r="H269" s="28"/>
    </row>
    <row r="270" spans="1:12" ht="36" outlineLevel="1">
      <c r="A270" s="19" t="s">
        <v>241</v>
      </c>
      <c r="B270" s="20" t="s">
        <v>54</v>
      </c>
      <c r="C270" s="20" t="s">
        <v>232</v>
      </c>
      <c r="D270" s="20" t="s">
        <v>242</v>
      </c>
      <c r="E270" s="21" t="s">
        <v>18</v>
      </c>
      <c r="F270" s="22">
        <f>F271+F274+F277</f>
        <v>1343817.96</v>
      </c>
      <c r="G270" s="22">
        <f>G271+G274+G277</f>
        <v>887354.96</v>
      </c>
    </row>
    <row r="271" spans="1:12" ht="56.25" customHeight="1" outlineLevel="1">
      <c r="A271" s="19" t="s">
        <v>243</v>
      </c>
      <c r="B271" s="20" t="s">
        <v>54</v>
      </c>
      <c r="C271" s="20" t="s">
        <v>232</v>
      </c>
      <c r="D271" s="20" t="s">
        <v>244</v>
      </c>
      <c r="E271" s="21" t="s">
        <v>18</v>
      </c>
      <c r="F271" s="22">
        <f>F272</f>
        <v>970000</v>
      </c>
      <c r="G271" s="22">
        <f>G272</f>
        <v>513537</v>
      </c>
    </row>
    <row r="272" spans="1:12" ht="36" outlineLevel="1">
      <c r="A272" s="19" t="s">
        <v>31</v>
      </c>
      <c r="B272" s="20" t="s">
        <v>54</v>
      </c>
      <c r="C272" s="20" t="s">
        <v>232</v>
      </c>
      <c r="D272" s="20" t="s">
        <v>244</v>
      </c>
      <c r="E272" s="21" t="s">
        <v>32</v>
      </c>
      <c r="F272" s="22">
        <f>F273</f>
        <v>970000</v>
      </c>
      <c r="G272" s="22">
        <f>G273</f>
        <v>513537</v>
      </c>
    </row>
    <row r="273" spans="1:8" ht="36" outlineLevel="1">
      <c r="A273" s="19" t="s">
        <v>33</v>
      </c>
      <c r="B273" s="20" t="s">
        <v>54</v>
      </c>
      <c r="C273" s="20" t="s">
        <v>232</v>
      </c>
      <c r="D273" s="20" t="s">
        <v>244</v>
      </c>
      <c r="E273" s="21" t="s">
        <v>34</v>
      </c>
      <c r="F273" s="23">
        <f>2470000-1500000</f>
        <v>970000</v>
      </c>
      <c r="G273" s="23">
        <f>2613537-2100000</f>
        <v>513537</v>
      </c>
    </row>
    <row r="274" spans="1:8" ht="38.25" hidden="1" customHeight="1" outlineLevel="1">
      <c r="A274" s="19" t="s">
        <v>245</v>
      </c>
      <c r="B274" s="20" t="s">
        <v>54</v>
      </c>
      <c r="C274" s="20" t="s">
        <v>232</v>
      </c>
      <c r="D274" s="20" t="s">
        <v>246</v>
      </c>
      <c r="E274" s="21" t="s">
        <v>18</v>
      </c>
      <c r="F274" s="22">
        <f>F275</f>
        <v>0</v>
      </c>
      <c r="G274" s="22">
        <f>G275</f>
        <v>0</v>
      </c>
    </row>
    <row r="275" spans="1:8" ht="36" hidden="1" outlineLevel="1">
      <c r="A275" s="19" t="s">
        <v>31</v>
      </c>
      <c r="B275" s="20" t="s">
        <v>54</v>
      </c>
      <c r="C275" s="20" t="s">
        <v>232</v>
      </c>
      <c r="D275" s="20" t="s">
        <v>246</v>
      </c>
      <c r="E275" s="21" t="s">
        <v>32</v>
      </c>
      <c r="F275" s="22">
        <f>F276</f>
        <v>0</v>
      </c>
      <c r="G275" s="22">
        <f>G276</f>
        <v>0</v>
      </c>
    </row>
    <row r="276" spans="1:8" ht="36" hidden="1" outlineLevel="1">
      <c r="A276" s="19" t="s">
        <v>33</v>
      </c>
      <c r="B276" s="20" t="s">
        <v>54</v>
      </c>
      <c r="C276" s="20" t="s">
        <v>232</v>
      </c>
      <c r="D276" s="20" t="s">
        <v>246</v>
      </c>
      <c r="E276" s="21" t="s">
        <v>34</v>
      </c>
      <c r="F276" s="23">
        <f>4910000-4910000</f>
        <v>0</v>
      </c>
      <c r="G276" s="23">
        <f>5150000-5150000</f>
        <v>0</v>
      </c>
    </row>
    <row r="277" spans="1:8" ht="36" outlineLevel="1">
      <c r="A277" s="19" t="s">
        <v>247</v>
      </c>
      <c r="B277" s="20" t="s">
        <v>54</v>
      </c>
      <c r="C277" s="20" t="s">
        <v>232</v>
      </c>
      <c r="D277" s="20" t="s">
        <v>248</v>
      </c>
      <c r="E277" s="21" t="s">
        <v>18</v>
      </c>
      <c r="F277" s="22">
        <f>F278</f>
        <v>373817.96</v>
      </c>
      <c r="G277" s="22">
        <f>G278</f>
        <v>373817.96</v>
      </c>
    </row>
    <row r="278" spans="1:8" ht="36" outlineLevel="1">
      <c r="A278" s="19" t="s">
        <v>31</v>
      </c>
      <c r="B278" s="20" t="s">
        <v>54</v>
      </c>
      <c r="C278" s="20" t="s">
        <v>232</v>
      </c>
      <c r="D278" s="20" t="s">
        <v>248</v>
      </c>
      <c r="E278" s="21" t="s">
        <v>32</v>
      </c>
      <c r="F278" s="22">
        <f>F279</f>
        <v>373817.96</v>
      </c>
      <c r="G278" s="22">
        <f>G279</f>
        <v>373817.96</v>
      </c>
    </row>
    <row r="279" spans="1:8" ht="36" outlineLevel="1">
      <c r="A279" s="19" t="s">
        <v>33</v>
      </c>
      <c r="B279" s="20" t="s">
        <v>54</v>
      </c>
      <c r="C279" s="20" t="s">
        <v>232</v>
      </c>
      <c r="D279" s="20" t="s">
        <v>248</v>
      </c>
      <c r="E279" s="21" t="s">
        <v>34</v>
      </c>
      <c r="F279" s="23">
        <f>3875000-3500000-1182.04</f>
        <v>373817.96</v>
      </c>
      <c r="G279" s="23">
        <f>3875000-3500000-1182.04</f>
        <v>373817.96</v>
      </c>
    </row>
    <row r="280" spans="1:8" s="29" customFormat="1" ht="72" outlineLevel="1">
      <c r="A280" s="24" t="s">
        <v>249</v>
      </c>
      <c r="B280" s="25" t="s">
        <v>54</v>
      </c>
      <c r="C280" s="25" t="s">
        <v>232</v>
      </c>
      <c r="D280" s="25" t="s">
        <v>250</v>
      </c>
      <c r="E280" s="26" t="s">
        <v>18</v>
      </c>
      <c r="F280" s="22">
        <f>F281+F289</f>
        <v>11583919.639999999</v>
      </c>
      <c r="G280" s="22">
        <f>G281+G289</f>
        <v>11583919.639999999</v>
      </c>
      <c r="H280" s="28"/>
    </row>
    <row r="281" spans="1:8" s="29" customFormat="1" ht="54" hidden="1" outlineLevel="1">
      <c r="A281" s="24" t="s">
        <v>251</v>
      </c>
      <c r="B281" s="25" t="s">
        <v>54</v>
      </c>
      <c r="C281" s="25" t="s">
        <v>232</v>
      </c>
      <c r="D281" s="25" t="s">
        <v>252</v>
      </c>
      <c r="E281" s="26" t="s">
        <v>18</v>
      </c>
      <c r="F281" s="22">
        <f>F282+F286</f>
        <v>0</v>
      </c>
      <c r="G281" s="22">
        <f>G282+G286</f>
        <v>0</v>
      </c>
      <c r="H281" s="28"/>
    </row>
    <row r="282" spans="1:8" ht="36" hidden="1" outlineLevel="1">
      <c r="A282" s="19" t="s">
        <v>253</v>
      </c>
      <c r="B282" s="20" t="s">
        <v>54</v>
      </c>
      <c r="C282" s="20" t="s">
        <v>232</v>
      </c>
      <c r="D282" s="20" t="s">
        <v>254</v>
      </c>
      <c r="E282" s="21" t="s">
        <v>18</v>
      </c>
      <c r="F282" s="22">
        <f t="shared" ref="F282:G284" si="19">F283</f>
        <v>0</v>
      </c>
      <c r="G282" s="22">
        <f t="shared" si="19"/>
        <v>0</v>
      </c>
    </row>
    <row r="283" spans="1:8" ht="36" hidden="1" outlineLevel="1">
      <c r="A283" s="19" t="s">
        <v>255</v>
      </c>
      <c r="B283" s="20" t="s">
        <v>54</v>
      </c>
      <c r="C283" s="20" t="s">
        <v>232</v>
      </c>
      <c r="D283" s="20" t="s">
        <v>256</v>
      </c>
      <c r="E283" s="21" t="s">
        <v>18</v>
      </c>
      <c r="F283" s="22">
        <f t="shared" si="19"/>
        <v>0</v>
      </c>
      <c r="G283" s="22">
        <f t="shared" si="19"/>
        <v>0</v>
      </c>
    </row>
    <row r="284" spans="1:8" ht="36" hidden="1" outlineLevel="1">
      <c r="A284" s="19" t="s">
        <v>31</v>
      </c>
      <c r="B284" s="20" t="s">
        <v>54</v>
      </c>
      <c r="C284" s="20" t="s">
        <v>232</v>
      </c>
      <c r="D284" s="20" t="s">
        <v>256</v>
      </c>
      <c r="E284" s="21" t="s">
        <v>32</v>
      </c>
      <c r="F284" s="22">
        <f t="shared" si="19"/>
        <v>0</v>
      </c>
      <c r="G284" s="22">
        <f t="shared" si="19"/>
        <v>0</v>
      </c>
    </row>
    <row r="285" spans="1:8" ht="52.5" hidden="1" customHeight="1" outlineLevel="1">
      <c r="A285" s="19" t="s">
        <v>33</v>
      </c>
      <c r="B285" s="20" t="s">
        <v>54</v>
      </c>
      <c r="C285" s="20" t="s">
        <v>232</v>
      </c>
      <c r="D285" s="20" t="s">
        <v>256</v>
      </c>
      <c r="E285" s="21" t="s">
        <v>34</v>
      </c>
      <c r="F285" s="22">
        <v>0</v>
      </c>
      <c r="G285" s="22">
        <f>38021.38-38021.38</f>
        <v>0</v>
      </c>
      <c r="H285" s="5" t="s">
        <v>257</v>
      </c>
    </row>
    <row r="286" spans="1:8" ht="54" hidden="1" outlineLevel="1">
      <c r="A286" s="19" t="s">
        <v>258</v>
      </c>
      <c r="B286" s="20" t="s">
        <v>54</v>
      </c>
      <c r="C286" s="20" t="s">
        <v>232</v>
      </c>
      <c r="D286" s="20" t="s">
        <v>259</v>
      </c>
      <c r="E286" s="20" t="s">
        <v>18</v>
      </c>
      <c r="F286" s="22">
        <f>F287</f>
        <v>0</v>
      </c>
      <c r="G286" s="22">
        <f>G287</f>
        <v>0</v>
      </c>
    </row>
    <row r="287" spans="1:8" ht="36" hidden="1" outlineLevel="1">
      <c r="A287" s="19" t="s">
        <v>31</v>
      </c>
      <c r="B287" s="20" t="s">
        <v>54</v>
      </c>
      <c r="C287" s="20" t="s">
        <v>232</v>
      </c>
      <c r="D287" s="20" t="s">
        <v>259</v>
      </c>
      <c r="E287" s="20" t="s">
        <v>32</v>
      </c>
      <c r="F287" s="22">
        <f>F288</f>
        <v>0</v>
      </c>
      <c r="G287" s="22">
        <f>G288</f>
        <v>0</v>
      </c>
    </row>
    <row r="288" spans="1:8" ht="36" hidden="1" outlineLevel="1">
      <c r="A288" s="19" t="s">
        <v>33</v>
      </c>
      <c r="B288" s="20" t="s">
        <v>54</v>
      </c>
      <c r="C288" s="20" t="s">
        <v>232</v>
      </c>
      <c r="D288" s="20" t="s">
        <v>259</v>
      </c>
      <c r="E288" s="20" t="s">
        <v>34</v>
      </c>
      <c r="F288" s="22">
        <v>0</v>
      </c>
      <c r="G288" s="22">
        <f>351540.6-351540.6</f>
        <v>0</v>
      </c>
    </row>
    <row r="289" spans="1:8" s="29" customFormat="1" ht="54" outlineLevel="1">
      <c r="A289" s="24" t="s">
        <v>260</v>
      </c>
      <c r="B289" s="20" t="s">
        <v>54</v>
      </c>
      <c r="C289" s="20" t="s">
        <v>232</v>
      </c>
      <c r="D289" s="25" t="s">
        <v>261</v>
      </c>
      <c r="E289" s="26" t="s">
        <v>18</v>
      </c>
      <c r="F289" s="22">
        <f>F290</f>
        <v>11583919.639999999</v>
      </c>
      <c r="G289" s="22">
        <f>G290</f>
        <v>11583919.639999999</v>
      </c>
      <c r="H289" s="28"/>
    </row>
    <row r="290" spans="1:8" s="29" customFormat="1" ht="42" customHeight="1" outlineLevel="1">
      <c r="A290" s="24" t="s">
        <v>262</v>
      </c>
      <c r="B290" s="20" t="s">
        <v>54</v>
      </c>
      <c r="C290" s="20" t="s">
        <v>232</v>
      </c>
      <c r="D290" s="25" t="s">
        <v>263</v>
      </c>
      <c r="E290" s="26" t="s">
        <v>18</v>
      </c>
      <c r="F290" s="27">
        <f>F291+F294+F297</f>
        <v>11583919.639999999</v>
      </c>
      <c r="G290" s="27">
        <f>G291+G294+G297</f>
        <v>11583919.639999999</v>
      </c>
      <c r="H290" s="28"/>
    </row>
    <row r="291" spans="1:8" s="29" customFormat="1" ht="102.6" hidden="1" customHeight="1" outlineLevel="1">
      <c r="A291" s="36" t="s">
        <v>264</v>
      </c>
      <c r="B291" s="20" t="s">
        <v>54</v>
      </c>
      <c r="C291" s="20" t="s">
        <v>232</v>
      </c>
      <c r="D291" s="20" t="s">
        <v>265</v>
      </c>
      <c r="E291" s="21" t="s">
        <v>18</v>
      </c>
      <c r="F291" s="22">
        <f>F292</f>
        <v>0</v>
      </c>
      <c r="G291" s="22">
        <f>G292</f>
        <v>0</v>
      </c>
      <c r="H291" s="28"/>
    </row>
    <row r="292" spans="1:8" s="29" customFormat="1" ht="36" hidden="1" outlineLevel="1">
      <c r="A292" s="19" t="s">
        <v>31</v>
      </c>
      <c r="B292" s="20" t="s">
        <v>54</v>
      </c>
      <c r="C292" s="20" t="s">
        <v>232</v>
      </c>
      <c r="D292" s="20" t="s">
        <v>265</v>
      </c>
      <c r="E292" s="21" t="s">
        <v>32</v>
      </c>
      <c r="F292" s="22">
        <f>F293</f>
        <v>0</v>
      </c>
      <c r="G292" s="22">
        <f>G293</f>
        <v>0</v>
      </c>
      <c r="H292" s="28"/>
    </row>
    <row r="293" spans="1:8" s="29" customFormat="1" ht="36" hidden="1" outlineLevel="1">
      <c r="A293" s="19" t="s">
        <v>33</v>
      </c>
      <c r="B293" s="20" t="s">
        <v>54</v>
      </c>
      <c r="C293" s="20" t="s">
        <v>232</v>
      </c>
      <c r="D293" s="20" t="s">
        <v>265</v>
      </c>
      <c r="E293" s="21" t="s">
        <v>34</v>
      </c>
      <c r="F293" s="22">
        <f>11351059.21+117021.23-11468080.44</f>
        <v>0</v>
      </c>
      <c r="G293" s="22">
        <f>11351059.21+117021.23-11468080.44</f>
        <v>0</v>
      </c>
      <c r="H293" s="28"/>
    </row>
    <row r="294" spans="1:8" ht="65.25" customHeight="1" outlineLevel="1">
      <c r="A294" s="19" t="s">
        <v>266</v>
      </c>
      <c r="B294" s="20" t="s">
        <v>54</v>
      </c>
      <c r="C294" s="20" t="s">
        <v>232</v>
      </c>
      <c r="D294" s="20" t="s">
        <v>267</v>
      </c>
      <c r="E294" s="21" t="s">
        <v>18</v>
      </c>
      <c r="F294" s="22">
        <f>F295</f>
        <v>11583919.639999999</v>
      </c>
      <c r="G294" s="22">
        <f>G295</f>
        <v>11583919.639999999</v>
      </c>
    </row>
    <row r="295" spans="1:8" ht="36" outlineLevel="1">
      <c r="A295" s="19" t="s">
        <v>31</v>
      </c>
      <c r="B295" s="20" t="s">
        <v>54</v>
      </c>
      <c r="C295" s="20" t="s">
        <v>232</v>
      </c>
      <c r="D295" s="20" t="s">
        <v>267</v>
      </c>
      <c r="E295" s="21" t="s">
        <v>32</v>
      </c>
      <c r="F295" s="22">
        <f>F296</f>
        <v>11583919.639999999</v>
      </c>
      <c r="G295" s="22">
        <f>G296</f>
        <v>11583919.639999999</v>
      </c>
    </row>
    <row r="296" spans="1:8" ht="54.75" customHeight="1" outlineLevel="1">
      <c r="A296" s="19" t="s">
        <v>33</v>
      </c>
      <c r="B296" s="20" t="s">
        <v>54</v>
      </c>
      <c r="C296" s="20" t="s">
        <v>232</v>
      </c>
      <c r="D296" s="20" t="s">
        <v>267</v>
      </c>
      <c r="E296" s="21" t="s">
        <v>34</v>
      </c>
      <c r="F296" s="23">
        <f>115839.2+11468080.44</f>
        <v>11583919.639999999</v>
      </c>
      <c r="G296" s="23">
        <f>115839.2+11468080.44</f>
        <v>11583919.639999999</v>
      </c>
    </row>
    <row r="297" spans="1:8" ht="54" hidden="1" customHeight="1" outlineLevel="1">
      <c r="A297" s="19" t="s">
        <v>258</v>
      </c>
      <c r="B297" s="20" t="s">
        <v>54</v>
      </c>
      <c r="C297" s="20" t="s">
        <v>232</v>
      </c>
      <c r="D297" s="20" t="s">
        <v>268</v>
      </c>
      <c r="E297" s="20" t="s">
        <v>18</v>
      </c>
      <c r="F297" s="22">
        <f>F298</f>
        <v>0</v>
      </c>
      <c r="G297" s="22">
        <f>G298</f>
        <v>0</v>
      </c>
    </row>
    <row r="298" spans="1:8" ht="36" hidden="1" outlineLevel="1">
      <c r="A298" s="19" t="s">
        <v>31</v>
      </c>
      <c r="B298" s="20" t="s">
        <v>54</v>
      </c>
      <c r="C298" s="20" t="s">
        <v>232</v>
      </c>
      <c r="D298" s="20" t="s">
        <v>268</v>
      </c>
      <c r="E298" s="20" t="s">
        <v>32</v>
      </c>
      <c r="F298" s="22">
        <f>F299</f>
        <v>0</v>
      </c>
      <c r="G298" s="22">
        <f>G299</f>
        <v>0</v>
      </c>
    </row>
    <row r="299" spans="1:8" ht="36" hidden="1" outlineLevel="1">
      <c r="A299" s="19" t="s">
        <v>33</v>
      </c>
      <c r="B299" s="20" t="s">
        <v>54</v>
      </c>
      <c r="C299" s="20" t="s">
        <v>232</v>
      </c>
      <c r="D299" s="20" t="s">
        <v>268</v>
      </c>
      <c r="E299" s="20" t="s">
        <v>34</v>
      </c>
      <c r="F299" s="23">
        <v>0</v>
      </c>
      <c r="G299" s="23">
        <v>0</v>
      </c>
    </row>
    <row r="300" spans="1:8" ht="36" hidden="1" outlineLevel="1">
      <c r="A300" s="19" t="s">
        <v>269</v>
      </c>
      <c r="B300" s="20" t="s">
        <v>54</v>
      </c>
      <c r="C300" s="20" t="s">
        <v>270</v>
      </c>
      <c r="D300" s="20" t="s">
        <v>17</v>
      </c>
      <c r="E300" s="21" t="s">
        <v>18</v>
      </c>
      <c r="F300" s="23">
        <f>F301</f>
        <v>0</v>
      </c>
      <c r="G300" s="23">
        <f>G301</f>
        <v>0</v>
      </c>
    </row>
    <row r="301" spans="1:8" ht="72" hidden="1" outlineLevel="1">
      <c r="A301" s="24" t="s">
        <v>271</v>
      </c>
      <c r="B301" s="25" t="s">
        <v>54</v>
      </c>
      <c r="C301" s="25" t="s">
        <v>270</v>
      </c>
      <c r="D301" s="25" t="s">
        <v>218</v>
      </c>
      <c r="E301" s="26" t="s">
        <v>18</v>
      </c>
      <c r="F301" s="30">
        <f>F302</f>
        <v>0</v>
      </c>
      <c r="G301" s="30">
        <f>G302</f>
        <v>0</v>
      </c>
    </row>
    <row r="302" spans="1:8" ht="51.75" hidden="1" customHeight="1" outlineLevel="1">
      <c r="A302" s="19" t="s">
        <v>272</v>
      </c>
      <c r="B302" s="20" t="s">
        <v>54</v>
      </c>
      <c r="C302" s="20" t="s">
        <v>270</v>
      </c>
      <c r="D302" s="20" t="s">
        <v>220</v>
      </c>
      <c r="E302" s="21" t="s">
        <v>18</v>
      </c>
      <c r="F302" s="23">
        <f>F303+F306</f>
        <v>0</v>
      </c>
      <c r="G302" s="23">
        <f>G303+G306</f>
        <v>0</v>
      </c>
    </row>
    <row r="303" spans="1:8" ht="70.05" hidden="1" customHeight="1" outlineLevel="1">
      <c r="A303" s="34" t="s">
        <v>273</v>
      </c>
      <c r="B303" s="20" t="s">
        <v>54</v>
      </c>
      <c r="C303" s="20" t="s">
        <v>270</v>
      </c>
      <c r="D303" s="20" t="s">
        <v>274</v>
      </c>
      <c r="E303" s="20" t="s">
        <v>18</v>
      </c>
      <c r="F303" s="23">
        <f>F304</f>
        <v>0</v>
      </c>
      <c r="G303" s="23">
        <f>G304</f>
        <v>0</v>
      </c>
    </row>
    <row r="304" spans="1:8" hidden="1" outlineLevel="1">
      <c r="A304" s="19" t="s">
        <v>35</v>
      </c>
      <c r="B304" s="20" t="s">
        <v>54</v>
      </c>
      <c r="C304" s="20" t="s">
        <v>270</v>
      </c>
      <c r="D304" s="20" t="s">
        <v>274</v>
      </c>
      <c r="E304" s="20" t="s">
        <v>36</v>
      </c>
      <c r="F304" s="23">
        <f>F305</f>
        <v>0</v>
      </c>
      <c r="G304" s="23">
        <f>G305</f>
        <v>0</v>
      </c>
    </row>
    <row r="305" spans="1:8" ht="54" hidden="1" outlineLevel="1">
      <c r="A305" s="19" t="s">
        <v>275</v>
      </c>
      <c r="B305" s="20" t="s">
        <v>54</v>
      </c>
      <c r="C305" s="20" t="s">
        <v>270</v>
      </c>
      <c r="D305" s="20" t="s">
        <v>274</v>
      </c>
      <c r="E305" s="20" t="s">
        <v>196</v>
      </c>
      <c r="F305" s="23">
        <v>0</v>
      </c>
      <c r="G305" s="23">
        <v>0</v>
      </c>
    </row>
    <row r="306" spans="1:8" s="29" customFormat="1" ht="40.049999999999997" hidden="1" customHeight="1" outlineLevel="1">
      <c r="A306" s="19" t="s">
        <v>276</v>
      </c>
      <c r="B306" s="20" t="s">
        <v>54</v>
      </c>
      <c r="C306" s="20" t="s">
        <v>270</v>
      </c>
      <c r="D306" s="20" t="s">
        <v>277</v>
      </c>
      <c r="E306" s="21" t="s">
        <v>18</v>
      </c>
      <c r="F306" s="23">
        <f>F307</f>
        <v>0</v>
      </c>
      <c r="G306" s="23">
        <f>G307</f>
        <v>0</v>
      </c>
      <c r="H306" s="28"/>
    </row>
    <row r="307" spans="1:8" hidden="1" outlineLevel="2">
      <c r="A307" s="19" t="s">
        <v>35</v>
      </c>
      <c r="B307" s="20" t="s">
        <v>54</v>
      </c>
      <c r="C307" s="20" t="s">
        <v>270</v>
      </c>
      <c r="D307" s="20" t="s">
        <v>277</v>
      </c>
      <c r="E307" s="21" t="s">
        <v>36</v>
      </c>
      <c r="F307" s="23">
        <f>F308</f>
        <v>0</v>
      </c>
      <c r="G307" s="23">
        <f>G308</f>
        <v>0</v>
      </c>
    </row>
    <row r="308" spans="1:8" s="29" customFormat="1" ht="41.25" hidden="1" customHeight="1" outlineLevel="3">
      <c r="A308" s="19" t="s">
        <v>195</v>
      </c>
      <c r="B308" s="20" t="s">
        <v>54</v>
      </c>
      <c r="C308" s="20" t="s">
        <v>270</v>
      </c>
      <c r="D308" s="20" t="s">
        <v>277</v>
      </c>
      <c r="E308" s="21" t="s">
        <v>196</v>
      </c>
      <c r="F308" s="23">
        <v>0</v>
      </c>
      <c r="G308" s="23">
        <v>0</v>
      </c>
      <c r="H308" s="28"/>
    </row>
    <row r="309" spans="1:8" ht="26.55" customHeight="1" outlineLevel="3">
      <c r="A309" s="24" t="s">
        <v>278</v>
      </c>
      <c r="B309" s="20" t="s">
        <v>54</v>
      </c>
      <c r="C309" s="25" t="s">
        <v>279</v>
      </c>
      <c r="D309" s="25" t="s">
        <v>17</v>
      </c>
      <c r="E309" s="26" t="s">
        <v>18</v>
      </c>
      <c r="F309" s="27">
        <f>F310</f>
        <v>515000</v>
      </c>
      <c r="G309" s="27">
        <f>G310</f>
        <v>515000</v>
      </c>
    </row>
    <row r="310" spans="1:8" ht="23.25" customHeight="1" outlineLevel="3">
      <c r="A310" s="19" t="s">
        <v>280</v>
      </c>
      <c r="B310" s="20" t="s">
        <v>54</v>
      </c>
      <c r="C310" s="20" t="s">
        <v>281</v>
      </c>
      <c r="D310" s="20" t="s">
        <v>17</v>
      </c>
      <c r="E310" s="21" t="s">
        <v>18</v>
      </c>
      <c r="F310" s="22">
        <f>F311+F320</f>
        <v>515000</v>
      </c>
      <c r="G310" s="22">
        <f>G311+G320</f>
        <v>515000</v>
      </c>
    </row>
    <row r="311" spans="1:8" ht="60" customHeight="1" outlineLevel="3">
      <c r="A311" s="24" t="s">
        <v>282</v>
      </c>
      <c r="B311" s="25" t="s">
        <v>54</v>
      </c>
      <c r="C311" s="25" t="s">
        <v>281</v>
      </c>
      <c r="D311" s="25" t="s">
        <v>283</v>
      </c>
      <c r="E311" s="26" t="s">
        <v>18</v>
      </c>
      <c r="F311" s="27">
        <f>F312+F316</f>
        <v>470000</v>
      </c>
      <c r="G311" s="27">
        <f>G312+G316</f>
        <v>470000</v>
      </c>
    </row>
    <row r="312" spans="1:8" ht="60" customHeight="1" outlineLevel="3">
      <c r="A312" s="19" t="s">
        <v>284</v>
      </c>
      <c r="B312" s="20" t="s">
        <v>54</v>
      </c>
      <c r="C312" s="20" t="s">
        <v>281</v>
      </c>
      <c r="D312" s="20" t="s">
        <v>285</v>
      </c>
      <c r="E312" s="21" t="s">
        <v>18</v>
      </c>
      <c r="F312" s="22">
        <f t="shared" ref="F312:G314" si="20">F313</f>
        <v>440000</v>
      </c>
      <c r="G312" s="22">
        <f t="shared" si="20"/>
        <v>440000</v>
      </c>
    </row>
    <row r="313" spans="1:8" ht="36" outlineLevel="7">
      <c r="A313" s="19" t="s">
        <v>286</v>
      </c>
      <c r="B313" s="20" t="s">
        <v>54</v>
      </c>
      <c r="C313" s="20" t="s">
        <v>281</v>
      </c>
      <c r="D313" s="20" t="s">
        <v>287</v>
      </c>
      <c r="E313" s="21" t="s">
        <v>18</v>
      </c>
      <c r="F313" s="22">
        <f t="shared" si="20"/>
        <v>440000</v>
      </c>
      <c r="G313" s="22">
        <f t="shared" si="20"/>
        <v>440000</v>
      </c>
    </row>
    <row r="314" spans="1:8" ht="25.5" customHeight="1" outlineLevel="5">
      <c r="A314" s="19" t="s">
        <v>31</v>
      </c>
      <c r="B314" s="20" t="s">
        <v>54</v>
      </c>
      <c r="C314" s="20" t="s">
        <v>281</v>
      </c>
      <c r="D314" s="20" t="s">
        <v>287</v>
      </c>
      <c r="E314" s="21" t="s">
        <v>32</v>
      </c>
      <c r="F314" s="22">
        <f t="shared" si="20"/>
        <v>440000</v>
      </c>
      <c r="G314" s="22">
        <f t="shared" si="20"/>
        <v>440000</v>
      </c>
    </row>
    <row r="315" spans="1:8" ht="36" outlineLevel="6">
      <c r="A315" s="19" t="s">
        <v>33</v>
      </c>
      <c r="B315" s="20" t="s">
        <v>54</v>
      </c>
      <c r="C315" s="20" t="s">
        <v>281</v>
      </c>
      <c r="D315" s="20" t="s">
        <v>287</v>
      </c>
      <c r="E315" s="21" t="s">
        <v>34</v>
      </c>
      <c r="F315" s="22">
        <v>440000</v>
      </c>
      <c r="G315" s="22">
        <v>440000</v>
      </c>
    </row>
    <row r="316" spans="1:8" ht="38.25" customHeight="1" outlineLevel="7">
      <c r="A316" s="19" t="s">
        <v>288</v>
      </c>
      <c r="B316" s="20" t="s">
        <v>54</v>
      </c>
      <c r="C316" s="20" t="s">
        <v>281</v>
      </c>
      <c r="D316" s="20" t="s">
        <v>289</v>
      </c>
      <c r="E316" s="21" t="s">
        <v>18</v>
      </c>
      <c r="F316" s="23">
        <f t="shared" ref="F316:G318" si="21">F317</f>
        <v>30000</v>
      </c>
      <c r="G316" s="23">
        <f t="shared" si="21"/>
        <v>30000</v>
      </c>
    </row>
    <row r="317" spans="1:8" s="29" customFormat="1" ht="24" customHeight="1" outlineLevel="3">
      <c r="A317" s="19" t="s">
        <v>290</v>
      </c>
      <c r="B317" s="20" t="s">
        <v>54</v>
      </c>
      <c r="C317" s="20" t="s">
        <v>281</v>
      </c>
      <c r="D317" s="20" t="s">
        <v>291</v>
      </c>
      <c r="E317" s="21" t="s">
        <v>18</v>
      </c>
      <c r="F317" s="22">
        <f t="shared" si="21"/>
        <v>30000</v>
      </c>
      <c r="G317" s="22">
        <f t="shared" si="21"/>
        <v>30000</v>
      </c>
      <c r="H317" s="28"/>
    </row>
    <row r="318" spans="1:8" ht="36" outlineLevel="5">
      <c r="A318" s="19" t="s">
        <v>31</v>
      </c>
      <c r="B318" s="20" t="s">
        <v>54</v>
      </c>
      <c r="C318" s="20" t="s">
        <v>281</v>
      </c>
      <c r="D318" s="20" t="s">
        <v>291</v>
      </c>
      <c r="E318" s="21" t="s">
        <v>32</v>
      </c>
      <c r="F318" s="22">
        <f t="shared" si="21"/>
        <v>30000</v>
      </c>
      <c r="G318" s="22">
        <f t="shared" si="21"/>
        <v>30000</v>
      </c>
    </row>
    <row r="319" spans="1:8" ht="36" outlineLevel="5">
      <c r="A319" s="19" t="s">
        <v>33</v>
      </c>
      <c r="B319" s="20" t="s">
        <v>54</v>
      </c>
      <c r="C319" s="20" t="s">
        <v>281</v>
      </c>
      <c r="D319" s="20" t="s">
        <v>291</v>
      </c>
      <c r="E319" s="21" t="s">
        <v>34</v>
      </c>
      <c r="F319" s="22">
        <v>30000</v>
      </c>
      <c r="G319" s="22">
        <v>30000</v>
      </c>
    </row>
    <row r="320" spans="1:8" ht="90" outlineLevel="6">
      <c r="A320" s="24" t="s">
        <v>292</v>
      </c>
      <c r="B320" s="25" t="s">
        <v>54</v>
      </c>
      <c r="C320" s="25" t="s">
        <v>281</v>
      </c>
      <c r="D320" s="25" t="s">
        <v>293</v>
      </c>
      <c r="E320" s="26" t="s">
        <v>18</v>
      </c>
      <c r="F320" s="27">
        <f>F321</f>
        <v>45000</v>
      </c>
      <c r="G320" s="27">
        <f>G321</f>
        <v>45000</v>
      </c>
    </row>
    <row r="321" spans="1:12" ht="42.75" customHeight="1" outlineLevel="7">
      <c r="A321" s="19" t="s">
        <v>294</v>
      </c>
      <c r="B321" s="20" t="s">
        <v>54</v>
      </c>
      <c r="C321" s="20" t="s">
        <v>281</v>
      </c>
      <c r="D321" s="20" t="s">
        <v>295</v>
      </c>
      <c r="E321" s="21" t="s">
        <v>18</v>
      </c>
      <c r="F321" s="22">
        <f>F323</f>
        <v>45000</v>
      </c>
      <c r="G321" s="22">
        <f>G323</f>
        <v>45000</v>
      </c>
    </row>
    <row r="322" spans="1:12" s="29" customFormat="1" outlineLevel="1">
      <c r="A322" s="19" t="s">
        <v>296</v>
      </c>
      <c r="B322" s="20" t="s">
        <v>54</v>
      </c>
      <c r="C322" s="20" t="s">
        <v>281</v>
      </c>
      <c r="D322" s="20" t="s">
        <v>297</v>
      </c>
      <c r="E322" s="21" t="s">
        <v>18</v>
      </c>
      <c r="F322" s="22">
        <f>F323</f>
        <v>45000</v>
      </c>
      <c r="G322" s="22">
        <f>G323</f>
        <v>45000</v>
      </c>
      <c r="H322" s="28"/>
    </row>
    <row r="323" spans="1:12" ht="36" outlineLevel="2">
      <c r="A323" s="19" t="s">
        <v>31</v>
      </c>
      <c r="B323" s="20" t="s">
        <v>54</v>
      </c>
      <c r="C323" s="20" t="s">
        <v>281</v>
      </c>
      <c r="D323" s="20" t="s">
        <v>297</v>
      </c>
      <c r="E323" s="21" t="s">
        <v>32</v>
      </c>
      <c r="F323" s="22">
        <f>F324</f>
        <v>45000</v>
      </c>
      <c r="G323" s="22">
        <f>G324</f>
        <v>45000</v>
      </c>
    </row>
    <row r="324" spans="1:12" s="29" customFormat="1" ht="36" outlineLevel="3">
      <c r="A324" s="19" t="s">
        <v>33</v>
      </c>
      <c r="B324" s="20" t="s">
        <v>54</v>
      </c>
      <c r="C324" s="20" t="s">
        <v>281</v>
      </c>
      <c r="D324" s="20" t="s">
        <v>297</v>
      </c>
      <c r="E324" s="21" t="s">
        <v>34</v>
      </c>
      <c r="F324" s="23">
        <v>45000</v>
      </c>
      <c r="G324" s="23">
        <v>45000</v>
      </c>
      <c r="H324" s="28"/>
    </row>
    <row r="325" spans="1:12" outlineLevel="3">
      <c r="A325" s="24" t="s">
        <v>298</v>
      </c>
      <c r="B325" s="25" t="s">
        <v>54</v>
      </c>
      <c r="C325" s="25" t="s">
        <v>299</v>
      </c>
      <c r="D325" s="25" t="s">
        <v>17</v>
      </c>
      <c r="E325" s="26" t="s">
        <v>18</v>
      </c>
      <c r="F325" s="27">
        <f t="shared" ref="F325:G330" si="22">F326</f>
        <v>20099530.370000001</v>
      </c>
      <c r="G325" s="27">
        <f t="shared" si="22"/>
        <v>19036919.329999998</v>
      </c>
    </row>
    <row r="326" spans="1:12" outlineLevel="5">
      <c r="A326" s="19" t="s">
        <v>300</v>
      </c>
      <c r="B326" s="20" t="s">
        <v>54</v>
      </c>
      <c r="C326" s="20" t="s">
        <v>301</v>
      </c>
      <c r="D326" s="20" t="s">
        <v>17</v>
      </c>
      <c r="E326" s="21" t="s">
        <v>18</v>
      </c>
      <c r="F326" s="22">
        <f t="shared" si="22"/>
        <v>20099530.370000001</v>
      </c>
      <c r="G326" s="22">
        <f t="shared" si="22"/>
        <v>19036919.329999998</v>
      </c>
    </row>
    <row r="327" spans="1:12" ht="54" outlineLevel="6">
      <c r="A327" s="24" t="s">
        <v>302</v>
      </c>
      <c r="B327" s="25" t="s">
        <v>54</v>
      </c>
      <c r="C327" s="25" t="s">
        <v>301</v>
      </c>
      <c r="D327" s="25" t="s">
        <v>303</v>
      </c>
      <c r="E327" s="26" t="s">
        <v>18</v>
      </c>
      <c r="F327" s="27">
        <f t="shared" si="22"/>
        <v>20099530.370000001</v>
      </c>
      <c r="G327" s="27">
        <f t="shared" si="22"/>
        <v>19036919.329999998</v>
      </c>
    </row>
    <row r="328" spans="1:12" ht="42.75" customHeight="1" outlineLevel="7">
      <c r="A328" s="45" t="s">
        <v>304</v>
      </c>
      <c r="B328" s="20" t="s">
        <v>54</v>
      </c>
      <c r="C328" s="20" t="s">
        <v>301</v>
      </c>
      <c r="D328" s="20" t="s">
        <v>305</v>
      </c>
      <c r="E328" s="21" t="s">
        <v>18</v>
      </c>
      <c r="F328" s="22">
        <f t="shared" si="22"/>
        <v>20099530.370000001</v>
      </c>
      <c r="G328" s="22">
        <f t="shared" si="22"/>
        <v>19036919.329999998</v>
      </c>
    </row>
    <row r="329" spans="1:12" ht="54" outlineLevel="7">
      <c r="A329" s="19" t="s">
        <v>306</v>
      </c>
      <c r="B329" s="20" t="s">
        <v>54</v>
      </c>
      <c r="C329" s="20" t="s">
        <v>301</v>
      </c>
      <c r="D329" s="20" t="s">
        <v>307</v>
      </c>
      <c r="E329" s="21" t="s">
        <v>18</v>
      </c>
      <c r="F329" s="22">
        <f t="shared" si="22"/>
        <v>20099530.370000001</v>
      </c>
      <c r="G329" s="22">
        <f t="shared" si="22"/>
        <v>19036919.329999998</v>
      </c>
    </row>
    <row r="330" spans="1:12" ht="36" outlineLevel="7">
      <c r="A330" s="19" t="s">
        <v>308</v>
      </c>
      <c r="B330" s="20" t="s">
        <v>54</v>
      </c>
      <c r="C330" s="20" t="s">
        <v>301</v>
      </c>
      <c r="D330" s="20" t="s">
        <v>307</v>
      </c>
      <c r="E330" s="21" t="s">
        <v>309</v>
      </c>
      <c r="F330" s="22">
        <f t="shared" si="22"/>
        <v>20099530.370000001</v>
      </c>
      <c r="G330" s="22">
        <f t="shared" si="22"/>
        <v>19036919.329999998</v>
      </c>
    </row>
    <row r="331" spans="1:12" ht="20.25" customHeight="1" outlineLevel="7">
      <c r="A331" s="45" t="s">
        <v>310</v>
      </c>
      <c r="B331" s="20" t="s">
        <v>54</v>
      </c>
      <c r="C331" s="20" t="s">
        <v>301</v>
      </c>
      <c r="D331" s="20" t="s">
        <v>307</v>
      </c>
      <c r="E331" s="21" t="s">
        <v>311</v>
      </c>
      <c r="F331" s="22">
        <f>24899530.37-4800000</f>
        <v>20099530.370000001</v>
      </c>
      <c r="G331" s="22">
        <f>26036919.33-7000000</f>
        <v>19036919.329999998</v>
      </c>
    </row>
    <row r="332" spans="1:12" s="5" customFormat="1" outlineLevel="7">
      <c r="A332" s="24" t="s">
        <v>312</v>
      </c>
      <c r="B332" s="25" t="s">
        <v>54</v>
      </c>
      <c r="C332" s="25" t="s">
        <v>313</v>
      </c>
      <c r="D332" s="25" t="s">
        <v>17</v>
      </c>
      <c r="E332" s="26" t="s">
        <v>18</v>
      </c>
      <c r="F332" s="27">
        <f>F333</f>
        <v>36679498.950000003</v>
      </c>
      <c r="G332" s="27">
        <f>G333</f>
        <v>36194001.609999999</v>
      </c>
      <c r="I332" s="6"/>
      <c r="J332" s="6"/>
      <c r="K332" s="6"/>
      <c r="L332" s="6"/>
    </row>
    <row r="333" spans="1:12" s="5" customFormat="1" outlineLevel="7">
      <c r="A333" s="19" t="s">
        <v>314</v>
      </c>
      <c r="B333" s="20" t="s">
        <v>54</v>
      </c>
      <c r="C333" s="20" t="s">
        <v>315</v>
      </c>
      <c r="D333" s="20" t="s">
        <v>17</v>
      </c>
      <c r="E333" s="21" t="s">
        <v>18</v>
      </c>
      <c r="F333" s="22">
        <f>F334</f>
        <v>36679498.950000003</v>
      </c>
      <c r="G333" s="22">
        <f>G334</f>
        <v>36194001.609999999</v>
      </c>
      <c r="I333" s="6"/>
      <c r="J333" s="6"/>
      <c r="K333" s="6"/>
      <c r="L333" s="6"/>
    </row>
    <row r="334" spans="1:12" s="5" customFormat="1" ht="54" outlineLevel="7">
      <c r="A334" s="24" t="s">
        <v>302</v>
      </c>
      <c r="B334" s="25" t="s">
        <v>54</v>
      </c>
      <c r="C334" s="25" t="s">
        <v>315</v>
      </c>
      <c r="D334" s="25" t="s">
        <v>303</v>
      </c>
      <c r="E334" s="26" t="s">
        <v>18</v>
      </c>
      <c r="F334" s="27">
        <f>F335+F349+F345</f>
        <v>36679498.950000003</v>
      </c>
      <c r="G334" s="27">
        <f>G335+G349+G345</f>
        <v>36194001.609999999</v>
      </c>
      <c r="I334" s="6"/>
      <c r="J334" s="6"/>
      <c r="K334" s="6"/>
      <c r="L334" s="6"/>
    </row>
    <row r="335" spans="1:12" s="5" customFormat="1" ht="39.299999999999997" customHeight="1" outlineLevel="7">
      <c r="A335" s="19" t="s">
        <v>316</v>
      </c>
      <c r="B335" s="20" t="s">
        <v>54</v>
      </c>
      <c r="C335" s="20" t="s">
        <v>315</v>
      </c>
      <c r="D335" s="20" t="s">
        <v>317</v>
      </c>
      <c r="E335" s="21" t="s">
        <v>18</v>
      </c>
      <c r="F335" s="22">
        <f>F336+F339+F342</f>
        <v>9718145.9399999995</v>
      </c>
      <c r="G335" s="22">
        <f>G336+G339+G342</f>
        <v>9684155.6500000004</v>
      </c>
      <c r="I335" s="6"/>
      <c r="J335" s="6"/>
      <c r="K335" s="6"/>
      <c r="L335" s="6"/>
    </row>
    <row r="336" spans="1:12" s="5" customFormat="1" ht="54" outlineLevel="7">
      <c r="A336" s="19" t="s">
        <v>318</v>
      </c>
      <c r="B336" s="20" t="s">
        <v>54</v>
      </c>
      <c r="C336" s="20" t="s">
        <v>315</v>
      </c>
      <c r="D336" s="20" t="s">
        <v>319</v>
      </c>
      <c r="E336" s="21" t="s">
        <v>18</v>
      </c>
      <c r="F336" s="22">
        <f>F337</f>
        <v>9548443.9199999999</v>
      </c>
      <c r="G336" s="22">
        <f>G337</f>
        <v>9514453.6300000008</v>
      </c>
      <c r="I336" s="6"/>
      <c r="J336" s="6"/>
      <c r="K336" s="6"/>
      <c r="L336" s="6"/>
    </row>
    <row r="337" spans="1:12" s="5" customFormat="1" ht="36" outlineLevel="7">
      <c r="A337" s="19" t="s">
        <v>308</v>
      </c>
      <c r="B337" s="20" t="s">
        <v>54</v>
      </c>
      <c r="C337" s="20" t="s">
        <v>315</v>
      </c>
      <c r="D337" s="20" t="s">
        <v>319</v>
      </c>
      <c r="E337" s="21" t="s">
        <v>309</v>
      </c>
      <c r="F337" s="22">
        <f>F338</f>
        <v>9548443.9199999999</v>
      </c>
      <c r="G337" s="22">
        <f>G338</f>
        <v>9514453.6300000008</v>
      </c>
      <c r="I337" s="6"/>
      <c r="J337" s="6"/>
      <c r="K337" s="6"/>
      <c r="L337" s="6"/>
    </row>
    <row r="338" spans="1:12" s="5" customFormat="1" outlineLevel="7">
      <c r="A338" s="19" t="s">
        <v>310</v>
      </c>
      <c r="B338" s="20" t="s">
        <v>54</v>
      </c>
      <c r="C338" s="20" t="s">
        <v>315</v>
      </c>
      <c r="D338" s="20" t="s">
        <v>319</v>
      </c>
      <c r="E338" s="21" t="s">
        <v>311</v>
      </c>
      <c r="F338" s="23">
        <f>12548443.92-3000000</f>
        <v>9548443.9199999999</v>
      </c>
      <c r="G338" s="23">
        <f>13314453.63-3800000</f>
        <v>9514453.6300000008</v>
      </c>
      <c r="I338" s="6"/>
      <c r="J338" s="6"/>
      <c r="K338" s="6"/>
      <c r="L338" s="6"/>
    </row>
    <row r="339" spans="1:12" s="5" customFormat="1" ht="86.25" hidden="1" customHeight="1" outlineLevel="7">
      <c r="A339" s="36" t="s">
        <v>320</v>
      </c>
      <c r="B339" s="46" t="s">
        <v>54</v>
      </c>
      <c r="C339" s="46" t="s">
        <v>315</v>
      </c>
      <c r="D339" s="47" t="s">
        <v>321</v>
      </c>
      <c r="E339" s="48" t="s">
        <v>18</v>
      </c>
      <c r="F339" s="23">
        <f>F340</f>
        <v>0</v>
      </c>
      <c r="G339" s="23">
        <f>G340</f>
        <v>0</v>
      </c>
      <c r="I339" s="6"/>
      <c r="J339" s="6"/>
      <c r="K339" s="6"/>
      <c r="L339" s="6"/>
    </row>
    <row r="340" spans="1:12" s="5" customFormat="1" ht="36" hidden="1" outlineLevel="7">
      <c r="A340" s="19" t="s">
        <v>308</v>
      </c>
      <c r="B340" s="46" t="s">
        <v>54</v>
      </c>
      <c r="C340" s="46" t="s">
        <v>315</v>
      </c>
      <c r="D340" s="47" t="s">
        <v>321</v>
      </c>
      <c r="E340" s="48" t="s">
        <v>309</v>
      </c>
      <c r="F340" s="23">
        <f>F341</f>
        <v>0</v>
      </c>
      <c r="G340" s="23">
        <f>G341</f>
        <v>0</v>
      </c>
      <c r="I340" s="6"/>
      <c r="J340" s="6"/>
      <c r="K340" s="6"/>
      <c r="L340" s="6"/>
    </row>
    <row r="341" spans="1:12" s="5" customFormat="1" hidden="1" outlineLevel="7">
      <c r="A341" s="19" t="s">
        <v>310</v>
      </c>
      <c r="B341" s="46" t="s">
        <v>54</v>
      </c>
      <c r="C341" s="46" t="s">
        <v>315</v>
      </c>
      <c r="D341" s="47" t="s">
        <v>321</v>
      </c>
      <c r="E341" s="48" t="s">
        <v>311</v>
      </c>
      <c r="F341" s="49">
        <f>168005-168005</f>
        <v>0</v>
      </c>
      <c r="G341" s="49">
        <f>168005-168005</f>
        <v>0</v>
      </c>
      <c r="I341" s="6"/>
      <c r="J341" s="6"/>
      <c r="K341" s="6"/>
      <c r="L341" s="6"/>
    </row>
    <row r="342" spans="1:12" s="5" customFormat="1" ht="54" outlineLevel="7">
      <c r="A342" s="19" t="s">
        <v>322</v>
      </c>
      <c r="B342" s="46" t="s">
        <v>54</v>
      </c>
      <c r="C342" s="46" t="s">
        <v>315</v>
      </c>
      <c r="D342" s="47" t="s">
        <v>323</v>
      </c>
      <c r="E342" s="48" t="s">
        <v>18</v>
      </c>
      <c r="F342" s="23">
        <f>F343</f>
        <v>169702.02</v>
      </c>
      <c r="G342" s="23">
        <f>G343</f>
        <v>169702.02</v>
      </c>
      <c r="I342" s="6"/>
      <c r="J342" s="6"/>
      <c r="K342" s="6"/>
      <c r="L342" s="6"/>
    </row>
    <row r="343" spans="1:12" s="5" customFormat="1" ht="36" outlineLevel="7">
      <c r="A343" s="19" t="s">
        <v>308</v>
      </c>
      <c r="B343" s="46" t="s">
        <v>54</v>
      </c>
      <c r="C343" s="46" t="s">
        <v>315</v>
      </c>
      <c r="D343" s="47" t="s">
        <v>323</v>
      </c>
      <c r="E343" s="48" t="s">
        <v>309</v>
      </c>
      <c r="F343" s="23">
        <f>F344</f>
        <v>169702.02</v>
      </c>
      <c r="G343" s="23">
        <f>G344</f>
        <v>169702.02</v>
      </c>
      <c r="I343" s="6"/>
      <c r="J343" s="6"/>
      <c r="K343" s="6"/>
      <c r="L343" s="6"/>
    </row>
    <row r="344" spans="1:12" s="5" customFormat="1" outlineLevel="7">
      <c r="A344" s="19" t="s">
        <v>310</v>
      </c>
      <c r="B344" s="46" t="s">
        <v>54</v>
      </c>
      <c r="C344" s="46" t="s">
        <v>315</v>
      </c>
      <c r="D344" s="47" t="s">
        <v>323</v>
      </c>
      <c r="E344" s="48" t="s">
        <v>311</v>
      </c>
      <c r="F344" s="49">
        <f>1697.02+168005</f>
        <v>169702.02</v>
      </c>
      <c r="G344" s="49">
        <f>1697.02+168005</f>
        <v>169702.02</v>
      </c>
      <c r="I344" s="6"/>
      <c r="J344" s="6"/>
      <c r="K344" s="6"/>
      <c r="L344" s="6"/>
    </row>
    <row r="345" spans="1:12" s="5" customFormat="1" ht="36" outlineLevel="7">
      <c r="A345" s="19" t="s">
        <v>324</v>
      </c>
      <c r="B345" s="20" t="s">
        <v>54</v>
      </c>
      <c r="C345" s="20" t="s">
        <v>315</v>
      </c>
      <c r="D345" s="20" t="s">
        <v>325</v>
      </c>
      <c r="E345" s="21" t="s">
        <v>18</v>
      </c>
      <c r="F345" s="22">
        <f t="shared" ref="F345:G347" si="23">F346</f>
        <v>24589059.219999999</v>
      </c>
      <c r="G345" s="22">
        <f t="shared" si="23"/>
        <v>24116458.77</v>
      </c>
      <c r="I345" s="6"/>
      <c r="J345" s="6"/>
      <c r="K345" s="6"/>
      <c r="L345" s="6"/>
    </row>
    <row r="346" spans="1:12" s="5" customFormat="1" ht="36.75" customHeight="1" outlineLevel="3">
      <c r="A346" s="19" t="s">
        <v>318</v>
      </c>
      <c r="B346" s="20" t="s">
        <v>54</v>
      </c>
      <c r="C346" s="20" t="s">
        <v>315</v>
      </c>
      <c r="D346" s="20" t="s">
        <v>326</v>
      </c>
      <c r="E346" s="21" t="s">
        <v>18</v>
      </c>
      <c r="F346" s="22">
        <f t="shared" si="23"/>
        <v>24589059.219999999</v>
      </c>
      <c r="G346" s="22">
        <f t="shared" si="23"/>
        <v>24116458.77</v>
      </c>
      <c r="I346" s="6"/>
      <c r="J346" s="6"/>
      <c r="K346" s="6"/>
      <c r="L346" s="6"/>
    </row>
    <row r="347" spans="1:12" s="5" customFormat="1" ht="36" outlineLevel="3">
      <c r="A347" s="19" t="s">
        <v>308</v>
      </c>
      <c r="B347" s="20" t="s">
        <v>54</v>
      </c>
      <c r="C347" s="20" t="s">
        <v>315</v>
      </c>
      <c r="D347" s="20" t="s">
        <v>326</v>
      </c>
      <c r="E347" s="21" t="s">
        <v>309</v>
      </c>
      <c r="F347" s="22">
        <f t="shared" si="23"/>
        <v>24589059.219999999</v>
      </c>
      <c r="G347" s="22">
        <f t="shared" si="23"/>
        <v>24116458.77</v>
      </c>
      <c r="I347" s="6"/>
      <c r="J347" s="6"/>
      <c r="K347" s="6"/>
      <c r="L347" s="6"/>
    </row>
    <row r="348" spans="1:12" s="5" customFormat="1" ht="19.649999999999999" customHeight="1" outlineLevel="3">
      <c r="A348" s="19" t="s">
        <v>310</v>
      </c>
      <c r="B348" s="20" t="s">
        <v>54</v>
      </c>
      <c r="C348" s="20" t="s">
        <v>315</v>
      </c>
      <c r="D348" s="20" t="s">
        <v>326</v>
      </c>
      <c r="E348" s="21" t="s">
        <v>311</v>
      </c>
      <c r="F348" s="23">
        <f>30089059.22-5500000</f>
        <v>24589059.219999999</v>
      </c>
      <c r="G348" s="23">
        <f>31616458.77-7500000</f>
        <v>24116458.77</v>
      </c>
      <c r="I348" s="6"/>
      <c r="J348" s="6"/>
      <c r="K348" s="6"/>
      <c r="L348" s="6"/>
    </row>
    <row r="349" spans="1:12" ht="36" outlineLevel="7">
      <c r="A349" s="19" t="s">
        <v>327</v>
      </c>
      <c r="B349" s="20" t="s">
        <v>54</v>
      </c>
      <c r="C349" s="20" t="s">
        <v>315</v>
      </c>
      <c r="D349" s="20" t="s">
        <v>328</v>
      </c>
      <c r="E349" s="21" t="s">
        <v>18</v>
      </c>
      <c r="F349" s="23">
        <f>F350+F353</f>
        <v>2372293.79</v>
      </c>
      <c r="G349" s="23">
        <f>G350+G353</f>
        <v>2393387.19</v>
      </c>
    </row>
    <row r="350" spans="1:12" ht="25.2" customHeight="1" outlineLevel="7">
      <c r="A350" s="19" t="s">
        <v>329</v>
      </c>
      <c r="B350" s="20" t="s">
        <v>54</v>
      </c>
      <c r="C350" s="20" t="s">
        <v>315</v>
      </c>
      <c r="D350" s="20" t="s">
        <v>330</v>
      </c>
      <c r="E350" s="21" t="s">
        <v>18</v>
      </c>
      <c r="F350" s="22">
        <f>F351</f>
        <v>632000</v>
      </c>
      <c r="G350" s="22">
        <f>G351</f>
        <v>632000</v>
      </c>
    </row>
    <row r="351" spans="1:12" s="29" customFormat="1" ht="36" outlineLevel="1">
      <c r="A351" s="19" t="s">
        <v>308</v>
      </c>
      <c r="B351" s="20" t="s">
        <v>54</v>
      </c>
      <c r="C351" s="20" t="s">
        <v>315</v>
      </c>
      <c r="D351" s="20" t="s">
        <v>330</v>
      </c>
      <c r="E351" s="21" t="s">
        <v>309</v>
      </c>
      <c r="F351" s="22">
        <f>F352</f>
        <v>632000</v>
      </c>
      <c r="G351" s="22">
        <f>G352</f>
        <v>632000</v>
      </c>
      <c r="H351" s="28"/>
    </row>
    <row r="352" spans="1:12" outlineLevel="2">
      <c r="A352" s="19" t="s">
        <v>310</v>
      </c>
      <c r="B352" s="20" t="s">
        <v>54</v>
      </c>
      <c r="C352" s="20" t="s">
        <v>315</v>
      </c>
      <c r="D352" s="20" t="s">
        <v>330</v>
      </c>
      <c r="E352" s="21" t="s">
        <v>311</v>
      </c>
      <c r="F352" s="22">
        <v>632000</v>
      </c>
      <c r="G352" s="22">
        <v>632000</v>
      </c>
    </row>
    <row r="353" spans="1:12" ht="64.05" customHeight="1" outlineLevel="4">
      <c r="A353" s="19" t="s">
        <v>331</v>
      </c>
      <c r="B353" s="20" t="s">
        <v>54</v>
      </c>
      <c r="C353" s="20" t="s">
        <v>315</v>
      </c>
      <c r="D353" s="20" t="s">
        <v>332</v>
      </c>
      <c r="E353" s="21" t="s">
        <v>18</v>
      </c>
      <c r="F353" s="22">
        <f>F354</f>
        <v>1740293.79</v>
      </c>
      <c r="G353" s="22">
        <f>G354</f>
        <v>1761387.19</v>
      </c>
    </row>
    <row r="354" spans="1:12" ht="42.3" customHeight="1" outlineLevel="4">
      <c r="A354" s="19" t="s">
        <v>308</v>
      </c>
      <c r="B354" s="20" t="s">
        <v>54</v>
      </c>
      <c r="C354" s="20" t="s">
        <v>315</v>
      </c>
      <c r="D354" s="20" t="s">
        <v>332</v>
      </c>
      <c r="E354" s="21" t="s">
        <v>309</v>
      </c>
      <c r="F354" s="22">
        <f>F355</f>
        <v>1740293.79</v>
      </c>
      <c r="G354" s="22">
        <f>G355</f>
        <v>1761387.19</v>
      </c>
    </row>
    <row r="355" spans="1:12" ht="31.5" customHeight="1" outlineLevel="4">
      <c r="A355" s="19" t="s">
        <v>310</v>
      </c>
      <c r="B355" s="20" t="s">
        <v>54</v>
      </c>
      <c r="C355" s="20" t="s">
        <v>315</v>
      </c>
      <c r="D355" s="20" t="s">
        <v>332</v>
      </c>
      <c r="E355" s="21" t="s">
        <v>311</v>
      </c>
      <c r="F355" s="22">
        <v>1740293.79</v>
      </c>
      <c r="G355" s="22">
        <v>1761387.19</v>
      </c>
    </row>
    <row r="356" spans="1:12" outlineLevel="7">
      <c r="A356" s="24" t="s">
        <v>333</v>
      </c>
      <c r="B356" s="25" t="s">
        <v>54</v>
      </c>
      <c r="C356" s="25" t="s">
        <v>334</v>
      </c>
      <c r="D356" s="25" t="s">
        <v>17</v>
      </c>
      <c r="E356" s="26" t="s">
        <v>18</v>
      </c>
      <c r="F356" s="27">
        <f>F357+F362+F377+F389</f>
        <v>33836954.990000002</v>
      </c>
      <c r="G356" s="27">
        <f>G357+G362+G377+G389</f>
        <v>43564652.780000001</v>
      </c>
    </row>
    <row r="357" spans="1:12" outlineLevel="7">
      <c r="A357" s="19" t="s">
        <v>335</v>
      </c>
      <c r="B357" s="20" t="s">
        <v>54</v>
      </c>
      <c r="C357" s="20" t="s">
        <v>336</v>
      </c>
      <c r="D357" s="20" t="s">
        <v>17</v>
      </c>
      <c r="E357" s="21" t="s">
        <v>18</v>
      </c>
      <c r="F357" s="22">
        <f t="shared" ref="F357:G360" si="24">F358</f>
        <v>6157334</v>
      </c>
      <c r="G357" s="22">
        <f t="shared" si="24"/>
        <v>6157334</v>
      </c>
    </row>
    <row r="358" spans="1:12" ht="36" outlineLevel="7">
      <c r="A358" s="24" t="s">
        <v>23</v>
      </c>
      <c r="B358" s="25" t="s">
        <v>54</v>
      </c>
      <c r="C358" s="25" t="s">
        <v>336</v>
      </c>
      <c r="D358" s="25" t="s">
        <v>24</v>
      </c>
      <c r="E358" s="26" t="s">
        <v>18</v>
      </c>
      <c r="F358" s="27">
        <f t="shared" si="24"/>
        <v>6157334</v>
      </c>
      <c r="G358" s="27">
        <f t="shared" si="24"/>
        <v>6157334</v>
      </c>
    </row>
    <row r="359" spans="1:12" s="29" customFormat="1" ht="26.55" customHeight="1" outlineLevel="7">
      <c r="A359" s="19" t="s">
        <v>337</v>
      </c>
      <c r="B359" s="20" t="s">
        <v>54</v>
      </c>
      <c r="C359" s="20" t="s">
        <v>336</v>
      </c>
      <c r="D359" s="20" t="s">
        <v>338</v>
      </c>
      <c r="E359" s="21" t="s">
        <v>18</v>
      </c>
      <c r="F359" s="22">
        <f t="shared" si="24"/>
        <v>6157334</v>
      </c>
      <c r="G359" s="22">
        <f t="shared" si="24"/>
        <v>6157334</v>
      </c>
      <c r="H359" s="28"/>
    </row>
    <row r="360" spans="1:12" ht="25.5" customHeight="1" outlineLevel="7">
      <c r="A360" s="19" t="s">
        <v>119</v>
      </c>
      <c r="B360" s="20" t="s">
        <v>54</v>
      </c>
      <c r="C360" s="20" t="s">
        <v>336</v>
      </c>
      <c r="D360" s="20" t="s">
        <v>338</v>
      </c>
      <c r="E360" s="21" t="s">
        <v>120</v>
      </c>
      <c r="F360" s="22">
        <f t="shared" si="24"/>
        <v>6157334</v>
      </c>
      <c r="G360" s="22">
        <f t="shared" si="24"/>
        <v>6157334</v>
      </c>
    </row>
    <row r="361" spans="1:12" ht="36" outlineLevel="7">
      <c r="A361" s="19" t="s">
        <v>339</v>
      </c>
      <c r="B361" s="20" t="s">
        <v>54</v>
      </c>
      <c r="C361" s="20" t="s">
        <v>336</v>
      </c>
      <c r="D361" s="20" t="s">
        <v>338</v>
      </c>
      <c r="E361" s="21" t="s">
        <v>340</v>
      </c>
      <c r="F361" s="23">
        <v>6157334</v>
      </c>
      <c r="G361" s="23">
        <v>6157334</v>
      </c>
    </row>
    <row r="362" spans="1:12" outlineLevel="7">
      <c r="A362" s="19" t="s">
        <v>341</v>
      </c>
      <c r="B362" s="20" t="s">
        <v>54</v>
      </c>
      <c r="C362" s="20" t="s">
        <v>342</v>
      </c>
      <c r="D362" s="20" t="s">
        <v>17</v>
      </c>
      <c r="E362" s="21" t="s">
        <v>18</v>
      </c>
      <c r="F362" s="22">
        <f>F363+F373+F368</f>
        <v>912021.32000000007</v>
      </c>
      <c r="G362" s="22">
        <f>G363+G373+G368</f>
        <v>939952.86</v>
      </c>
    </row>
    <row r="363" spans="1:12" s="5" customFormat="1" ht="54" outlineLevel="7">
      <c r="A363" s="24" t="s">
        <v>343</v>
      </c>
      <c r="B363" s="20" t="s">
        <v>54</v>
      </c>
      <c r="C363" s="25" t="s">
        <v>342</v>
      </c>
      <c r="D363" s="25" t="s">
        <v>344</v>
      </c>
      <c r="E363" s="26" t="s">
        <v>18</v>
      </c>
      <c r="F363" s="27">
        <f t="shared" ref="F363:G366" si="25">F364</f>
        <v>150000</v>
      </c>
      <c r="G363" s="27">
        <f t="shared" si="25"/>
        <v>150000</v>
      </c>
      <c r="I363" s="6"/>
      <c r="J363" s="6"/>
      <c r="K363" s="6"/>
      <c r="L363" s="6"/>
    </row>
    <row r="364" spans="1:12" s="5" customFormat="1" ht="44.55" customHeight="1" outlineLevel="7">
      <c r="A364" s="19" t="s">
        <v>345</v>
      </c>
      <c r="B364" s="20" t="s">
        <v>54</v>
      </c>
      <c r="C364" s="20" t="s">
        <v>342</v>
      </c>
      <c r="D364" s="20" t="s">
        <v>346</v>
      </c>
      <c r="E364" s="21" t="s">
        <v>18</v>
      </c>
      <c r="F364" s="22">
        <f t="shared" si="25"/>
        <v>150000</v>
      </c>
      <c r="G364" s="22">
        <f t="shared" si="25"/>
        <v>150000</v>
      </c>
      <c r="I364" s="6"/>
      <c r="J364" s="6"/>
      <c r="K364" s="6"/>
      <c r="L364" s="6"/>
    </row>
    <row r="365" spans="1:12" s="5" customFormat="1" ht="36" outlineLevel="7">
      <c r="A365" s="19" t="s">
        <v>347</v>
      </c>
      <c r="B365" s="20" t="s">
        <v>54</v>
      </c>
      <c r="C365" s="20" t="s">
        <v>342</v>
      </c>
      <c r="D365" s="20" t="s">
        <v>348</v>
      </c>
      <c r="E365" s="21" t="s">
        <v>18</v>
      </c>
      <c r="F365" s="22">
        <f t="shared" si="25"/>
        <v>150000</v>
      </c>
      <c r="G365" s="22">
        <f t="shared" si="25"/>
        <v>150000</v>
      </c>
      <c r="I365" s="6"/>
      <c r="J365" s="6"/>
      <c r="K365" s="6"/>
      <c r="L365" s="6"/>
    </row>
    <row r="366" spans="1:12" s="5" customFormat="1" outlineLevel="7">
      <c r="A366" s="19" t="s">
        <v>119</v>
      </c>
      <c r="B366" s="20" t="s">
        <v>54</v>
      </c>
      <c r="C366" s="20" t="s">
        <v>342</v>
      </c>
      <c r="D366" s="20" t="s">
        <v>348</v>
      </c>
      <c r="E366" s="21" t="s">
        <v>120</v>
      </c>
      <c r="F366" s="22">
        <f t="shared" si="25"/>
        <v>150000</v>
      </c>
      <c r="G366" s="22">
        <f t="shared" si="25"/>
        <v>150000</v>
      </c>
      <c r="I366" s="6"/>
      <c r="J366" s="6"/>
      <c r="K366" s="6"/>
      <c r="L366" s="6"/>
    </row>
    <row r="367" spans="1:12" s="5" customFormat="1" ht="36" outlineLevel="7">
      <c r="A367" s="19" t="s">
        <v>121</v>
      </c>
      <c r="B367" s="20" t="s">
        <v>54</v>
      </c>
      <c r="C367" s="20" t="s">
        <v>342</v>
      </c>
      <c r="D367" s="20" t="s">
        <v>348</v>
      </c>
      <c r="E367" s="21" t="s">
        <v>122</v>
      </c>
      <c r="F367" s="23">
        <v>150000</v>
      </c>
      <c r="G367" s="23">
        <v>150000</v>
      </c>
      <c r="I367" s="6"/>
      <c r="J367" s="6"/>
      <c r="K367" s="6"/>
      <c r="L367" s="6"/>
    </row>
    <row r="368" spans="1:12" s="5" customFormat="1" ht="54" outlineLevel="1">
      <c r="A368" s="24" t="s">
        <v>349</v>
      </c>
      <c r="B368" s="20" t="s">
        <v>54</v>
      </c>
      <c r="C368" s="25" t="s">
        <v>342</v>
      </c>
      <c r="D368" s="25" t="s">
        <v>350</v>
      </c>
      <c r="E368" s="26" t="s">
        <v>18</v>
      </c>
      <c r="F368" s="30">
        <f t="shared" ref="F368:G371" si="26">F369</f>
        <v>662021.32000000007</v>
      </c>
      <c r="G368" s="30">
        <f t="shared" si="26"/>
        <v>689952.86</v>
      </c>
      <c r="I368" s="6"/>
      <c r="J368" s="6"/>
      <c r="K368" s="6"/>
      <c r="L368" s="6"/>
    </row>
    <row r="369" spans="1:12" s="5" customFormat="1" ht="62.55" customHeight="1" outlineLevel="1">
      <c r="A369" s="19" t="s">
        <v>351</v>
      </c>
      <c r="B369" s="20" t="s">
        <v>54</v>
      </c>
      <c r="C369" s="20" t="s">
        <v>342</v>
      </c>
      <c r="D369" s="20" t="s">
        <v>352</v>
      </c>
      <c r="E369" s="21" t="s">
        <v>18</v>
      </c>
      <c r="F369" s="23">
        <f t="shared" si="26"/>
        <v>662021.32000000007</v>
      </c>
      <c r="G369" s="23">
        <f t="shared" si="26"/>
        <v>689952.86</v>
      </c>
      <c r="I369" s="6"/>
      <c r="J369" s="6"/>
      <c r="K369" s="6"/>
      <c r="L369" s="6"/>
    </row>
    <row r="370" spans="1:12" s="5" customFormat="1" ht="36" outlineLevel="1">
      <c r="A370" s="19" t="s">
        <v>353</v>
      </c>
      <c r="B370" s="20" t="s">
        <v>54</v>
      </c>
      <c r="C370" s="20" t="s">
        <v>342</v>
      </c>
      <c r="D370" s="20" t="s">
        <v>354</v>
      </c>
      <c r="E370" s="21" t="s">
        <v>18</v>
      </c>
      <c r="F370" s="22">
        <f t="shared" si="26"/>
        <v>662021.32000000007</v>
      </c>
      <c r="G370" s="22">
        <f t="shared" si="26"/>
        <v>689952.86</v>
      </c>
      <c r="I370" s="6"/>
      <c r="J370" s="6"/>
      <c r="K370" s="6"/>
      <c r="L370" s="6"/>
    </row>
    <row r="371" spans="1:12" s="5" customFormat="1" outlineLevel="1">
      <c r="A371" s="19" t="s">
        <v>119</v>
      </c>
      <c r="B371" s="20" t="s">
        <v>54</v>
      </c>
      <c r="C371" s="20" t="s">
        <v>342</v>
      </c>
      <c r="D371" s="20" t="s">
        <v>354</v>
      </c>
      <c r="E371" s="21" t="s">
        <v>120</v>
      </c>
      <c r="F371" s="23">
        <f t="shared" si="26"/>
        <v>662021.32000000007</v>
      </c>
      <c r="G371" s="23">
        <f t="shared" si="26"/>
        <v>689952.86</v>
      </c>
      <c r="I371" s="6"/>
      <c r="J371" s="6"/>
      <c r="K371" s="6"/>
      <c r="L371" s="6"/>
    </row>
    <row r="372" spans="1:12" s="5" customFormat="1" ht="36" outlineLevel="1">
      <c r="A372" s="19" t="s">
        <v>121</v>
      </c>
      <c r="B372" s="20" t="s">
        <v>54</v>
      </c>
      <c r="C372" s="20" t="s">
        <v>342</v>
      </c>
      <c r="D372" s="20" t="s">
        <v>354</v>
      </c>
      <c r="E372" s="21" t="s">
        <v>122</v>
      </c>
      <c r="F372" s="22">
        <f>488521.32+173500</f>
        <v>662021.32000000007</v>
      </c>
      <c r="G372" s="22">
        <f>516452.86+173500</f>
        <v>689952.86</v>
      </c>
      <c r="I372" s="6"/>
      <c r="J372" s="6"/>
      <c r="K372" s="6"/>
      <c r="L372" s="6"/>
    </row>
    <row r="373" spans="1:12" s="5" customFormat="1" ht="36" outlineLevel="1">
      <c r="A373" s="24" t="s">
        <v>23</v>
      </c>
      <c r="B373" s="25" t="s">
        <v>54</v>
      </c>
      <c r="C373" s="25" t="s">
        <v>342</v>
      </c>
      <c r="D373" s="25" t="s">
        <v>24</v>
      </c>
      <c r="E373" s="26" t="s">
        <v>18</v>
      </c>
      <c r="F373" s="30">
        <f t="shared" ref="F373:G375" si="27">F374</f>
        <v>100000</v>
      </c>
      <c r="G373" s="30">
        <f t="shared" si="27"/>
        <v>100000</v>
      </c>
      <c r="I373" s="6"/>
      <c r="J373" s="6"/>
      <c r="K373" s="6"/>
      <c r="L373" s="6"/>
    </row>
    <row r="374" spans="1:12" s="5" customFormat="1" ht="36" outlineLevel="1">
      <c r="A374" s="19" t="s">
        <v>355</v>
      </c>
      <c r="B374" s="20" t="s">
        <v>54</v>
      </c>
      <c r="C374" s="20" t="s">
        <v>342</v>
      </c>
      <c r="D374" s="20" t="s">
        <v>72</v>
      </c>
      <c r="E374" s="21" t="s">
        <v>18</v>
      </c>
      <c r="F374" s="23">
        <f t="shared" si="27"/>
        <v>100000</v>
      </c>
      <c r="G374" s="23">
        <f t="shared" si="27"/>
        <v>100000</v>
      </c>
      <c r="I374" s="6"/>
      <c r="J374" s="6"/>
      <c r="K374" s="6"/>
      <c r="L374" s="6"/>
    </row>
    <row r="375" spans="1:12" s="5" customFormat="1" outlineLevel="1">
      <c r="A375" s="19" t="s">
        <v>119</v>
      </c>
      <c r="B375" s="20" t="s">
        <v>54</v>
      </c>
      <c r="C375" s="20" t="s">
        <v>342</v>
      </c>
      <c r="D375" s="20" t="s">
        <v>72</v>
      </c>
      <c r="E375" s="21" t="s">
        <v>120</v>
      </c>
      <c r="F375" s="23">
        <f t="shared" si="27"/>
        <v>100000</v>
      </c>
      <c r="G375" s="23">
        <f t="shared" si="27"/>
        <v>100000</v>
      </c>
      <c r="I375" s="6"/>
      <c r="J375" s="6"/>
      <c r="K375" s="6"/>
      <c r="L375" s="6"/>
    </row>
    <row r="376" spans="1:12" s="5" customFormat="1" ht="20.25" customHeight="1" outlineLevel="1">
      <c r="A376" s="19" t="s">
        <v>356</v>
      </c>
      <c r="B376" s="20" t="s">
        <v>54</v>
      </c>
      <c r="C376" s="20" t="s">
        <v>342</v>
      </c>
      <c r="D376" s="20" t="s">
        <v>72</v>
      </c>
      <c r="E376" s="21" t="s">
        <v>357</v>
      </c>
      <c r="F376" s="22">
        <v>100000</v>
      </c>
      <c r="G376" s="22">
        <v>100000</v>
      </c>
      <c r="I376" s="6"/>
      <c r="J376" s="6"/>
      <c r="K376" s="6"/>
      <c r="L376" s="6"/>
    </row>
    <row r="377" spans="1:12" s="5" customFormat="1" outlineLevel="1">
      <c r="A377" s="19" t="s">
        <v>358</v>
      </c>
      <c r="B377" s="20" t="s">
        <v>54</v>
      </c>
      <c r="C377" s="20" t="s">
        <v>359</v>
      </c>
      <c r="D377" s="20" t="s">
        <v>17</v>
      </c>
      <c r="E377" s="21" t="s">
        <v>18</v>
      </c>
      <c r="F377" s="23">
        <f>F378</f>
        <v>26653599.670000002</v>
      </c>
      <c r="G377" s="23">
        <f>G378</f>
        <v>36353365.920000002</v>
      </c>
      <c r="I377" s="6"/>
      <c r="J377" s="6"/>
      <c r="K377" s="6"/>
      <c r="L377" s="6"/>
    </row>
    <row r="378" spans="1:12" s="5" customFormat="1" ht="36" outlineLevel="1">
      <c r="A378" s="24" t="s">
        <v>23</v>
      </c>
      <c r="B378" s="25" t="s">
        <v>54</v>
      </c>
      <c r="C378" s="25" t="s">
        <v>359</v>
      </c>
      <c r="D378" s="25" t="s">
        <v>24</v>
      </c>
      <c r="E378" s="26" t="s">
        <v>18</v>
      </c>
      <c r="F378" s="30">
        <f>F379</f>
        <v>26653599.670000002</v>
      </c>
      <c r="G378" s="30">
        <f>G379</f>
        <v>36353365.920000002</v>
      </c>
      <c r="I378" s="6"/>
      <c r="J378" s="6"/>
      <c r="K378" s="6"/>
      <c r="L378" s="6"/>
    </row>
    <row r="379" spans="1:12" outlineLevel="1">
      <c r="A379" s="19" t="s">
        <v>63</v>
      </c>
      <c r="B379" s="20" t="s">
        <v>54</v>
      </c>
      <c r="C379" s="20" t="s">
        <v>359</v>
      </c>
      <c r="D379" s="20" t="s">
        <v>64</v>
      </c>
      <c r="E379" s="21" t="s">
        <v>18</v>
      </c>
      <c r="F379" s="23">
        <f>F380+F386</f>
        <v>26653599.670000002</v>
      </c>
      <c r="G379" s="23">
        <f>G380+G386</f>
        <v>36353365.920000002</v>
      </c>
    </row>
    <row r="380" spans="1:12" s="29" customFormat="1" ht="65.849999999999994" customHeight="1" outlineLevel="1">
      <c r="A380" s="34" t="s">
        <v>360</v>
      </c>
      <c r="B380" s="20" t="s">
        <v>54</v>
      </c>
      <c r="C380" s="20" t="s">
        <v>359</v>
      </c>
      <c r="D380" s="20" t="s">
        <v>361</v>
      </c>
      <c r="E380" s="21" t="s">
        <v>18</v>
      </c>
      <c r="F380" s="22">
        <f>F381+F383</f>
        <v>17101159.710000001</v>
      </c>
      <c r="G380" s="22">
        <f>G381+G383</f>
        <v>17784560.02</v>
      </c>
      <c r="H380" s="28"/>
    </row>
    <row r="381" spans="1:12" ht="36" outlineLevel="1">
      <c r="A381" s="19" t="s">
        <v>31</v>
      </c>
      <c r="B381" s="20" t="s">
        <v>54</v>
      </c>
      <c r="C381" s="20" t="s">
        <v>359</v>
      </c>
      <c r="D381" s="20" t="s">
        <v>361</v>
      </c>
      <c r="E381" s="21" t="s">
        <v>32</v>
      </c>
      <c r="F381" s="22">
        <f>F382</f>
        <v>130000</v>
      </c>
      <c r="G381" s="22">
        <f>G382</f>
        <v>130000</v>
      </c>
    </row>
    <row r="382" spans="1:12" s="29" customFormat="1" ht="37.5" customHeight="1" outlineLevel="1">
      <c r="A382" s="19" t="s">
        <v>33</v>
      </c>
      <c r="B382" s="20" t="s">
        <v>54</v>
      </c>
      <c r="C382" s="20" t="s">
        <v>359</v>
      </c>
      <c r="D382" s="20" t="s">
        <v>361</v>
      </c>
      <c r="E382" s="21" t="s">
        <v>34</v>
      </c>
      <c r="F382" s="22">
        <v>130000</v>
      </c>
      <c r="G382" s="22">
        <v>130000</v>
      </c>
      <c r="H382" s="28"/>
    </row>
    <row r="383" spans="1:12" ht="23.85" customHeight="1" outlineLevel="1">
      <c r="A383" s="19" t="s">
        <v>119</v>
      </c>
      <c r="B383" s="20" t="s">
        <v>54</v>
      </c>
      <c r="C383" s="20" t="s">
        <v>359</v>
      </c>
      <c r="D383" s="20" t="s">
        <v>361</v>
      </c>
      <c r="E383" s="21" t="s">
        <v>120</v>
      </c>
      <c r="F383" s="22">
        <f>F384+F385</f>
        <v>16971159.710000001</v>
      </c>
      <c r="G383" s="22">
        <f>G384+G385</f>
        <v>17654560.02</v>
      </c>
    </row>
    <row r="384" spans="1:12" ht="21.3" customHeight="1" outlineLevel="1">
      <c r="A384" s="19" t="s">
        <v>339</v>
      </c>
      <c r="B384" s="20" t="s">
        <v>54</v>
      </c>
      <c r="C384" s="20" t="s">
        <v>359</v>
      </c>
      <c r="D384" s="20" t="s">
        <v>361</v>
      </c>
      <c r="E384" s="21" t="s">
        <v>340</v>
      </c>
      <c r="F384" s="35">
        <f>17101159.71-F382-F385</f>
        <v>14971159.710000001</v>
      </c>
      <c r="G384" s="35">
        <f>17784560.02-G382-G385</f>
        <v>15654560.02</v>
      </c>
    </row>
    <row r="385" spans="1:7" ht="35.549999999999997" customHeight="1" outlineLevel="1">
      <c r="A385" s="19" t="s">
        <v>121</v>
      </c>
      <c r="B385" s="20" t="s">
        <v>54</v>
      </c>
      <c r="C385" s="20" t="s">
        <v>359</v>
      </c>
      <c r="D385" s="20" t="s">
        <v>361</v>
      </c>
      <c r="E385" s="21" t="s">
        <v>122</v>
      </c>
      <c r="F385" s="50">
        <v>2000000</v>
      </c>
      <c r="G385" s="50">
        <v>2000000</v>
      </c>
    </row>
    <row r="386" spans="1:7" ht="96.45" customHeight="1" outlineLevel="1">
      <c r="A386" s="36" t="s">
        <v>137</v>
      </c>
      <c r="B386" s="20" t="s">
        <v>54</v>
      </c>
      <c r="C386" s="20" t="s">
        <v>359</v>
      </c>
      <c r="D386" s="20" t="s">
        <v>138</v>
      </c>
      <c r="E386" s="21" t="s">
        <v>18</v>
      </c>
      <c r="F386" s="22">
        <f>F387</f>
        <v>9552439.9600000009</v>
      </c>
      <c r="G386" s="22">
        <f>G387</f>
        <v>18568805.900000002</v>
      </c>
    </row>
    <row r="387" spans="1:7" ht="18" customHeight="1" outlineLevel="1">
      <c r="A387" s="19" t="s">
        <v>223</v>
      </c>
      <c r="B387" s="20" t="s">
        <v>54</v>
      </c>
      <c r="C387" s="20" t="s">
        <v>359</v>
      </c>
      <c r="D387" s="20" t="s">
        <v>138</v>
      </c>
      <c r="E387" s="21" t="s">
        <v>224</v>
      </c>
      <c r="F387" s="22">
        <f>F388</f>
        <v>9552439.9600000009</v>
      </c>
      <c r="G387" s="22">
        <f>G388</f>
        <v>18568805.900000002</v>
      </c>
    </row>
    <row r="388" spans="1:7" ht="18" customHeight="1" outlineLevel="1">
      <c r="A388" s="19" t="s">
        <v>225</v>
      </c>
      <c r="B388" s="20" t="s">
        <v>54</v>
      </c>
      <c r="C388" s="20" t="s">
        <v>359</v>
      </c>
      <c r="D388" s="20" t="s">
        <v>138</v>
      </c>
      <c r="E388" s="21" t="s">
        <v>226</v>
      </c>
      <c r="F388" s="50">
        <v>9552439.9600000009</v>
      </c>
      <c r="G388" s="50">
        <f>18637873.71-69067.81</f>
        <v>18568805.900000002</v>
      </c>
    </row>
    <row r="389" spans="1:7" ht="32.549999999999997" customHeight="1" outlineLevel="1">
      <c r="A389" s="19" t="s">
        <v>362</v>
      </c>
      <c r="B389" s="20" t="s">
        <v>54</v>
      </c>
      <c r="C389" s="20" t="s">
        <v>363</v>
      </c>
      <c r="D389" s="20" t="s">
        <v>17</v>
      </c>
      <c r="E389" s="20" t="s">
        <v>18</v>
      </c>
      <c r="F389" s="50">
        <f>F390</f>
        <v>114000</v>
      </c>
      <c r="G389" s="50">
        <f>G390</f>
        <v>114000</v>
      </c>
    </row>
    <row r="390" spans="1:7" ht="49.8" customHeight="1" outlineLevel="1">
      <c r="A390" s="24" t="s">
        <v>302</v>
      </c>
      <c r="B390" s="20" t="s">
        <v>54</v>
      </c>
      <c r="C390" s="20" t="s">
        <v>363</v>
      </c>
      <c r="D390" s="20" t="s">
        <v>303</v>
      </c>
      <c r="E390" s="20" t="s">
        <v>18</v>
      </c>
      <c r="F390" s="50">
        <f>F391</f>
        <v>114000</v>
      </c>
      <c r="G390" s="50">
        <f>G391</f>
        <v>114000</v>
      </c>
    </row>
    <row r="391" spans="1:7" ht="18" customHeight="1" outlineLevel="1">
      <c r="A391" s="19" t="s">
        <v>327</v>
      </c>
      <c r="B391" s="20" t="s">
        <v>54</v>
      </c>
      <c r="C391" s="20" t="s">
        <v>363</v>
      </c>
      <c r="D391" s="20" t="s">
        <v>328</v>
      </c>
      <c r="E391" s="20" t="s">
        <v>18</v>
      </c>
      <c r="F391" s="50">
        <f>F393</f>
        <v>114000</v>
      </c>
      <c r="G391" s="50">
        <f>G393</f>
        <v>114000</v>
      </c>
    </row>
    <row r="392" spans="1:7" ht="40.049999999999997" customHeight="1" outlineLevel="1">
      <c r="A392" s="19" t="s">
        <v>329</v>
      </c>
      <c r="B392" s="20" t="s">
        <v>54</v>
      </c>
      <c r="C392" s="20" t="s">
        <v>363</v>
      </c>
      <c r="D392" s="20" t="s">
        <v>330</v>
      </c>
      <c r="E392" s="20" t="s">
        <v>18</v>
      </c>
      <c r="F392" s="50">
        <f>F393</f>
        <v>114000</v>
      </c>
      <c r="G392" s="50">
        <f>G393</f>
        <v>114000</v>
      </c>
    </row>
    <row r="393" spans="1:7" ht="44.85" customHeight="1" outlineLevel="1">
      <c r="A393" s="19" t="s">
        <v>308</v>
      </c>
      <c r="B393" s="20" t="s">
        <v>54</v>
      </c>
      <c r="C393" s="20" t="s">
        <v>363</v>
      </c>
      <c r="D393" s="20" t="s">
        <v>330</v>
      </c>
      <c r="E393" s="20" t="s">
        <v>309</v>
      </c>
      <c r="F393" s="50">
        <f>F394</f>
        <v>114000</v>
      </c>
      <c r="G393" s="50">
        <f>G394</f>
        <v>114000</v>
      </c>
    </row>
    <row r="394" spans="1:7" ht="33.450000000000003" customHeight="1" outlineLevel="1">
      <c r="A394" s="19" t="s">
        <v>364</v>
      </c>
      <c r="B394" s="20" t="s">
        <v>54</v>
      </c>
      <c r="C394" s="20" t="s">
        <v>363</v>
      </c>
      <c r="D394" s="20" t="s">
        <v>330</v>
      </c>
      <c r="E394" s="20" t="s">
        <v>365</v>
      </c>
      <c r="F394" s="50">
        <v>114000</v>
      </c>
      <c r="G394" s="50">
        <v>114000</v>
      </c>
    </row>
    <row r="395" spans="1:7" outlineLevel="1">
      <c r="A395" s="24" t="s">
        <v>366</v>
      </c>
      <c r="B395" s="25" t="s">
        <v>54</v>
      </c>
      <c r="C395" s="25" t="s">
        <v>367</v>
      </c>
      <c r="D395" s="25" t="s">
        <v>17</v>
      </c>
      <c r="E395" s="26" t="s">
        <v>18</v>
      </c>
      <c r="F395" s="30">
        <f>F396</f>
        <v>983256.32000000007</v>
      </c>
      <c r="G395" s="30">
        <f>G396</f>
        <v>983503.63</v>
      </c>
    </row>
    <row r="396" spans="1:7" ht="22.8" customHeight="1" outlineLevel="1">
      <c r="A396" s="19" t="s">
        <v>368</v>
      </c>
      <c r="B396" s="20" t="s">
        <v>54</v>
      </c>
      <c r="C396" s="20" t="s">
        <v>369</v>
      </c>
      <c r="D396" s="20" t="s">
        <v>17</v>
      </c>
      <c r="E396" s="21" t="s">
        <v>18</v>
      </c>
      <c r="F396" s="23">
        <f>F397+F410</f>
        <v>983256.32000000007</v>
      </c>
      <c r="G396" s="23">
        <f>G397+G410</f>
        <v>983503.63</v>
      </c>
    </row>
    <row r="397" spans="1:7" ht="20.25" customHeight="1" outlineLevel="1">
      <c r="A397" s="24" t="s">
        <v>370</v>
      </c>
      <c r="B397" s="25" t="s">
        <v>54</v>
      </c>
      <c r="C397" s="25" t="s">
        <v>369</v>
      </c>
      <c r="D397" s="25" t="s">
        <v>371</v>
      </c>
      <c r="E397" s="26" t="s">
        <v>18</v>
      </c>
      <c r="F397" s="30">
        <f>F398</f>
        <v>933256.32000000007</v>
      </c>
      <c r="G397" s="30">
        <f>G398</f>
        <v>933503.63</v>
      </c>
    </row>
    <row r="398" spans="1:7" ht="54" outlineLevel="1">
      <c r="A398" s="19" t="s">
        <v>372</v>
      </c>
      <c r="B398" s="20" t="s">
        <v>54</v>
      </c>
      <c r="C398" s="20" t="s">
        <v>369</v>
      </c>
      <c r="D398" s="20" t="s">
        <v>373</v>
      </c>
      <c r="E398" s="21" t="s">
        <v>18</v>
      </c>
      <c r="F398" s="23">
        <f>F399+F404+F407</f>
        <v>933256.32000000007</v>
      </c>
      <c r="G398" s="23">
        <f>G399+G404+G407</f>
        <v>933503.63</v>
      </c>
    </row>
    <row r="399" spans="1:7" ht="20.25" customHeight="1" outlineLevel="1">
      <c r="A399" s="19" t="s">
        <v>374</v>
      </c>
      <c r="B399" s="20" t="s">
        <v>54</v>
      </c>
      <c r="C399" s="20" t="s">
        <v>369</v>
      </c>
      <c r="D399" s="20" t="s">
        <v>375</v>
      </c>
      <c r="E399" s="21" t="s">
        <v>18</v>
      </c>
      <c r="F399" s="23">
        <f>F400+F402</f>
        <v>661000</v>
      </c>
      <c r="G399" s="23">
        <f>G400+G402</f>
        <v>661000</v>
      </c>
    </row>
    <row r="400" spans="1:7" ht="21.3" customHeight="1" outlineLevel="1">
      <c r="A400" s="19" t="s">
        <v>31</v>
      </c>
      <c r="B400" s="20" t="s">
        <v>54</v>
      </c>
      <c r="C400" s="20" t="s">
        <v>369</v>
      </c>
      <c r="D400" s="20" t="s">
        <v>375</v>
      </c>
      <c r="E400" s="21" t="s">
        <v>32</v>
      </c>
      <c r="F400" s="23">
        <f>F401</f>
        <v>631000</v>
      </c>
      <c r="G400" s="23">
        <f>G401</f>
        <v>631000</v>
      </c>
    </row>
    <row r="401" spans="1:8" s="29" customFormat="1" ht="36" outlineLevel="1">
      <c r="A401" s="19" t="s">
        <v>33</v>
      </c>
      <c r="B401" s="20" t="s">
        <v>54</v>
      </c>
      <c r="C401" s="20" t="s">
        <v>369</v>
      </c>
      <c r="D401" s="20" t="s">
        <v>375</v>
      </c>
      <c r="E401" s="21" t="s">
        <v>34</v>
      </c>
      <c r="F401" s="23">
        <v>631000</v>
      </c>
      <c r="G401" s="23">
        <v>631000</v>
      </c>
      <c r="H401" s="28"/>
    </row>
    <row r="402" spans="1:8" ht="24.75" customHeight="1" outlineLevel="2">
      <c r="A402" s="19" t="s">
        <v>376</v>
      </c>
      <c r="B402" s="20" t="s">
        <v>54</v>
      </c>
      <c r="C402" s="20" t="s">
        <v>369</v>
      </c>
      <c r="D402" s="20" t="s">
        <v>375</v>
      </c>
      <c r="E402" s="21" t="s">
        <v>36</v>
      </c>
      <c r="F402" s="23">
        <f>F403</f>
        <v>30000</v>
      </c>
      <c r="G402" s="23">
        <f>G403</f>
        <v>30000</v>
      </c>
    </row>
    <row r="403" spans="1:8" s="29" customFormat="1" ht="27.75" customHeight="1" outlineLevel="3">
      <c r="A403" s="19" t="s">
        <v>377</v>
      </c>
      <c r="B403" s="20" t="s">
        <v>54</v>
      </c>
      <c r="C403" s="20" t="s">
        <v>369</v>
      </c>
      <c r="D403" s="20" t="s">
        <v>375</v>
      </c>
      <c r="E403" s="21" t="s">
        <v>38</v>
      </c>
      <c r="F403" s="23">
        <v>30000</v>
      </c>
      <c r="G403" s="23">
        <v>30000</v>
      </c>
      <c r="H403" s="28"/>
    </row>
    <row r="404" spans="1:8" ht="67.8" hidden="1" customHeight="1" outlineLevel="7">
      <c r="A404" s="19" t="s">
        <v>378</v>
      </c>
      <c r="B404" s="20" t="s">
        <v>54</v>
      </c>
      <c r="C404" s="20" t="s">
        <v>369</v>
      </c>
      <c r="D404" s="20" t="s">
        <v>379</v>
      </c>
      <c r="E404" s="21" t="s">
        <v>18</v>
      </c>
      <c r="F404" s="23">
        <f>F405</f>
        <v>0</v>
      </c>
      <c r="G404" s="23">
        <f>G405</f>
        <v>0</v>
      </c>
    </row>
    <row r="405" spans="1:8" ht="36" hidden="1" outlineLevel="7">
      <c r="A405" s="19" t="s">
        <v>31</v>
      </c>
      <c r="B405" s="20" t="s">
        <v>54</v>
      </c>
      <c r="C405" s="20" t="s">
        <v>369</v>
      </c>
      <c r="D405" s="20" t="s">
        <v>379</v>
      </c>
      <c r="E405" s="21" t="s">
        <v>32</v>
      </c>
      <c r="F405" s="23">
        <f>F406</f>
        <v>0</v>
      </c>
      <c r="G405" s="23">
        <f>G406</f>
        <v>0</v>
      </c>
    </row>
    <row r="406" spans="1:8" ht="36" hidden="1" outlineLevel="7">
      <c r="A406" s="19" t="s">
        <v>33</v>
      </c>
      <c r="B406" s="20" t="s">
        <v>54</v>
      </c>
      <c r="C406" s="20" t="s">
        <v>369</v>
      </c>
      <c r="D406" s="20" t="s">
        <v>379</v>
      </c>
      <c r="E406" s="21" t="s">
        <v>34</v>
      </c>
      <c r="F406" s="23">
        <f>269533.76-269533.76</f>
        <v>0</v>
      </c>
      <c r="G406" s="23">
        <f>269778.59-269778.59</f>
        <v>0</v>
      </c>
    </row>
    <row r="407" spans="1:8" ht="36.75" customHeight="1" outlineLevel="7">
      <c r="A407" s="19" t="s">
        <v>380</v>
      </c>
      <c r="B407" s="20" t="s">
        <v>54</v>
      </c>
      <c r="C407" s="20" t="s">
        <v>369</v>
      </c>
      <c r="D407" s="20" t="s">
        <v>381</v>
      </c>
      <c r="E407" s="21" t="s">
        <v>18</v>
      </c>
      <c r="F407" s="23">
        <f>F408</f>
        <v>272256.32</v>
      </c>
      <c r="G407" s="23">
        <f>G408</f>
        <v>272503.63</v>
      </c>
    </row>
    <row r="408" spans="1:8" ht="36" outlineLevel="7">
      <c r="A408" s="19" t="s">
        <v>31</v>
      </c>
      <c r="B408" s="20" t="s">
        <v>54</v>
      </c>
      <c r="C408" s="20" t="s">
        <v>369</v>
      </c>
      <c r="D408" s="20" t="s">
        <v>381</v>
      </c>
      <c r="E408" s="21" t="s">
        <v>32</v>
      </c>
      <c r="F408" s="23">
        <f>F409</f>
        <v>272256.32</v>
      </c>
      <c r="G408" s="23">
        <f>G409</f>
        <v>272503.63</v>
      </c>
    </row>
    <row r="409" spans="1:8" ht="36" outlineLevel="7">
      <c r="A409" s="19" t="s">
        <v>33</v>
      </c>
      <c r="B409" s="20" t="s">
        <v>54</v>
      </c>
      <c r="C409" s="20" t="s">
        <v>369</v>
      </c>
      <c r="D409" s="20" t="s">
        <v>381</v>
      </c>
      <c r="E409" s="21" t="s">
        <v>34</v>
      </c>
      <c r="F409" s="23">
        <f>2722.56+269533.76</f>
        <v>272256.32</v>
      </c>
      <c r="G409" s="23">
        <f>2725.04+269778.59</f>
        <v>272503.63</v>
      </c>
    </row>
    <row r="410" spans="1:8" s="18" customFormat="1" ht="65.25" customHeight="1">
      <c r="A410" s="24" t="s">
        <v>382</v>
      </c>
      <c r="B410" s="25" t="s">
        <v>54</v>
      </c>
      <c r="C410" s="25" t="s">
        <v>369</v>
      </c>
      <c r="D410" s="25" t="s">
        <v>383</v>
      </c>
      <c r="E410" s="26" t="s">
        <v>18</v>
      </c>
      <c r="F410" s="22">
        <f t="shared" ref="F410:G413" si="28">F411</f>
        <v>50000</v>
      </c>
      <c r="G410" s="22">
        <f t="shared" si="28"/>
        <v>50000</v>
      </c>
      <c r="H410" s="17"/>
    </row>
    <row r="411" spans="1:8" ht="31.8" customHeight="1" outlineLevel="1">
      <c r="A411" s="51" t="s">
        <v>384</v>
      </c>
      <c r="B411" s="20" t="s">
        <v>54</v>
      </c>
      <c r="C411" s="20" t="s">
        <v>369</v>
      </c>
      <c r="D411" s="20" t="s">
        <v>385</v>
      </c>
      <c r="E411" s="21" t="s">
        <v>18</v>
      </c>
      <c r="F411" s="22">
        <f t="shared" si="28"/>
        <v>50000</v>
      </c>
      <c r="G411" s="22">
        <f t="shared" si="28"/>
        <v>50000</v>
      </c>
    </row>
    <row r="412" spans="1:8" ht="37.5" customHeight="1" outlineLevel="2">
      <c r="A412" s="19" t="s">
        <v>386</v>
      </c>
      <c r="B412" s="20" t="s">
        <v>54</v>
      </c>
      <c r="C412" s="20" t="s">
        <v>369</v>
      </c>
      <c r="D412" s="20" t="s">
        <v>387</v>
      </c>
      <c r="E412" s="21" t="s">
        <v>18</v>
      </c>
      <c r="F412" s="22">
        <f t="shared" si="28"/>
        <v>50000</v>
      </c>
      <c r="G412" s="22">
        <f t="shared" si="28"/>
        <v>50000</v>
      </c>
    </row>
    <row r="413" spans="1:8" ht="36" outlineLevel="4">
      <c r="A413" s="19" t="s">
        <v>31</v>
      </c>
      <c r="B413" s="20" t="s">
        <v>54</v>
      </c>
      <c r="C413" s="20" t="s">
        <v>369</v>
      </c>
      <c r="D413" s="20" t="s">
        <v>387</v>
      </c>
      <c r="E413" s="21" t="s">
        <v>32</v>
      </c>
      <c r="F413" s="22">
        <f t="shared" si="28"/>
        <v>50000</v>
      </c>
      <c r="G413" s="22">
        <f t="shared" si="28"/>
        <v>50000</v>
      </c>
    </row>
    <row r="414" spans="1:8" ht="36" outlineLevel="5">
      <c r="A414" s="19" t="s">
        <v>33</v>
      </c>
      <c r="B414" s="20" t="s">
        <v>54</v>
      </c>
      <c r="C414" s="20" t="s">
        <v>369</v>
      </c>
      <c r="D414" s="20" t="s">
        <v>387</v>
      </c>
      <c r="E414" s="21" t="s">
        <v>34</v>
      </c>
      <c r="F414" s="23">
        <v>50000</v>
      </c>
      <c r="G414" s="23">
        <v>50000</v>
      </c>
    </row>
    <row r="415" spans="1:8" outlineLevel="6">
      <c r="A415" s="24" t="s">
        <v>388</v>
      </c>
      <c r="B415" s="20" t="s">
        <v>54</v>
      </c>
      <c r="C415" s="25" t="s">
        <v>389</v>
      </c>
      <c r="D415" s="25" t="s">
        <v>17</v>
      </c>
      <c r="E415" s="26" t="s">
        <v>18</v>
      </c>
      <c r="F415" s="27">
        <f t="shared" ref="F415:G419" si="29">F416</f>
        <v>2500000</v>
      </c>
      <c r="G415" s="27">
        <f t="shared" si="29"/>
        <v>2500000</v>
      </c>
    </row>
    <row r="416" spans="1:8" outlineLevel="7">
      <c r="A416" s="19" t="s">
        <v>390</v>
      </c>
      <c r="B416" s="20" t="s">
        <v>54</v>
      </c>
      <c r="C416" s="20" t="s">
        <v>391</v>
      </c>
      <c r="D416" s="20" t="s">
        <v>17</v>
      </c>
      <c r="E416" s="21" t="s">
        <v>18</v>
      </c>
      <c r="F416" s="22">
        <f t="shared" si="29"/>
        <v>2500000</v>
      </c>
      <c r="G416" s="22">
        <f t="shared" si="29"/>
        <v>2500000</v>
      </c>
    </row>
    <row r="417" spans="1:12" s="5" customFormat="1" ht="54" outlineLevel="5">
      <c r="A417" s="24" t="s">
        <v>47</v>
      </c>
      <c r="B417" s="20" t="s">
        <v>54</v>
      </c>
      <c r="C417" s="25" t="s">
        <v>391</v>
      </c>
      <c r="D417" s="25" t="s">
        <v>48</v>
      </c>
      <c r="E417" s="26" t="s">
        <v>18</v>
      </c>
      <c r="F417" s="27">
        <f>F418</f>
        <v>2500000</v>
      </c>
      <c r="G417" s="27">
        <f>G418</f>
        <v>2500000</v>
      </c>
      <c r="I417" s="6"/>
      <c r="J417" s="6"/>
      <c r="K417" s="6"/>
      <c r="L417" s="6"/>
    </row>
    <row r="418" spans="1:12" s="5" customFormat="1" ht="36" outlineLevel="6">
      <c r="A418" s="19" t="s">
        <v>97</v>
      </c>
      <c r="B418" s="20" t="s">
        <v>54</v>
      </c>
      <c r="C418" s="20" t="s">
        <v>391</v>
      </c>
      <c r="D418" s="20" t="s">
        <v>50</v>
      </c>
      <c r="E418" s="21" t="s">
        <v>18</v>
      </c>
      <c r="F418" s="22">
        <f t="shared" si="29"/>
        <v>2500000</v>
      </c>
      <c r="G418" s="22">
        <f t="shared" si="29"/>
        <v>2500000</v>
      </c>
    </row>
    <row r="419" spans="1:12" s="5" customFormat="1" ht="54" outlineLevel="7">
      <c r="A419" s="19" t="s">
        <v>392</v>
      </c>
      <c r="B419" s="20" t="s">
        <v>54</v>
      </c>
      <c r="C419" s="20" t="s">
        <v>391</v>
      </c>
      <c r="D419" s="20" t="s">
        <v>100</v>
      </c>
      <c r="E419" s="21" t="s">
        <v>18</v>
      </c>
      <c r="F419" s="22">
        <f t="shared" si="29"/>
        <v>2500000</v>
      </c>
      <c r="G419" s="22">
        <f t="shared" si="29"/>
        <v>2500000</v>
      </c>
    </row>
    <row r="420" spans="1:12" s="5" customFormat="1" ht="36" outlineLevel="6">
      <c r="A420" s="19" t="s">
        <v>308</v>
      </c>
      <c r="B420" s="20" t="s">
        <v>54</v>
      </c>
      <c r="C420" s="20" t="s">
        <v>391</v>
      </c>
      <c r="D420" s="20" t="s">
        <v>100</v>
      </c>
      <c r="E420" s="21" t="s">
        <v>309</v>
      </c>
      <c r="F420" s="22">
        <f>F421</f>
        <v>2500000</v>
      </c>
      <c r="G420" s="22">
        <f>G421</f>
        <v>2500000</v>
      </c>
    </row>
    <row r="421" spans="1:12" s="5" customFormat="1" ht="20.25" customHeight="1" outlineLevel="7">
      <c r="A421" s="19" t="s">
        <v>393</v>
      </c>
      <c r="B421" s="20" t="s">
        <v>54</v>
      </c>
      <c r="C421" s="20" t="s">
        <v>391</v>
      </c>
      <c r="D421" s="20" t="s">
        <v>100</v>
      </c>
      <c r="E421" s="21" t="s">
        <v>394</v>
      </c>
      <c r="F421" s="22">
        <v>2500000</v>
      </c>
      <c r="G421" s="22">
        <v>2500000</v>
      </c>
    </row>
    <row r="422" spans="1:12" s="5" customFormat="1" ht="34.799999999999997" outlineLevel="6">
      <c r="A422" s="13" t="s">
        <v>395</v>
      </c>
      <c r="B422" s="14" t="s">
        <v>396</v>
      </c>
      <c r="C422" s="14" t="s">
        <v>16</v>
      </c>
      <c r="D422" s="14" t="s">
        <v>17</v>
      </c>
      <c r="E422" s="15" t="s">
        <v>18</v>
      </c>
      <c r="F422" s="16">
        <f>F423</f>
        <v>6553555.5299999993</v>
      </c>
      <c r="G422" s="16">
        <f>G423</f>
        <v>6808297.7399999993</v>
      </c>
    </row>
    <row r="423" spans="1:12" s="5" customFormat="1" outlineLevel="7">
      <c r="A423" s="19" t="s">
        <v>19</v>
      </c>
      <c r="B423" s="20" t="s">
        <v>396</v>
      </c>
      <c r="C423" s="20" t="s">
        <v>20</v>
      </c>
      <c r="D423" s="20" t="s">
        <v>17</v>
      </c>
      <c r="E423" s="21" t="s">
        <v>18</v>
      </c>
      <c r="F423" s="22">
        <f>F424+F439</f>
        <v>6553555.5299999993</v>
      </c>
      <c r="G423" s="22">
        <f>G424+G439</f>
        <v>6808297.7399999993</v>
      </c>
    </row>
    <row r="424" spans="1:12" s="5" customFormat="1" ht="72" outlineLevel="5">
      <c r="A424" s="19" t="s">
        <v>397</v>
      </c>
      <c r="B424" s="20" t="s">
        <v>396</v>
      </c>
      <c r="C424" s="20" t="s">
        <v>398</v>
      </c>
      <c r="D424" s="20" t="s">
        <v>17</v>
      </c>
      <c r="E424" s="21" t="s">
        <v>18</v>
      </c>
      <c r="F424" s="22">
        <f>F425</f>
        <v>6394435.5299999993</v>
      </c>
      <c r="G424" s="22">
        <f>G425</f>
        <v>6642812.9399999995</v>
      </c>
    </row>
    <row r="425" spans="1:12" s="5" customFormat="1" ht="36" outlineLevel="6">
      <c r="A425" s="19" t="s">
        <v>23</v>
      </c>
      <c r="B425" s="20" t="s">
        <v>396</v>
      </c>
      <c r="C425" s="20" t="s">
        <v>398</v>
      </c>
      <c r="D425" s="20" t="s">
        <v>24</v>
      </c>
      <c r="E425" s="21" t="s">
        <v>18</v>
      </c>
      <c r="F425" s="22">
        <f>F426+F429+F436</f>
        <v>6394435.5299999993</v>
      </c>
      <c r="G425" s="22">
        <f>G426+G429+G436</f>
        <v>6642812.9399999995</v>
      </c>
    </row>
    <row r="426" spans="1:12" s="5" customFormat="1" ht="36" outlineLevel="7">
      <c r="A426" s="19" t="s">
        <v>399</v>
      </c>
      <c r="B426" s="20" t="s">
        <v>396</v>
      </c>
      <c r="C426" s="20" t="s">
        <v>398</v>
      </c>
      <c r="D426" s="20" t="s">
        <v>400</v>
      </c>
      <c r="E426" s="21" t="s">
        <v>18</v>
      </c>
      <c r="F426" s="22">
        <f>F427</f>
        <v>2986977.26</v>
      </c>
      <c r="G426" s="22">
        <f>G427</f>
        <v>3106456.34</v>
      </c>
    </row>
    <row r="427" spans="1:12" s="5" customFormat="1" ht="37.5" customHeight="1" outlineLevel="2">
      <c r="A427" s="19" t="s">
        <v>27</v>
      </c>
      <c r="B427" s="20" t="s">
        <v>396</v>
      </c>
      <c r="C427" s="20" t="s">
        <v>398</v>
      </c>
      <c r="D427" s="20" t="s">
        <v>400</v>
      </c>
      <c r="E427" s="21" t="s">
        <v>28</v>
      </c>
      <c r="F427" s="22">
        <f>F428</f>
        <v>2986977.26</v>
      </c>
      <c r="G427" s="22">
        <f>G428</f>
        <v>3106456.34</v>
      </c>
    </row>
    <row r="428" spans="1:12" s="5" customFormat="1" ht="36" outlineLevel="4">
      <c r="A428" s="19" t="s">
        <v>29</v>
      </c>
      <c r="B428" s="20" t="s">
        <v>396</v>
      </c>
      <c r="C428" s="20" t="s">
        <v>398</v>
      </c>
      <c r="D428" s="20" t="s">
        <v>400</v>
      </c>
      <c r="E428" s="21" t="s">
        <v>30</v>
      </c>
      <c r="F428" s="23">
        <v>2986977.26</v>
      </c>
      <c r="G428" s="23">
        <v>3106456.34</v>
      </c>
    </row>
    <row r="429" spans="1:12" s="5" customFormat="1" ht="54" outlineLevel="5">
      <c r="A429" s="19" t="s">
        <v>25</v>
      </c>
      <c r="B429" s="20" t="s">
        <v>396</v>
      </c>
      <c r="C429" s="20" t="s">
        <v>398</v>
      </c>
      <c r="D429" s="20" t="s">
        <v>26</v>
      </c>
      <c r="E429" s="21" t="s">
        <v>18</v>
      </c>
      <c r="F429" s="22">
        <f>F430+F432+F434</f>
        <v>3227458.27</v>
      </c>
      <c r="G429" s="22">
        <f>G430+G432+G434</f>
        <v>3356356.6</v>
      </c>
    </row>
    <row r="430" spans="1:12" s="5" customFormat="1" ht="90" outlineLevel="6">
      <c r="A430" s="19" t="s">
        <v>27</v>
      </c>
      <c r="B430" s="20" t="s">
        <v>396</v>
      </c>
      <c r="C430" s="20" t="s">
        <v>398</v>
      </c>
      <c r="D430" s="20" t="s">
        <v>26</v>
      </c>
      <c r="E430" s="21" t="s">
        <v>28</v>
      </c>
      <c r="F430" s="22">
        <f>F431</f>
        <v>2986378.27</v>
      </c>
      <c r="G430" s="22">
        <f>G431</f>
        <v>3105833.4</v>
      </c>
    </row>
    <row r="431" spans="1:12" s="5" customFormat="1" ht="36" outlineLevel="7">
      <c r="A431" s="19" t="s">
        <v>29</v>
      </c>
      <c r="B431" s="20" t="s">
        <v>396</v>
      </c>
      <c r="C431" s="20" t="s">
        <v>398</v>
      </c>
      <c r="D431" s="20" t="s">
        <v>26</v>
      </c>
      <c r="E431" s="21" t="s">
        <v>30</v>
      </c>
      <c r="F431" s="22">
        <v>2986378.27</v>
      </c>
      <c r="G431" s="22">
        <v>3105833.4</v>
      </c>
    </row>
    <row r="432" spans="1:12" s="5" customFormat="1" ht="36" outlineLevel="7">
      <c r="A432" s="19" t="s">
        <v>31</v>
      </c>
      <c r="B432" s="20" t="s">
        <v>396</v>
      </c>
      <c r="C432" s="20" t="s">
        <v>398</v>
      </c>
      <c r="D432" s="20" t="s">
        <v>26</v>
      </c>
      <c r="E432" s="21" t="s">
        <v>32</v>
      </c>
      <c r="F432" s="22">
        <f>F433</f>
        <v>236080</v>
      </c>
      <c r="G432" s="22">
        <f>G433</f>
        <v>245523.20000000001</v>
      </c>
    </row>
    <row r="433" spans="1:12" s="5" customFormat="1" ht="36" outlineLevel="7">
      <c r="A433" s="19" t="s">
        <v>33</v>
      </c>
      <c r="B433" s="20" t="s">
        <v>396</v>
      </c>
      <c r="C433" s="20" t="s">
        <v>398</v>
      </c>
      <c r="D433" s="20" t="s">
        <v>26</v>
      </c>
      <c r="E433" s="21" t="s">
        <v>34</v>
      </c>
      <c r="F433" s="23">
        <v>236080</v>
      </c>
      <c r="G433" s="23">
        <v>245523.20000000001</v>
      </c>
    </row>
    <row r="434" spans="1:12" outlineLevel="2">
      <c r="A434" s="19" t="s">
        <v>35</v>
      </c>
      <c r="B434" s="20" t="s">
        <v>396</v>
      </c>
      <c r="C434" s="20" t="s">
        <v>398</v>
      </c>
      <c r="D434" s="20" t="s">
        <v>26</v>
      </c>
      <c r="E434" s="21" t="s">
        <v>36</v>
      </c>
      <c r="F434" s="22">
        <f>F435</f>
        <v>5000</v>
      </c>
      <c r="G434" s="22">
        <f>G435</f>
        <v>5000</v>
      </c>
    </row>
    <row r="435" spans="1:12" s="29" customFormat="1" outlineLevel="3">
      <c r="A435" s="19" t="s">
        <v>37</v>
      </c>
      <c r="B435" s="20" t="s">
        <v>396</v>
      </c>
      <c r="C435" s="20" t="s">
        <v>398</v>
      </c>
      <c r="D435" s="20" t="s">
        <v>26</v>
      </c>
      <c r="E435" s="21" t="s">
        <v>38</v>
      </c>
      <c r="F435" s="23">
        <v>5000</v>
      </c>
      <c r="G435" s="23">
        <v>5000</v>
      </c>
      <c r="H435" s="28"/>
    </row>
    <row r="436" spans="1:12" outlineLevel="4">
      <c r="A436" s="19" t="s">
        <v>401</v>
      </c>
      <c r="B436" s="20" t="s">
        <v>396</v>
      </c>
      <c r="C436" s="20" t="s">
        <v>398</v>
      </c>
      <c r="D436" s="20" t="s">
        <v>402</v>
      </c>
      <c r="E436" s="21" t="s">
        <v>18</v>
      </c>
      <c r="F436" s="22">
        <f>F437</f>
        <v>180000</v>
      </c>
      <c r="G436" s="22">
        <f>G437</f>
        <v>180000</v>
      </c>
    </row>
    <row r="437" spans="1:12" ht="90" outlineLevel="5">
      <c r="A437" s="19" t="s">
        <v>27</v>
      </c>
      <c r="B437" s="20" t="s">
        <v>396</v>
      </c>
      <c r="C437" s="20" t="s">
        <v>398</v>
      </c>
      <c r="D437" s="20" t="s">
        <v>402</v>
      </c>
      <c r="E437" s="21" t="s">
        <v>28</v>
      </c>
      <c r="F437" s="22">
        <f>F438</f>
        <v>180000</v>
      </c>
      <c r="G437" s="22">
        <f>G438</f>
        <v>180000</v>
      </c>
    </row>
    <row r="438" spans="1:12" ht="33" customHeight="1" outlineLevel="6">
      <c r="A438" s="19" t="s">
        <v>29</v>
      </c>
      <c r="B438" s="20" t="s">
        <v>396</v>
      </c>
      <c r="C438" s="20" t="s">
        <v>398</v>
      </c>
      <c r="D438" s="20" t="s">
        <v>402</v>
      </c>
      <c r="E438" s="21" t="s">
        <v>30</v>
      </c>
      <c r="F438" s="23">
        <v>180000</v>
      </c>
      <c r="G438" s="23">
        <v>180000</v>
      </c>
    </row>
    <row r="439" spans="1:12" s="18" customFormat="1">
      <c r="A439" s="19" t="s">
        <v>39</v>
      </c>
      <c r="B439" s="20" t="s">
        <v>396</v>
      </c>
      <c r="C439" s="20" t="s">
        <v>40</v>
      </c>
      <c r="D439" s="20" t="s">
        <v>17</v>
      </c>
      <c r="E439" s="21" t="s">
        <v>18</v>
      </c>
      <c r="F439" s="22">
        <f>F440+F445</f>
        <v>159120</v>
      </c>
      <c r="G439" s="22">
        <f>G440+G445</f>
        <v>165484.80000000002</v>
      </c>
      <c r="H439" s="32"/>
    </row>
    <row r="440" spans="1:12" s="29" customFormat="1" ht="54" outlineLevel="1">
      <c r="A440" s="24" t="s">
        <v>41</v>
      </c>
      <c r="B440" s="25" t="s">
        <v>396</v>
      </c>
      <c r="C440" s="25" t="s">
        <v>40</v>
      </c>
      <c r="D440" s="25" t="s">
        <v>42</v>
      </c>
      <c r="E440" s="26" t="s">
        <v>18</v>
      </c>
      <c r="F440" s="27">
        <f t="shared" ref="F440:G443" si="30">F441</f>
        <v>21840</v>
      </c>
      <c r="G440" s="27">
        <f t="shared" si="30"/>
        <v>22713.599999999999</v>
      </c>
      <c r="H440" s="28"/>
    </row>
    <row r="441" spans="1:12" ht="54" outlineLevel="2">
      <c r="A441" s="19" t="s">
        <v>76</v>
      </c>
      <c r="B441" s="20" t="s">
        <v>396</v>
      </c>
      <c r="C441" s="20" t="s">
        <v>40</v>
      </c>
      <c r="D441" s="20" t="s">
        <v>44</v>
      </c>
      <c r="E441" s="21" t="s">
        <v>18</v>
      </c>
      <c r="F441" s="22">
        <f t="shared" si="30"/>
        <v>21840</v>
      </c>
      <c r="G441" s="22">
        <f t="shared" si="30"/>
        <v>22713.599999999999</v>
      </c>
    </row>
    <row r="442" spans="1:12" s="29" customFormat="1" outlineLevel="3">
      <c r="A442" s="19" t="s">
        <v>45</v>
      </c>
      <c r="B442" s="20" t="s">
        <v>396</v>
      </c>
      <c r="C442" s="20" t="s">
        <v>40</v>
      </c>
      <c r="D442" s="20" t="s">
        <v>46</v>
      </c>
      <c r="E442" s="21" t="s">
        <v>18</v>
      </c>
      <c r="F442" s="22">
        <f t="shared" si="30"/>
        <v>21840</v>
      </c>
      <c r="G442" s="22">
        <f t="shared" si="30"/>
        <v>22713.599999999999</v>
      </c>
      <c r="H442" s="28"/>
    </row>
    <row r="443" spans="1:12" ht="36" outlineLevel="4">
      <c r="A443" s="19" t="s">
        <v>31</v>
      </c>
      <c r="B443" s="20" t="s">
        <v>396</v>
      </c>
      <c r="C443" s="20" t="s">
        <v>40</v>
      </c>
      <c r="D443" s="20" t="s">
        <v>46</v>
      </c>
      <c r="E443" s="21" t="s">
        <v>32</v>
      </c>
      <c r="F443" s="22">
        <f t="shared" si="30"/>
        <v>21840</v>
      </c>
      <c r="G443" s="22">
        <f t="shared" si="30"/>
        <v>22713.599999999999</v>
      </c>
    </row>
    <row r="444" spans="1:12" s="5" customFormat="1" ht="36" outlineLevel="4">
      <c r="A444" s="19" t="s">
        <v>33</v>
      </c>
      <c r="B444" s="20" t="s">
        <v>396</v>
      </c>
      <c r="C444" s="20" t="s">
        <v>40</v>
      </c>
      <c r="D444" s="20" t="s">
        <v>46</v>
      </c>
      <c r="E444" s="21" t="s">
        <v>34</v>
      </c>
      <c r="F444" s="22">
        <v>21840</v>
      </c>
      <c r="G444" s="22">
        <v>22713.599999999999</v>
      </c>
      <c r="I444" s="6"/>
      <c r="J444" s="6"/>
      <c r="K444" s="6"/>
      <c r="L444" s="6"/>
    </row>
    <row r="445" spans="1:12" s="5" customFormat="1" ht="36" outlineLevel="5">
      <c r="A445" s="24" t="s">
        <v>23</v>
      </c>
      <c r="B445" s="25" t="s">
        <v>396</v>
      </c>
      <c r="C445" s="25" t="s">
        <v>40</v>
      </c>
      <c r="D445" s="25" t="s">
        <v>24</v>
      </c>
      <c r="E445" s="26" t="s">
        <v>18</v>
      </c>
      <c r="F445" s="30">
        <f t="shared" ref="F445:G447" si="31">F446</f>
        <v>137280</v>
      </c>
      <c r="G445" s="30">
        <f t="shared" si="31"/>
        <v>142771.20000000001</v>
      </c>
    </row>
    <row r="446" spans="1:12" s="5" customFormat="1" ht="36" outlineLevel="6">
      <c r="A446" s="19" t="s">
        <v>403</v>
      </c>
      <c r="B446" s="20" t="s">
        <v>396</v>
      </c>
      <c r="C446" s="20" t="s">
        <v>40</v>
      </c>
      <c r="D446" s="52">
        <v>9909970201</v>
      </c>
      <c r="E446" s="21" t="s">
        <v>18</v>
      </c>
      <c r="F446" s="23">
        <f t="shared" si="31"/>
        <v>137280</v>
      </c>
      <c r="G446" s="23">
        <f t="shared" si="31"/>
        <v>142771.20000000001</v>
      </c>
    </row>
    <row r="447" spans="1:12" s="5" customFormat="1" ht="36" outlineLevel="7">
      <c r="A447" s="19" t="s">
        <v>31</v>
      </c>
      <c r="B447" s="20" t="s">
        <v>396</v>
      </c>
      <c r="C447" s="20" t="s">
        <v>40</v>
      </c>
      <c r="D447" s="52">
        <v>9909970201</v>
      </c>
      <c r="E447" s="21" t="s">
        <v>32</v>
      </c>
      <c r="F447" s="23">
        <f t="shared" si="31"/>
        <v>137280</v>
      </c>
      <c r="G447" s="23">
        <f t="shared" si="31"/>
        <v>142771.20000000001</v>
      </c>
    </row>
    <row r="448" spans="1:12" s="5" customFormat="1" ht="41.25" customHeight="1" outlineLevel="7">
      <c r="A448" s="19" t="s">
        <v>33</v>
      </c>
      <c r="B448" s="20" t="s">
        <v>396</v>
      </c>
      <c r="C448" s="20" t="s">
        <v>40</v>
      </c>
      <c r="D448" s="52">
        <v>9909970201</v>
      </c>
      <c r="E448" s="21" t="s">
        <v>34</v>
      </c>
      <c r="F448" s="22">
        <v>137280</v>
      </c>
      <c r="G448" s="22">
        <v>142771.20000000001</v>
      </c>
    </row>
    <row r="449" spans="1:7" s="5" customFormat="1" ht="52.2" outlineLevel="7">
      <c r="A449" s="13" t="s">
        <v>404</v>
      </c>
      <c r="B449" s="14" t="s">
        <v>405</v>
      </c>
      <c r="C449" s="14" t="s">
        <v>16</v>
      </c>
      <c r="D449" s="14" t="s">
        <v>17</v>
      </c>
      <c r="E449" s="15" t="s">
        <v>18</v>
      </c>
      <c r="F449" s="16">
        <f>F450+F594+F610</f>
        <v>815137180.65999997</v>
      </c>
      <c r="G449" s="16">
        <f>G450+G594+G610</f>
        <v>844655317.42999995</v>
      </c>
    </row>
    <row r="450" spans="1:7" s="5" customFormat="1" outlineLevel="7">
      <c r="A450" s="24" t="s">
        <v>298</v>
      </c>
      <c r="B450" s="25" t="s">
        <v>405</v>
      </c>
      <c r="C450" s="25" t="s">
        <v>299</v>
      </c>
      <c r="D450" s="25" t="s">
        <v>17</v>
      </c>
      <c r="E450" s="26" t="s">
        <v>18</v>
      </c>
      <c r="F450" s="27">
        <f>F451+F483+F554+F565+F530</f>
        <v>809745743.65999997</v>
      </c>
      <c r="G450" s="27">
        <f>G451+G483+G554+G565+G530</f>
        <v>840410425.42999995</v>
      </c>
    </row>
    <row r="451" spans="1:7" s="5" customFormat="1" outlineLevel="7">
      <c r="A451" s="19" t="s">
        <v>406</v>
      </c>
      <c r="B451" s="20" t="s">
        <v>405</v>
      </c>
      <c r="C451" s="20" t="s">
        <v>407</v>
      </c>
      <c r="D451" s="20" t="s">
        <v>17</v>
      </c>
      <c r="E451" s="21" t="s">
        <v>18</v>
      </c>
      <c r="F451" s="22">
        <f>F452</f>
        <v>165033895</v>
      </c>
      <c r="G451" s="22">
        <f>G452</f>
        <v>170994541</v>
      </c>
    </row>
    <row r="452" spans="1:7" s="5" customFormat="1" ht="54" outlineLevel="7">
      <c r="A452" s="24" t="s">
        <v>408</v>
      </c>
      <c r="B452" s="25" t="s">
        <v>405</v>
      </c>
      <c r="C452" s="25" t="s">
        <v>407</v>
      </c>
      <c r="D452" s="25" t="s">
        <v>409</v>
      </c>
      <c r="E452" s="26" t="s">
        <v>18</v>
      </c>
      <c r="F452" s="27">
        <f>F453</f>
        <v>165033895</v>
      </c>
      <c r="G452" s="27">
        <f>G453</f>
        <v>170994541</v>
      </c>
    </row>
    <row r="453" spans="1:7" s="5" customFormat="1" ht="36" outlineLevel="7">
      <c r="A453" s="19" t="s">
        <v>410</v>
      </c>
      <c r="B453" s="20" t="s">
        <v>405</v>
      </c>
      <c r="C453" s="20" t="s">
        <v>407</v>
      </c>
      <c r="D453" s="20" t="s">
        <v>411</v>
      </c>
      <c r="E453" s="21" t="s">
        <v>18</v>
      </c>
      <c r="F453" s="22">
        <f>F454+F461</f>
        <v>165033895</v>
      </c>
      <c r="G453" s="22">
        <f>G454+G461</f>
        <v>170994541</v>
      </c>
    </row>
    <row r="454" spans="1:7" s="5" customFormat="1" ht="54" outlineLevel="7">
      <c r="A454" s="19" t="s">
        <v>412</v>
      </c>
      <c r="B454" s="20" t="s">
        <v>405</v>
      </c>
      <c r="C454" s="20" t="s">
        <v>407</v>
      </c>
      <c r="D454" s="20" t="s">
        <v>413</v>
      </c>
      <c r="E454" s="21" t="s">
        <v>18</v>
      </c>
      <c r="F454" s="22">
        <f>F455+F458</f>
        <v>164875895</v>
      </c>
      <c r="G454" s="22">
        <f>G455+G458</f>
        <v>170836541</v>
      </c>
    </row>
    <row r="455" spans="1:7" s="5" customFormat="1" ht="54" outlineLevel="7">
      <c r="A455" s="19" t="s">
        <v>414</v>
      </c>
      <c r="B455" s="20" t="s">
        <v>405</v>
      </c>
      <c r="C455" s="20" t="s">
        <v>407</v>
      </c>
      <c r="D455" s="20" t="s">
        <v>415</v>
      </c>
      <c r="E455" s="21" t="s">
        <v>18</v>
      </c>
      <c r="F455" s="22">
        <f>F456</f>
        <v>53565488</v>
      </c>
      <c r="G455" s="22">
        <f>G456</f>
        <v>53029688</v>
      </c>
    </row>
    <row r="456" spans="1:7" s="5" customFormat="1" ht="36" outlineLevel="7">
      <c r="A456" s="19" t="s">
        <v>308</v>
      </c>
      <c r="B456" s="20" t="s">
        <v>405</v>
      </c>
      <c r="C456" s="20" t="s">
        <v>407</v>
      </c>
      <c r="D456" s="20" t="s">
        <v>415</v>
      </c>
      <c r="E456" s="21" t="s">
        <v>309</v>
      </c>
      <c r="F456" s="22">
        <f>F457</f>
        <v>53565488</v>
      </c>
      <c r="G456" s="22">
        <f>G457</f>
        <v>53029688</v>
      </c>
    </row>
    <row r="457" spans="1:7" s="5" customFormat="1" outlineLevel="7">
      <c r="A457" s="19" t="s">
        <v>310</v>
      </c>
      <c r="B457" s="20" t="s">
        <v>405</v>
      </c>
      <c r="C457" s="20" t="s">
        <v>407</v>
      </c>
      <c r="D457" s="20" t="s">
        <v>415</v>
      </c>
      <c r="E457" s="21" t="s">
        <v>311</v>
      </c>
      <c r="F457" s="23">
        <f>59616438-6000000-50950</f>
        <v>53565488</v>
      </c>
      <c r="G457" s="23">
        <f>59616438-6500000-86750</f>
        <v>53029688</v>
      </c>
    </row>
    <row r="458" spans="1:7" s="5" customFormat="1" ht="90" outlineLevel="7">
      <c r="A458" s="37" t="s">
        <v>416</v>
      </c>
      <c r="B458" s="20" t="s">
        <v>405</v>
      </c>
      <c r="C458" s="20" t="s">
        <v>407</v>
      </c>
      <c r="D458" s="20" t="s">
        <v>417</v>
      </c>
      <c r="E458" s="21" t="s">
        <v>18</v>
      </c>
      <c r="F458" s="22">
        <f>F459</f>
        <v>111310407</v>
      </c>
      <c r="G458" s="22">
        <f>G459</f>
        <v>117806853</v>
      </c>
    </row>
    <row r="459" spans="1:7" s="5" customFormat="1" ht="36" outlineLevel="7">
      <c r="A459" s="19" t="s">
        <v>308</v>
      </c>
      <c r="B459" s="20" t="s">
        <v>405</v>
      </c>
      <c r="C459" s="20" t="s">
        <v>407</v>
      </c>
      <c r="D459" s="20" t="s">
        <v>417</v>
      </c>
      <c r="E459" s="21" t="s">
        <v>309</v>
      </c>
      <c r="F459" s="22">
        <f>F460</f>
        <v>111310407</v>
      </c>
      <c r="G459" s="22">
        <f>G460</f>
        <v>117806853</v>
      </c>
    </row>
    <row r="460" spans="1:7" s="5" customFormat="1" ht="24.75" customHeight="1" outlineLevel="7">
      <c r="A460" s="19" t="s">
        <v>310</v>
      </c>
      <c r="B460" s="20" t="s">
        <v>405</v>
      </c>
      <c r="C460" s="20" t="s">
        <v>407</v>
      </c>
      <c r="D460" s="20" t="s">
        <v>417</v>
      </c>
      <c r="E460" s="21" t="s">
        <v>311</v>
      </c>
      <c r="F460" s="23">
        <v>111310407</v>
      </c>
      <c r="G460" s="23">
        <v>117806853</v>
      </c>
    </row>
    <row r="461" spans="1:7" s="5" customFormat="1" ht="36" outlineLevel="7">
      <c r="A461" s="19" t="s">
        <v>418</v>
      </c>
      <c r="B461" s="20" t="s">
        <v>405</v>
      </c>
      <c r="C461" s="20" t="s">
        <v>407</v>
      </c>
      <c r="D461" s="20" t="s">
        <v>419</v>
      </c>
      <c r="E461" s="21" t="s">
        <v>18</v>
      </c>
      <c r="F461" s="23">
        <f>F480+F462+F465+F468+F471</f>
        <v>158000</v>
      </c>
      <c r="G461" s="23">
        <f>G480+G462+G465+G468+G471</f>
        <v>158000</v>
      </c>
    </row>
    <row r="462" spans="1:7" s="5" customFormat="1" ht="39.75" hidden="1" customHeight="1" outlineLevel="7">
      <c r="A462" s="19" t="s">
        <v>420</v>
      </c>
      <c r="B462" s="20" t="s">
        <v>405</v>
      </c>
      <c r="C462" s="20" t="s">
        <v>407</v>
      </c>
      <c r="D462" s="20" t="s">
        <v>421</v>
      </c>
      <c r="E462" s="21" t="s">
        <v>18</v>
      </c>
      <c r="F462" s="23">
        <f>F463</f>
        <v>0</v>
      </c>
      <c r="G462" s="23">
        <f>G463</f>
        <v>0</v>
      </c>
    </row>
    <row r="463" spans="1:7" s="5" customFormat="1" ht="39.75" hidden="1" customHeight="1" outlineLevel="7">
      <c r="A463" s="19" t="s">
        <v>308</v>
      </c>
      <c r="B463" s="20" t="s">
        <v>405</v>
      </c>
      <c r="C463" s="20" t="s">
        <v>407</v>
      </c>
      <c r="D463" s="20" t="s">
        <v>421</v>
      </c>
      <c r="E463" s="21" t="s">
        <v>309</v>
      </c>
      <c r="F463" s="23">
        <f>F464</f>
        <v>0</v>
      </c>
      <c r="G463" s="23">
        <f>G464</f>
        <v>0</v>
      </c>
    </row>
    <row r="464" spans="1:7" s="5" customFormat="1" hidden="1" outlineLevel="7">
      <c r="A464" s="19" t="s">
        <v>310</v>
      </c>
      <c r="B464" s="20" t="s">
        <v>405</v>
      </c>
      <c r="C464" s="20" t="s">
        <v>407</v>
      </c>
      <c r="D464" s="20" t="s">
        <v>421</v>
      </c>
      <c r="E464" s="21" t="s">
        <v>311</v>
      </c>
      <c r="F464" s="23">
        <v>0</v>
      </c>
      <c r="G464" s="23">
        <v>0</v>
      </c>
    </row>
    <row r="465" spans="1:12" s="5" customFormat="1" ht="36" outlineLevel="7">
      <c r="A465" s="19" t="s">
        <v>422</v>
      </c>
      <c r="B465" s="20" t="s">
        <v>405</v>
      </c>
      <c r="C465" s="20" t="s">
        <v>407</v>
      </c>
      <c r="D465" s="20" t="s">
        <v>423</v>
      </c>
      <c r="E465" s="21" t="s">
        <v>18</v>
      </c>
      <c r="F465" s="23">
        <f>F466</f>
        <v>158000</v>
      </c>
      <c r="G465" s="23">
        <f>G466</f>
        <v>158000</v>
      </c>
    </row>
    <row r="466" spans="1:12" s="5" customFormat="1" ht="36" outlineLevel="7">
      <c r="A466" s="19" t="s">
        <v>308</v>
      </c>
      <c r="B466" s="20" t="s">
        <v>405</v>
      </c>
      <c r="C466" s="20" t="s">
        <v>407</v>
      </c>
      <c r="D466" s="20" t="s">
        <v>423</v>
      </c>
      <c r="E466" s="21" t="s">
        <v>309</v>
      </c>
      <c r="F466" s="23">
        <f>F467</f>
        <v>158000</v>
      </c>
      <c r="G466" s="23">
        <f>G467</f>
        <v>158000</v>
      </c>
    </row>
    <row r="467" spans="1:12" s="5" customFormat="1" outlineLevel="7">
      <c r="A467" s="19" t="s">
        <v>310</v>
      </c>
      <c r="B467" s="20" t="s">
        <v>405</v>
      </c>
      <c r="C467" s="20" t="s">
        <v>407</v>
      </c>
      <c r="D467" s="20" t="s">
        <v>423</v>
      </c>
      <c r="E467" s="21" t="s">
        <v>311</v>
      </c>
      <c r="F467" s="23">
        <v>158000</v>
      </c>
      <c r="G467" s="23">
        <v>158000</v>
      </c>
    </row>
    <row r="468" spans="1:12" s="5" customFormat="1" ht="33.450000000000003" hidden="1" customHeight="1" outlineLevel="7">
      <c r="A468" s="19" t="s">
        <v>424</v>
      </c>
      <c r="B468" s="20" t="s">
        <v>405</v>
      </c>
      <c r="C468" s="20" t="s">
        <v>407</v>
      </c>
      <c r="D468" s="20" t="s">
        <v>425</v>
      </c>
      <c r="E468" s="20" t="s">
        <v>18</v>
      </c>
      <c r="F468" s="23">
        <f>F469</f>
        <v>0</v>
      </c>
      <c r="G468" s="23">
        <f>G469</f>
        <v>0</v>
      </c>
    </row>
    <row r="469" spans="1:12" s="5" customFormat="1" ht="36" hidden="1" outlineLevel="7">
      <c r="A469" s="19" t="s">
        <v>308</v>
      </c>
      <c r="B469" s="20" t="s">
        <v>405</v>
      </c>
      <c r="C469" s="20" t="s">
        <v>407</v>
      </c>
      <c r="D469" s="20" t="s">
        <v>425</v>
      </c>
      <c r="E469" s="20" t="s">
        <v>309</v>
      </c>
      <c r="F469" s="23">
        <f>F470</f>
        <v>0</v>
      </c>
      <c r="G469" s="23">
        <f>G470</f>
        <v>0</v>
      </c>
    </row>
    <row r="470" spans="1:12" hidden="1" outlineLevel="7">
      <c r="A470" s="19" t="s">
        <v>310</v>
      </c>
      <c r="B470" s="20" t="s">
        <v>405</v>
      </c>
      <c r="C470" s="20" t="s">
        <v>407</v>
      </c>
      <c r="D470" s="20" t="s">
        <v>425</v>
      </c>
      <c r="E470" s="20" t="s">
        <v>311</v>
      </c>
      <c r="F470" s="23">
        <f>1500000-1500000</f>
        <v>0</v>
      </c>
      <c r="G470" s="23">
        <f>4500000-4500000</f>
        <v>0</v>
      </c>
    </row>
    <row r="471" spans="1:12" ht="54" hidden="1" outlineLevel="7">
      <c r="A471" s="19" t="s">
        <v>426</v>
      </c>
      <c r="B471" s="20" t="s">
        <v>405</v>
      </c>
      <c r="C471" s="20" t="s">
        <v>407</v>
      </c>
      <c r="D471" s="20" t="s">
        <v>427</v>
      </c>
      <c r="E471" s="20" t="s">
        <v>18</v>
      </c>
      <c r="F471" s="23">
        <f>F472</f>
        <v>0</v>
      </c>
      <c r="G471" s="23">
        <f>G472</f>
        <v>0</v>
      </c>
    </row>
    <row r="472" spans="1:12" ht="36" hidden="1" outlineLevel="7">
      <c r="A472" s="19" t="s">
        <v>308</v>
      </c>
      <c r="B472" s="20" t="s">
        <v>405</v>
      </c>
      <c r="C472" s="20" t="s">
        <v>407</v>
      </c>
      <c r="D472" s="20" t="s">
        <v>427</v>
      </c>
      <c r="E472" s="20" t="s">
        <v>309</v>
      </c>
      <c r="F472" s="23">
        <f>F473</f>
        <v>0</v>
      </c>
      <c r="G472" s="23">
        <f>G473</f>
        <v>0</v>
      </c>
    </row>
    <row r="473" spans="1:12" ht="18.75" hidden="1" customHeight="1" outlineLevel="2">
      <c r="A473" s="19" t="s">
        <v>310</v>
      </c>
      <c r="B473" s="20" t="s">
        <v>405</v>
      </c>
      <c r="C473" s="20" t="s">
        <v>407</v>
      </c>
      <c r="D473" s="20" t="s">
        <v>427</v>
      </c>
      <c r="E473" s="20" t="s">
        <v>311</v>
      </c>
      <c r="F473" s="23">
        <v>0</v>
      </c>
      <c r="G473" s="23">
        <v>0</v>
      </c>
    </row>
    <row r="474" spans="1:12" s="29" customFormat="1" ht="21.3" hidden="1" customHeight="1" outlineLevel="3">
      <c r="A474" s="19" t="s">
        <v>428</v>
      </c>
      <c r="B474" s="20" t="s">
        <v>405</v>
      </c>
      <c r="C474" s="20" t="s">
        <v>407</v>
      </c>
      <c r="D474" s="20" t="s">
        <v>429</v>
      </c>
      <c r="E474" s="20" t="s">
        <v>18</v>
      </c>
      <c r="F474" s="23">
        <f>F475</f>
        <v>0</v>
      </c>
      <c r="G474" s="23">
        <f>G475</f>
        <v>0</v>
      </c>
      <c r="H474" s="28"/>
    </row>
    <row r="475" spans="1:12" ht="28.5" hidden="1" customHeight="1" outlineLevel="4">
      <c r="A475" s="19" t="s">
        <v>308</v>
      </c>
      <c r="B475" s="20" t="s">
        <v>405</v>
      </c>
      <c r="C475" s="20" t="s">
        <v>407</v>
      </c>
      <c r="D475" s="20" t="s">
        <v>429</v>
      </c>
      <c r="E475" s="20" t="s">
        <v>309</v>
      </c>
      <c r="F475" s="23">
        <f>F476</f>
        <v>0</v>
      </c>
      <c r="G475" s="23">
        <f>G476</f>
        <v>0</v>
      </c>
    </row>
    <row r="476" spans="1:12" s="5" customFormat="1" ht="20.25" hidden="1" customHeight="1" outlineLevel="4">
      <c r="A476" s="19" t="s">
        <v>310</v>
      </c>
      <c r="B476" s="20" t="s">
        <v>405</v>
      </c>
      <c r="C476" s="20" t="s">
        <v>407</v>
      </c>
      <c r="D476" s="20" t="s">
        <v>429</v>
      </c>
      <c r="E476" s="20" t="s">
        <v>311</v>
      </c>
      <c r="F476" s="23">
        <v>0</v>
      </c>
      <c r="G476" s="23">
        <v>0</v>
      </c>
      <c r="I476" s="6"/>
      <c r="J476" s="6"/>
      <c r="K476" s="6"/>
      <c r="L476" s="6"/>
    </row>
    <row r="477" spans="1:12" s="5" customFormat="1" ht="79.5" hidden="1" customHeight="1" outlineLevel="4">
      <c r="A477" s="34" t="s">
        <v>430</v>
      </c>
      <c r="B477" s="20" t="s">
        <v>405</v>
      </c>
      <c r="C477" s="20" t="s">
        <v>407</v>
      </c>
      <c r="D477" s="20" t="s">
        <v>431</v>
      </c>
      <c r="E477" s="20" t="s">
        <v>18</v>
      </c>
      <c r="F477" s="23">
        <f>F478</f>
        <v>0</v>
      </c>
      <c r="G477" s="23">
        <f>G478</f>
        <v>0</v>
      </c>
      <c r="I477" s="6"/>
      <c r="J477" s="6"/>
      <c r="K477" s="6"/>
      <c r="L477" s="6"/>
    </row>
    <row r="478" spans="1:12" s="5" customFormat="1" ht="36" hidden="1" outlineLevel="4">
      <c r="A478" s="19" t="s">
        <v>308</v>
      </c>
      <c r="B478" s="20" t="s">
        <v>405</v>
      </c>
      <c r="C478" s="20" t="s">
        <v>407</v>
      </c>
      <c r="D478" s="20" t="s">
        <v>431</v>
      </c>
      <c r="E478" s="20" t="s">
        <v>309</v>
      </c>
      <c r="F478" s="23">
        <f>F479</f>
        <v>0</v>
      </c>
      <c r="G478" s="23">
        <f>G479</f>
        <v>0</v>
      </c>
      <c r="I478" s="6"/>
      <c r="J478" s="6"/>
      <c r="K478" s="6"/>
      <c r="L478" s="6"/>
    </row>
    <row r="479" spans="1:12" s="5" customFormat="1" hidden="1" outlineLevel="4">
      <c r="A479" s="19" t="s">
        <v>310</v>
      </c>
      <c r="B479" s="20" t="s">
        <v>405</v>
      </c>
      <c r="C479" s="20" t="s">
        <v>407</v>
      </c>
      <c r="D479" s="20" t="s">
        <v>431</v>
      </c>
      <c r="E479" s="20" t="s">
        <v>311</v>
      </c>
      <c r="F479" s="23">
        <v>0</v>
      </c>
      <c r="G479" s="23">
        <v>0</v>
      </c>
      <c r="I479" s="6"/>
      <c r="J479" s="6"/>
      <c r="K479" s="6"/>
      <c r="L479" s="6"/>
    </row>
    <row r="480" spans="1:12" s="5" customFormat="1" ht="92.4" hidden="1" customHeight="1" outlineLevel="5" thickBot="1">
      <c r="A480" s="53" t="s">
        <v>432</v>
      </c>
      <c r="B480" s="20" t="s">
        <v>405</v>
      </c>
      <c r="C480" s="20" t="s">
        <v>407</v>
      </c>
      <c r="D480" s="20" t="s">
        <v>433</v>
      </c>
      <c r="E480" s="21" t="s">
        <v>18</v>
      </c>
      <c r="F480" s="23">
        <f>F481</f>
        <v>0</v>
      </c>
      <c r="G480" s="23">
        <f>G481</f>
        <v>0</v>
      </c>
      <c r="I480" s="6"/>
      <c r="J480" s="6"/>
      <c r="K480" s="6"/>
      <c r="L480" s="6"/>
    </row>
    <row r="481" spans="1:12" s="5" customFormat="1" ht="36.75" hidden="1" customHeight="1" outlineLevel="6">
      <c r="A481" s="19" t="s">
        <v>308</v>
      </c>
      <c r="B481" s="20" t="s">
        <v>405</v>
      </c>
      <c r="C481" s="20" t="s">
        <v>407</v>
      </c>
      <c r="D481" s="20" t="s">
        <v>433</v>
      </c>
      <c r="E481" s="21" t="s">
        <v>309</v>
      </c>
      <c r="F481" s="23">
        <f>F482</f>
        <v>0</v>
      </c>
      <c r="G481" s="23">
        <f>G482</f>
        <v>0</v>
      </c>
      <c r="I481" s="6"/>
      <c r="J481" s="6"/>
      <c r="K481" s="6"/>
      <c r="L481" s="6"/>
    </row>
    <row r="482" spans="1:12" s="5" customFormat="1" ht="27.15" hidden="1" customHeight="1" outlineLevel="7">
      <c r="A482" s="19" t="s">
        <v>310</v>
      </c>
      <c r="B482" s="20" t="s">
        <v>405</v>
      </c>
      <c r="C482" s="20" t="s">
        <v>407</v>
      </c>
      <c r="D482" s="20" t="s">
        <v>433</v>
      </c>
      <c r="E482" s="21" t="s">
        <v>311</v>
      </c>
      <c r="F482" s="23">
        <v>0</v>
      </c>
      <c r="G482" s="23">
        <v>0</v>
      </c>
      <c r="I482" s="6"/>
      <c r="J482" s="6"/>
      <c r="K482" s="6"/>
      <c r="L482" s="6"/>
    </row>
    <row r="483" spans="1:12" s="5" customFormat="1" ht="24.45" customHeight="1" outlineLevel="5" collapsed="1">
      <c r="A483" s="19" t="s">
        <v>434</v>
      </c>
      <c r="B483" s="20" t="s">
        <v>405</v>
      </c>
      <c r="C483" s="20" t="s">
        <v>435</v>
      </c>
      <c r="D483" s="20" t="s">
        <v>17</v>
      </c>
      <c r="E483" s="21" t="s">
        <v>18</v>
      </c>
      <c r="F483" s="22">
        <f>F484</f>
        <v>595179088.63999999</v>
      </c>
      <c r="G483" s="22">
        <f>G484</f>
        <v>620823009.79999995</v>
      </c>
    </row>
    <row r="484" spans="1:12" s="5" customFormat="1" ht="54" outlineLevel="5">
      <c r="A484" s="24" t="s">
        <v>408</v>
      </c>
      <c r="B484" s="25" t="s">
        <v>405</v>
      </c>
      <c r="C484" s="25" t="s">
        <v>435</v>
      </c>
      <c r="D484" s="25" t="s">
        <v>409</v>
      </c>
      <c r="E484" s="26" t="s">
        <v>18</v>
      </c>
      <c r="F484" s="27">
        <f>F485</f>
        <v>595179088.63999999</v>
      </c>
      <c r="G484" s="27">
        <f>G485</f>
        <v>620823009.79999995</v>
      </c>
    </row>
    <row r="485" spans="1:12" s="5" customFormat="1" ht="58.8" customHeight="1" outlineLevel="5">
      <c r="A485" s="19" t="s">
        <v>436</v>
      </c>
      <c r="B485" s="20" t="s">
        <v>405</v>
      </c>
      <c r="C485" s="20" t="s">
        <v>435</v>
      </c>
      <c r="D485" s="20" t="s">
        <v>437</v>
      </c>
      <c r="E485" s="21" t="s">
        <v>18</v>
      </c>
      <c r="F485" s="22">
        <f>F486+F499+F515+F522+F526</f>
        <v>595179088.63999999</v>
      </c>
      <c r="G485" s="22">
        <f>G486+G499+G515+G522+G526</f>
        <v>620823009.79999995</v>
      </c>
    </row>
    <row r="486" spans="1:12" s="5" customFormat="1" ht="54" outlineLevel="5">
      <c r="A486" s="19" t="s">
        <v>438</v>
      </c>
      <c r="B486" s="20" t="s">
        <v>405</v>
      </c>
      <c r="C486" s="20" t="s">
        <v>435</v>
      </c>
      <c r="D486" s="20" t="s">
        <v>439</v>
      </c>
      <c r="E486" s="21" t="s">
        <v>18</v>
      </c>
      <c r="F486" s="22">
        <f>F487+F490+F493+F496</f>
        <v>582927582</v>
      </c>
      <c r="G486" s="22">
        <f>G487+G490+G493+G496</f>
        <v>607725789</v>
      </c>
    </row>
    <row r="487" spans="1:12" s="5" customFormat="1" ht="54" outlineLevel="5">
      <c r="A487" s="36" t="s">
        <v>440</v>
      </c>
      <c r="B487" s="20" t="s">
        <v>405</v>
      </c>
      <c r="C487" s="20" t="s">
        <v>435</v>
      </c>
      <c r="D487" s="20" t="s">
        <v>441</v>
      </c>
      <c r="E487" s="21" t="s">
        <v>18</v>
      </c>
      <c r="F487" s="22">
        <f>F488</f>
        <v>23400000</v>
      </c>
      <c r="G487" s="22">
        <f>G488</f>
        <v>23400000</v>
      </c>
    </row>
    <row r="488" spans="1:12" s="5" customFormat="1" ht="36" outlineLevel="5">
      <c r="A488" s="19" t="s">
        <v>308</v>
      </c>
      <c r="B488" s="20" t="s">
        <v>405</v>
      </c>
      <c r="C488" s="20" t="s">
        <v>435</v>
      </c>
      <c r="D488" s="20" t="s">
        <v>441</v>
      </c>
      <c r="E488" s="21" t="s">
        <v>309</v>
      </c>
      <c r="F488" s="22">
        <f>F489</f>
        <v>23400000</v>
      </c>
      <c r="G488" s="22">
        <f>G489</f>
        <v>23400000</v>
      </c>
    </row>
    <row r="489" spans="1:12" s="5" customFormat="1" outlineLevel="5">
      <c r="A489" s="19" t="s">
        <v>310</v>
      </c>
      <c r="B489" s="20" t="s">
        <v>405</v>
      </c>
      <c r="C489" s="20" t="s">
        <v>435</v>
      </c>
      <c r="D489" s="20" t="s">
        <v>441</v>
      </c>
      <c r="E489" s="21" t="s">
        <v>311</v>
      </c>
      <c r="F489" s="22">
        <v>23400000</v>
      </c>
      <c r="G489" s="22">
        <v>23400000</v>
      </c>
    </row>
    <row r="490" spans="1:12" s="5" customFormat="1" ht="54" outlineLevel="5">
      <c r="A490" s="19" t="s">
        <v>442</v>
      </c>
      <c r="B490" s="20" t="s">
        <v>405</v>
      </c>
      <c r="C490" s="20" t="s">
        <v>435</v>
      </c>
      <c r="D490" s="20" t="s">
        <v>443</v>
      </c>
      <c r="E490" s="21" t="s">
        <v>18</v>
      </c>
      <c r="F490" s="22">
        <f>F491</f>
        <v>115452712</v>
      </c>
      <c r="G490" s="22">
        <f>G491</f>
        <v>114952712</v>
      </c>
    </row>
    <row r="491" spans="1:12" s="5" customFormat="1" ht="36" outlineLevel="5">
      <c r="A491" s="19" t="s">
        <v>308</v>
      </c>
      <c r="B491" s="20" t="s">
        <v>405</v>
      </c>
      <c r="C491" s="20" t="s">
        <v>435</v>
      </c>
      <c r="D491" s="20" t="s">
        <v>443</v>
      </c>
      <c r="E491" s="21" t="s">
        <v>309</v>
      </c>
      <c r="F491" s="22">
        <f>F492</f>
        <v>115452712</v>
      </c>
      <c r="G491" s="22">
        <f>G492</f>
        <v>114952712</v>
      </c>
    </row>
    <row r="492" spans="1:12" s="5" customFormat="1" outlineLevel="5">
      <c r="A492" s="19" t="s">
        <v>310</v>
      </c>
      <c r="B492" s="20" t="s">
        <v>405</v>
      </c>
      <c r="C492" s="20" t="s">
        <v>435</v>
      </c>
      <c r="D492" s="20" t="s">
        <v>443</v>
      </c>
      <c r="E492" s="21" t="s">
        <v>311</v>
      </c>
      <c r="F492" s="23">
        <f>130952712-15500000</f>
        <v>115452712</v>
      </c>
      <c r="G492" s="23">
        <f>130952712-16000000</f>
        <v>114952712</v>
      </c>
    </row>
    <row r="493" spans="1:12" s="5" customFormat="1" ht="108" outlineLevel="5">
      <c r="A493" s="37" t="s">
        <v>444</v>
      </c>
      <c r="B493" s="20" t="s">
        <v>405</v>
      </c>
      <c r="C493" s="20" t="s">
        <v>435</v>
      </c>
      <c r="D493" s="20" t="s">
        <v>445</v>
      </c>
      <c r="E493" s="21" t="s">
        <v>18</v>
      </c>
      <c r="F493" s="22">
        <f>F494</f>
        <v>427876420</v>
      </c>
      <c r="G493" s="22">
        <f>G494</f>
        <v>453521427</v>
      </c>
    </row>
    <row r="494" spans="1:12" s="5" customFormat="1" ht="36" outlineLevel="5">
      <c r="A494" s="19" t="s">
        <v>308</v>
      </c>
      <c r="B494" s="20" t="s">
        <v>405</v>
      </c>
      <c r="C494" s="20" t="s">
        <v>435</v>
      </c>
      <c r="D494" s="20" t="s">
        <v>445</v>
      </c>
      <c r="E494" s="21" t="s">
        <v>309</v>
      </c>
      <c r="F494" s="22">
        <f>F495</f>
        <v>427876420</v>
      </c>
      <c r="G494" s="22">
        <f>G495</f>
        <v>453521427</v>
      </c>
    </row>
    <row r="495" spans="1:12" s="5" customFormat="1" outlineLevel="5">
      <c r="A495" s="19" t="s">
        <v>310</v>
      </c>
      <c r="B495" s="20" t="s">
        <v>405</v>
      </c>
      <c r="C495" s="20" t="s">
        <v>435</v>
      </c>
      <c r="D495" s="20" t="s">
        <v>445</v>
      </c>
      <c r="E495" s="21" t="s">
        <v>311</v>
      </c>
      <c r="F495" s="23">
        <v>427876420</v>
      </c>
      <c r="G495" s="23">
        <v>453521427</v>
      </c>
    </row>
    <row r="496" spans="1:12" s="5" customFormat="1" ht="108" outlineLevel="5">
      <c r="A496" s="36" t="s">
        <v>446</v>
      </c>
      <c r="B496" s="20" t="s">
        <v>405</v>
      </c>
      <c r="C496" s="20" t="s">
        <v>435</v>
      </c>
      <c r="D496" s="20" t="s">
        <v>447</v>
      </c>
      <c r="E496" s="21" t="s">
        <v>18</v>
      </c>
      <c r="F496" s="23">
        <f>F497</f>
        <v>16198450</v>
      </c>
      <c r="G496" s="23">
        <f>G497</f>
        <v>15851650</v>
      </c>
    </row>
    <row r="497" spans="1:12" s="5" customFormat="1" ht="36" outlineLevel="5">
      <c r="A497" s="19" t="s">
        <v>308</v>
      </c>
      <c r="B497" s="20" t="s">
        <v>405</v>
      </c>
      <c r="C497" s="20" t="s">
        <v>435</v>
      </c>
      <c r="D497" s="20" t="s">
        <v>447</v>
      </c>
      <c r="E497" s="21" t="s">
        <v>309</v>
      </c>
      <c r="F497" s="23">
        <f>F498</f>
        <v>16198450</v>
      </c>
      <c r="G497" s="23">
        <f>G498</f>
        <v>15851650</v>
      </c>
    </row>
    <row r="498" spans="1:12" s="5" customFormat="1" outlineLevel="5">
      <c r="A498" s="19" t="s">
        <v>310</v>
      </c>
      <c r="B498" s="20" t="s">
        <v>405</v>
      </c>
      <c r="C498" s="20" t="s">
        <v>435</v>
      </c>
      <c r="D498" s="20" t="s">
        <v>447</v>
      </c>
      <c r="E498" s="21" t="s">
        <v>311</v>
      </c>
      <c r="F498" s="23">
        <v>16198450</v>
      </c>
      <c r="G498" s="23">
        <v>15851650</v>
      </c>
      <c r="I498" s="6"/>
      <c r="J498" s="6"/>
      <c r="K498" s="6"/>
      <c r="L498" s="6"/>
    </row>
    <row r="499" spans="1:12" s="5" customFormat="1" ht="36" outlineLevel="5">
      <c r="A499" s="19" t="s">
        <v>448</v>
      </c>
      <c r="B499" s="20" t="s">
        <v>405</v>
      </c>
      <c r="C499" s="20" t="s">
        <v>435</v>
      </c>
      <c r="D499" s="20" t="s">
        <v>449</v>
      </c>
      <c r="E499" s="21" t="s">
        <v>18</v>
      </c>
      <c r="F499" s="23">
        <f>F512+F500+F503+F509+F506</f>
        <v>221200</v>
      </c>
      <c r="G499" s="23">
        <f>G512+G500+G503+G509+G506</f>
        <v>221200</v>
      </c>
      <c r="I499" s="6"/>
      <c r="J499" s="6"/>
      <c r="K499" s="6"/>
      <c r="L499" s="6"/>
    </row>
    <row r="500" spans="1:12" s="5" customFormat="1" ht="36" outlineLevel="5">
      <c r="A500" s="19" t="s">
        <v>422</v>
      </c>
      <c r="B500" s="20" t="s">
        <v>405</v>
      </c>
      <c r="C500" s="20" t="s">
        <v>435</v>
      </c>
      <c r="D500" s="20" t="s">
        <v>450</v>
      </c>
      <c r="E500" s="21" t="s">
        <v>18</v>
      </c>
      <c r="F500" s="23">
        <f>F501</f>
        <v>221200</v>
      </c>
      <c r="G500" s="23">
        <f>G501</f>
        <v>221200</v>
      </c>
      <c r="I500" s="6"/>
      <c r="J500" s="6"/>
      <c r="K500" s="6"/>
      <c r="L500" s="6"/>
    </row>
    <row r="501" spans="1:12" s="5" customFormat="1" ht="36" outlineLevel="5">
      <c r="A501" s="19" t="s">
        <v>308</v>
      </c>
      <c r="B501" s="20" t="s">
        <v>405</v>
      </c>
      <c r="C501" s="20" t="s">
        <v>435</v>
      </c>
      <c r="D501" s="20" t="s">
        <v>450</v>
      </c>
      <c r="E501" s="21" t="s">
        <v>309</v>
      </c>
      <c r="F501" s="23">
        <f>F502</f>
        <v>221200</v>
      </c>
      <c r="G501" s="23">
        <f>G502</f>
        <v>221200</v>
      </c>
      <c r="I501" s="6"/>
      <c r="J501" s="6"/>
      <c r="K501" s="6"/>
      <c r="L501" s="6"/>
    </row>
    <row r="502" spans="1:12" s="5" customFormat="1" outlineLevel="5">
      <c r="A502" s="19" t="s">
        <v>310</v>
      </c>
      <c r="B502" s="20" t="s">
        <v>405</v>
      </c>
      <c r="C502" s="20" t="s">
        <v>435</v>
      </c>
      <c r="D502" s="20" t="s">
        <v>450</v>
      </c>
      <c r="E502" s="21" t="s">
        <v>311</v>
      </c>
      <c r="F502" s="23">
        <v>221200</v>
      </c>
      <c r="G502" s="23">
        <v>221200</v>
      </c>
      <c r="I502" s="6"/>
      <c r="J502" s="6"/>
      <c r="K502" s="6"/>
      <c r="L502" s="6"/>
    </row>
    <row r="503" spans="1:12" s="5" customFormat="1" hidden="1" outlineLevel="5">
      <c r="A503" s="54" t="s">
        <v>424</v>
      </c>
      <c r="B503" s="20" t="s">
        <v>405</v>
      </c>
      <c r="C503" s="20" t="s">
        <v>435</v>
      </c>
      <c r="D503" s="20" t="s">
        <v>451</v>
      </c>
      <c r="E503" s="21" t="s">
        <v>18</v>
      </c>
      <c r="F503" s="23">
        <f>F504</f>
        <v>0</v>
      </c>
      <c r="G503" s="23">
        <f>G504</f>
        <v>0</v>
      </c>
      <c r="I503" s="6"/>
      <c r="J503" s="6"/>
      <c r="K503" s="6"/>
      <c r="L503" s="6"/>
    </row>
    <row r="504" spans="1:12" ht="36" hidden="1" outlineLevel="5">
      <c r="A504" s="19" t="s">
        <v>308</v>
      </c>
      <c r="B504" s="20" t="s">
        <v>405</v>
      </c>
      <c r="C504" s="20" t="s">
        <v>435</v>
      </c>
      <c r="D504" s="20" t="s">
        <v>451</v>
      </c>
      <c r="E504" s="21" t="s">
        <v>309</v>
      </c>
      <c r="F504" s="23">
        <f>F505</f>
        <v>0</v>
      </c>
      <c r="G504" s="23">
        <f>G505</f>
        <v>0</v>
      </c>
    </row>
    <row r="505" spans="1:12" hidden="1" outlineLevel="5">
      <c r="A505" s="19" t="s">
        <v>310</v>
      </c>
      <c r="B505" s="20" t="s">
        <v>405</v>
      </c>
      <c r="C505" s="20" t="s">
        <v>435</v>
      </c>
      <c r="D505" s="20" t="s">
        <v>451</v>
      </c>
      <c r="E505" s="21" t="s">
        <v>311</v>
      </c>
      <c r="F505" s="23">
        <f>1500000-1500000</f>
        <v>0</v>
      </c>
      <c r="G505" s="23">
        <v>0</v>
      </c>
    </row>
    <row r="506" spans="1:12" ht="39.75" hidden="1" customHeight="1" outlineLevel="5">
      <c r="A506" s="19" t="s">
        <v>426</v>
      </c>
      <c r="B506" s="20" t="s">
        <v>405</v>
      </c>
      <c r="C506" s="20" t="s">
        <v>435</v>
      </c>
      <c r="D506" s="20" t="s">
        <v>452</v>
      </c>
      <c r="E506" s="20" t="s">
        <v>18</v>
      </c>
      <c r="F506" s="23">
        <f>F507</f>
        <v>0</v>
      </c>
      <c r="G506" s="23">
        <f>G507</f>
        <v>0</v>
      </c>
    </row>
    <row r="507" spans="1:12" ht="36" hidden="1" outlineLevel="5">
      <c r="A507" s="19" t="s">
        <v>308</v>
      </c>
      <c r="B507" s="20" t="s">
        <v>405</v>
      </c>
      <c r="C507" s="20" t="s">
        <v>435</v>
      </c>
      <c r="D507" s="20" t="s">
        <v>452</v>
      </c>
      <c r="E507" s="20" t="s">
        <v>309</v>
      </c>
      <c r="F507" s="23">
        <f>F508</f>
        <v>0</v>
      </c>
      <c r="G507" s="23">
        <f>G508</f>
        <v>0</v>
      </c>
    </row>
    <row r="508" spans="1:12" ht="24" hidden="1" customHeight="1" outlineLevel="5">
      <c r="A508" s="19" t="s">
        <v>310</v>
      </c>
      <c r="B508" s="20" t="s">
        <v>405</v>
      </c>
      <c r="C508" s="20" t="s">
        <v>435</v>
      </c>
      <c r="D508" s="20" t="s">
        <v>452</v>
      </c>
      <c r="E508" s="20" t="s">
        <v>311</v>
      </c>
      <c r="F508" s="23">
        <v>0</v>
      </c>
      <c r="G508" s="23">
        <v>0</v>
      </c>
    </row>
    <row r="509" spans="1:12" ht="42.75" hidden="1" customHeight="1" outlineLevel="5">
      <c r="A509" s="19" t="s">
        <v>453</v>
      </c>
      <c r="B509" s="20" t="s">
        <v>405</v>
      </c>
      <c r="C509" s="20" t="s">
        <v>435</v>
      </c>
      <c r="D509" s="20" t="s">
        <v>454</v>
      </c>
      <c r="E509" s="20" t="s">
        <v>18</v>
      </c>
      <c r="F509" s="23">
        <f>F510</f>
        <v>0</v>
      </c>
      <c r="G509" s="23">
        <f>G510</f>
        <v>0</v>
      </c>
    </row>
    <row r="510" spans="1:12" s="29" customFormat="1" ht="36" hidden="1" outlineLevel="5">
      <c r="A510" s="19" t="s">
        <v>308</v>
      </c>
      <c r="B510" s="20" t="s">
        <v>405</v>
      </c>
      <c r="C510" s="20" t="s">
        <v>435</v>
      </c>
      <c r="D510" s="20" t="s">
        <v>454</v>
      </c>
      <c r="E510" s="20" t="s">
        <v>309</v>
      </c>
      <c r="F510" s="23">
        <f>F511</f>
        <v>0</v>
      </c>
      <c r="G510" s="23">
        <f>G511</f>
        <v>0</v>
      </c>
      <c r="H510" s="28"/>
    </row>
    <row r="511" spans="1:12" ht="38.25" hidden="1" customHeight="1" outlineLevel="4">
      <c r="A511" s="19" t="s">
        <v>310</v>
      </c>
      <c r="B511" s="20" t="s">
        <v>405</v>
      </c>
      <c r="C511" s="20" t="s">
        <v>435</v>
      </c>
      <c r="D511" s="20" t="s">
        <v>454</v>
      </c>
      <c r="E511" s="20" t="s">
        <v>311</v>
      </c>
      <c r="F511" s="23">
        <v>0</v>
      </c>
      <c r="G511" s="23">
        <v>0</v>
      </c>
    </row>
    <row r="512" spans="1:12" ht="36" hidden="1" outlineLevel="4">
      <c r="A512" s="19" t="s">
        <v>455</v>
      </c>
      <c r="B512" s="20" t="s">
        <v>405</v>
      </c>
      <c r="C512" s="20" t="s">
        <v>435</v>
      </c>
      <c r="D512" s="20" t="s">
        <v>456</v>
      </c>
      <c r="E512" s="21" t="s">
        <v>18</v>
      </c>
      <c r="F512" s="23">
        <f>F513</f>
        <v>0</v>
      </c>
      <c r="G512" s="23">
        <f>G513</f>
        <v>0</v>
      </c>
    </row>
    <row r="513" spans="1:7" s="5" customFormat="1" ht="36" hidden="1" outlineLevel="5">
      <c r="A513" s="19" t="s">
        <v>308</v>
      </c>
      <c r="B513" s="20" t="s">
        <v>405</v>
      </c>
      <c r="C513" s="20" t="s">
        <v>435</v>
      </c>
      <c r="D513" s="20" t="s">
        <v>456</v>
      </c>
      <c r="E513" s="21" t="s">
        <v>309</v>
      </c>
      <c r="F513" s="23">
        <f>F514</f>
        <v>0</v>
      </c>
      <c r="G513" s="23">
        <f>G514</f>
        <v>0</v>
      </c>
    </row>
    <row r="514" spans="1:7" s="5" customFormat="1" hidden="1" outlineLevel="6">
      <c r="A514" s="19" t="s">
        <v>310</v>
      </c>
      <c r="B514" s="20" t="s">
        <v>405</v>
      </c>
      <c r="C514" s="20" t="s">
        <v>435</v>
      </c>
      <c r="D514" s="20" t="s">
        <v>456</v>
      </c>
      <c r="E514" s="21" t="s">
        <v>311</v>
      </c>
      <c r="F514" s="23">
        <v>0</v>
      </c>
      <c r="G514" s="23">
        <v>0</v>
      </c>
    </row>
    <row r="515" spans="1:7" s="5" customFormat="1" ht="36" outlineLevel="7">
      <c r="A515" s="19" t="s">
        <v>457</v>
      </c>
      <c r="B515" s="20" t="s">
        <v>405</v>
      </c>
      <c r="C515" s="20" t="s">
        <v>435</v>
      </c>
      <c r="D515" s="20" t="s">
        <v>458</v>
      </c>
      <c r="E515" s="21" t="s">
        <v>18</v>
      </c>
      <c r="F515" s="23">
        <f>F516+F519</f>
        <v>8647450</v>
      </c>
      <c r="G515" s="23">
        <f>G516+G519</f>
        <v>8647450</v>
      </c>
    </row>
    <row r="516" spans="1:7" s="5" customFormat="1" ht="72" outlineLevel="7">
      <c r="A516" s="54" t="s">
        <v>459</v>
      </c>
      <c r="B516" s="20" t="s">
        <v>405</v>
      </c>
      <c r="C516" s="20" t="s">
        <v>435</v>
      </c>
      <c r="D516" s="20" t="s">
        <v>460</v>
      </c>
      <c r="E516" s="21" t="s">
        <v>18</v>
      </c>
      <c r="F516" s="23">
        <f t="shared" ref="F516:G517" si="32">F517</f>
        <v>8225450</v>
      </c>
      <c r="G516" s="23">
        <f t="shared" si="32"/>
        <v>8225450</v>
      </c>
    </row>
    <row r="517" spans="1:7" s="5" customFormat="1" ht="36" outlineLevel="7">
      <c r="A517" s="19" t="s">
        <v>308</v>
      </c>
      <c r="B517" s="20" t="s">
        <v>405</v>
      </c>
      <c r="C517" s="20" t="s">
        <v>435</v>
      </c>
      <c r="D517" s="20" t="s">
        <v>460</v>
      </c>
      <c r="E517" s="21" t="s">
        <v>309</v>
      </c>
      <c r="F517" s="23">
        <f t="shared" si="32"/>
        <v>8225450</v>
      </c>
      <c r="G517" s="23">
        <f t="shared" si="32"/>
        <v>8225450</v>
      </c>
    </row>
    <row r="518" spans="1:7" s="5" customFormat="1" ht="17.55" customHeight="1" outlineLevel="7">
      <c r="A518" s="19" t="s">
        <v>310</v>
      </c>
      <c r="B518" s="20" t="s">
        <v>405</v>
      </c>
      <c r="C518" s="20" t="s">
        <v>435</v>
      </c>
      <c r="D518" s="20" t="s">
        <v>460</v>
      </c>
      <c r="E518" s="21" t="s">
        <v>311</v>
      </c>
      <c r="F518" s="23">
        <v>8225450</v>
      </c>
      <c r="G518" s="23">
        <v>8225450</v>
      </c>
    </row>
    <row r="519" spans="1:7" s="5" customFormat="1" ht="150.30000000000001" customHeight="1" outlineLevel="7">
      <c r="A519" s="55" t="s">
        <v>461</v>
      </c>
      <c r="B519" s="20" t="s">
        <v>405</v>
      </c>
      <c r="C519" s="20" t="s">
        <v>435</v>
      </c>
      <c r="D519" s="20" t="s">
        <v>462</v>
      </c>
      <c r="E519" s="20" t="s">
        <v>18</v>
      </c>
      <c r="F519" s="23">
        <f>F520</f>
        <v>422000</v>
      </c>
      <c r="G519" s="23">
        <f>G520</f>
        <v>422000</v>
      </c>
    </row>
    <row r="520" spans="1:7" s="5" customFormat="1" ht="40.049999999999997" customHeight="1" outlineLevel="7">
      <c r="A520" s="19" t="s">
        <v>308</v>
      </c>
      <c r="B520" s="20" t="s">
        <v>405</v>
      </c>
      <c r="C520" s="20" t="s">
        <v>435</v>
      </c>
      <c r="D520" s="20" t="s">
        <v>462</v>
      </c>
      <c r="E520" s="20" t="s">
        <v>309</v>
      </c>
      <c r="F520" s="23">
        <f>F521</f>
        <v>422000</v>
      </c>
      <c r="G520" s="23">
        <f>G521</f>
        <v>422000</v>
      </c>
    </row>
    <row r="521" spans="1:7" s="5" customFormat="1" ht="40.799999999999997" customHeight="1" outlineLevel="7">
      <c r="A521" s="19" t="s">
        <v>310</v>
      </c>
      <c r="B521" s="20" t="s">
        <v>405</v>
      </c>
      <c r="C521" s="20" t="s">
        <v>435</v>
      </c>
      <c r="D521" s="20" t="s">
        <v>462</v>
      </c>
      <c r="E521" s="20" t="s">
        <v>311</v>
      </c>
      <c r="F521" s="23">
        <v>422000</v>
      </c>
      <c r="G521" s="23">
        <v>422000</v>
      </c>
    </row>
    <row r="522" spans="1:7" s="5" customFormat="1" ht="40.799999999999997" hidden="1" customHeight="1" outlineLevel="7">
      <c r="A522" s="51" t="s">
        <v>463</v>
      </c>
      <c r="B522" s="20" t="s">
        <v>405</v>
      </c>
      <c r="C522" s="20" t="s">
        <v>435</v>
      </c>
      <c r="D522" s="20" t="s">
        <v>464</v>
      </c>
      <c r="E522" s="21" t="s">
        <v>18</v>
      </c>
      <c r="F522" s="23">
        <f t="shared" ref="F522:G524" si="33">F523</f>
        <v>0</v>
      </c>
      <c r="G522" s="23">
        <f t="shared" si="33"/>
        <v>0</v>
      </c>
    </row>
    <row r="523" spans="1:7" s="5" customFormat="1" ht="76.8" hidden="1" customHeight="1" outlineLevel="7">
      <c r="A523" s="39" t="s">
        <v>465</v>
      </c>
      <c r="B523" s="20" t="s">
        <v>405</v>
      </c>
      <c r="C523" s="20" t="s">
        <v>435</v>
      </c>
      <c r="D523" s="20" t="s">
        <v>466</v>
      </c>
      <c r="E523" s="21" t="s">
        <v>18</v>
      </c>
      <c r="F523" s="23">
        <f t="shared" si="33"/>
        <v>0</v>
      </c>
      <c r="G523" s="23">
        <f t="shared" si="33"/>
        <v>0</v>
      </c>
    </row>
    <row r="524" spans="1:7" s="5" customFormat="1" ht="21.75" hidden="1" customHeight="1" outlineLevel="7">
      <c r="A524" s="19" t="s">
        <v>308</v>
      </c>
      <c r="B524" s="20" t="s">
        <v>405</v>
      </c>
      <c r="C524" s="20" t="s">
        <v>435</v>
      </c>
      <c r="D524" s="20" t="s">
        <v>466</v>
      </c>
      <c r="E524" s="21" t="s">
        <v>309</v>
      </c>
      <c r="F524" s="23">
        <f t="shared" si="33"/>
        <v>0</v>
      </c>
      <c r="G524" s="23">
        <f t="shared" si="33"/>
        <v>0</v>
      </c>
    </row>
    <row r="525" spans="1:7" s="5" customFormat="1" ht="21.75" hidden="1" customHeight="1" outlineLevel="7">
      <c r="A525" s="19" t="s">
        <v>310</v>
      </c>
      <c r="B525" s="20" t="s">
        <v>405</v>
      </c>
      <c r="C525" s="20" t="s">
        <v>435</v>
      </c>
      <c r="D525" s="20" t="s">
        <v>466</v>
      </c>
      <c r="E525" s="21" t="s">
        <v>311</v>
      </c>
      <c r="F525" s="23">
        <v>0</v>
      </c>
      <c r="G525" s="23">
        <v>0</v>
      </c>
    </row>
    <row r="526" spans="1:7" s="5" customFormat="1" ht="31.95" customHeight="1" outlineLevel="7">
      <c r="A526" s="56" t="s">
        <v>467</v>
      </c>
      <c r="B526" s="20" t="s">
        <v>405</v>
      </c>
      <c r="C526" s="20" t="s">
        <v>435</v>
      </c>
      <c r="D526" s="20" t="s">
        <v>468</v>
      </c>
      <c r="E526" s="20" t="s">
        <v>18</v>
      </c>
      <c r="F526" s="23">
        <f t="shared" ref="F526:G528" si="34">F527</f>
        <v>3382856.64</v>
      </c>
      <c r="G526" s="23">
        <f t="shared" si="34"/>
        <v>4228570.8</v>
      </c>
    </row>
    <row r="527" spans="1:7" s="5" customFormat="1" ht="34.049999999999997" customHeight="1" outlineLevel="7">
      <c r="A527" s="39" t="s">
        <v>469</v>
      </c>
      <c r="B527" s="20" t="s">
        <v>405</v>
      </c>
      <c r="C527" s="20" t="s">
        <v>435</v>
      </c>
      <c r="D527" s="20" t="s">
        <v>468</v>
      </c>
      <c r="E527" s="20" t="s">
        <v>18</v>
      </c>
      <c r="F527" s="23">
        <f t="shared" si="34"/>
        <v>3382856.64</v>
      </c>
      <c r="G527" s="23">
        <f t="shared" si="34"/>
        <v>4228570.8</v>
      </c>
    </row>
    <row r="528" spans="1:7" s="5" customFormat="1" ht="21.75" customHeight="1" outlineLevel="7">
      <c r="A528" s="19" t="s">
        <v>308</v>
      </c>
      <c r="B528" s="20" t="s">
        <v>405</v>
      </c>
      <c r="C528" s="20" t="s">
        <v>435</v>
      </c>
      <c r="D528" s="20" t="s">
        <v>468</v>
      </c>
      <c r="E528" s="20" t="s">
        <v>309</v>
      </c>
      <c r="F528" s="23">
        <f t="shared" si="34"/>
        <v>3382856.64</v>
      </c>
      <c r="G528" s="23">
        <f t="shared" si="34"/>
        <v>4228570.8</v>
      </c>
    </row>
    <row r="529" spans="1:12" s="5" customFormat="1" ht="21.75" customHeight="1" outlineLevel="7">
      <c r="A529" s="19" t="s">
        <v>310</v>
      </c>
      <c r="B529" s="20" t="s">
        <v>405</v>
      </c>
      <c r="C529" s="20" t="s">
        <v>435</v>
      </c>
      <c r="D529" s="20" t="s">
        <v>468</v>
      </c>
      <c r="E529" s="20" t="s">
        <v>311</v>
      </c>
      <c r="F529" s="23">
        <v>3382856.64</v>
      </c>
      <c r="G529" s="23">
        <v>4228570.8</v>
      </c>
    </row>
    <row r="530" spans="1:12" s="5" customFormat="1" outlineLevel="5">
      <c r="A530" s="19" t="s">
        <v>300</v>
      </c>
      <c r="B530" s="20" t="s">
        <v>405</v>
      </c>
      <c r="C530" s="20" t="s">
        <v>301</v>
      </c>
      <c r="D530" s="20" t="s">
        <v>17</v>
      </c>
      <c r="E530" s="21" t="s">
        <v>18</v>
      </c>
      <c r="F530" s="23">
        <f>F531</f>
        <v>26534882</v>
      </c>
      <c r="G530" s="23">
        <f>G531</f>
        <v>26034882</v>
      </c>
    </row>
    <row r="531" spans="1:12" s="5" customFormat="1" ht="54" outlineLevel="6">
      <c r="A531" s="24" t="s">
        <v>408</v>
      </c>
      <c r="B531" s="25" t="s">
        <v>405</v>
      </c>
      <c r="C531" s="25" t="s">
        <v>301</v>
      </c>
      <c r="D531" s="25" t="s">
        <v>409</v>
      </c>
      <c r="E531" s="26" t="s">
        <v>18</v>
      </c>
      <c r="F531" s="30">
        <f>F532</f>
        <v>26534882</v>
      </c>
      <c r="G531" s="30">
        <f>G532</f>
        <v>26034882</v>
      </c>
    </row>
    <row r="532" spans="1:12" s="5" customFormat="1" ht="57.3" customHeight="1" outlineLevel="7">
      <c r="A532" s="19" t="s">
        <v>470</v>
      </c>
      <c r="B532" s="20" t="s">
        <v>405</v>
      </c>
      <c r="C532" s="20" t="s">
        <v>301</v>
      </c>
      <c r="D532" s="20" t="s">
        <v>471</v>
      </c>
      <c r="E532" s="21" t="s">
        <v>18</v>
      </c>
      <c r="F532" s="22">
        <f>F533+F537+F550</f>
        <v>26534882</v>
      </c>
      <c r="G532" s="22">
        <f>G533+G537+G550</f>
        <v>26034882</v>
      </c>
    </row>
    <row r="533" spans="1:12" s="5" customFormat="1" ht="23.25" customHeight="1" outlineLevel="7">
      <c r="A533" s="31" t="s">
        <v>472</v>
      </c>
      <c r="B533" s="20" t="s">
        <v>405</v>
      </c>
      <c r="C533" s="20" t="s">
        <v>301</v>
      </c>
      <c r="D533" s="20" t="s">
        <v>473</v>
      </c>
      <c r="E533" s="21" t="s">
        <v>18</v>
      </c>
      <c r="F533" s="22">
        <f t="shared" ref="F533:G535" si="35">F534</f>
        <v>25267092</v>
      </c>
      <c r="G533" s="22">
        <f>G534</f>
        <v>24767092</v>
      </c>
    </row>
    <row r="534" spans="1:12" s="5" customFormat="1" ht="22.8" customHeight="1" outlineLevel="7">
      <c r="A534" s="19" t="s">
        <v>474</v>
      </c>
      <c r="B534" s="20" t="s">
        <v>405</v>
      </c>
      <c r="C534" s="20" t="s">
        <v>301</v>
      </c>
      <c r="D534" s="20" t="s">
        <v>475</v>
      </c>
      <c r="E534" s="21" t="s">
        <v>18</v>
      </c>
      <c r="F534" s="22">
        <f t="shared" si="35"/>
        <v>25267092</v>
      </c>
      <c r="G534" s="22">
        <f t="shared" si="35"/>
        <v>24767092</v>
      </c>
    </row>
    <row r="535" spans="1:12" s="5" customFormat="1" ht="24.75" customHeight="1" outlineLevel="7">
      <c r="A535" s="19" t="s">
        <v>308</v>
      </c>
      <c r="B535" s="20" t="s">
        <v>405</v>
      </c>
      <c r="C535" s="20" t="s">
        <v>301</v>
      </c>
      <c r="D535" s="20" t="s">
        <v>475</v>
      </c>
      <c r="E535" s="21" t="s">
        <v>309</v>
      </c>
      <c r="F535" s="22">
        <f t="shared" si="35"/>
        <v>25267092</v>
      </c>
      <c r="G535" s="22">
        <f t="shared" si="35"/>
        <v>24767092</v>
      </c>
    </row>
    <row r="536" spans="1:12" s="5" customFormat="1" ht="27" customHeight="1" outlineLevel="7">
      <c r="A536" s="19" t="s">
        <v>310</v>
      </c>
      <c r="B536" s="20" t="s">
        <v>405</v>
      </c>
      <c r="C536" s="20" t="s">
        <v>301</v>
      </c>
      <c r="D536" s="20" t="s">
        <v>475</v>
      </c>
      <c r="E536" s="21" t="s">
        <v>311</v>
      </c>
      <c r="F536" s="23">
        <f>29267092-4000000</f>
        <v>25267092</v>
      </c>
      <c r="G536" s="23">
        <f>29267092-4500000</f>
        <v>24767092</v>
      </c>
    </row>
    <row r="537" spans="1:12" ht="42.75" customHeight="1" outlineLevel="7">
      <c r="A537" s="19" t="s">
        <v>476</v>
      </c>
      <c r="B537" s="20" t="s">
        <v>405</v>
      </c>
      <c r="C537" s="20" t="s">
        <v>301</v>
      </c>
      <c r="D537" s="20" t="s">
        <v>477</v>
      </c>
      <c r="E537" s="21" t="s">
        <v>18</v>
      </c>
      <c r="F537" s="23">
        <f>F538+F544</f>
        <v>31600</v>
      </c>
      <c r="G537" s="23">
        <f>G538+G544</f>
        <v>31600</v>
      </c>
    </row>
    <row r="538" spans="1:12" ht="36" outlineLevel="7">
      <c r="A538" s="19" t="s">
        <v>422</v>
      </c>
      <c r="B538" s="20" t="s">
        <v>405</v>
      </c>
      <c r="C538" s="20" t="s">
        <v>301</v>
      </c>
      <c r="D538" s="20" t="s">
        <v>478</v>
      </c>
      <c r="E538" s="21" t="s">
        <v>18</v>
      </c>
      <c r="F538" s="23">
        <f>F539</f>
        <v>31600</v>
      </c>
      <c r="G538" s="23">
        <f>G539</f>
        <v>31600</v>
      </c>
    </row>
    <row r="539" spans="1:12" ht="36" outlineLevel="7">
      <c r="A539" s="19" t="s">
        <v>308</v>
      </c>
      <c r="B539" s="20" t="s">
        <v>405</v>
      </c>
      <c r="C539" s="20" t="s">
        <v>301</v>
      </c>
      <c r="D539" s="20" t="s">
        <v>478</v>
      </c>
      <c r="E539" s="21" t="s">
        <v>309</v>
      </c>
      <c r="F539" s="23">
        <f>F540</f>
        <v>31600</v>
      </c>
      <c r="G539" s="23">
        <f>G540</f>
        <v>31600</v>
      </c>
    </row>
    <row r="540" spans="1:12" ht="18" customHeight="1" outlineLevel="2">
      <c r="A540" s="19" t="s">
        <v>310</v>
      </c>
      <c r="B540" s="20" t="s">
        <v>405</v>
      </c>
      <c r="C540" s="20" t="s">
        <v>301</v>
      </c>
      <c r="D540" s="20" t="s">
        <v>478</v>
      </c>
      <c r="E540" s="21" t="s">
        <v>311</v>
      </c>
      <c r="F540" s="23">
        <v>31600</v>
      </c>
      <c r="G540" s="23">
        <v>31600</v>
      </c>
    </row>
    <row r="541" spans="1:12" s="29" customFormat="1" hidden="1" outlineLevel="3">
      <c r="A541" s="54" t="s">
        <v>424</v>
      </c>
      <c r="B541" s="20" t="s">
        <v>405</v>
      </c>
      <c r="C541" s="20" t="s">
        <v>301</v>
      </c>
      <c r="D541" s="20" t="s">
        <v>479</v>
      </c>
      <c r="E541" s="20" t="s">
        <v>18</v>
      </c>
      <c r="F541" s="23">
        <f>F542</f>
        <v>0</v>
      </c>
      <c r="G541" s="23">
        <f>G542</f>
        <v>0</v>
      </c>
      <c r="H541" s="28"/>
    </row>
    <row r="542" spans="1:12" ht="36" hidden="1" outlineLevel="3">
      <c r="A542" s="19" t="s">
        <v>308</v>
      </c>
      <c r="B542" s="20" t="s">
        <v>405</v>
      </c>
      <c r="C542" s="20" t="s">
        <v>301</v>
      </c>
      <c r="D542" s="20" t="s">
        <v>479</v>
      </c>
      <c r="E542" s="20" t="s">
        <v>309</v>
      </c>
      <c r="F542" s="23">
        <f>F543</f>
        <v>0</v>
      </c>
      <c r="G542" s="23">
        <f>G543</f>
        <v>0</v>
      </c>
    </row>
    <row r="543" spans="1:12" s="5" customFormat="1" ht="19.5" hidden="1" customHeight="1" outlineLevel="3" thickBot="1">
      <c r="A543" s="19" t="s">
        <v>310</v>
      </c>
      <c r="B543" s="20" t="s">
        <v>405</v>
      </c>
      <c r="C543" s="20" t="s">
        <v>301</v>
      </c>
      <c r="D543" s="20" t="s">
        <v>479</v>
      </c>
      <c r="E543" s="20" t="s">
        <v>311</v>
      </c>
      <c r="F543" s="23">
        <v>0</v>
      </c>
      <c r="G543" s="23">
        <v>0</v>
      </c>
      <c r="I543" s="6"/>
      <c r="J543" s="6"/>
      <c r="K543" s="6"/>
      <c r="L543" s="6"/>
    </row>
    <row r="544" spans="1:12" s="5" customFormat="1" ht="21.3" hidden="1" customHeight="1" outlineLevel="3" thickBot="1">
      <c r="A544" s="57" t="s">
        <v>480</v>
      </c>
      <c r="B544" s="46" t="s">
        <v>405</v>
      </c>
      <c r="C544" s="46" t="s">
        <v>301</v>
      </c>
      <c r="D544" s="47" t="s">
        <v>481</v>
      </c>
      <c r="E544" s="47" t="s">
        <v>18</v>
      </c>
      <c r="F544" s="23">
        <f>F545</f>
        <v>0</v>
      </c>
      <c r="G544" s="23">
        <f>G545</f>
        <v>0</v>
      </c>
      <c r="I544" s="6"/>
      <c r="J544" s="6"/>
      <c r="K544" s="6"/>
      <c r="L544" s="6"/>
    </row>
    <row r="545" spans="1:12" s="5" customFormat="1" ht="21.3" hidden="1" customHeight="1" outlineLevel="3">
      <c r="A545" s="58" t="s">
        <v>308</v>
      </c>
      <c r="B545" s="46" t="s">
        <v>405</v>
      </c>
      <c r="C545" s="46" t="s">
        <v>301</v>
      </c>
      <c r="D545" s="47" t="s">
        <v>482</v>
      </c>
      <c r="E545" s="47" t="s">
        <v>309</v>
      </c>
      <c r="F545" s="23">
        <f>F546</f>
        <v>0</v>
      </c>
      <c r="G545" s="23">
        <f>G546</f>
        <v>0</v>
      </c>
      <c r="I545" s="6"/>
      <c r="J545" s="6"/>
      <c r="K545" s="6"/>
      <c r="L545" s="6"/>
    </row>
    <row r="546" spans="1:12" s="5" customFormat="1" ht="21.3" hidden="1" customHeight="1" outlineLevel="3">
      <c r="A546" s="58" t="s">
        <v>310</v>
      </c>
      <c r="B546" s="46" t="s">
        <v>405</v>
      </c>
      <c r="C546" s="46" t="s">
        <v>301</v>
      </c>
      <c r="D546" s="47" t="s">
        <v>482</v>
      </c>
      <c r="E546" s="47" t="s">
        <v>311</v>
      </c>
      <c r="F546" s="23">
        <f>300000-300000</f>
        <v>0</v>
      </c>
      <c r="G546" s="23">
        <v>0</v>
      </c>
      <c r="I546" s="6"/>
      <c r="J546" s="6"/>
      <c r="K546" s="6"/>
      <c r="L546" s="6"/>
    </row>
    <row r="547" spans="1:12" s="5" customFormat="1" ht="54" hidden="1" outlineLevel="3">
      <c r="A547" s="19" t="s">
        <v>426</v>
      </c>
      <c r="B547" s="20" t="s">
        <v>405</v>
      </c>
      <c r="C547" s="20" t="s">
        <v>301</v>
      </c>
      <c r="D547" s="20" t="s">
        <v>483</v>
      </c>
      <c r="E547" s="20" t="s">
        <v>18</v>
      </c>
      <c r="F547" s="23">
        <f>F548</f>
        <v>0</v>
      </c>
      <c r="G547" s="23">
        <f>G548</f>
        <v>0</v>
      </c>
      <c r="I547" s="6"/>
      <c r="J547" s="6"/>
      <c r="K547" s="6"/>
      <c r="L547" s="6"/>
    </row>
    <row r="548" spans="1:12" s="5" customFormat="1" ht="36" hidden="1" outlineLevel="3">
      <c r="A548" s="19" t="s">
        <v>308</v>
      </c>
      <c r="B548" s="20" t="s">
        <v>405</v>
      </c>
      <c r="C548" s="20" t="s">
        <v>301</v>
      </c>
      <c r="D548" s="20" t="s">
        <v>483</v>
      </c>
      <c r="E548" s="20" t="s">
        <v>309</v>
      </c>
      <c r="F548" s="23">
        <f>F549</f>
        <v>0</v>
      </c>
      <c r="G548" s="23">
        <f>G549</f>
        <v>0</v>
      </c>
      <c r="I548" s="6"/>
      <c r="J548" s="6"/>
      <c r="K548" s="6"/>
      <c r="L548" s="6"/>
    </row>
    <row r="549" spans="1:12" s="5" customFormat="1" hidden="1" outlineLevel="3">
      <c r="A549" s="19" t="s">
        <v>310</v>
      </c>
      <c r="B549" s="20" t="s">
        <v>405</v>
      </c>
      <c r="C549" s="20" t="s">
        <v>301</v>
      </c>
      <c r="D549" s="20" t="s">
        <v>483</v>
      </c>
      <c r="E549" s="20" t="s">
        <v>311</v>
      </c>
      <c r="F549" s="23">
        <v>0</v>
      </c>
      <c r="G549" s="23">
        <v>0</v>
      </c>
      <c r="I549" s="6"/>
      <c r="J549" s="6"/>
      <c r="K549" s="6"/>
      <c r="L549" s="6"/>
    </row>
    <row r="550" spans="1:12" s="5" customFormat="1" ht="72" outlineLevel="3">
      <c r="A550" s="19" t="s">
        <v>484</v>
      </c>
      <c r="B550" s="20" t="s">
        <v>405</v>
      </c>
      <c r="C550" s="20" t="s">
        <v>301</v>
      </c>
      <c r="D550" s="20" t="s">
        <v>485</v>
      </c>
      <c r="E550" s="20" t="s">
        <v>18</v>
      </c>
      <c r="F550" s="23">
        <f t="shared" ref="F550:G552" si="36">F551</f>
        <v>1236190</v>
      </c>
      <c r="G550" s="23">
        <f t="shared" si="36"/>
        <v>1236190</v>
      </c>
      <c r="I550" s="6"/>
      <c r="J550" s="6"/>
      <c r="K550" s="6"/>
      <c r="L550" s="6"/>
    </row>
    <row r="551" spans="1:12" s="5" customFormat="1" ht="72" outlineLevel="3">
      <c r="A551" s="19" t="s">
        <v>486</v>
      </c>
      <c r="B551" s="20" t="s">
        <v>405</v>
      </c>
      <c r="C551" s="20" t="s">
        <v>301</v>
      </c>
      <c r="D551" s="20" t="s">
        <v>487</v>
      </c>
      <c r="E551" s="20" t="s">
        <v>18</v>
      </c>
      <c r="F551" s="23">
        <f t="shared" si="36"/>
        <v>1236190</v>
      </c>
      <c r="G551" s="23">
        <f t="shared" si="36"/>
        <v>1236190</v>
      </c>
      <c r="I551" s="6"/>
      <c r="J551" s="6"/>
      <c r="K551" s="6"/>
      <c r="L551" s="6"/>
    </row>
    <row r="552" spans="1:12" s="5" customFormat="1" ht="36" outlineLevel="3">
      <c r="A552" s="19" t="s">
        <v>308</v>
      </c>
      <c r="B552" s="20" t="s">
        <v>405</v>
      </c>
      <c r="C552" s="20" t="s">
        <v>301</v>
      </c>
      <c r="D552" s="20" t="s">
        <v>487</v>
      </c>
      <c r="E552" s="20" t="s">
        <v>309</v>
      </c>
      <c r="F552" s="23">
        <f t="shared" si="36"/>
        <v>1236190</v>
      </c>
      <c r="G552" s="23">
        <f t="shared" si="36"/>
        <v>1236190</v>
      </c>
      <c r="I552" s="6"/>
      <c r="J552" s="6"/>
      <c r="K552" s="6"/>
      <c r="L552" s="6"/>
    </row>
    <row r="553" spans="1:12" s="5" customFormat="1" outlineLevel="3">
      <c r="A553" s="19" t="s">
        <v>310</v>
      </c>
      <c r="B553" s="20" t="s">
        <v>405</v>
      </c>
      <c r="C553" s="20" t="s">
        <v>301</v>
      </c>
      <c r="D553" s="20" t="s">
        <v>487</v>
      </c>
      <c r="E553" s="20" t="s">
        <v>311</v>
      </c>
      <c r="F553" s="23">
        <f>1736190-500000</f>
        <v>1236190</v>
      </c>
      <c r="G553" s="23">
        <f>1736190-500000</f>
        <v>1236190</v>
      </c>
      <c r="I553" s="6"/>
      <c r="J553" s="6"/>
      <c r="K553" s="6"/>
      <c r="L553" s="6"/>
    </row>
    <row r="554" spans="1:12" s="5" customFormat="1" outlineLevel="3">
      <c r="A554" s="19" t="s">
        <v>488</v>
      </c>
      <c r="B554" s="20" t="s">
        <v>405</v>
      </c>
      <c r="C554" s="20" t="s">
        <v>489</v>
      </c>
      <c r="D554" s="20" t="s">
        <v>17</v>
      </c>
      <c r="E554" s="21" t="s">
        <v>18</v>
      </c>
      <c r="F554" s="22">
        <f>F555</f>
        <v>195000</v>
      </c>
      <c r="G554" s="22">
        <f>G555</f>
        <v>195000</v>
      </c>
      <c r="I554" s="6"/>
      <c r="J554" s="6"/>
      <c r="K554" s="6"/>
      <c r="L554" s="6"/>
    </row>
    <row r="555" spans="1:12" s="5" customFormat="1" ht="54" outlineLevel="3">
      <c r="A555" s="24" t="s">
        <v>408</v>
      </c>
      <c r="B555" s="25" t="s">
        <v>405</v>
      </c>
      <c r="C555" s="25" t="s">
        <v>489</v>
      </c>
      <c r="D555" s="25" t="s">
        <v>409</v>
      </c>
      <c r="E555" s="26" t="s">
        <v>18</v>
      </c>
      <c r="F555" s="27">
        <f>F556+F562</f>
        <v>195000</v>
      </c>
      <c r="G555" s="27">
        <f>G556+G562</f>
        <v>195000</v>
      </c>
      <c r="I555" s="6"/>
      <c r="J555" s="6"/>
      <c r="K555" s="6"/>
      <c r="L555" s="6"/>
    </row>
    <row r="556" spans="1:12" s="5" customFormat="1" ht="54" outlineLevel="3">
      <c r="A556" s="19" t="s">
        <v>490</v>
      </c>
      <c r="B556" s="20" t="s">
        <v>405</v>
      </c>
      <c r="C556" s="20" t="s">
        <v>489</v>
      </c>
      <c r="D556" s="20" t="s">
        <v>437</v>
      </c>
      <c r="E556" s="21" t="s">
        <v>18</v>
      </c>
      <c r="F556" s="22">
        <f>F557</f>
        <v>70000</v>
      </c>
      <c r="G556" s="22">
        <f>G557</f>
        <v>70000</v>
      </c>
      <c r="I556" s="6"/>
      <c r="J556" s="6"/>
      <c r="K556" s="6"/>
      <c r="L556" s="6"/>
    </row>
    <row r="557" spans="1:12" s="5" customFormat="1" ht="36" outlineLevel="7">
      <c r="A557" s="19" t="s">
        <v>448</v>
      </c>
      <c r="B557" s="20" t="s">
        <v>405</v>
      </c>
      <c r="C557" s="20" t="s">
        <v>489</v>
      </c>
      <c r="D557" s="20" t="s">
        <v>449</v>
      </c>
      <c r="E557" s="21" t="s">
        <v>18</v>
      </c>
      <c r="F557" s="22">
        <f t="shared" ref="F557:G558" si="37">F558</f>
        <v>70000</v>
      </c>
      <c r="G557" s="22">
        <f t="shared" si="37"/>
        <v>70000</v>
      </c>
      <c r="I557" s="6"/>
      <c r="J557" s="6"/>
      <c r="K557" s="6"/>
      <c r="L557" s="6"/>
    </row>
    <row r="558" spans="1:12" s="5" customFormat="1" outlineLevel="7">
      <c r="A558" s="19" t="s">
        <v>491</v>
      </c>
      <c r="B558" s="20" t="s">
        <v>405</v>
      </c>
      <c r="C558" s="20" t="s">
        <v>489</v>
      </c>
      <c r="D558" s="20" t="s">
        <v>492</v>
      </c>
      <c r="E558" s="21" t="s">
        <v>18</v>
      </c>
      <c r="F558" s="22">
        <f t="shared" si="37"/>
        <v>70000</v>
      </c>
      <c r="G558" s="22">
        <f t="shared" si="37"/>
        <v>70000</v>
      </c>
      <c r="I558" s="6"/>
      <c r="J558" s="6"/>
      <c r="K558" s="6"/>
      <c r="L558" s="6"/>
    </row>
    <row r="559" spans="1:12" s="5" customFormat="1" ht="23.25" customHeight="1" outlineLevel="7">
      <c r="A559" s="19" t="s">
        <v>31</v>
      </c>
      <c r="B559" s="20" t="s">
        <v>405</v>
      </c>
      <c r="C559" s="20" t="s">
        <v>489</v>
      </c>
      <c r="D559" s="20" t="s">
        <v>492</v>
      </c>
      <c r="E559" s="21" t="s">
        <v>32</v>
      </c>
      <c r="F559" s="22">
        <v>70000</v>
      </c>
      <c r="G559" s="22">
        <v>70000</v>
      </c>
      <c r="I559" s="6"/>
      <c r="J559" s="6"/>
      <c r="K559" s="6"/>
      <c r="L559" s="6"/>
    </row>
    <row r="560" spans="1:12" ht="36" outlineLevel="2">
      <c r="A560" s="19" t="s">
        <v>33</v>
      </c>
      <c r="B560" s="20" t="s">
        <v>405</v>
      </c>
      <c r="C560" s="20" t="s">
        <v>489</v>
      </c>
      <c r="D560" s="20" t="s">
        <v>492</v>
      </c>
      <c r="E560" s="21" t="s">
        <v>34</v>
      </c>
      <c r="F560" s="22">
        <v>70000</v>
      </c>
      <c r="G560" s="22">
        <v>70000</v>
      </c>
    </row>
    <row r="561" spans="1:8" ht="36" outlineLevel="7">
      <c r="A561" s="19" t="s">
        <v>493</v>
      </c>
      <c r="B561" s="20" t="s">
        <v>405</v>
      </c>
      <c r="C561" s="20" t="s">
        <v>489</v>
      </c>
      <c r="D561" s="20" t="s">
        <v>494</v>
      </c>
      <c r="E561" s="21" t="s">
        <v>18</v>
      </c>
      <c r="F561" s="23">
        <f t="shared" ref="F561:G563" si="38">F562</f>
        <v>125000</v>
      </c>
      <c r="G561" s="23">
        <f t="shared" si="38"/>
        <v>125000</v>
      </c>
    </row>
    <row r="562" spans="1:8" outlineLevel="5">
      <c r="A562" s="19" t="s">
        <v>495</v>
      </c>
      <c r="B562" s="20" t="s">
        <v>405</v>
      </c>
      <c r="C562" s="20" t="s">
        <v>489</v>
      </c>
      <c r="D562" s="20" t="s">
        <v>496</v>
      </c>
      <c r="E562" s="21" t="s">
        <v>18</v>
      </c>
      <c r="F562" s="22">
        <f t="shared" si="38"/>
        <v>125000</v>
      </c>
      <c r="G562" s="22">
        <f t="shared" si="38"/>
        <v>125000</v>
      </c>
    </row>
    <row r="563" spans="1:8" ht="36" outlineLevel="6">
      <c r="A563" s="19" t="s">
        <v>31</v>
      </c>
      <c r="B563" s="20" t="s">
        <v>405</v>
      </c>
      <c r="C563" s="20" t="s">
        <v>489</v>
      </c>
      <c r="D563" s="20" t="s">
        <v>496</v>
      </c>
      <c r="E563" s="21" t="s">
        <v>32</v>
      </c>
      <c r="F563" s="22">
        <f t="shared" si="38"/>
        <v>125000</v>
      </c>
      <c r="G563" s="22">
        <f t="shared" si="38"/>
        <v>125000</v>
      </c>
    </row>
    <row r="564" spans="1:8" ht="36" outlineLevel="7">
      <c r="A564" s="19" t="s">
        <v>33</v>
      </c>
      <c r="B564" s="20" t="s">
        <v>405</v>
      </c>
      <c r="C564" s="20" t="s">
        <v>489</v>
      </c>
      <c r="D564" s="20" t="s">
        <v>496</v>
      </c>
      <c r="E564" s="21" t="s">
        <v>34</v>
      </c>
      <c r="F564" s="23">
        <v>125000</v>
      </c>
      <c r="G564" s="23">
        <v>125000</v>
      </c>
    </row>
    <row r="565" spans="1:8" outlineLevel="6">
      <c r="A565" s="19" t="s">
        <v>497</v>
      </c>
      <c r="B565" s="20" t="s">
        <v>405</v>
      </c>
      <c r="C565" s="20" t="s">
        <v>498</v>
      </c>
      <c r="D565" s="20" t="s">
        <v>17</v>
      </c>
      <c r="E565" s="21" t="s">
        <v>18</v>
      </c>
      <c r="F565" s="22">
        <f>F566</f>
        <v>22802878.02</v>
      </c>
      <c r="G565" s="22">
        <f>G566</f>
        <v>22362992.629999999</v>
      </c>
    </row>
    <row r="566" spans="1:8" ht="51.75" customHeight="1" outlineLevel="7">
      <c r="A566" s="24" t="s">
        <v>499</v>
      </c>
      <c r="B566" s="25" t="s">
        <v>405</v>
      </c>
      <c r="C566" s="25" t="s">
        <v>498</v>
      </c>
      <c r="D566" s="25" t="s">
        <v>409</v>
      </c>
      <c r="E566" s="26" t="s">
        <v>18</v>
      </c>
      <c r="F566" s="59">
        <f>F567+F585</f>
        <v>22802878.02</v>
      </c>
      <c r="G566" s="59">
        <f>G567+G585</f>
        <v>22362992.629999999</v>
      </c>
    </row>
    <row r="567" spans="1:8" ht="36" outlineLevel="6">
      <c r="A567" s="19" t="s">
        <v>500</v>
      </c>
      <c r="B567" s="20" t="s">
        <v>405</v>
      </c>
      <c r="C567" s="20" t="s">
        <v>498</v>
      </c>
      <c r="D567" s="20" t="s">
        <v>501</v>
      </c>
      <c r="E567" s="21" t="s">
        <v>18</v>
      </c>
      <c r="F567" s="27">
        <f>F568+F575+F582</f>
        <v>20087758.02</v>
      </c>
      <c r="G567" s="27">
        <f>G568+G575+G582</f>
        <v>19647872.629999999</v>
      </c>
    </row>
    <row r="568" spans="1:8" ht="54" outlineLevel="7">
      <c r="A568" s="19" t="s">
        <v>25</v>
      </c>
      <c r="B568" s="20" t="s">
        <v>405</v>
      </c>
      <c r="C568" s="20" t="s">
        <v>498</v>
      </c>
      <c r="D568" s="20" t="s">
        <v>502</v>
      </c>
      <c r="E568" s="21" t="s">
        <v>18</v>
      </c>
      <c r="F568" s="22">
        <f>F569+F571+F573</f>
        <v>5373360</v>
      </c>
      <c r="G568" s="22">
        <f>G569+G571+G573</f>
        <v>5775522</v>
      </c>
    </row>
    <row r="569" spans="1:8" ht="90" outlineLevel="3">
      <c r="A569" s="19" t="s">
        <v>27</v>
      </c>
      <c r="B569" s="20" t="s">
        <v>405</v>
      </c>
      <c r="C569" s="20" t="s">
        <v>498</v>
      </c>
      <c r="D569" s="20" t="s">
        <v>502</v>
      </c>
      <c r="E569" s="21" t="s">
        <v>28</v>
      </c>
      <c r="F569" s="22">
        <f>F570</f>
        <v>5093360</v>
      </c>
      <c r="G569" s="22">
        <f>G570</f>
        <v>5495522</v>
      </c>
    </row>
    <row r="570" spans="1:8" ht="36" outlineLevel="3">
      <c r="A570" s="19" t="s">
        <v>29</v>
      </c>
      <c r="B570" s="20" t="s">
        <v>405</v>
      </c>
      <c r="C570" s="20" t="s">
        <v>498</v>
      </c>
      <c r="D570" s="20" t="s">
        <v>502</v>
      </c>
      <c r="E570" s="21" t="s">
        <v>30</v>
      </c>
      <c r="F570" s="23">
        <f>6093360-1000000</f>
        <v>5093360</v>
      </c>
      <c r="G570" s="23">
        <f>6495522-1000000</f>
        <v>5495522</v>
      </c>
    </row>
    <row r="571" spans="1:8" ht="36" outlineLevel="3">
      <c r="A571" s="19" t="s">
        <v>31</v>
      </c>
      <c r="B571" s="20" t="s">
        <v>405</v>
      </c>
      <c r="C571" s="20" t="s">
        <v>498</v>
      </c>
      <c r="D571" s="20" t="s">
        <v>502</v>
      </c>
      <c r="E571" s="21" t="s">
        <v>32</v>
      </c>
      <c r="F571" s="22">
        <f>F572</f>
        <v>280000</v>
      </c>
      <c r="G571" s="22">
        <f>G572</f>
        <v>280000</v>
      </c>
    </row>
    <row r="572" spans="1:8" s="29" customFormat="1" ht="40.799999999999997" customHeight="1" outlineLevel="3">
      <c r="A572" s="19" t="s">
        <v>33</v>
      </c>
      <c r="B572" s="20" t="s">
        <v>405</v>
      </c>
      <c r="C572" s="20" t="s">
        <v>498</v>
      </c>
      <c r="D572" s="20" t="s">
        <v>502</v>
      </c>
      <c r="E572" s="21" t="s">
        <v>34</v>
      </c>
      <c r="F572" s="23">
        <v>280000</v>
      </c>
      <c r="G572" s="23">
        <v>280000</v>
      </c>
      <c r="H572" s="28"/>
    </row>
    <row r="573" spans="1:8" outlineLevel="3">
      <c r="A573" s="19" t="s">
        <v>35</v>
      </c>
      <c r="B573" s="20" t="s">
        <v>405</v>
      </c>
      <c r="C573" s="20" t="s">
        <v>498</v>
      </c>
      <c r="D573" s="20" t="s">
        <v>502</v>
      </c>
      <c r="E573" s="21" t="s">
        <v>36</v>
      </c>
      <c r="F573" s="23">
        <f>F574</f>
        <v>0</v>
      </c>
      <c r="G573" s="23">
        <f>G574</f>
        <v>0</v>
      </c>
    </row>
    <row r="574" spans="1:8" s="29" customFormat="1" outlineLevel="3">
      <c r="A574" s="19" t="s">
        <v>37</v>
      </c>
      <c r="B574" s="20" t="s">
        <v>405</v>
      </c>
      <c r="C574" s="20" t="s">
        <v>498</v>
      </c>
      <c r="D574" s="20" t="s">
        <v>502</v>
      </c>
      <c r="E574" s="21" t="s">
        <v>38</v>
      </c>
      <c r="F574" s="23">
        <v>0</v>
      </c>
      <c r="G574" s="23">
        <v>0</v>
      </c>
      <c r="H574" s="28"/>
    </row>
    <row r="575" spans="1:8" ht="42.45" customHeight="1" outlineLevel="3">
      <c r="A575" s="19" t="s">
        <v>83</v>
      </c>
      <c r="B575" s="20" t="s">
        <v>405</v>
      </c>
      <c r="C575" s="20" t="s">
        <v>498</v>
      </c>
      <c r="D575" s="20" t="s">
        <v>503</v>
      </c>
      <c r="E575" s="21" t="s">
        <v>18</v>
      </c>
      <c r="F575" s="22">
        <f>F576+F578+F580</f>
        <v>12760192.02</v>
      </c>
      <c r="G575" s="22">
        <f>G576+G578+G580</f>
        <v>11736367.629999999</v>
      </c>
    </row>
    <row r="576" spans="1:8" ht="90" outlineLevel="3">
      <c r="A576" s="19" t="s">
        <v>27</v>
      </c>
      <c r="B576" s="20" t="s">
        <v>405</v>
      </c>
      <c r="C576" s="20" t="s">
        <v>498</v>
      </c>
      <c r="D576" s="20" t="s">
        <v>503</v>
      </c>
      <c r="E576" s="21" t="s">
        <v>28</v>
      </c>
      <c r="F576" s="22">
        <f>F577</f>
        <v>11374841.02</v>
      </c>
      <c r="G576" s="22">
        <f>G577</f>
        <v>10651744.629999999</v>
      </c>
    </row>
    <row r="577" spans="1:8" outlineLevel="3">
      <c r="A577" s="19" t="s">
        <v>85</v>
      </c>
      <c r="B577" s="20" t="s">
        <v>405</v>
      </c>
      <c r="C577" s="20" t="s">
        <v>498</v>
      </c>
      <c r="D577" s="20" t="s">
        <v>503</v>
      </c>
      <c r="E577" s="21" t="s">
        <v>86</v>
      </c>
      <c r="F577" s="23">
        <f>15707287-4000000-332445.98</f>
        <v>11374841.02</v>
      </c>
      <c r="G577" s="23">
        <f>16743968-6092223.37</f>
        <v>10651744.629999999</v>
      </c>
    </row>
    <row r="578" spans="1:8" ht="36" outlineLevel="3">
      <c r="A578" s="19" t="s">
        <v>31</v>
      </c>
      <c r="B578" s="20" t="s">
        <v>405</v>
      </c>
      <c r="C578" s="20" t="s">
        <v>498</v>
      </c>
      <c r="D578" s="20" t="s">
        <v>503</v>
      </c>
      <c r="E578" s="21" t="s">
        <v>32</v>
      </c>
      <c r="F578" s="22">
        <f>F579</f>
        <v>1354600</v>
      </c>
      <c r="G578" s="22">
        <f>G579</f>
        <v>1054600</v>
      </c>
    </row>
    <row r="579" spans="1:8" ht="36" outlineLevel="3">
      <c r="A579" s="19" t="s">
        <v>33</v>
      </c>
      <c r="B579" s="20" t="s">
        <v>405</v>
      </c>
      <c r="C579" s="20" t="s">
        <v>498</v>
      </c>
      <c r="D579" s="20" t="s">
        <v>503</v>
      </c>
      <c r="E579" s="21" t="s">
        <v>34</v>
      </c>
      <c r="F579" s="23">
        <f>2554600-1200000</f>
        <v>1354600</v>
      </c>
      <c r="G579" s="23">
        <f>2554600-1500000</f>
        <v>1054600</v>
      </c>
    </row>
    <row r="580" spans="1:8" s="29" customFormat="1" outlineLevel="3">
      <c r="A580" s="19" t="s">
        <v>35</v>
      </c>
      <c r="B580" s="20" t="s">
        <v>405</v>
      </c>
      <c r="C580" s="20" t="s">
        <v>498</v>
      </c>
      <c r="D580" s="20" t="s">
        <v>503</v>
      </c>
      <c r="E580" s="21" t="s">
        <v>36</v>
      </c>
      <c r="F580" s="22">
        <f>F581</f>
        <v>30751</v>
      </c>
      <c r="G580" s="22">
        <f>G581</f>
        <v>30023</v>
      </c>
      <c r="H580" s="28"/>
    </row>
    <row r="581" spans="1:8" outlineLevel="3">
      <c r="A581" s="19" t="s">
        <v>37</v>
      </c>
      <c r="B581" s="20" t="s">
        <v>405</v>
      </c>
      <c r="C581" s="20" t="s">
        <v>498</v>
      </c>
      <c r="D581" s="20" t="s">
        <v>503</v>
      </c>
      <c r="E581" s="21" t="s">
        <v>38</v>
      </c>
      <c r="F581" s="23">
        <v>30751</v>
      </c>
      <c r="G581" s="23">
        <v>30023</v>
      </c>
    </row>
    <row r="582" spans="1:8" ht="23.25" customHeight="1" outlineLevel="3">
      <c r="A582" s="19" t="s">
        <v>504</v>
      </c>
      <c r="B582" s="20" t="s">
        <v>405</v>
      </c>
      <c r="C582" s="20" t="s">
        <v>498</v>
      </c>
      <c r="D582" s="20" t="s">
        <v>505</v>
      </c>
      <c r="E582" s="21" t="s">
        <v>18</v>
      </c>
      <c r="F582" s="22">
        <f>F583</f>
        <v>1954206</v>
      </c>
      <c r="G582" s="22">
        <f>G583</f>
        <v>2135983</v>
      </c>
    </row>
    <row r="583" spans="1:8" ht="45.75" customHeight="1" outlineLevel="3">
      <c r="A583" s="19" t="s">
        <v>308</v>
      </c>
      <c r="B583" s="20" t="s">
        <v>405</v>
      </c>
      <c r="C583" s="20" t="s">
        <v>498</v>
      </c>
      <c r="D583" s="20" t="s">
        <v>505</v>
      </c>
      <c r="E583" s="21" t="s">
        <v>309</v>
      </c>
      <c r="F583" s="22">
        <f>F584</f>
        <v>1954206</v>
      </c>
      <c r="G583" s="22">
        <f>G584</f>
        <v>2135983</v>
      </c>
    </row>
    <row r="584" spans="1:8" ht="22.8" customHeight="1" outlineLevel="3">
      <c r="A584" s="19" t="s">
        <v>393</v>
      </c>
      <c r="B584" s="20" t="s">
        <v>405</v>
      </c>
      <c r="C584" s="20" t="s">
        <v>498</v>
      </c>
      <c r="D584" s="20" t="s">
        <v>505</v>
      </c>
      <c r="E584" s="21" t="s">
        <v>394</v>
      </c>
      <c r="F584" s="23">
        <f>3054206-1100000</f>
        <v>1954206</v>
      </c>
      <c r="G584" s="23">
        <f>3235983-1100000</f>
        <v>2135983</v>
      </c>
    </row>
    <row r="585" spans="1:8" ht="69.45" customHeight="1" outlineLevel="3">
      <c r="A585" s="19" t="s">
        <v>490</v>
      </c>
      <c r="B585" s="20" t="s">
        <v>405</v>
      </c>
      <c r="C585" s="20" t="s">
        <v>498</v>
      </c>
      <c r="D585" s="20" t="s">
        <v>437</v>
      </c>
      <c r="E585" s="20" t="s">
        <v>18</v>
      </c>
      <c r="F585" s="23">
        <f t="shared" ref="F585:G590" si="39">F586</f>
        <v>2715120</v>
      </c>
      <c r="G585" s="23">
        <f t="shared" si="39"/>
        <v>2715120</v>
      </c>
    </row>
    <row r="586" spans="1:8" ht="40.799999999999997" customHeight="1" outlineLevel="3">
      <c r="A586" s="19" t="s">
        <v>457</v>
      </c>
      <c r="B586" s="20" t="s">
        <v>405</v>
      </c>
      <c r="C586" s="20" t="s">
        <v>498</v>
      </c>
      <c r="D586" s="20" t="s">
        <v>458</v>
      </c>
      <c r="E586" s="20" t="s">
        <v>18</v>
      </c>
      <c r="F586" s="23">
        <f t="shared" si="39"/>
        <v>2715120</v>
      </c>
      <c r="G586" s="23">
        <f t="shared" si="39"/>
        <v>2715120</v>
      </c>
    </row>
    <row r="587" spans="1:8" ht="68.55" customHeight="1" outlineLevel="3">
      <c r="A587" s="34" t="s">
        <v>506</v>
      </c>
      <c r="B587" s="20" t="s">
        <v>405</v>
      </c>
      <c r="C587" s="20" t="s">
        <v>498</v>
      </c>
      <c r="D587" s="20" t="s">
        <v>507</v>
      </c>
      <c r="E587" s="20" t="s">
        <v>18</v>
      </c>
      <c r="F587" s="23">
        <f>F590+F588+F592</f>
        <v>2715120</v>
      </c>
      <c r="G587" s="23">
        <f>G590+G588+G592</f>
        <v>2715120</v>
      </c>
    </row>
    <row r="588" spans="1:8" ht="32.4" customHeight="1" outlineLevel="3">
      <c r="A588" s="19" t="s">
        <v>31</v>
      </c>
      <c r="B588" s="20" t="s">
        <v>405</v>
      </c>
      <c r="C588" s="20" t="s">
        <v>498</v>
      </c>
      <c r="D588" s="20" t="s">
        <v>507</v>
      </c>
      <c r="E588" s="20" t="s">
        <v>32</v>
      </c>
      <c r="F588" s="23">
        <f>F589</f>
        <v>2000</v>
      </c>
      <c r="G588" s="23">
        <f>G589</f>
        <v>2000</v>
      </c>
    </row>
    <row r="589" spans="1:8" ht="33.450000000000003" customHeight="1" outlineLevel="3">
      <c r="A589" s="19" t="s">
        <v>33</v>
      </c>
      <c r="B589" s="20" t="s">
        <v>405</v>
      </c>
      <c r="C589" s="20" t="s">
        <v>498</v>
      </c>
      <c r="D589" s="20" t="s">
        <v>507</v>
      </c>
      <c r="E589" s="20" t="s">
        <v>34</v>
      </c>
      <c r="F589" s="23">
        <v>2000</v>
      </c>
      <c r="G589" s="23">
        <v>2000</v>
      </c>
    </row>
    <row r="590" spans="1:8" ht="22.8" customHeight="1" outlineLevel="3">
      <c r="A590" s="19" t="s">
        <v>119</v>
      </c>
      <c r="B590" s="20" t="s">
        <v>405</v>
      </c>
      <c r="C590" s="20" t="s">
        <v>498</v>
      </c>
      <c r="D590" s="20" t="s">
        <v>507</v>
      </c>
      <c r="E590" s="20" t="s">
        <v>120</v>
      </c>
      <c r="F590" s="23">
        <f t="shared" si="39"/>
        <v>320000</v>
      </c>
      <c r="G590" s="23">
        <f t="shared" si="39"/>
        <v>320000</v>
      </c>
    </row>
    <row r="591" spans="1:8" ht="22.8" customHeight="1" outlineLevel="3">
      <c r="A591" s="19" t="s">
        <v>121</v>
      </c>
      <c r="B591" s="20" t="s">
        <v>405</v>
      </c>
      <c r="C591" s="20" t="s">
        <v>498</v>
      </c>
      <c r="D591" s="20" t="s">
        <v>507</v>
      </c>
      <c r="E591" s="20" t="s">
        <v>122</v>
      </c>
      <c r="F591" s="23">
        <v>320000</v>
      </c>
      <c r="G591" s="23">
        <v>320000</v>
      </c>
    </row>
    <row r="592" spans="1:8" ht="22.8" customHeight="1" outlineLevel="3">
      <c r="A592" s="19" t="s">
        <v>308</v>
      </c>
      <c r="B592" s="20" t="s">
        <v>405</v>
      </c>
      <c r="C592" s="20" t="s">
        <v>498</v>
      </c>
      <c r="D592" s="20" t="s">
        <v>507</v>
      </c>
      <c r="E592" s="20" t="s">
        <v>309</v>
      </c>
      <c r="F592" s="23">
        <f>F593</f>
        <v>2393120</v>
      </c>
      <c r="G592" s="23">
        <f>G593</f>
        <v>2393120</v>
      </c>
    </row>
    <row r="593" spans="1:8" ht="22.8" customHeight="1" outlineLevel="3">
      <c r="A593" s="19" t="s">
        <v>310</v>
      </c>
      <c r="B593" s="20" t="s">
        <v>405</v>
      </c>
      <c r="C593" s="20" t="s">
        <v>498</v>
      </c>
      <c r="D593" s="20" t="s">
        <v>507</v>
      </c>
      <c r="E593" s="20" t="s">
        <v>311</v>
      </c>
      <c r="F593" s="23">
        <v>2393120</v>
      </c>
      <c r="G593" s="23">
        <v>2393120</v>
      </c>
    </row>
    <row r="594" spans="1:8" ht="40.799999999999997" customHeight="1" outlineLevel="3">
      <c r="A594" s="24" t="s">
        <v>333</v>
      </c>
      <c r="B594" s="25" t="s">
        <v>405</v>
      </c>
      <c r="C594" s="25" t="s">
        <v>334</v>
      </c>
      <c r="D594" s="25" t="s">
        <v>17</v>
      </c>
      <c r="E594" s="26" t="s">
        <v>18</v>
      </c>
      <c r="F594" s="27">
        <f>F595+F601</f>
        <v>5391437</v>
      </c>
      <c r="G594" s="27">
        <f>G595+G601</f>
        <v>4244892</v>
      </c>
    </row>
    <row r="595" spans="1:8" outlineLevel="3">
      <c r="A595" s="19" t="s">
        <v>341</v>
      </c>
      <c r="B595" s="20" t="s">
        <v>405</v>
      </c>
      <c r="C595" s="20" t="s">
        <v>342</v>
      </c>
      <c r="D595" s="20" t="s">
        <v>17</v>
      </c>
      <c r="E595" s="21" t="s">
        <v>18</v>
      </c>
      <c r="F595" s="22">
        <f t="shared" ref="F595:G599" si="40">F596</f>
        <v>1310000</v>
      </c>
      <c r="G595" s="22">
        <f t="shared" si="40"/>
        <v>0</v>
      </c>
    </row>
    <row r="596" spans="1:8" ht="54" outlineLevel="3">
      <c r="A596" s="24" t="s">
        <v>408</v>
      </c>
      <c r="B596" s="25" t="s">
        <v>405</v>
      </c>
      <c r="C596" s="25" t="s">
        <v>342</v>
      </c>
      <c r="D596" s="25" t="s">
        <v>409</v>
      </c>
      <c r="E596" s="26" t="s">
        <v>18</v>
      </c>
      <c r="F596" s="27">
        <f t="shared" si="40"/>
        <v>1310000</v>
      </c>
      <c r="G596" s="27">
        <f t="shared" si="40"/>
        <v>0</v>
      </c>
    </row>
    <row r="597" spans="1:8" outlineLevel="3">
      <c r="A597" s="19" t="s">
        <v>508</v>
      </c>
      <c r="B597" s="20" t="s">
        <v>405</v>
      </c>
      <c r="C597" s="20" t="s">
        <v>342</v>
      </c>
      <c r="D597" s="20" t="s">
        <v>509</v>
      </c>
      <c r="E597" s="21" t="s">
        <v>18</v>
      </c>
      <c r="F597" s="22">
        <f t="shared" si="40"/>
        <v>1310000</v>
      </c>
      <c r="G597" s="22">
        <f t="shared" si="40"/>
        <v>0</v>
      </c>
    </row>
    <row r="598" spans="1:8" ht="72" outlineLevel="3">
      <c r="A598" s="34" t="s">
        <v>510</v>
      </c>
      <c r="B598" s="20" t="s">
        <v>405</v>
      </c>
      <c r="C598" s="20" t="s">
        <v>342</v>
      </c>
      <c r="D598" s="20" t="s">
        <v>511</v>
      </c>
      <c r="E598" s="21" t="s">
        <v>18</v>
      </c>
      <c r="F598" s="22">
        <f t="shared" si="40"/>
        <v>1310000</v>
      </c>
      <c r="G598" s="22">
        <f t="shared" si="40"/>
        <v>0</v>
      </c>
    </row>
    <row r="599" spans="1:8" ht="28.5" customHeight="1" outlineLevel="3">
      <c r="A599" s="19" t="s">
        <v>119</v>
      </c>
      <c r="B599" s="20" t="s">
        <v>405</v>
      </c>
      <c r="C599" s="20" t="s">
        <v>342</v>
      </c>
      <c r="D599" s="20" t="s">
        <v>511</v>
      </c>
      <c r="E599" s="21" t="s">
        <v>120</v>
      </c>
      <c r="F599" s="22">
        <f t="shared" si="40"/>
        <v>1310000</v>
      </c>
      <c r="G599" s="22">
        <f t="shared" si="40"/>
        <v>0</v>
      </c>
    </row>
    <row r="600" spans="1:8" ht="47.7" customHeight="1" outlineLevel="3">
      <c r="A600" s="19" t="s">
        <v>121</v>
      </c>
      <c r="B600" s="20" t="s">
        <v>405</v>
      </c>
      <c r="C600" s="20" t="s">
        <v>342</v>
      </c>
      <c r="D600" s="20" t="s">
        <v>511</v>
      </c>
      <c r="E600" s="21" t="s">
        <v>122</v>
      </c>
      <c r="F600" s="23">
        <v>1310000</v>
      </c>
      <c r="G600" s="23">
        <v>0</v>
      </c>
    </row>
    <row r="601" spans="1:8" outlineLevel="3">
      <c r="A601" s="19" t="s">
        <v>358</v>
      </c>
      <c r="B601" s="20" t="s">
        <v>405</v>
      </c>
      <c r="C601" s="20" t="s">
        <v>359</v>
      </c>
      <c r="D601" s="20" t="s">
        <v>17</v>
      </c>
      <c r="E601" s="21" t="s">
        <v>18</v>
      </c>
      <c r="F601" s="22">
        <f t="shared" ref="F601:G604" si="41">F602</f>
        <v>4081437</v>
      </c>
      <c r="G601" s="22">
        <f t="shared" si="41"/>
        <v>4244892</v>
      </c>
    </row>
    <row r="602" spans="1:8" ht="39.75" customHeight="1" outlineLevel="3">
      <c r="A602" s="24" t="s">
        <v>499</v>
      </c>
      <c r="B602" s="25" t="s">
        <v>405</v>
      </c>
      <c r="C602" s="25" t="s">
        <v>359</v>
      </c>
      <c r="D602" s="25" t="s">
        <v>409</v>
      </c>
      <c r="E602" s="26" t="s">
        <v>18</v>
      </c>
      <c r="F602" s="27">
        <f t="shared" si="41"/>
        <v>4081437</v>
      </c>
      <c r="G602" s="27">
        <f t="shared" si="41"/>
        <v>4244892</v>
      </c>
    </row>
    <row r="603" spans="1:8" ht="37.35" customHeight="1" outlineLevel="3">
      <c r="A603" s="19" t="s">
        <v>410</v>
      </c>
      <c r="B603" s="20" t="s">
        <v>405</v>
      </c>
      <c r="C603" s="20" t="s">
        <v>359</v>
      </c>
      <c r="D603" s="20" t="s">
        <v>411</v>
      </c>
      <c r="E603" s="21" t="s">
        <v>18</v>
      </c>
      <c r="F603" s="22">
        <f t="shared" si="41"/>
        <v>4081437</v>
      </c>
      <c r="G603" s="22">
        <f t="shared" si="41"/>
        <v>4244892</v>
      </c>
    </row>
    <row r="604" spans="1:8" ht="36" outlineLevel="3">
      <c r="A604" s="19" t="s">
        <v>512</v>
      </c>
      <c r="B604" s="20" t="s">
        <v>405</v>
      </c>
      <c r="C604" s="20" t="s">
        <v>359</v>
      </c>
      <c r="D604" s="20" t="s">
        <v>513</v>
      </c>
      <c r="E604" s="21" t="s">
        <v>18</v>
      </c>
      <c r="F604" s="22">
        <f t="shared" si="41"/>
        <v>4081437</v>
      </c>
      <c r="G604" s="22">
        <f t="shared" si="41"/>
        <v>4244892</v>
      </c>
    </row>
    <row r="605" spans="1:8" s="18" customFormat="1" ht="103.8" customHeight="1">
      <c r="A605" s="34" t="s">
        <v>514</v>
      </c>
      <c r="B605" s="20" t="s">
        <v>405</v>
      </c>
      <c r="C605" s="20" t="s">
        <v>359</v>
      </c>
      <c r="D605" s="20" t="s">
        <v>515</v>
      </c>
      <c r="E605" s="21" t="s">
        <v>18</v>
      </c>
      <c r="F605" s="22">
        <f>F608+F606</f>
        <v>4081437</v>
      </c>
      <c r="G605" s="22">
        <f>G608+G606</f>
        <v>4244892</v>
      </c>
      <c r="H605" s="17"/>
    </row>
    <row r="606" spans="1:8" s="18" customFormat="1" ht="27.15" customHeight="1">
      <c r="A606" s="19" t="s">
        <v>31</v>
      </c>
      <c r="B606" s="20" t="s">
        <v>405</v>
      </c>
      <c r="C606" s="20" t="s">
        <v>359</v>
      </c>
      <c r="D606" s="20" t="s">
        <v>515</v>
      </c>
      <c r="E606" s="20" t="s">
        <v>32</v>
      </c>
      <c r="F606" s="22">
        <f>F607</f>
        <v>30000</v>
      </c>
      <c r="G606" s="22">
        <f>G607</f>
        <v>30000</v>
      </c>
      <c r="H606" s="17"/>
    </row>
    <row r="607" spans="1:8" s="18" customFormat="1" ht="27.15" customHeight="1">
      <c r="A607" s="19" t="s">
        <v>33</v>
      </c>
      <c r="B607" s="20" t="s">
        <v>405</v>
      </c>
      <c r="C607" s="20" t="s">
        <v>359</v>
      </c>
      <c r="D607" s="20" t="s">
        <v>515</v>
      </c>
      <c r="E607" s="20" t="s">
        <v>34</v>
      </c>
      <c r="F607" s="22">
        <v>30000</v>
      </c>
      <c r="G607" s="22">
        <v>30000</v>
      </c>
      <c r="H607" s="17"/>
    </row>
    <row r="608" spans="1:8" s="18" customFormat="1" ht="29.25" customHeight="1">
      <c r="A608" s="19" t="s">
        <v>119</v>
      </c>
      <c r="B608" s="20" t="s">
        <v>405</v>
      </c>
      <c r="C608" s="20" t="s">
        <v>359</v>
      </c>
      <c r="D608" s="20" t="s">
        <v>515</v>
      </c>
      <c r="E608" s="21" t="s">
        <v>120</v>
      </c>
      <c r="F608" s="22">
        <f>F609</f>
        <v>4051437</v>
      </c>
      <c r="G608" s="22">
        <f>G609</f>
        <v>4214892</v>
      </c>
      <c r="H608" s="17"/>
    </row>
    <row r="609" spans="1:8" s="18" customFormat="1" ht="40.049999999999997" customHeight="1">
      <c r="A609" s="19" t="s">
        <v>339</v>
      </c>
      <c r="B609" s="20" t="s">
        <v>405</v>
      </c>
      <c r="C609" s="20" t="s">
        <v>359</v>
      </c>
      <c r="D609" s="20" t="s">
        <v>515</v>
      </c>
      <c r="E609" s="21" t="s">
        <v>340</v>
      </c>
      <c r="F609" s="23">
        <v>4051437</v>
      </c>
      <c r="G609" s="23">
        <v>4214892</v>
      </c>
      <c r="H609" s="17"/>
    </row>
    <row r="610" spans="1:8" s="18" customFormat="1" ht="19.5" hidden="1" customHeight="1">
      <c r="A610" s="24" t="s">
        <v>366</v>
      </c>
      <c r="B610" s="20" t="s">
        <v>405</v>
      </c>
      <c r="C610" s="20" t="s">
        <v>367</v>
      </c>
      <c r="D610" s="25" t="s">
        <v>17</v>
      </c>
      <c r="E610" s="21" t="s">
        <v>18</v>
      </c>
      <c r="F610" s="23">
        <f t="shared" ref="F610:G612" si="42">F611</f>
        <v>0</v>
      </c>
      <c r="G610" s="23">
        <f t="shared" si="42"/>
        <v>0</v>
      </c>
      <c r="H610" s="17"/>
    </row>
    <row r="611" spans="1:8" ht="21.3" hidden="1" customHeight="1">
      <c r="A611" s="19" t="s">
        <v>368</v>
      </c>
      <c r="B611" s="20" t="s">
        <v>405</v>
      </c>
      <c r="C611" s="20" t="s">
        <v>369</v>
      </c>
      <c r="D611" s="25" t="s">
        <v>17</v>
      </c>
      <c r="E611" s="21" t="s">
        <v>18</v>
      </c>
      <c r="F611" s="23">
        <f t="shared" si="42"/>
        <v>0</v>
      </c>
      <c r="G611" s="23">
        <f t="shared" si="42"/>
        <v>0</v>
      </c>
    </row>
    <row r="612" spans="1:8" ht="57.75" hidden="1" customHeight="1">
      <c r="A612" s="24" t="s">
        <v>370</v>
      </c>
      <c r="B612" s="20" t="s">
        <v>405</v>
      </c>
      <c r="C612" s="20" t="s">
        <v>369</v>
      </c>
      <c r="D612" s="25" t="s">
        <v>371</v>
      </c>
      <c r="E612" s="21" t="s">
        <v>18</v>
      </c>
      <c r="F612" s="23">
        <f t="shared" si="42"/>
        <v>0</v>
      </c>
      <c r="G612" s="23">
        <f t="shared" si="42"/>
        <v>0</v>
      </c>
    </row>
    <row r="613" spans="1:8" ht="58.8" hidden="1" customHeight="1">
      <c r="A613" s="19" t="s">
        <v>516</v>
      </c>
      <c r="B613" s="20" t="s">
        <v>405</v>
      </c>
      <c r="C613" s="20" t="s">
        <v>369</v>
      </c>
      <c r="D613" s="20" t="s">
        <v>517</v>
      </c>
      <c r="E613" s="21" t="s">
        <v>18</v>
      </c>
      <c r="F613" s="23">
        <v>0</v>
      </c>
      <c r="G613" s="23">
        <v>0</v>
      </c>
    </row>
    <row r="614" spans="1:8" s="5" customFormat="1" ht="34.799999999999997">
      <c r="A614" s="60" t="s">
        <v>518</v>
      </c>
      <c r="B614" s="61">
        <v>959</v>
      </c>
      <c r="C614" s="62" t="s">
        <v>16</v>
      </c>
      <c r="D614" s="62" t="s">
        <v>17</v>
      </c>
      <c r="E614" s="62" t="s">
        <v>18</v>
      </c>
      <c r="F614" s="63">
        <f>F615</f>
        <v>1988849.3</v>
      </c>
      <c r="G614" s="63">
        <f t="shared" ref="G614:G615" si="43">G615</f>
        <v>2068382.88</v>
      </c>
    </row>
    <row r="615" spans="1:8" s="5" customFormat="1">
      <c r="A615" s="19" t="s">
        <v>19</v>
      </c>
      <c r="B615" s="20" t="s">
        <v>519</v>
      </c>
      <c r="C615" s="20" t="s">
        <v>20</v>
      </c>
      <c r="D615" s="20" t="s">
        <v>17</v>
      </c>
      <c r="E615" s="20" t="s">
        <v>18</v>
      </c>
      <c r="F615" s="23">
        <f>F616</f>
        <v>1988849.3</v>
      </c>
      <c r="G615" s="23">
        <f t="shared" si="43"/>
        <v>2068382.88</v>
      </c>
    </row>
    <row r="616" spans="1:8" s="5" customFormat="1" ht="54">
      <c r="A616" s="19" t="s">
        <v>21</v>
      </c>
      <c r="B616" s="20" t="s">
        <v>519</v>
      </c>
      <c r="C616" s="20" t="s">
        <v>22</v>
      </c>
      <c r="D616" s="20" t="s">
        <v>17</v>
      </c>
      <c r="E616" s="20" t="s">
        <v>18</v>
      </c>
      <c r="F616" s="22">
        <f>F617+F628+F633</f>
        <v>1988849.3</v>
      </c>
      <c r="G616" s="22">
        <f>G617+G628+G633</f>
        <v>2068382.88</v>
      </c>
    </row>
    <row r="617" spans="1:8" s="5" customFormat="1" ht="36">
      <c r="A617" s="19" t="s">
        <v>23</v>
      </c>
      <c r="B617" s="20" t="s">
        <v>519</v>
      </c>
      <c r="C617" s="20" t="s">
        <v>22</v>
      </c>
      <c r="D617" s="20" t="s">
        <v>24</v>
      </c>
      <c r="E617" s="20" t="s">
        <v>18</v>
      </c>
      <c r="F617" s="22">
        <f>F618+F621</f>
        <v>1969089.3</v>
      </c>
      <c r="G617" s="22">
        <f>G618+G621</f>
        <v>2047832.88</v>
      </c>
    </row>
    <row r="618" spans="1:8" s="5" customFormat="1">
      <c r="A618" s="19" t="s">
        <v>520</v>
      </c>
      <c r="B618" s="20" t="s">
        <v>519</v>
      </c>
      <c r="C618" s="20" t="s">
        <v>22</v>
      </c>
      <c r="D618" s="20" t="s">
        <v>521</v>
      </c>
      <c r="E618" s="20" t="s">
        <v>18</v>
      </c>
      <c r="F618" s="22">
        <f>F619</f>
        <v>1675704.33</v>
      </c>
      <c r="G618" s="22">
        <f>G619</f>
        <v>1742732.51</v>
      </c>
    </row>
    <row r="619" spans="1:8" s="5" customFormat="1" ht="90">
      <c r="A619" s="19" t="s">
        <v>27</v>
      </c>
      <c r="B619" s="20" t="s">
        <v>519</v>
      </c>
      <c r="C619" s="20" t="s">
        <v>22</v>
      </c>
      <c r="D619" s="20" t="s">
        <v>521</v>
      </c>
      <c r="E619" s="20" t="s">
        <v>28</v>
      </c>
      <c r="F619" s="22">
        <f>F620</f>
        <v>1675704.33</v>
      </c>
      <c r="G619" s="22">
        <f>G620</f>
        <v>1742732.51</v>
      </c>
    </row>
    <row r="620" spans="1:8" s="5" customFormat="1" ht="36">
      <c r="A620" s="19" t="s">
        <v>29</v>
      </c>
      <c r="B620" s="20" t="s">
        <v>519</v>
      </c>
      <c r="C620" s="20" t="s">
        <v>22</v>
      </c>
      <c r="D620" s="20" t="s">
        <v>521</v>
      </c>
      <c r="E620" s="20" t="s">
        <v>30</v>
      </c>
      <c r="F620" s="23">
        <v>1675704.33</v>
      </c>
      <c r="G620" s="23">
        <v>1742732.51</v>
      </c>
    </row>
    <row r="621" spans="1:8" s="5" customFormat="1" ht="54">
      <c r="A621" s="19" t="s">
        <v>25</v>
      </c>
      <c r="B621" s="20" t="s">
        <v>519</v>
      </c>
      <c r="C621" s="20" t="s">
        <v>22</v>
      </c>
      <c r="D621" s="20" t="s">
        <v>26</v>
      </c>
      <c r="E621" s="20" t="s">
        <v>18</v>
      </c>
      <c r="F621" s="23">
        <f>F622+F624+F626</f>
        <v>293384.96999999997</v>
      </c>
      <c r="G621" s="23">
        <f>G622+G624+G626</f>
        <v>305100.37</v>
      </c>
    </row>
    <row r="622" spans="1:8" s="5" customFormat="1" ht="89.7" customHeight="1">
      <c r="A622" s="19" t="s">
        <v>27</v>
      </c>
      <c r="B622" s="20" t="s">
        <v>519</v>
      </c>
      <c r="C622" s="20" t="s">
        <v>22</v>
      </c>
      <c r="D622" s="20" t="s">
        <v>26</v>
      </c>
      <c r="E622" s="20" t="s">
        <v>28</v>
      </c>
      <c r="F622" s="23">
        <f>F623</f>
        <v>229444.97</v>
      </c>
      <c r="G622" s="23">
        <f>G623</f>
        <v>238622.77</v>
      </c>
    </row>
    <row r="623" spans="1:8" s="5" customFormat="1" ht="36">
      <c r="A623" s="19" t="s">
        <v>29</v>
      </c>
      <c r="B623" s="20" t="s">
        <v>519</v>
      </c>
      <c r="C623" s="20" t="s">
        <v>22</v>
      </c>
      <c r="D623" s="20" t="s">
        <v>26</v>
      </c>
      <c r="E623" s="20" t="s">
        <v>30</v>
      </c>
      <c r="F623" s="23">
        <v>229444.97</v>
      </c>
      <c r="G623" s="23">
        <v>238622.77</v>
      </c>
    </row>
    <row r="624" spans="1:8" s="5" customFormat="1" ht="36">
      <c r="A624" s="19" t="s">
        <v>31</v>
      </c>
      <c r="B624" s="20" t="s">
        <v>519</v>
      </c>
      <c r="C624" s="20" t="s">
        <v>22</v>
      </c>
      <c r="D624" s="20" t="s">
        <v>26</v>
      </c>
      <c r="E624" s="20" t="s">
        <v>32</v>
      </c>
      <c r="F624" s="23">
        <f>F625</f>
        <v>63440</v>
      </c>
      <c r="G624" s="23">
        <f>G625</f>
        <v>65977.600000000006</v>
      </c>
    </row>
    <row r="625" spans="1:10" s="5" customFormat="1" ht="36">
      <c r="A625" s="19" t="s">
        <v>33</v>
      </c>
      <c r="B625" s="20" t="s">
        <v>519</v>
      </c>
      <c r="C625" s="20" t="s">
        <v>22</v>
      </c>
      <c r="D625" s="20" t="s">
        <v>26</v>
      </c>
      <c r="E625" s="20" t="s">
        <v>34</v>
      </c>
      <c r="F625" s="23">
        <v>63440</v>
      </c>
      <c r="G625" s="23">
        <v>65977.600000000006</v>
      </c>
      <c r="I625" s="77"/>
      <c r="J625" s="77"/>
    </row>
    <row r="626" spans="1:10" s="5" customFormat="1">
      <c r="A626" s="19" t="s">
        <v>35</v>
      </c>
      <c r="B626" s="20" t="s">
        <v>519</v>
      </c>
      <c r="C626" s="20" t="s">
        <v>22</v>
      </c>
      <c r="D626" s="20" t="s">
        <v>26</v>
      </c>
      <c r="E626" s="21" t="s">
        <v>36</v>
      </c>
      <c r="F626" s="23">
        <f>F627</f>
        <v>500</v>
      </c>
      <c r="G626" s="23">
        <f>G627</f>
        <v>500</v>
      </c>
      <c r="I626" s="64"/>
      <c r="J626" s="64"/>
    </row>
    <row r="627" spans="1:10" s="5" customFormat="1">
      <c r="A627" s="19" t="s">
        <v>37</v>
      </c>
      <c r="B627" s="20" t="s">
        <v>519</v>
      </c>
      <c r="C627" s="20" t="s">
        <v>22</v>
      </c>
      <c r="D627" s="20" t="s">
        <v>26</v>
      </c>
      <c r="E627" s="21" t="s">
        <v>38</v>
      </c>
      <c r="F627" s="23">
        <v>500</v>
      </c>
      <c r="G627" s="23">
        <v>500</v>
      </c>
      <c r="I627" s="64"/>
      <c r="J627" s="64"/>
    </row>
    <row r="628" spans="1:10" s="5" customFormat="1" ht="54">
      <c r="A628" s="24" t="s">
        <v>41</v>
      </c>
      <c r="B628" s="25" t="s">
        <v>519</v>
      </c>
      <c r="C628" s="25" t="s">
        <v>40</v>
      </c>
      <c r="D628" s="65" t="s">
        <v>42</v>
      </c>
      <c r="E628" s="65" t="s">
        <v>18</v>
      </c>
      <c r="F628" s="23">
        <f t="shared" ref="F628:G631" si="44">F629</f>
        <v>10400</v>
      </c>
      <c r="G628" s="23">
        <f t="shared" si="44"/>
        <v>10816</v>
      </c>
      <c r="I628" s="64"/>
      <c r="J628" s="64"/>
    </row>
    <row r="629" spans="1:10" s="5" customFormat="1" ht="54">
      <c r="A629" s="19" t="s">
        <v>76</v>
      </c>
      <c r="B629" s="20" t="s">
        <v>519</v>
      </c>
      <c r="C629" s="20" t="s">
        <v>40</v>
      </c>
      <c r="D629" s="66" t="s">
        <v>44</v>
      </c>
      <c r="E629" s="66" t="s">
        <v>18</v>
      </c>
      <c r="F629" s="23">
        <f t="shared" si="44"/>
        <v>10400</v>
      </c>
      <c r="G629" s="23">
        <f t="shared" si="44"/>
        <v>10816</v>
      </c>
      <c r="I629" s="64"/>
      <c r="J629" s="64"/>
    </row>
    <row r="630" spans="1:10" s="5" customFormat="1">
      <c r="A630" s="19" t="s">
        <v>45</v>
      </c>
      <c r="B630" s="20" t="s">
        <v>519</v>
      </c>
      <c r="C630" s="20" t="s">
        <v>40</v>
      </c>
      <c r="D630" s="66" t="s">
        <v>46</v>
      </c>
      <c r="E630" s="66" t="s">
        <v>18</v>
      </c>
      <c r="F630" s="23">
        <f t="shared" si="44"/>
        <v>10400</v>
      </c>
      <c r="G630" s="23">
        <f t="shared" si="44"/>
        <v>10816</v>
      </c>
      <c r="I630" s="64"/>
      <c r="J630" s="64"/>
    </row>
    <row r="631" spans="1:10" s="5" customFormat="1" ht="36">
      <c r="A631" s="19" t="s">
        <v>31</v>
      </c>
      <c r="B631" s="20" t="s">
        <v>519</v>
      </c>
      <c r="C631" s="20" t="s">
        <v>40</v>
      </c>
      <c r="D631" s="66" t="s">
        <v>46</v>
      </c>
      <c r="E631" s="66" t="s">
        <v>32</v>
      </c>
      <c r="F631" s="23">
        <f t="shared" si="44"/>
        <v>10400</v>
      </c>
      <c r="G631" s="23">
        <f t="shared" si="44"/>
        <v>10816</v>
      </c>
      <c r="I631" s="64"/>
      <c r="J631" s="64"/>
    </row>
    <row r="632" spans="1:10" s="5" customFormat="1" ht="36">
      <c r="A632" s="19" t="s">
        <v>33</v>
      </c>
      <c r="B632" s="20" t="s">
        <v>519</v>
      </c>
      <c r="C632" s="20" t="s">
        <v>40</v>
      </c>
      <c r="D632" s="66" t="s">
        <v>46</v>
      </c>
      <c r="E632" s="20" t="s">
        <v>34</v>
      </c>
      <c r="F632" s="23">
        <v>10400</v>
      </c>
      <c r="G632" s="23">
        <v>10816</v>
      </c>
      <c r="I632" s="64"/>
      <c r="J632" s="64"/>
    </row>
    <row r="633" spans="1:10" s="5" customFormat="1" ht="54">
      <c r="A633" s="24" t="s">
        <v>47</v>
      </c>
      <c r="B633" s="25" t="s">
        <v>519</v>
      </c>
      <c r="C633" s="20" t="s">
        <v>40</v>
      </c>
      <c r="D633" s="65" t="s">
        <v>48</v>
      </c>
      <c r="E633" s="65" t="s">
        <v>18</v>
      </c>
      <c r="F633" s="23">
        <f t="shared" ref="F633:G636" si="45">F634</f>
        <v>9360</v>
      </c>
      <c r="G633" s="23">
        <f t="shared" si="45"/>
        <v>9734</v>
      </c>
      <c r="I633" s="64"/>
      <c r="J633" s="64"/>
    </row>
    <row r="634" spans="1:10" s="5" customFormat="1" ht="36">
      <c r="A634" s="19" t="s">
        <v>49</v>
      </c>
      <c r="B634" s="20" t="s">
        <v>519</v>
      </c>
      <c r="C634" s="20" t="s">
        <v>40</v>
      </c>
      <c r="D634" s="66" t="s">
        <v>50</v>
      </c>
      <c r="E634" s="66" t="s">
        <v>18</v>
      </c>
      <c r="F634" s="23">
        <f t="shared" si="45"/>
        <v>9360</v>
      </c>
      <c r="G634" s="23">
        <f t="shared" si="45"/>
        <v>9734</v>
      </c>
      <c r="I634" s="64"/>
      <c r="J634" s="64"/>
    </row>
    <row r="635" spans="1:10" s="5" customFormat="1" ht="54">
      <c r="A635" s="19" t="s">
        <v>51</v>
      </c>
      <c r="B635" s="20" t="s">
        <v>519</v>
      </c>
      <c r="C635" s="20" t="s">
        <v>40</v>
      </c>
      <c r="D635" s="66" t="s">
        <v>52</v>
      </c>
      <c r="E635" s="66" t="s">
        <v>18</v>
      </c>
      <c r="F635" s="23">
        <f t="shared" si="45"/>
        <v>9360</v>
      </c>
      <c r="G635" s="23">
        <f t="shared" si="45"/>
        <v>9734</v>
      </c>
      <c r="I635" s="64"/>
      <c r="J635" s="64"/>
    </row>
    <row r="636" spans="1:10" s="5" customFormat="1" ht="36">
      <c r="A636" s="19" t="s">
        <v>31</v>
      </c>
      <c r="B636" s="20" t="s">
        <v>519</v>
      </c>
      <c r="C636" s="20" t="s">
        <v>40</v>
      </c>
      <c r="D636" s="66" t="s">
        <v>52</v>
      </c>
      <c r="E636" s="66" t="s">
        <v>32</v>
      </c>
      <c r="F636" s="23">
        <f t="shared" si="45"/>
        <v>9360</v>
      </c>
      <c r="G636" s="23">
        <f t="shared" si="45"/>
        <v>9734</v>
      </c>
      <c r="I636" s="64"/>
      <c r="J636" s="64"/>
    </row>
    <row r="637" spans="1:10" s="5" customFormat="1" ht="36">
      <c r="A637" s="19" t="s">
        <v>33</v>
      </c>
      <c r="B637" s="20" t="s">
        <v>519</v>
      </c>
      <c r="C637" s="20" t="s">
        <v>40</v>
      </c>
      <c r="D637" s="66" t="s">
        <v>52</v>
      </c>
      <c r="E637" s="66" t="s">
        <v>34</v>
      </c>
      <c r="F637" s="23">
        <v>9360</v>
      </c>
      <c r="G637" s="23">
        <v>9734</v>
      </c>
      <c r="I637" s="64"/>
      <c r="J637" s="64"/>
    </row>
    <row r="638" spans="1:10" s="5" customFormat="1">
      <c r="A638" s="67" t="s">
        <v>522</v>
      </c>
      <c r="B638" s="68"/>
      <c r="C638" s="68"/>
      <c r="D638" s="69"/>
      <c r="E638" s="68"/>
      <c r="F638" s="16">
        <f>F14+F36+F422+F449+F614</f>
        <v>1061603471.77</v>
      </c>
      <c r="G638" s="16">
        <f>G14+G36+G422+G449+G614</f>
        <v>1097441780.1200001</v>
      </c>
      <c r="I638" s="77"/>
      <c r="J638" s="77"/>
    </row>
    <row r="639" spans="1:10" s="5" customFormat="1">
      <c r="A639" s="1"/>
      <c r="B639" s="2"/>
      <c r="C639" s="2"/>
      <c r="D639" s="70" t="s">
        <v>523</v>
      </c>
      <c r="E639" s="2"/>
      <c r="F639" s="3">
        <f>F644-F640</f>
        <v>419780996.00000024</v>
      </c>
      <c r="G639" s="3">
        <f>G644-G640</f>
        <v>423999996.00000012</v>
      </c>
    </row>
    <row r="640" spans="1:10" s="5" customFormat="1">
      <c r="A640" s="1"/>
      <c r="B640" s="2"/>
      <c r="C640" s="2"/>
      <c r="D640" s="70" t="s">
        <v>524</v>
      </c>
      <c r="E640" s="2"/>
      <c r="F640" s="3">
        <f>F53+F138+F143+F146+F151+F154+F159+F164+F173+F192+F198+F212+F283+F291+F303+F339+F353+F370+F380+F386+F404+F458+F477+F487+F493+F496+F509+F516+F523+F526+F587+F598+F605-173500+F219+11905619.2</f>
        <v>652317000.66999996</v>
      </c>
      <c r="G640" s="3">
        <f>G53+G138+G143+G146+G151+G154+G159+G164+G173+G192+G198+G212+G283+G291+G303+G339+G353+G370+G380+G386+G404+G458+G477+G487+G493+G496+G509+G516+G523+G526+G587+G598+G605-173500+G219+11905864.03</f>
        <v>694641783.91999996</v>
      </c>
    </row>
    <row r="641" spans="1:7" s="5" customFormat="1">
      <c r="A641" s="1"/>
      <c r="B641" s="2"/>
      <c r="C641" s="2"/>
      <c r="D641" s="70"/>
      <c r="E641" s="2"/>
      <c r="F641" s="3">
        <f>'[1]прил 4'!C45+'[1]прил 4'!C55+'[1]прил 4'!C66</f>
        <v>652317000.67000008</v>
      </c>
      <c r="G641" s="3">
        <f>'[1]прил 4'!D45+'[1]прил 4'!D55+'[1]прил 4'!D66</f>
        <v>694641783.92000008</v>
      </c>
    </row>
    <row r="642" spans="1:7" s="5" customFormat="1">
      <c r="A642" s="1"/>
      <c r="B642" s="2"/>
      <c r="C642" s="2"/>
      <c r="D642" s="71" t="s">
        <v>525</v>
      </c>
      <c r="E642" s="2"/>
      <c r="F642" s="3">
        <f>F639*2.5%</f>
        <v>10494524.900000006</v>
      </c>
      <c r="G642" s="3">
        <f>G639*5%</f>
        <v>21199999.800000008</v>
      </c>
    </row>
    <row r="643" spans="1:7" s="5" customFormat="1">
      <c r="A643" s="1"/>
      <c r="B643" s="2"/>
      <c r="C643" s="2"/>
      <c r="D643" s="71"/>
      <c r="E643" s="2"/>
      <c r="F643" s="3">
        <f>F638+F642</f>
        <v>1072097996.67</v>
      </c>
      <c r="G643" s="3">
        <f>G638+G642</f>
        <v>1118641779.9200001</v>
      </c>
    </row>
    <row r="644" spans="1:7" s="5" customFormat="1">
      <c r="A644" s="1"/>
      <c r="B644" s="2"/>
      <c r="C644" s="2"/>
      <c r="D644" s="70"/>
      <c r="E644" s="2"/>
      <c r="F644" s="3">
        <f>'[1]прил 4'!C69</f>
        <v>1072097996.6700002</v>
      </c>
      <c r="G644" s="3">
        <f>'[1]прил 4'!D69</f>
        <v>1118641779.9200001</v>
      </c>
    </row>
    <row r="645" spans="1:7" s="5" customFormat="1">
      <c r="A645" s="1"/>
      <c r="B645" s="2"/>
      <c r="C645" s="2"/>
      <c r="D645" s="70"/>
      <c r="E645" s="2"/>
      <c r="F645" s="72">
        <f>F644-F638-F642</f>
        <v>2.0861625671386719E-7</v>
      </c>
      <c r="G645" s="72">
        <f>G644-G638-G642</f>
        <v>-5.5879354476928711E-8</v>
      </c>
    </row>
    <row r="646" spans="1:7" s="5" customFormat="1">
      <c r="A646" s="1"/>
      <c r="B646" s="2"/>
      <c r="C646" s="2"/>
      <c r="D646" s="70" t="s">
        <v>526</v>
      </c>
      <c r="E646" s="2"/>
      <c r="F646" s="3">
        <v>173500</v>
      </c>
      <c r="G646" s="3">
        <v>173500</v>
      </c>
    </row>
    <row r="647" spans="1:7" s="5" customFormat="1">
      <c r="A647" s="1"/>
      <c r="B647" s="2"/>
      <c r="C647" s="2"/>
      <c r="D647" s="70" t="s">
        <v>527</v>
      </c>
      <c r="E647" s="2"/>
      <c r="F647" s="3"/>
      <c r="G647" s="8"/>
    </row>
    <row r="648" spans="1:7" s="5" customFormat="1">
      <c r="A648" s="1"/>
      <c r="B648" s="2"/>
      <c r="C648" s="2"/>
      <c r="D648" s="70"/>
      <c r="E648" s="2"/>
      <c r="F648" s="3"/>
      <c r="G648" s="8"/>
    </row>
    <row r="649" spans="1:7" s="5" customFormat="1">
      <c r="A649" s="1"/>
      <c r="B649" s="2"/>
      <c r="C649" s="2"/>
      <c r="D649" s="70"/>
      <c r="E649" s="2"/>
      <c r="F649" s="3">
        <f>F638+F642</f>
        <v>1072097996.67</v>
      </c>
      <c r="G649" s="3">
        <f>G638+G642</f>
        <v>1118641779.9200001</v>
      </c>
    </row>
    <row r="650" spans="1:7" s="5" customFormat="1">
      <c r="A650" s="1"/>
      <c r="B650" s="2"/>
      <c r="C650" s="2"/>
      <c r="D650" s="70"/>
      <c r="E650" s="2"/>
      <c r="F650" s="3">
        <f>'[1]прил 4'!C69</f>
        <v>1072097996.6700002</v>
      </c>
      <c r="G650" s="3">
        <f>'[1]прил 4'!D69</f>
        <v>1118641779.9200001</v>
      </c>
    </row>
    <row r="651" spans="1:7" s="5" customFormat="1">
      <c r="A651" s="1"/>
      <c r="B651" s="2"/>
      <c r="C651" s="2"/>
      <c r="D651" s="70"/>
      <c r="E651" s="2"/>
      <c r="F651" s="3">
        <f>F650-F649</f>
        <v>0</v>
      </c>
      <c r="G651" s="3">
        <f>G650-G649</f>
        <v>0</v>
      </c>
    </row>
    <row r="652" spans="1:7" s="5" customFormat="1">
      <c r="A652" s="1"/>
      <c r="B652" s="2"/>
      <c r="C652" s="2"/>
      <c r="D652" s="70"/>
      <c r="E652" s="2"/>
      <c r="F652" s="3"/>
      <c r="G652" s="8"/>
    </row>
    <row r="653" spans="1:7" s="5" customFormat="1">
      <c r="A653" s="1"/>
      <c r="B653" s="2"/>
      <c r="C653" s="2"/>
      <c r="D653" s="70"/>
      <c r="E653" s="2"/>
      <c r="F653" s="3"/>
      <c r="G653" s="8"/>
    </row>
    <row r="654" spans="1:7" s="5" customFormat="1">
      <c r="A654" s="1"/>
      <c r="B654" s="2" t="s">
        <v>528</v>
      </c>
      <c r="C654" s="2"/>
      <c r="D654" s="70"/>
      <c r="E654" s="2"/>
      <c r="F654" s="3">
        <f>F361+F384+F609</f>
        <v>25179930.710000001</v>
      </c>
      <c r="G654" s="3">
        <f>G361+G384+G609</f>
        <v>26026786.02</v>
      </c>
    </row>
    <row r="655" spans="1:7" s="5" customFormat="1">
      <c r="A655" s="1"/>
      <c r="B655" s="2"/>
      <c r="C655" s="2"/>
      <c r="D655" s="70"/>
      <c r="E655" s="2"/>
      <c r="F655" s="3"/>
      <c r="G655" s="8"/>
    </row>
    <row r="656" spans="1:7" s="5" customFormat="1">
      <c r="A656" s="1"/>
      <c r="B656" s="2"/>
      <c r="C656" s="2"/>
      <c r="D656" s="70"/>
      <c r="E656" s="2"/>
      <c r="F656" s="3"/>
      <c r="G656" s="8"/>
    </row>
    <row r="661" spans="1:7" s="5" customFormat="1">
      <c r="A661" s="1"/>
      <c r="B661" s="2" t="s">
        <v>529</v>
      </c>
      <c r="C661" s="2"/>
      <c r="D661" s="73"/>
      <c r="E661" s="2"/>
      <c r="F661" s="74"/>
      <c r="G661" s="3"/>
    </row>
    <row r="662" spans="1:7" s="5" customFormat="1">
      <c r="A662" s="1"/>
      <c r="B662" s="2" t="s">
        <v>530</v>
      </c>
      <c r="C662" s="2"/>
      <c r="D662" s="73"/>
      <c r="E662" s="2"/>
      <c r="F662" s="74"/>
      <c r="G662" s="3"/>
    </row>
  </sheetData>
  <mergeCells count="6">
    <mergeCell ref="F2:G2"/>
    <mergeCell ref="A9:F9"/>
    <mergeCell ref="A10:F10"/>
    <mergeCell ref="A11:F11"/>
    <mergeCell ref="I625:J625"/>
    <mergeCell ref="I638:J638"/>
  </mergeCells>
  <pageMargins left="1.1811023622047243" right="0.39370078740157483" top="0.78740157480314965" bottom="0.78740157480314965" header="0.31496062992125984" footer="0.31496062992125984"/>
  <pageSetup paperSize="9" scale="59" orientation="portrait" r:id="rId1"/>
  <rowBreaks count="4" manualBreakCount="4">
    <brk id="328" max="6" man="1"/>
    <brk id="366" max="6" man="1"/>
    <brk id="433" max="6" man="1"/>
    <brk id="5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8</vt:lpstr>
      <vt:lpstr>'прил 8'!Область_печати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PonomarevaEV</cp:lastModifiedBy>
  <dcterms:created xsi:type="dcterms:W3CDTF">2024-03-15T05:53:08Z</dcterms:created>
  <dcterms:modified xsi:type="dcterms:W3CDTF">2024-03-27T05:09:27Z</dcterms:modified>
</cp:coreProperties>
</file>