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0" yWindow="3165" windowWidth="12645" windowHeight="8745" tabRatio="867" activeTab="14"/>
  </bookViews>
  <sheets>
    <sheet name="прил 1" sheetId="1" r:id="rId1"/>
    <sheet name="прил 2 " sheetId="2" r:id="rId2"/>
    <sheet name="прил 6" sheetId="3" r:id="rId3"/>
    <sheet name="прил 7" sheetId="4" r:id="rId4"/>
    <sheet name="прил 7  динамика" sheetId="5" state="hidden" r:id="rId5"/>
    <sheet name="прил 8" sheetId="6" r:id="rId6"/>
    <sheet name="прил 9 " sheetId="7" r:id="rId7"/>
    <sheet name="прил 10 " sheetId="8" r:id="rId8"/>
    <sheet name="прил 11 " sheetId="9" r:id="rId9"/>
    <sheet name="потребность" sheetId="10" state="hidden" r:id="rId10"/>
    <sheet name="прил 12" sheetId="11" r:id="rId11"/>
    <sheet name="прил 13 " sheetId="12" r:id="rId12"/>
    <sheet name="прил 14 " sheetId="13" r:id="rId13"/>
    <sheet name="прил 15" sheetId="14" r:id="rId14"/>
    <sheet name="прил 16 " sheetId="15" r:id="rId15"/>
  </sheets>
  <externalReferences>
    <externalReference r:id="rId18"/>
  </externalReferences>
  <definedNames>
    <definedName name="_xlnm._FilterDatabase" localSheetId="8" hidden="1">'прил 11 '!$A$9:$F$670</definedName>
    <definedName name="_xlnm._FilterDatabase" localSheetId="10" hidden="1">'прил 12'!$A$9:$F$672</definedName>
    <definedName name="_xlnm._FilterDatabase" localSheetId="11" hidden="1">'прил 13 '!$A$11:$E$613</definedName>
    <definedName name="_xlnm._FilterDatabase" localSheetId="12" hidden="1">'прил 14 '!$A$11:$F$539</definedName>
    <definedName name="_xlnm.Print_Area" localSheetId="9">'потребность'!$A$1:$L$679</definedName>
    <definedName name="_xlnm.Print_Area" localSheetId="7">'прил 10 '!$A$1:$D$39</definedName>
    <definedName name="_xlnm.Print_Area" localSheetId="8">'прил 11 '!$A$1:$F$670</definedName>
    <definedName name="_xlnm.Print_Area" localSheetId="10">'прил 12'!$A$1:$G$666</definedName>
    <definedName name="_xlnm.Print_Area" localSheetId="11">'прил 13 '!$A$1:$E$613</definedName>
    <definedName name="_xlnm.Print_Area" localSheetId="12">'прил 14 '!$A$1:$F$539</definedName>
    <definedName name="_xlnm.Print_Area" localSheetId="13">'прил 15'!$A$1:$C$76</definedName>
    <definedName name="_xlnm.Print_Area" localSheetId="14">'прил 16 '!$A$1:$D$76</definedName>
    <definedName name="_xlnm.Print_Area" localSheetId="1">'прил 2 '!$A$1:$D$14</definedName>
    <definedName name="_xlnm.Print_Area" localSheetId="3">'прил 7'!$A$1:$C$65</definedName>
    <definedName name="_xlnm.Print_Area" localSheetId="4">'прил 7  динамика'!$A$1:$G$68</definedName>
    <definedName name="_xlnm.Print_Area" localSheetId="5">'прил 8'!$A$1:$D$58</definedName>
  </definedNames>
  <calcPr fullCalcOnLoad="1"/>
</workbook>
</file>

<file path=xl/sharedStrings.xml><?xml version="1.0" encoding="utf-8"?>
<sst xmlns="http://schemas.openxmlformats.org/spreadsheetml/2006/main" count="15356" uniqueCount="870">
  <si>
    <t>Наименование показателей</t>
  </si>
  <si>
    <t>Вед.</t>
  </si>
  <si>
    <t>Разд.</t>
  </si>
  <si>
    <t>Ц.ст.</t>
  </si>
  <si>
    <t>Расх.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</si>
  <si>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</si>
  <si>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</si>
  <si>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</si>
  <si>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</si>
  <si>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</si>
  <si>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</si>
  <si>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</si>
  <si>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</si>
  <si>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</si>
  <si>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</si>
  <si>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</si>
  <si>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</si>
  <si>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</si>
  <si>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</si>
  <si>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</si>
  <si>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</si>
  <si>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</si>
  <si>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</si>
  <si>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</si>
  <si>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</si>
  <si>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</si>
  <si>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</si>
  <si>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Администрация Ханкайского муниципального района Приморского края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</si>
  <si>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</si>
  <si>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</si>
  <si>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</si>
  <si>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</si>
  <si>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</si>
  <si>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</si>
  <si>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</si>
  <si>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</si>
  <si>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</si>
  <si>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</si>
  <si>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</si>
  <si>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</si>
  <si>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</si>
  <si>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</si>
  <si>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</si>
  <si>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</si>
  <si>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</si>
  <si>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</si>
  <si>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</si>
  <si>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</si>
  <si>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</si>
  <si>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</si>
  <si>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</si>
  <si>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</si>
  <si>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</si>
  <si>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</si>
  <si>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</si>
  <si>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</si>
  <si>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</si>
  <si>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</si>
  <si>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</si>
  <si>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</si>
  <si>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</si>
  <si>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</si>
  <si>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</si>
  <si>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</si>
  <si>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</si>
  <si>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</si>
  <si>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</si>
  <si>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</si>
  <si>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</si>
  <si>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</si>
  <si>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</si>
  <si>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</si>
  <si>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</si>
  <si>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</si>
  <si>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</si>
  <si>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</si>
  <si>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</si>
  <si>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</si>
  <si>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</si>
  <si>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</si>
  <si>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</si>
  <si>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</si>
  <si>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</si>
  <si>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</si>
  <si>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</si>
  <si>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</si>
  <si>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</si>
  <si>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</si>
  <si>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</si>
  <si>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</si>
  <si>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</si>
  <si>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</si>
  <si>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</si>
  <si>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</si>
  <si>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</si>
  <si>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</si>
  <si>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</si>
  <si>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</si>
  <si>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</si>
  <si>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</si>
  <si>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</si>
  <si>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</si>
  <si>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</si>
  <si>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</si>
  <si>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</si>
  <si>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</si>
  <si>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</si>
  <si>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</si>
  <si>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</si>
  <si>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</si>
  <si>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</si>
  <si>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</si>
  <si>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</si>
  <si>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</si>
  <si>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</si>
  <si>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</si>
  <si>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</si>
  <si>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</si>
  <si>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</si>
  <si>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</si>
  <si>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</si>
  <si>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</si>
  <si>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</si>
  <si>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</si>
  <si>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</si>
  <si>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</si>
  <si>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</si>
  <si>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</si>
  <si>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0600000000</t>
  </si>
  <si>
    <t>0500000000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</si>
  <si>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</si>
  <si>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</si>
  <si>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</si>
  <si>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</si>
  <si>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</si>
  <si>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</si>
  <si>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</si>
  <si>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</si>
  <si>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</si>
  <si>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</si>
  <si>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</si>
  <si>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</si>
  <si>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</si>
  <si>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</si>
  <si>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</si>
  <si>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</si>
  <si>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</si>
  <si>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</si>
  <si>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</si>
  <si>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</si>
  <si>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</si>
  <si>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</si>
  <si>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</si>
  <si>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</si>
  <si>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</si>
  <si>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</si>
  <si>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</si>
  <si>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</si>
  <si>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</si>
  <si>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</si>
  <si>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</si>
  <si>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</si>
  <si>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</si>
  <si>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</si>
  <si>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</si>
  <si>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</si>
  <si>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</si>
  <si>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</si>
  <si>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</si>
  <si>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</si>
  <si>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</si>
  <si>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</si>
  <si>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</si>
  <si>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</si>
  <si>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</si>
  <si>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</si>
  <si>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</si>
  <si>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</si>
  <si>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</si>
  <si>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</si>
  <si>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</si>
  <si>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</si>
  <si>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</si>
  <si>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</si>
  <si>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</si>
  <si>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</si>
  <si>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</si>
  <si>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</si>
  <si>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</si>
  <si>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</si>
  <si>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</si>
  <si>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</si>
  <si>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</si>
  <si>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</si>
  <si>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</si>
  <si>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</si>
  <si>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</si>
  <si>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</si>
  <si>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</si>
  <si>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</si>
  <si>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</si>
  <si>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</si>
  <si>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</si>
  <si>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</si>
  <si>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</si>
  <si>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</si>
  <si>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</si>
  <si>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</si>
  <si>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</si>
  <si>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</si>
  <si>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</si>
  <si>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</si>
  <si>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</si>
  <si>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</si>
  <si>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</si>
  <si>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</si>
  <si>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</si>
  <si>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</si>
  <si>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</si>
  <si>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</si>
  <si>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</si>
  <si>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</si>
  <si>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</si>
  <si>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</si>
  <si>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</si>
  <si>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</si>
  <si>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</si>
  <si>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</si>
  <si>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</si>
  <si>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</si>
  <si>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</si>
  <si>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</si>
  <si>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</si>
  <si>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</si>
  <si>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</si>
  <si>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</si>
  <si>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</si>
  <si>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</si>
  <si>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</si>
  <si>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</si>
  <si>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</si>
  <si>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</si>
  <si>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</si>
  <si>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</si>
  <si>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</si>
  <si>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</si>
  <si>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</si>
  <si>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</si>
  <si>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</si>
  <si>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</si>
  <si>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</si>
  <si>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</si>
  <si>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</si>
  <si>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</si>
  <si>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</si>
  <si>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</si>
  <si>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</si>
  <si>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</si>
  <si>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</si>
  <si>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</si>
  <si>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</si>
  <si>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</si>
  <si>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</si>
  <si>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</si>
  <si>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</si>
  <si>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</si>
  <si>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</si>
  <si>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</si>
  <si>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</si>
  <si>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</si>
  <si>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</si>
  <si>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</si>
  <si>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</si>
  <si>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</si>
  <si>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</si>
  <si>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№ п/п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</si>
  <si>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</si>
  <si>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</si>
  <si>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</si>
  <si>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</si>
  <si>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</si>
  <si>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</si>
  <si>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</si>
  <si>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</si>
  <si>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</si>
  <si>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</si>
  <si>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</si>
  <si>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</si>
  <si>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2 02 30000 00 0000 150</t>
  </si>
  <si>
    <t>0131220040</t>
  </si>
  <si>
    <t>Субсидии бюджетам бюджетной системы Российской Федерации (межбюджетные субсидии)</t>
  </si>
  <si>
    <t>Транспорт</t>
  </si>
  <si>
    <t>0408</t>
  </si>
  <si>
    <t>Другие вопросы в области жилищно-коммунального хозяйства</t>
  </si>
  <si>
    <t>0505</t>
  </si>
  <si>
    <t>0292192540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</si>
  <si>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</si>
  <si>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</si>
  <si>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</si>
  <si>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</si>
  <si>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</si>
  <si>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</si>
  <si>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</si>
  <si>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</si>
  <si>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</si>
  <si>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</si>
  <si>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</si>
  <si>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</si>
  <si>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</si>
  <si>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</si>
  <si>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</si>
  <si>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</si>
  <si>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</si>
  <si>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</si>
  <si>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012E200000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</si>
  <si>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</si>
  <si>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</si>
  <si>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</si>
  <si>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</si>
  <si>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1196200000</t>
  </si>
  <si>
    <t>1196212080</t>
  </si>
  <si>
    <t>1600000000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</si>
  <si>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</si>
  <si>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</si>
  <si>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</si>
  <si>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</si>
  <si>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</si>
  <si>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</si>
  <si>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</si>
  <si>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</si>
  <si>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</si>
  <si>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</si>
  <si>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</si>
  <si>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</si>
  <si>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</si>
  <si>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</si>
  <si>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</si>
  <si>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</si>
  <si>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</si>
  <si>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</si>
  <si>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</si>
  <si>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</si>
  <si>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</si>
  <si>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</si>
  <si>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</si>
  <si>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</si>
  <si>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</si>
  <si>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</si>
  <si>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</si>
  <si>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</si>
  <si>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</si>
  <si>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</si>
  <si>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</si>
  <si>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</si>
  <si>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</si>
  <si>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</si>
  <si>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</si>
  <si>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</si>
  <si>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</si>
  <si>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</si>
  <si>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</si>
  <si>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</si>
  <si>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</si>
  <si>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</si>
  <si>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</si>
  <si>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</si>
  <si>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</si>
  <si>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</si>
  <si>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</si>
  <si>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</si>
  <si>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</si>
  <si>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</si>
  <si>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</si>
  <si>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</si>
  <si>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</si>
  <si>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</si>
  <si>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</si>
  <si>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</si>
  <si>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</si>
  <si>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</si>
  <si>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</si>
  <si>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</si>
  <si>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</si>
  <si>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</si>
  <si>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</si>
  <si>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</si>
  <si>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</si>
  <si>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</si>
  <si>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</si>
  <si>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</si>
  <si>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</si>
  <si>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</si>
  <si>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</si>
  <si>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</si>
  <si>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</si>
  <si>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</si>
  <si>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</si>
  <si>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</si>
  <si>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</si>
  <si>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</si>
  <si>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</si>
  <si>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</si>
  <si>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</si>
  <si>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</si>
  <si>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</si>
  <si>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</si>
  <si>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</si>
  <si>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</si>
  <si>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</si>
  <si>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</si>
  <si>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</si>
  <si>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</si>
  <si>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12973S2390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</si>
  <si>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</si>
  <si>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</si>
  <si>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0900000000</t>
  </si>
  <si>
    <t>0595100000</t>
  </si>
  <si>
    <t>0999100000</t>
  </si>
  <si>
    <t>1393300000</t>
  </si>
  <si>
    <t>0595120130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</si>
  <si>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</si>
  <si>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</si>
  <si>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</si>
  <si>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</si>
  <si>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</si>
  <si>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</si>
  <si>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</si>
  <si>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</si>
  <si>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</si>
  <si>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</si>
  <si>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</si>
  <si>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</si>
  <si>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>Мероприятия по профилактике правонарушений</t>
  </si>
  <si>
    <t>Приложение 15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</si>
  <si>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</si>
  <si>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</si>
  <si>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</si>
  <si>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</si>
  <si>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</si>
  <si>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</si>
  <si>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</si>
  <si>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</si>
  <si>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</si>
  <si>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Приложение 6</t>
  </si>
  <si>
    <t>Приложение 8</t>
  </si>
  <si>
    <t>Приложение 9</t>
  </si>
  <si>
    <t>Наименование межбюджетных трансфертов</t>
  </si>
  <si>
    <t>Приложение 10</t>
  </si>
  <si>
    <t>Наименование межбюджетных трасфертов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</si>
  <si>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</t>
  </si>
  <si>
    <t>1495314020</t>
  </si>
  <si>
    <t>Муниципальная программа "Социальное развитие села  Ханкайского муниципального района" на 2020-2024 годы</t>
  </si>
  <si>
    <t>0590000000</t>
  </si>
  <si>
    <t>05958L4970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</si>
  <si>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</si>
  <si>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</si>
  <si>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</si>
  <si>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</si>
  <si>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</si>
  <si>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собствен.</t>
  </si>
  <si>
    <t>обязательства</t>
  </si>
  <si>
    <t>Приложение 14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</si>
  <si>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</si>
  <si>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</si>
  <si>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</si>
  <si>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>Приложение 16</t>
  </si>
  <si>
    <t xml:space="preserve"> бюджетных ассигнований по муниципальным программам Ханкайского </t>
  </si>
  <si>
    <t>Федеральный проект "Чистая вода"</t>
  </si>
  <si>
    <t>079G500000</t>
  </si>
  <si>
    <t>019E500000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</si>
  <si>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</si>
  <si>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</si>
  <si>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</si>
  <si>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0797440010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</si>
  <si>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</si>
  <si>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</si>
  <si>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</si>
  <si>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</si>
  <si>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</si>
  <si>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</si>
  <si>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</si>
  <si>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</si>
  <si>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</si>
  <si>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</si>
  <si>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Сумма на 2023 год</t>
  </si>
  <si>
    <t xml:space="preserve">Сумма на 2023 год </t>
  </si>
  <si>
    <t>структуре расходов бюджета Ханкайского муниципального округа</t>
  </si>
  <si>
    <t>1 05 01000 00 0000 110</t>
  </si>
  <si>
    <t>Налог, взимаемый в связи с применением упрощенной системы налогообложения</t>
  </si>
  <si>
    <t>1 05 04010 02 0000 110</t>
  </si>
  <si>
    <t>1 06 00000 00 0000 000</t>
  </si>
  <si>
    <t>НАЛОГИ НА ИМУЩЕСТВО</t>
  </si>
  <si>
    <t>Земельный налог</t>
  </si>
  <si>
    <t>1 06 06000 00 0000 110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</si>
  <si>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</si>
  <si>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</si>
  <si>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1 17 00000 00 0000 000</t>
  </si>
  <si>
    <t>ПРОЧИЕ НЕНАЛОГОВЫЕ ДОХОДЫ</t>
  </si>
  <si>
    <t>1 00 00000 00 0000 000</t>
  </si>
  <si>
    <t>НАЛОГИ  НА  ПРИБЫЛЬ, ДОХОДЫ</t>
  </si>
  <si>
    <t>НАЛОГИ НА ТОВАРЫ (РАБОТЫ, УСЛУГИ), РЕАЛИЗУЕМЫЕ НА ТЕРРИТОРИИ РОССИЙСКОЙ ФЕДЕРАЦИИ</t>
  </si>
  <si>
    <t xml:space="preserve">НАЛОГИ  НА  СОВОКУПНЫЙ ДОХОД </t>
  </si>
  <si>
    <t xml:space="preserve">1 05 03000 01 0000 110 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</si>
  <si>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</si>
  <si>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</si>
  <si>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>ПЛАТЕЖИ  ПРИ ПОЛЬЗОВАНИИ ПРИРОДНЫМИ  РЕСУРСАМИ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</si>
  <si>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</si>
  <si>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                      </t>
  </si>
  <si>
    <t>Финансовое управление Администрации Ханкайского муниципального округа Приморского края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</si>
  <si>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</si>
  <si>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</si>
  <si>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Глава Ханкайского  муниципального округа</t>
  </si>
  <si>
    <t>9909910011</t>
  </si>
  <si>
    <t>Контрольный орган Администрации Ханкайского муниципального округа</t>
  </si>
  <si>
    <t>955</t>
  </si>
  <si>
    <t>956</t>
  </si>
  <si>
    <t>957</t>
  </si>
  <si>
    <t>9909970101</t>
  </si>
  <si>
    <t>Мероприятия, проводимые Администрацией Ханкайского муниципального округа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</si>
  <si>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</si>
  <si>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</si>
  <si>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</si>
  <si>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99199M0820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</si>
  <si>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</si>
  <si>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</si>
  <si>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</si>
  <si>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</si>
  <si>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</si>
  <si>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</si>
  <si>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</si>
  <si>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</si>
  <si>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</si>
  <si>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</si>
  <si>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</si>
  <si>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</si>
  <si>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 xml:space="preserve">Субсидии бюджетам муниципальных образований на 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 </t>
  </si>
  <si>
    <t>02923L3060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</si>
  <si>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</si>
  <si>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</si>
  <si>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</si>
  <si>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</si>
  <si>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Резервный фонды Администрации Ханкайского муниципального округа</t>
  </si>
  <si>
    <t>Дума Ханкайского муниципального округа Приморского края</t>
  </si>
  <si>
    <t>Председатель Думы Ханкайского  муниципипального округа</t>
  </si>
  <si>
    <t>9909910021</t>
  </si>
  <si>
    <t>9909910041</t>
  </si>
  <si>
    <t>Депутаты Думы Ханкайского муниципального округа</t>
  </si>
  <si>
    <t>Мероприятия, проводимые Думой Ханкайского муниципального округа</t>
  </si>
  <si>
    <t>9909970201</t>
  </si>
  <si>
    <t>0111220400</t>
  </si>
  <si>
    <t>0191110031</t>
  </si>
  <si>
    <t>958</t>
  </si>
  <si>
    <t>9909910101</t>
  </si>
  <si>
    <t>краевые</t>
  </si>
  <si>
    <t>9909900011</t>
  </si>
  <si>
    <t>Мероприятия, проводимые администрацией Ханкайского муниципального округа</t>
  </si>
  <si>
    <t>бюджетных ассигнований из бюджета Ханкайского муниципального округа на 2022 и 2023 годы в ведомственной структуре расходов бюджета Ханкайского муниципального округа</t>
  </si>
  <si>
    <t>Ханкайского муниципального округа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</si>
  <si>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</si>
  <si>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</si>
  <si>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 xml:space="preserve">внутреннего финансирования дефицита  бюджета Ханкайского муниципального округа  </t>
  </si>
  <si>
    <t>Управление образования Администрации Ханкайского муниципального округа Приморского края</t>
  </si>
  <si>
    <t>Муниципальная программа "Управление муниципальным имуществом  в Ханкайском муниципальном районе" на 2020-2024 годы</t>
  </si>
  <si>
    <t>Расходы, направленные на  формирование современной городской среды</t>
  </si>
  <si>
    <t>Федеральный проект "Формирование комфортной городской среды"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</si>
  <si>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</si>
  <si>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</si>
  <si>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191F200000</t>
  </si>
  <si>
    <t>191F255550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</si>
  <si>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</si>
  <si>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</si>
  <si>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1920000000</t>
  </si>
  <si>
    <t>1925900000</t>
  </si>
  <si>
    <t>19259S2610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</si>
  <si>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</si>
  <si>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2 02 40000 00 0000 150</t>
  </si>
  <si>
    <t>Иные межбюджетные трансферты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</si>
  <si>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</si>
  <si>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</si>
  <si>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</si>
  <si>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>Субсидии бюджетам муниципальных образований Приморского края на обеспечение граждан твердым топливом</t>
  </si>
  <si>
    <t>Субсидии бюджетам муниципальных образований Приморского края на социальные выплаты молодым семьям для приобретения (строительства) стандартного жилья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</si>
  <si>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</si>
  <si>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поддержку муниципальных программ формирования современной городской среды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</si>
  <si>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</si>
  <si>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Субвенции на проведение Всероссийской переписи населения</t>
  </si>
  <si>
    <t xml:space="preserve">Субвенции бюджетам муниципальных образований Приморского края на осуществление полномочий
Российской Федерации по первичному воинскому учету на территориях, где отсутствуют военные комиссариаты
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</si>
  <si>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</si>
  <si>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</si>
  <si>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</si>
  <si>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</si>
  <si>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</si>
  <si>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Субвенции для финансового обеспечения переданных исполнительно-распорядительным органам
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</si>
  <si>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</si>
  <si>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</si>
  <si>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Единая субвенция местным бюджетам из краевого бюджета</t>
  </si>
  <si>
    <t>Иные межбюджетные трансферты бюджетам муниципальных образований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</si>
  <si>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Субсидии бюджетам муниципальных образований Приморского края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</si>
  <si>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 xml:space="preserve">Субвенции бюджетам муниципальных образований Приморского края на осуществление полномочийРоссийской Федерации по первичному воинскому учету на территориях, где отсутствуют военные комиссариаты
</t>
  </si>
  <si>
    <t xml:space="preserve"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
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</si>
  <si>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</si>
  <si>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9919954690</t>
  </si>
  <si>
    <t>9919993000</t>
  </si>
  <si>
    <t xml:space="preserve">НАЦИОНАЛЬНАЯ ОБОРОНА
</t>
  </si>
  <si>
    <t xml:space="preserve">Мобилизационная и вневойсковая подготовка
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</si>
  <si>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</si>
  <si>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</si>
  <si>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</si>
  <si>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1297392390</t>
  </si>
  <si>
    <t>1925992610</t>
  </si>
  <si>
    <t>0797292620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</si>
  <si>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</si>
  <si>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</si>
  <si>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</si>
  <si>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</si>
  <si>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</si>
  <si>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</si>
  <si>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</si>
  <si>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</si>
  <si>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Федеральный проект "Культурная среда"</t>
  </si>
  <si>
    <t>029A100000</t>
  </si>
  <si>
    <t>029A155191</t>
  </si>
  <si>
    <t>Расходы направленные на ликвидацию муниципальных учреждений</t>
  </si>
  <si>
    <t>9909930200</t>
  </si>
  <si>
    <t>Мероприятия, направленные на оснащение объектов спортивной инфраструктуры спортивно-технологическим оборудованием</t>
  </si>
  <si>
    <t>013P5L2280</t>
  </si>
  <si>
    <t>1 11 05012 14 0000 120</t>
  </si>
  <si>
    <t>1 11 05074 14 0000 120</t>
  </si>
  <si>
    <t>1 11 09044 14 0000 120</t>
  </si>
  <si>
    <t>Налог, взимаемый в связи с применением патентной системы налогообложения, зачисляемый в бюджеты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</si>
  <si>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</si>
  <si>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</si>
  <si>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составляющего казну муниципальных округов (за исключением земельных участков)
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</si>
  <si>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</si>
  <si>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</si>
  <si>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</si>
  <si>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
</t>
  </si>
  <si>
    <t>Прочие неналоговые доходы бюджетов муниципальных округов</t>
  </si>
  <si>
    <t>Субсидии бюджетам муниципальных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</si>
  <si>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Субсидии бюджетам муниципальных округов на строительство и реконструкцию (модернизацию) объектов питьевого водоснабжения
</t>
  </si>
  <si>
    <t>Субсидии бюджетам муниципальных округов на реализацию программ формирования современной городской среды</t>
  </si>
  <si>
    <t>Прочие субсидии бюджетам муниципальных округов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</si>
  <si>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</si>
  <si>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</si>
  <si>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</si>
  <si>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</si>
  <si>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</si>
  <si>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</si>
  <si>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округов на проведение Всероссийской переписи населения 2020 года</t>
  </si>
  <si>
    <t>Субвенции бюджетам муниципальных округов на государственную регистрацию актов гражданского состояния</t>
  </si>
  <si>
    <t>Единая субвенция бюджетам муниципальных округов из бюджета субъекта Российской Федерации</t>
  </si>
  <si>
    <t>Межбюджетные трансферты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</si>
  <si>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1 13 02064 14 0000 130</t>
  </si>
  <si>
    <t>1 14 02043 14 0000 410</t>
  </si>
  <si>
    <t>1 14 06012 14 0000 430</t>
  </si>
  <si>
    <t>1 17 05040 14 0000 180</t>
  </si>
  <si>
    <t>2 02 25232 14 0000 150</t>
  </si>
  <si>
    <t>2 02 25243 14 0000 150</t>
  </si>
  <si>
    <t>2 02 25555 14 0000 150</t>
  </si>
  <si>
    <t>2 02 29999 14 0000 150</t>
  </si>
  <si>
    <t>2 02 30024 14 0000 150</t>
  </si>
  <si>
    <t>2 02 30029 14 0000 150</t>
  </si>
  <si>
    <t>1 06 01020 14 0000 110</t>
  </si>
  <si>
    <t>2 02 35118 14 0000 150</t>
  </si>
  <si>
    <t>2 02 35120 14 0000 150</t>
  </si>
  <si>
    <t xml:space="preserve">2 02 35260 14 0000 150
</t>
  </si>
  <si>
    <t>2 02 35304 14 0000 150</t>
  </si>
  <si>
    <t>2 02 35469 14 0000 150</t>
  </si>
  <si>
    <t>2 02 35930 14 0000 150</t>
  </si>
  <si>
    <t>2 02 36900 14 0000 150</t>
  </si>
  <si>
    <t>2 02 45303 14 0000 150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</si>
  <si>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</si>
  <si>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Субсидии бюджетам муниципальных округов на поддержку отрасли культуры</t>
  </si>
  <si>
    <t>2 02 35260 14 0000 150</t>
  </si>
  <si>
    <t>2 02 25519 14 0000 150</t>
  </si>
  <si>
    <t xml:space="preserve"> муниципального округа</t>
  </si>
  <si>
    <t>012E2L0970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</si>
  <si>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
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</si>
  <si>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</si>
  <si>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</si>
  <si>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</si>
  <si>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</si>
  <si>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</si>
  <si>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председ</t>
  </si>
  <si>
    <t xml:space="preserve">глава </t>
  </si>
  <si>
    <t xml:space="preserve"> 01 05 02 01 14 0000 510</t>
  </si>
  <si>
    <t xml:space="preserve"> 01 05 02 01 14 0000 610</t>
  </si>
  <si>
    <t>1 05 02000 02 0000 110</t>
  </si>
  <si>
    <t>Единый  налог на вмененный доход</t>
  </si>
  <si>
    <t>Субсидии бюджетам муниципальных округов на реализацию мероприятий по обеспечению жильем молодых семей</t>
  </si>
  <si>
    <t>2 02 25497 14 0000 150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</si>
  <si>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</si>
  <si>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>2 02 25228 14 0000 150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</si>
  <si>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</si>
  <si>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2 02 25097 14 0000 150</t>
  </si>
  <si>
    <t>049P5L2280</t>
  </si>
  <si>
    <t>0490000000</t>
  </si>
  <si>
    <t>011P2L2320</t>
  </si>
  <si>
    <t>0292470080</t>
  </si>
  <si>
    <t>0292400000</t>
  </si>
  <si>
    <t>Основное мероприятие: "Обеспечение деятельности учреждений культуры"</t>
  </si>
  <si>
    <t>1925944100</t>
  </si>
  <si>
    <t>Благоустройство территорий, детских и спортивных площадок на территории Ханкайского муниципального округа</t>
  </si>
  <si>
    <t>07972S2360</t>
  </si>
  <si>
    <t>Расходы на реализацию проектов инициативного бюджетирования по направлению "Твой проект"</t>
  </si>
  <si>
    <t>9909930100</t>
  </si>
  <si>
    <t>Расходы на оплату работ по разработке программ комплексного развития транспортной, социальной и коммунальной инфраструктуры Ханкайского муниципального округа</t>
  </si>
  <si>
    <t>9909920400</t>
  </si>
  <si>
    <t>9909930110</t>
  </si>
  <si>
    <t xml:space="preserve">Уплата налогов, сборов и иных платежей
</t>
  </si>
  <si>
    <t>Расходы, направленные на возмещение материального ущерба и судебных издержек</t>
  </si>
  <si>
    <t>0696570400</t>
  </si>
  <si>
    <t>Расходы на содержание территориальных отделов Администрации  муниципального округа</t>
  </si>
  <si>
    <t>0696570300</t>
  </si>
  <si>
    <t>0696570000</t>
  </si>
  <si>
    <t>Основное мероприятие: "Прочие расходы"</t>
  </si>
  <si>
    <t>870</t>
  </si>
  <si>
    <t>0111</t>
  </si>
  <si>
    <t>Резервные средства</t>
  </si>
  <si>
    <t>Резервный фонды Администрации Ханкайского муниципального района</t>
  </si>
  <si>
    <t>Резервные фонды</t>
  </si>
  <si>
    <t>0115</t>
  </si>
  <si>
    <t>0114</t>
  </si>
  <si>
    <t>9909900010</t>
  </si>
  <si>
    <t xml:space="preserve">подразделам, целевым статьям (муниципальным программам Ханкайского муниципального округа и </t>
  </si>
  <si>
    <t>079F500000</t>
  </si>
  <si>
    <t>079F552430</t>
  </si>
  <si>
    <t>2 02 10000 00 0000 150</t>
  </si>
  <si>
    <t>Дотации бюджетам бюджетной системы Российской Федерации</t>
  </si>
  <si>
    <t>2 02 19999 14 0000 150</t>
  </si>
  <si>
    <t>Прочие дотации бюджетам муниципальных округов</t>
  </si>
  <si>
    <t>Субсидии на реализацию проектов инициативного бюджетирования по направлению "Твой проект"</t>
  </si>
  <si>
    <t>Субсидии на  реализацию проектов инициативного бюджетирования по направлению "Твой проект"</t>
  </si>
  <si>
    <t>0797292360</t>
  </si>
  <si>
    <t>Субсидии из краевого бюджета на  реализацию проектов инициативного бюджетирования по направлению "Твой проект"</t>
  </si>
  <si>
    <t>Расходы на софинансирование строительства, реконструкции,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</si>
  <si>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02922S2050</t>
  </si>
  <si>
    <t>02924S2050</t>
  </si>
  <si>
    <t>Увеличение прочих остатков денежных средств бюджетов муниципальных округов</t>
  </si>
  <si>
    <t>Уменьшение прочих остатков денежных средств бюджетов  муниципальных округов</t>
  </si>
  <si>
    <t xml:space="preserve">Исполнение судебных актов
</t>
  </si>
  <si>
    <t>830</t>
  </si>
  <si>
    <t>Расходы на содержание и приобретение имущества для нужд Администрации округа</t>
  </si>
  <si>
    <t>Дотации бюджетам муниципальных округов на поддержку мер по обеспечению сбалансированности бюджетов</t>
  </si>
  <si>
    <t>2 02 15002 14 0000 150</t>
  </si>
  <si>
    <t>0121270060</t>
  </si>
  <si>
    <t>к проекту решения Думы</t>
  </si>
  <si>
    <t>9919993180</t>
  </si>
  <si>
    <t>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</si>
  <si>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Расходы  на осуществление первичного воинского учета на территориях, где отсутствуют военные комиссариаты за счет местного бюджета</t>
  </si>
  <si>
    <t>191F244100</t>
  </si>
  <si>
    <t>Расходы на обустройство прилегающей территории образовательных учреждений</t>
  </si>
  <si>
    <t>0111270090</t>
  </si>
  <si>
    <t>0131270060</t>
  </si>
  <si>
    <t>9909941180</t>
  </si>
  <si>
    <t>Развитие муниципального дорожного фонда (содержание и ремонт, проектирование, строительство и капитальный ремонт улично- дорожной сети  и другие расходы)</t>
  </si>
  <si>
    <t>2 02 39999 14 0000 150</t>
  </si>
  <si>
    <t>Прочие субвенции бюджетам муниципальных округов</t>
  </si>
  <si>
    <t>1 05 04060 02 0000 110</t>
  </si>
  <si>
    <t>1 14 02043 14 0000 400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</si>
  <si>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</si>
  <si>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0131220400</t>
  </si>
  <si>
    <t>019E100000</t>
  </si>
  <si>
    <t>019E193140</t>
  </si>
  <si>
    <t>Федеральный проект "Современная школа"</t>
  </si>
  <si>
    <t>Сумма на 2022 год утв</t>
  </si>
  <si>
    <t>Потребность 2022</t>
  </si>
  <si>
    <t>Возможность 2022</t>
  </si>
  <si>
    <t>Сумма утв 2021</t>
  </si>
  <si>
    <t>Прогноз 2022</t>
  </si>
  <si>
    <t>Утверждено 2022</t>
  </si>
  <si>
    <t>Отклонения от 2021 г</t>
  </si>
  <si>
    <t>Отклонения от утв 2022</t>
  </si>
  <si>
    <t>Сумма на 2024 год</t>
  </si>
  <si>
    <t>Основное мероприятие "Прочие расходы"</t>
  </si>
  <si>
    <t>Утверждено 2021 год</t>
  </si>
  <si>
    <t>Контрольно-счетная палата Ханкайского муниципального округа</t>
  </si>
  <si>
    <t>959</t>
  </si>
  <si>
    <t>Председатель контрольно - счетной палаты</t>
  </si>
  <si>
    <t>Итого</t>
  </si>
  <si>
    <t>Основное мероприятие «Обеспечение персонифицированного финансирования дополнительного образования детей»</t>
  </si>
  <si>
    <t>0131300000</t>
  </si>
  <si>
    <t>0131370040</t>
  </si>
  <si>
    <t>доходов бюджета Ханкайского муниципального округа на 2022 год</t>
  </si>
  <si>
    <t>Отклонение возможности от потребности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</si>
  <si>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</si>
  <si>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</si>
  <si>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
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</si>
  <si>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состояни, за счет краевого бюджета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</si>
  <si>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состояния, за счет краевого бюджета,</t>
  </si>
  <si>
    <t>Субсидии на приобретение и поставку спортивного инфентаря, спортивного оборудования и иного имущества для развития массового спорта</t>
  </si>
  <si>
    <t>049P592230</t>
  </si>
  <si>
    <t>19259S2360</t>
  </si>
  <si>
    <t>07974S5762</t>
  </si>
  <si>
    <t>Обеспечение комплексного развития сельских территорий (на реализацию мероприятий по благоустройству сельских территорий)</t>
  </si>
  <si>
    <t xml:space="preserve">межбюджетных трансфертов от других бюджетов бюджетной системы на 2022 год  </t>
  </si>
  <si>
    <t>внутреннего финансирования дефицита  бюджета Ханкайского муниципального округа на 2022 год</t>
  </si>
  <si>
    <t xml:space="preserve">межбюджетных трансфертов от других бюджетов бюджетной системы на 2023 и 2024 годы  </t>
  </si>
  <si>
    <t xml:space="preserve">бюджетных ассигнований из бюджета Ханкайского муниципального округа на 2022 год в ведомственной </t>
  </si>
  <si>
    <t>Сумма 2022 год</t>
  </si>
  <si>
    <t>ИТОГО</t>
  </si>
  <si>
    <t xml:space="preserve"> бюджетных ассигнований из бюджета Ханкайского муниципального округа на 2022 год по разделам,  </t>
  </si>
  <si>
    <t>049P5S2230</t>
  </si>
  <si>
    <t>Софинансирование расходов на приобретение и поставку спортивного инфентаря, спортивного оборудования и иного имущества для развития массового спорта</t>
  </si>
  <si>
    <t>Субсидии бюджетам муниципальных образований Приморского края на организацию физкультурно-спортивной работы по месту жительства</t>
  </si>
  <si>
    <t>Подпрограмма "Обеспечение доступности транспортных услуг населению"</t>
  </si>
  <si>
    <t>0595400000</t>
  </si>
  <si>
    <t xml:space="preserve">Субсидии   на организацию предоставления транспортных услуг населению </t>
  </si>
  <si>
    <t>Подпрограмма"Обеспечение доступности транспортных услуг населению"</t>
  </si>
  <si>
    <t>ОМСУ</t>
  </si>
  <si>
    <t>норматив</t>
  </si>
  <si>
    <t>глава</t>
  </si>
  <si>
    <t>КСП</t>
  </si>
  <si>
    <t>резервный фонд предел</t>
  </si>
  <si>
    <t xml:space="preserve">Муниципальная программа "Развитие малого и среднего предпринимательства в Ханкайском муниципальном районе" на 2020-2024 годы </t>
  </si>
  <si>
    <t>Основное мероприятие: "Субсидии на оказание поддержки малого и среднего предпринимательства"</t>
  </si>
  <si>
    <t>Гранты в форме субсидий субъектам малого и среднего предпринимательства, включенным в реестр социальных предпринимателей, на финансовое обеспечение расходов, связанных с реализацией проекта в сфере социального предпринимательства</t>
  </si>
  <si>
    <t>0999119180</t>
  </si>
  <si>
    <t>0585400000</t>
  </si>
  <si>
    <t>0585440070</t>
  </si>
  <si>
    <t>0580000000</t>
  </si>
  <si>
    <t xml:space="preserve">Основное мероприятие: "Обеспечение доступности транспортных услуг населению" </t>
  </si>
  <si>
    <t>Распределение резервного фонда</t>
  </si>
  <si>
    <t>Субсидии на приобретение и поставку спортивного инвентаря, спортивного оборудования и иного имущества для развития массового спорта</t>
  </si>
  <si>
    <t>доходов бюджета Ханкайского муниципального округа на 2023 и 2024 годы</t>
  </si>
  <si>
    <t xml:space="preserve">Основное мероприятие: "Субсидии на оказание поддержки малого и среднего предпринимательства" </t>
  </si>
  <si>
    <t>Сумма 2023 год</t>
  </si>
  <si>
    <t>Сумма 2024 год</t>
  </si>
  <si>
    <t>99199R0820</t>
  </si>
  <si>
    <t>Развитие муниципального дорожного фонда (содержание и ремонт, проектирование, строительство и капитальный ремонт улично- дородной сети на них и другие расходы)</t>
  </si>
  <si>
    <t>Утверждено на 2022 год</t>
  </si>
  <si>
    <t>Расходы на капитальный ремонт зданий и обустройство прилегающей территорий образовательных учреждений</t>
  </si>
  <si>
    <t>049P592220</t>
  </si>
  <si>
    <t>049P5S2220</t>
  </si>
  <si>
    <t>собственные</t>
  </si>
  <si>
    <t xml:space="preserve">условно утвержденные </t>
  </si>
  <si>
    <t>софинансирование</t>
  </si>
  <si>
    <t>в составе краевых</t>
  </si>
  <si>
    <t>условно утв 2,5%</t>
  </si>
  <si>
    <t>условно утв 5%</t>
  </si>
  <si>
    <t xml:space="preserve"> бюджетных ассигнований из бюджета Ханкайского муниципального округа на 2023 и 2024 годы  </t>
  </si>
  <si>
    <t xml:space="preserve">Сумма на 2024 год </t>
  </si>
  <si>
    <t>условно утв</t>
  </si>
  <si>
    <t>01313000000</t>
  </si>
  <si>
    <t>0900</t>
  </si>
  <si>
    <t>Основное мероприятие: "Обеспечение доступности транспортных услуг населению"</t>
  </si>
  <si>
    <t>1696100000</t>
  </si>
  <si>
    <t>1696140801</t>
  </si>
  <si>
    <t>Субсидии юридическим лицам, индивидуальным предпринимателям, физическим лицам- призводителям товаров, работ, услуг на возмещение затрат и (или) недополученных доходов в связи с производством (реализацией) товаров, выполнением работ, оказанием услуг.</t>
  </si>
  <si>
    <t>к проекту решения Думы Ханкайского</t>
  </si>
  <si>
    <t xml:space="preserve">             на 2023 и 2024 годы</t>
  </si>
  <si>
    <t xml:space="preserve">от                   № </t>
  </si>
  <si>
    <t xml:space="preserve"> Ханкайского муниципального округа</t>
  </si>
  <si>
    <t>Перечень</t>
  </si>
  <si>
    <t xml:space="preserve">главных администраторов источников внутреннего  финансирования дефицита  бюджета                       </t>
  </si>
  <si>
    <t>Код главно-го админи-стратора</t>
  </si>
  <si>
    <t>Код источников внутреннего финансирования дефицита  бюджета муниципального округа</t>
  </si>
  <si>
    <t>ФИНАНСОВОЕ  УПРАВЛЕНИЕ АДМИНИСТРАЦИИ ХАНКАЙСКОГО МУНИЦИПАЛЬНОГО ОКРУГА ПРИМОРСКОГО КРАЯ</t>
  </si>
  <si>
    <t xml:space="preserve">Увеличение прочих остатков денежных средств бюджетов городских округов
</t>
  </si>
  <si>
    <t>01 05 02 01 14 0000 610</t>
  </si>
  <si>
    <t>01 05 02 01 14 0000 510</t>
  </si>
  <si>
    <t>Расходы на капитальный ремонт зданий и обустройство прилегающей территории образовательных учреждений</t>
  </si>
  <si>
    <t>Приложение 12</t>
  </si>
  <si>
    <t xml:space="preserve"> бюджетных ассигнований по муниципальным программам Ханкайского муниципального округа на 2022 год</t>
  </si>
  <si>
    <t xml:space="preserve"> муниципального округа на 2023 и 2024 годы</t>
  </si>
  <si>
    <t>Муниципальная программа "Поддержка и развитие транспортного обслуживания на территории Ханкайского муниципального округа" на 2022 -2026 годы</t>
  </si>
  <si>
    <t xml:space="preserve">от                 № </t>
  </si>
  <si>
    <t>Развитие муниципального дорожного фонда (содержание и ремонт, проектирование, строительство и капитальный ремонт улично- дорожной сети на них и другие расходы)</t>
  </si>
  <si>
    <t>Доля программных расходов</t>
  </si>
  <si>
    <t>Публично-нормативные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</si>
</sst>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4"/>
      <name val="Times New Roman"/>
      <family val="1"/>
    </font>
    <font>
      <b/>
      <i/>
      <sz val="12"/>
      <color indexed="8"/>
      <name val="Times New Roman"/>
      <family val="1"/>
    </font>
    <font>
      <sz val="14"/>
      <name val="Arial Cyr"/>
      <family val="0"/>
    </font>
    <font>
      <sz val="14"/>
      <color indexed="10"/>
      <name val="Times New Roman"/>
      <family val="1"/>
    </font>
    <font>
      <sz val="14"/>
      <color indexed="36"/>
      <name val="Times New Roman"/>
      <family val="1"/>
    </font>
    <font>
      <b/>
      <i/>
      <sz val="14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theme="1"/>
      <name val="Times New Roman"/>
      <family val="1"/>
    </font>
    <font>
      <b/>
      <i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i/>
      <sz val="12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7030A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>
      <alignment vertical="top" wrapText="1"/>
      <protection/>
    </xf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2" fillId="27" borderId="2" applyNumberFormat="0" applyAlignment="0" applyProtection="0"/>
    <xf numFmtId="0" fontId="43" fillId="28" borderId="3" applyNumberFormat="0" applyAlignment="0" applyProtection="0"/>
    <xf numFmtId="0" fontId="4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9" borderId="8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314">
    <xf numFmtId="0" fontId="0" fillId="0" borderId="0" xfId="0" applyFont="1" applyAlignment="1">
      <alignment/>
    </xf>
    <xf numFmtId="0" fontId="57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58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4" fontId="57" fillId="34" borderId="0" xfId="0" applyNumberFormat="1" applyFont="1" applyFill="1" applyAlignment="1">
      <alignment vertical="top"/>
    </xf>
    <xf numFmtId="4" fontId="3" fillId="34" borderId="0" xfId="0" applyNumberFormat="1" applyFont="1" applyFill="1" applyAlignment="1">
      <alignment vertical="top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58" fillId="34" borderId="0" xfId="0" applyNumberFormat="1" applyFont="1" applyFill="1" applyAlignment="1">
      <alignment/>
    </xf>
    <xf numFmtId="0" fontId="57" fillId="34" borderId="0" xfId="0" applyFont="1" applyFill="1" applyBorder="1" applyAlignment="1">
      <alignment/>
    </xf>
    <xf numFmtId="0" fontId="57" fillId="34" borderId="0" xfId="0" applyFont="1" applyFill="1" applyAlignment="1">
      <alignment vertical="top"/>
    </xf>
    <xf numFmtId="0" fontId="57" fillId="34" borderId="0" xfId="0" applyFont="1" applyFill="1" applyBorder="1" applyAlignment="1">
      <alignment vertical="top"/>
    </xf>
    <xf numFmtId="4" fontId="57" fillId="34" borderId="0" xfId="0" applyNumberFormat="1" applyFont="1" applyFill="1" applyBorder="1" applyAlignment="1">
      <alignment vertical="top"/>
    </xf>
    <xf numFmtId="0" fontId="59" fillId="34" borderId="11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7" fillId="0" borderId="12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justify" wrapText="1"/>
    </xf>
    <xf numFmtId="0" fontId="7" fillId="0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34" borderId="12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wrapText="1"/>
    </xf>
    <xf numFmtId="0" fontId="5" fillId="34" borderId="12" xfId="0" applyFont="1" applyFill="1" applyBorder="1" applyAlignment="1">
      <alignment horizontal="justify" vertical="top" wrapText="1"/>
    </xf>
    <xf numFmtId="0" fontId="7" fillId="34" borderId="12" xfId="0" applyFont="1" applyFill="1" applyBorder="1" applyAlignment="1">
      <alignment horizontal="justify" vertical="top" wrapText="1"/>
    </xf>
    <xf numFmtId="0" fontId="7" fillId="34" borderId="12" xfId="0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49" fontId="7" fillId="34" borderId="0" xfId="0" applyNumberFormat="1" applyFont="1" applyFill="1" applyBorder="1" applyAlignment="1">
      <alignment wrapText="1"/>
    </xf>
    <xf numFmtId="0" fontId="7" fillId="34" borderId="0" xfId="0" applyFont="1" applyFill="1" applyBorder="1" applyAlignment="1">
      <alignment wrapText="1"/>
    </xf>
    <xf numFmtId="0" fontId="7" fillId="34" borderId="0" xfId="0" applyFont="1" applyFill="1" applyAlignment="1">
      <alignment vertical="top"/>
    </xf>
    <xf numFmtId="0" fontId="7" fillId="34" borderId="0" xfId="0" applyFont="1" applyFill="1" applyAlignment="1">
      <alignment horizontal="center" vertical="top" wrapText="1"/>
    </xf>
    <xf numFmtId="4" fontId="60" fillId="34" borderId="0" xfId="0" applyNumberFormat="1" applyFont="1" applyFill="1" applyAlignment="1">
      <alignment horizontal="right" vertical="top"/>
    </xf>
    <xf numFmtId="0" fontId="61" fillId="34" borderId="12" xfId="0" applyFont="1" applyFill="1" applyBorder="1" applyAlignment="1">
      <alignment horizontal="center" vertical="top" wrapText="1"/>
    </xf>
    <xf numFmtId="0" fontId="61" fillId="34" borderId="12" xfId="0" applyFont="1" applyFill="1" applyBorder="1" applyAlignment="1">
      <alignment horizontal="center" vertical="center" wrapText="1"/>
    </xf>
    <xf numFmtId="0" fontId="62" fillId="34" borderId="12" xfId="0" applyFont="1" applyFill="1" applyBorder="1" applyAlignment="1">
      <alignment vertical="top" wrapText="1"/>
    </xf>
    <xf numFmtId="49" fontId="62" fillId="34" borderId="12" xfId="0" applyNumberFormat="1" applyFont="1" applyFill="1" applyBorder="1" applyAlignment="1">
      <alignment horizontal="center" vertical="top" shrinkToFit="1"/>
    </xf>
    <xf numFmtId="0" fontId="61" fillId="34" borderId="12" xfId="0" applyFont="1" applyFill="1" applyBorder="1" applyAlignment="1">
      <alignment vertical="top" wrapText="1"/>
    </xf>
    <xf numFmtId="49" fontId="61" fillId="34" borderId="12" xfId="0" applyNumberFormat="1" applyFont="1" applyFill="1" applyBorder="1" applyAlignment="1">
      <alignment horizontal="center" vertical="top" shrinkToFit="1"/>
    </xf>
    <xf numFmtId="0" fontId="7" fillId="34" borderId="12" xfId="0" applyFont="1" applyFill="1" applyBorder="1" applyAlignment="1">
      <alignment vertical="top" wrapText="1"/>
    </xf>
    <xf numFmtId="0" fontId="60" fillId="34" borderId="12" xfId="0" applyFont="1" applyFill="1" applyBorder="1" applyAlignment="1">
      <alignment vertical="top" wrapText="1"/>
    </xf>
    <xf numFmtId="0" fontId="61" fillId="0" borderId="12" xfId="0" applyFont="1" applyBorder="1" applyAlignment="1">
      <alignment vertical="top" wrapText="1"/>
    </xf>
    <xf numFmtId="0" fontId="7" fillId="35" borderId="12" xfId="0" applyFont="1" applyFill="1" applyBorder="1" applyAlignment="1">
      <alignment vertical="top" wrapText="1"/>
    </xf>
    <xf numFmtId="0" fontId="61" fillId="34" borderId="0" xfId="0" applyFont="1" applyFill="1" applyAlignment="1">
      <alignment/>
    </xf>
    <xf numFmtId="4" fontId="7" fillId="34" borderId="0" xfId="0" applyNumberFormat="1" applyFont="1" applyFill="1" applyAlignment="1">
      <alignment vertical="top"/>
    </xf>
    <xf numFmtId="0" fontId="60" fillId="34" borderId="0" xfId="0" applyFont="1" applyFill="1" applyAlignment="1">
      <alignment/>
    </xf>
    <xf numFmtId="0" fontId="60" fillId="34" borderId="0" xfId="0" applyFont="1" applyFill="1" applyAlignment="1">
      <alignment horizontal="center" wrapText="1"/>
    </xf>
    <xf numFmtId="4" fontId="61" fillId="34" borderId="0" xfId="0" applyNumberFormat="1" applyFont="1" applyFill="1" applyAlignment="1">
      <alignment/>
    </xf>
    <xf numFmtId="49" fontId="60" fillId="34" borderId="0" xfId="0" applyNumberFormat="1" applyFont="1" applyFill="1" applyAlignment="1">
      <alignment/>
    </xf>
    <xf numFmtId="4" fontId="60" fillId="34" borderId="0" xfId="0" applyNumberFormat="1" applyFont="1" applyFill="1" applyAlignment="1">
      <alignment/>
    </xf>
    <xf numFmtId="0" fontId="63" fillId="0" borderId="12" xfId="0" applyFont="1" applyBorder="1" applyAlignment="1">
      <alignment wrapText="1"/>
    </xf>
    <xf numFmtId="49" fontId="64" fillId="34" borderId="12" xfId="0" applyNumberFormat="1" applyFont="1" applyFill="1" applyBorder="1" applyAlignment="1">
      <alignment horizontal="center" vertical="top" shrinkToFit="1"/>
    </xf>
    <xf numFmtId="0" fontId="59" fillId="34" borderId="12" xfId="0" applyFont="1" applyFill="1" applyBorder="1" applyAlignment="1">
      <alignment vertical="center" wrapText="1"/>
    </xf>
    <xf numFmtId="49" fontId="65" fillId="34" borderId="12" xfId="0" applyNumberFormat="1" applyFont="1" applyFill="1" applyBorder="1" applyAlignment="1">
      <alignment horizontal="center" vertical="top" shrinkToFit="1"/>
    </xf>
    <xf numFmtId="0" fontId="59" fillId="35" borderId="12" xfId="0" applyFont="1" applyFill="1" applyBorder="1" applyAlignment="1">
      <alignment vertical="center" wrapText="1"/>
    </xf>
    <xf numFmtId="0" fontId="63" fillId="35" borderId="12" xfId="0" applyFont="1" applyFill="1" applyBorder="1" applyAlignment="1">
      <alignment vertical="center" wrapText="1"/>
    </xf>
    <xf numFmtId="0" fontId="65" fillId="35" borderId="12" xfId="0" applyFont="1" applyFill="1" applyBorder="1" applyAlignment="1">
      <alignment vertical="center" wrapText="1"/>
    </xf>
    <xf numFmtId="164" fontId="7" fillId="34" borderId="0" xfId="0" applyNumberFormat="1" applyFont="1" applyFill="1" applyAlignment="1">
      <alignment horizontal="right" wrapText="1"/>
    </xf>
    <xf numFmtId="164" fontId="7" fillId="34" borderId="0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Alignment="1">
      <alignment/>
    </xf>
    <xf numFmtId="164" fontId="3" fillId="34" borderId="0" xfId="0" applyNumberFormat="1" applyFont="1" applyFill="1" applyAlignment="1">
      <alignment/>
    </xf>
    <xf numFmtId="4" fontId="57" fillId="34" borderId="0" xfId="0" applyNumberFormat="1" applyFont="1" applyFill="1" applyAlignment="1">
      <alignment/>
    </xf>
    <xf numFmtId="0" fontId="59" fillId="34" borderId="12" xfId="0" applyFont="1" applyFill="1" applyBorder="1" applyAlignment="1">
      <alignment vertical="top" wrapText="1"/>
    </xf>
    <xf numFmtId="0" fontId="13" fillId="34" borderId="0" xfId="0" applyFont="1" applyFill="1" applyAlignment="1">
      <alignment/>
    </xf>
    <xf numFmtId="4" fontId="13" fillId="34" borderId="0" xfId="0" applyNumberFormat="1" applyFont="1" applyFill="1" applyAlignment="1">
      <alignment/>
    </xf>
    <xf numFmtId="0" fontId="66" fillId="34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0" fillId="35" borderId="12" xfId="0" applyFont="1" applyFill="1" applyBorder="1" applyAlignment="1">
      <alignment vertical="center" wrapText="1"/>
    </xf>
    <xf numFmtId="0" fontId="65" fillId="34" borderId="12" xfId="0" applyFont="1" applyFill="1" applyBorder="1" applyAlignment="1">
      <alignment vertical="top" wrapText="1"/>
    </xf>
    <xf numFmtId="0" fontId="60" fillId="35" borderId="12" xfId="0" applyFont="1" applyFill="1" applyBorder="1" applyAlignment="1">
      <alignment vertical="top" wrapText="1"/>
    </xf>
    <xf numFmtId="0" fontId="60" fillId="34" borderId="11" xfId="0" applyFont="1" applyFill="1" applyBorder="1" applyAlignment="1">
      <alignment vertical="top" wrapText="1"/>
    </xf>
    <xf numFmtId="0" fontId="7" fillId="34" borderId="0" xfId="0" applyFont="1" applyFill="1" applyAlignment="1">
      <alignment vertical="top" wrapText="1"/>
    </xf>
    <xf numFmtId="4" fontId="7" fillId="34" borderId="12" xfId="0" applyNumberFormat="1" applyFont="1" applyFill="1" applyBorder="1" applyAlignment="1">
      <alignment horizontal="right" vertical="top"/>
    </xf>
    <xf numFmtId="4" fontId="7" fillId="34" borderId="12" xfId="0" applyNumberFormat="1" applyFont="1" applyFill="1" applyBorder="1" applyAlignment="1">
      <alignment/>
    </xf>
    <xf numFmtId="4" fontId="61" fillId="34" borderId="12" xfId="0" applyNumberFormat="1" applyFont="1" applyFill="1" applyBorder="1" applyAlignment="1">
      <alignment horizontal="right" vertical="top" shrinkToFit="1"/>
    </xf>
    <xf numFmtId="4" fontId="65" fillId="34" borderId="12" xfId="0" applyNumberFormat="1" applyFont="1" applyFill="1" applyBorder="1" applyAlignment="1">
      <alignment horizontal="right" vertical="top" shrinkToFit="1"/>
    </xf>
    <xf numFmtId="4" fontId="62" fillId="34" borderId="12" xfId="0" applyNumberFormat="1" applyFont="1" applyFill="1" applyBorder="1" applyAlignment="1">
      <alignment horizontal="right" vertical="top" shrinkToFit="1"/>
    </xf>
    <xf numFmtId="4" fontId="62" fillId="34" borderId="0" xfId="0" applyNumberFormat="1" applyFont="1" applyFill="1" applyBorder="1" applyAlignment="1">
      <alignment horizontal="right" vertical="top" shrinkToFit="1"/>
    </xf>
    <xf numFmtId="4" fontId="58" fillId="34" borderId="0" xfId="0" applyNumberFormat="1" applyFont="1" applyFill="1" applyAlignment="1">
      <alignment vertical="top"/>
    </xf>
    <xf numFmtId="4" fontId="5" fillId="0" borderId="12" xfId="0" applyNumberFormat="1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right" wrapText="1"/>
    </xf>
    <xf numFmtId="4" fontId="7" fillId="34" borderId="12" xfId="0" applyNumberFormat="1" applyFont="1" applyFill="1" applyBorder="1" applyAlignment="1">
      <alignment horizontal="right" wrapText="1"/>
    </xf>
    <xf numFmtId="4" fontId="5" fillId="34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4" fontId="6" fillId="34" borderId="0" xfId="0" applyNumberFormat="1" applyFont="1" applyFill="1" applyAlignment="1">
      <alignment/>
    </xf>
    <xf numFmtId="4" fontId="64" fillId="34" borderId="12" xfId="0" applyNumberFormat="1" applyFont="1" applyFill="1" applyBorder="1" applyAlignment="1">
      <alignment horizontal="right" vertical="top" shrinkToFit="1"/>
    </xf>
    <xf numFmtId="4" fontId="62" fillId="34" borderId="13" xfId="0" applyNumberFormat="1" applyFont="1" applyFill="1" applyBorder="1" applyAlignment="1">
      <alignment horizontal="right" vertical="top" shrinkToFit="1"/>
    </xf>
    <xf numFmtId="0" fontId="61" fillId="34" borderId="0" xfId="0" applyFont="1" applyFill="1" applyAlignment="1">
      <alignment wrapText="1"/>
    </xf>
    <xf numFmtId="4" fontId="61" fillId="34" borderId="0" xfId="0" applyNumberFormat="1" applyFont="1" applyFill="1" applyAlignment="1">
      <alignment wrapText="1"/>
    </xf>
    <xf numFmtId="164" fontId="57" fillId="34" borderId="0" xfId="0" applyNumberFormat="1" applyFont="1" applyFill="1" applyAlignment="1">
      <alignment/>
    </xf>
    <xf numFmtId="164" fontId="58" fillId="34" borderId="0" xfId="0" applyNumberFormat="1" applyFont="1" applyFill="1" applyAlignment="1">
      <alignment/>
    </xf>
    <xf numFmtId="0" fontId="15" fillId="34" borderId="14" xfId="0" applyFont="1" applyFill="1" applyBorder="1" applyAlignment="1">
      <alignment vertical="top" wrapText="1"/>
    </xf>
    <xf numFmtId="0" fontId="62" fillId="35" borderId="12" xfId="0" applyFont="1" applyFill="1" applyBorder="1" applyAlignment="1">
      <alignment vertical="center" wrapText="1"/>
    </xf>
    <xf numFmtId="4" fontId="6" fillId="34" borderId="0" xfId="0" applyNumberFormat="1" applyFont="1" applyFill="1" applyAlignment="1">
      <alignment vertical="top"/>
    </xf>
    <xf numFmtId="164" fontId="6" fillId="34" borderId="0" xfId="0" applyNumberFormat="1" applyFont="1" applyFill="1" applyAlignment="1">
      <alignment/>
    </xf>
    <xf numFmtId="49" fontId="62" fillId="34" borderId="12" xfId="0" applyNumberFormat="1" applyFont="1" applyFill="1" applyBorder="1" applyAlignment="1">
      <alignment horizontal="center" shrinkToFit="1"/>
    </xf>
    <xf numFmtId="4" fontId="62" fillId="34" borderId="12" xfId="0" applyNumberFormat="1" applyFont="1" applyFill="1" applyBorder="1" applyAlignment="1">
      <alignment horizontal="right" shrinkToFit="1"/>
    </xf>
    <xf numFmtId="4" fontId="58" fillId="34" borderId="0" xfId="0" applyNumberFormat="1" applyFont="1" applyFill="1" applyAlignment="1">
      <alignment/>
    </xf>
    <xf numFmtId="4" fontId="6" fillId="34" borderId="0" xfId="0" applyNumberFormat="1" applyFont="1" applyFill="1" applyAlignment="1">
      <alignment/>
    </xf>
    <xf numFmtId="164" fontId="6" fillId="34" borderId="0" xfId="0" applyNumberFormat="1" applyFont="1" applyFill="1" applyAlignment="1">
      <alignment/>
    </xf>
    <xf numFmtId="0" fontId="58" fillId="34" borderId="0" xfId="0" applyFont="1" applyFill="1" applyAlignment="1">
      <alignment/>
    </xf>
    <xf numFmtId="0" fontId="67" fillId="35" borderId="12" xfId="0" applyFont="1" applyFill="1" applyBorder="1" applyAlignment="1">
      <alignment vertical="center" wrapText="1"/>
    </xf>
    <xf numFmtId="0" fontId="66" fillId="34" borderId="0" xfId="0" applyFont="1" applyFill="1" applyAlignment="1">
      <alignment vertical="top"/>
    </xf>
    <xf numFmtId="4" fontId="66" fillId="34" borderId="0" xfId="0" applyNumberFormat="1" applyFont="1" applyFill="1" applyAlignment="1">
      <alignment vertical="top"/>
    </xf>
    <xf numFmtId="4" fontId="5" fillId="0" borderId="12" xfId="0" applyNumberFormat="1" applyFont="1" applyFill="1" applyBorder="1" applyAlignment="1">
      <alignment horizontal="right" wrapText="1"/>
    </xf>
    <xf numFmtId="164" fontId="66" fillId="34" borderId="0" xfId="0" applyNumberFormat="1" applyFont="1" applyFill="1" applyAlignment="1">
      <alignment/>
    </xf>
    <xf numFmtId="0" fontId="62" fillId="34" borderId="12" xfId="0" applyFont="1" applyFill="1" applyBorder="1" applyAlignment="1">
      <alignment wrapText="1"/>
    </xf>
    <xf numFmtId="4" fontId="7" fillId="0" borderId="12" xfId="0" applyNumberFormat="1" applyFont="1" applyFill="1" applyBorder="1" applyAlignment="1">
      <alignment/>
    </xf>
    <xf numFmtId="4" fontId="7" fillId="34" borderId="0" xfId="0" applyNumberFormat="1" applyFont="1" applyFill="1" applyBorder="1" applyAlignment="1">
      <alignment horizontal="right" wrapText="1"/>
    </xf>
    <xf numFmtId="0" fontId="60" fillId="0" borderId="0" xfId="0" applyFont="1" applyAlignment="1">
      <alignment/>
    </xf>
    <xf numFmtId="0" fontId="7" fillId="34" borderId="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68" fillId="0" borderId="0" xfId="0" applyFont="1" applyAlignment="1">
      <alignment/>
    </xf>
    <xf numFmtId="4" fontId="7" fillId="34" borderId="12" xfId="0" applyNumberFormat="1" applyFont="1" applyFill="1" applyBorder="1" applyAlignment="1">
      <alignment horizontal="center" vertical="center" wrapText="1"/>
    </xf>
    <xf numFmtId="0" fontId="61" fillId="34" borderId="12" xfId="0" applyFont="1" applyFill="1" applyBorder="1" applyAlignment="1">
      <alignment wrapText="1"/>
    </xf>
    <xf numFmtId="4" fontId="7" fillId="34" borderId="0" xfId="0" applyNumberFormat="1" applyFont="1" applyFill="1" applyAlignment="1">
      <alignment horizontal="right" vertical="top"/>
    </xf>
    <xf numFmtId="49" fontId="7" fillId="34" borderId="0" xfId="0" applyNumberFormat="1" applyFont="1" applyFill="1" applyAlignment="1">
      <alignment horizontal="right"/>
    </xf>
    <xf numFmtId="0" fontId="5" fillId="34" borderId="0" xfId="0" applyFont="1" applyFill="1" applyAlignment="1">
      <alignment vertical="top"/>
    </xf>
    <xf numFmtId="0" fontId="5" fillId="34" borderId="0" xfId="0" applyFont="1" applyFill="1" applyAlignment="1">
      <alignment/>
    </xf>
    <xf numFmtId="4" fontId="5" fillId="34" borderId="0" xfId="0" applyNumberFormat="1" applyFont="1" applyFill="1" applyAlignment="1">
      <alignment vertical="top"/>
    </xf>
    <xf numFmtId="0" fontId="6" fillId="34" borderId="0" xfId="0" applyFont="1" applyFill="1" applyAlignment="1">
      <alignment/>
    </xf>
    <xf numFmtId="0" fontId="60" fillId="34" borderId="0" xfId="0" applyFont="1" applyFill="1" applyAlignment="1">
      <alignment vertical="top"/>
    </xf>
    <xf numFmtId="0" fontId="69" fillId="34" borderId="0" xfId="0" applyFont="1" applyFill="1" applyAlignment="1">
      <alignment/>
    </xf>
    <xf numFmtId="0" fontId="65" fillId="34" borderId="12" xfId="0" applyFont="1" applyFill="1" applyBorder="1" applyAlignment="1">
      <alignment wrapText="1"/>
    </xf>
    <xf numFmtId="0" fontId="7" fillId="34" borderId="0" xfId="0" applyFont="1" applyFill="1" applyBorder="1" applyAlignment="1">
      <alignment horizontal="center" vertical="top" wrapText="1"/>
    </xf>
    <xf numFmtId="0" fontId="60" fillId="34" borderId="0" xfId="0" applyFont="1" applyFill="1" applyBorder="1" applyAlignment="1">
      <alignment/>
    </xf>
    <xf numFmtId="4" fontId="65" fillId="34" borderId="12" xfId="0" applyNumberFormat="1" applyFont="1" applyFill="1" applyBorder="1" applyAlignment="1">
      <alignment horizontal="right" vertical="top"/>
    </xf>
    <xf numFmtId="4" fontId="13" fillId="34" borderId="0" xfId="0" applyNumberFormat="1" applyFont="1" applyFill="1" applyAlignment="1">
      <alignment vertical="top"/>
    </xf>
    <xf numFmtId="0" fontId="15" fillId="34" borderId="12" xfId="0" applyFont="1" applyFill="1" applyBorder="1" applyAlignment="1">
      <alignment vertical="top" wrapText="1"/>
    </xf>
    <xf numFmtId="0" fontId="67" fillId="34" borderId="12" xfId="0" applyFont="1" applyFill="1" applyBorder="1" applyAlignment="1">
      <alignment vertical="top" wrapText="1"/>
    </xf>
    <xf numFmtId="0" fontId="59" fillId="0" borderId="12" xfId="0" applyFont="1" applyBorder="1" applyAlignment="1">
      <alignment vertical="top"/>
    </xf>
    <xf numFmtId="0" fontId="5" fillId="0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wrapText="1"/>
    </xf>
    <xf numFmtId="0" fontId="60" fillId="0" borderId="0" xfId="0" applyFont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164" fontId="7" fillId="34" borderId="12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Alignment="1">
      <alignment/>
    </xf>
    <xf numFmtId="4" fontId="7" fillId="34" borderId="0" xfId="0" applyNumberFormat="1" applyFont="1" applyFill="1" applyAlignment="1">
      <alignment/>
    </xf>
    <xf numFmtId="164" fontId="7" fillId="34" borderId="0" xfId="0" applyNumberFormat="1" applyFont="1" applyFill="1" applyAlignment="1">
      <alignment vertical="top"/>
    </xf>
    <xf numFmtId="4" fontId="68" fillId="0" borderId="0" xfId="0" applyNumberFormat="1" applyFont="1" applyAlignment="1">
      <alignment/>
    </xf>
    <xf numFmtId="0" fontId="67" fillId="0" borderId="12" xfId="0" applyFont="1" applyFill="1" applyBorder="1" applyAlignment="1">
      <alignment horizontal="left"/>
    </xf>
    <xf numFmtId="0" fontId="67" fillId="0" borderId="12" xfId="0" applyFont="1" applyFill="1" applyBorder="1" applyAlignment="1">
      <alignment horizontal="left" wrapText="1"/>
    </xf>
    <xf numFmtId="0" fontId="60" fillId="0" borderId="14" xfId="0" applyFont="1" applyFill="1" applyBorder="1" applyAlignment="1">
      <alignment wrapText="1"/>
    </xf>
    <xf numFmtId="0" fontId="60" fillId="0" borderId="14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justify" wrapText="1"/>
    </xf>
    <xf numFmtId="0" fontId="60" fillId="0" borderId="12" xfId="0" applyFont="1" applyFill="1" applyBorder="1" applyAlignment="1">
      <alignment wrapText="1"/>
    </xf>
    <xf numFmtId="0" fontId="60" fillId="0" borderId="12" xfId="0" applyFont="1" applyFill="1" applyBorder="1" applyAlignment="1">
      <alignment horizontal="left" wrapText="1"/>
    </xf>
    <xf numFmtId="0" fontId="60" fillId="0" borderId="12" xfId="0" applyFont="1" applyFill="1" applyBorder="1" applyAlignment="1">
      <alignment horizontal="justify" wrapText="1"/>
    </xf>
    <xf numFmtId="0" fontId="60" fillId="34" borderId="12" xfId="0" applyFont="1" applyFill="1" applyBorder="1" applyAlignment="1">
      <alignment horizontal="left" wrapText="1"/>
    </xf>
    <xf numFmtId="4" fontId="60" fillId="0" borderId="15" xfId="0" applyNumberFormat="1" applyFont="1" applyFill="1" applyBorder="1" applyAlignment="1">
      <alignment horizontal="right"/>
    </xf>
    <xf numFmtId="4" fontId="60" fillId="0" borderId="12" xfId="0" applyNumberFormat="1" applyFont="1" applyFill="1" applyBorder="1" applyAlignment="1">
      <alignment horizontal="right"/>
    </xf>
    <xf numFmtId="4" fontId="67" fillId="0" borderId="12" xfId="0" applyNumberFormat="1" applyFont="1" applyFill="1" applyBorder="1" applyAlignment="1">
      <alignment horizontal="right"/>
    </xf>
    <xf numFmtId="4" fontId="70" fillId="36" borderId="0" xfId="0" applyNumberFormat="1" applyFont="1" applyFill="1" applyAlignment="1">
      <alignment vertical="top"/>
    </xf>
    <xf numFmtId="4" fontId="71" fillId="34" borderId="0" xfId="0" applyNumberFormat="1" applyFont="1" applyFill="1" applyAlignment="1">
      <alignment vertical="top"/>
    </xf>
    <xf numFmtId="0" fontId="58" fillId="34" borderId="0" xfId="0" applyFont="1" applyFill="1" applyAlignment="1">
      <alignment vertical="top"/>
    </xf>
    <xf numFmtId="4" fontId="58" fillId="34" borderId="0" xfId="0" applyNumberFormat="1" applyFont="1" applyFill="1" applyAlignment="1">
      <alignment horizontal="right" vertical="top"/>
    </xf>
    <xf numFmtId="0" fontId="20" fillId="34" borderId="12" xfId="0" applyFont="1" applyFill="1" applyBorder="1" applyAlignment="1">
      <alignment vertical="top" wrapText="1"/>
    </xf>
    <xf numFmtId="0" fontId="15" fillId="0" borderId="12" xfId="0" applyFont="1" applyBorder="1" applyAlignment="1">
      <alignment vertical="top"/>
    </xf>
    <xf numFmtId="0" fontId="20" fillId="34" borderId="12" xfId="0" applyFont="1" applyFill="1" applyBorder="1" applyAlignment="1">
      <alignment horizontal="center" vertical="top"/>
    </xf>
    <xf numFmtId="0" fontId="15" fillId="34" borderId="12" xfId="0" applyFont="1" applyFill="1" applyBorder="1" applyAlignment="1">
      <alignment horizontal="center" vertical="top"/>
    </xf>
    <xf numFmtId="0" fontId="60" fillId="34" borderId="14" xfId="0" applyFont="1" applyFill="1" applyBorder="1" applyAlignment="1">
      <alignment wrapText="1"/>
    </xf>
    <xf numFmtId="0" fontId="59" fillId="35" borderId="12" xfId="0" applyFont="1" applyFill="1" applyBorder="1" applyAlignment="1">
      <alignment vertical="top" wrapText="1"/>
    </xf>
    <xf numFmtId="0" fontId="60" fillId="0" borderId="12" xfId="0" applyFont="1" applyFill="1" applyBorder="1" applyAlignment="1">
      <alignment horizontal="justify" vertical="top" wrapText="1"/>
    </xf>
    <xf numFmtId="0" fontId="7" fillId="35" borderId="12" xfId="0" applyFont="1" applyFill="1" applyBorder="1" applyAlignment="1">
      <alignment vertical="center" wrapText="1"/>
    </xf>
    <xf numFmtId="0" fontId="15" fillId="35" borderId="12" xfId="0" applyFont="1" applyFill="1" applyBorder="1" applyAlignment="1">
      <alignment vertical="top" wrapText="1"/>
    </xf>
    <xf numFmtId="0" fontId="7" fillId="34" borderId="0" xfId="0" applyFont="1" applyFill="1" applyAlignment="1">
      <alignment horizontal="center" wrapText="1"/>
    </xf>
    <xf numFmtId="0" fontId="7" fillId="34" borderId="0" xfId="0" applyFont="1" applyFill="1" applyAlignment="1">
      <alignment horizontal="center" wrapText="1"/>
    </xf>
    <xf numFmtId="49" fontId="61" fillId="0" borderId="12" xfId="0" applyNumberFormat="1" applyFont="1" applyFill="1" applyBorder="1" applyAlignment="1">
      <alignment horizontal="center" vertical="top" shrinkToFit="1"/>
    </xf>
    <xf numFmtId="0" fontId="61" fillId="0" borderId="12" xfId="0" applyFont="1" applyFill="1" applyBorder="1" applyAlignment="1">
      <alignment vertical="top" wrapText="1"/>
    </xf>
    <xf numFmtId="0" fontId="7" fillId="34" borderId="0" xfId="0" applyFont="1" applyFill="1" applyBorder="1" applyAlignment="1">
      <alignment horizontal="center" wrapText="1"/>
    </xf>
    <xf numFmtId="0" fontId="60" fillId="0" borderId="0" xfId="0" applyFont="1" applyBorder="1" applyAlignment="1">
      <alignment/>
    </xf>
    <xf numFmtId="4" fontId="61" fillId="0" borderId="12" xfId="0" applyNumberFormat="1" applyFont="1" applyFill="1" applyBorder="1" applyAlignment="1">
      <alignment horizontal="right" vertical="top" shrinkToFit="1"/>
    </xf>
    <xf numFmtId="0" fontId="7" fillId="34" borderId="12" xfId="0" applyFont="1" applyFill="1" applyBorder="1" applyAlignment="1">
      <alignment horizontal="left" vertical="center" wrapText="1"/>
    </xf>
    <xf numFmtId="49" fontId="61" fillId="34" borderId="16" xfId="0" applyNumberFormat="1" applyFont="1" applyFill="1" applyBorder="1" applyAlignment="1">
      <alignment horizontal="center" vertical="top" shrinkToFit="1"/>
    </xf>
    <xf numFmtId="49" fontId="65" fillId="34" borderId="16" xfId="0" applyNumberFormat="1" applyFont="1" applyFill="1" applyBorder="1" applyAlignment="1">
      <alignment horizontal="center" vertical="top" shrinkToFit="1"/>
    </xf>
    <xf numFmtId="49" fontId="61" fillId="0" borderId="16" xfId="0" applyNumberFormat="1" applyFont="1" applyFill="1" applyBorder="1" applyAlignment="1">
      <alignment horizontal="center" vertical="top" shrinkToFit="1"/>
    </xf>
    <xf numFmtId="4" fontId="64" fillId="0" borderId="12" xfId="0" applyNumberFormat="1" applyFont="1" applyFill="1" applyBorder="1" applyAlignment="1">
      <alignment horizontal="right" vertical="top" shrinkToFit="1"/>
    </xf>
    <xf numFmtId="4" fontId="65" fillId="0" borderId="12" xfId="0" applyNumberFormat="1" applyFont="1" applyFill="1" applyBorder="1" applyAlignment="1">
      <alignment horizontal="right" vertical="top" shrinkToFi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right"/>
    </xf>
    <xf numFmtId="0" fontId="7" fillId="34" borderId="0" xfId="0" applyFont="1" applyFill="1" applyAlignment="1">
      <alignment horizontal="center" wrapText="1"/>
    </xf>
    <xf numFmtId="0" fontId="3" fillId="36" borderId="0" xfId="0" applyFont="1" applyFill="1" applyAlignment="1">
      <alignment/>
    </xf>
    <xf numFmtId="164" fontId="7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vertical="center" wrapText="1"/>
    </xf>
    <xf numFmtId="0" fontId="5" fillId="34" borderId="12" xfId="0" applyFont="1" applyFill="1" applyBorder="1" applyAlignment="1">
      <alignment vertical="center"/>
    </xf>
    <xf numFmtId="49" fontId="62" fillId="34" borderId="12" xfId="0" applyNumberFormat="1" applyFont="1" applyFill="1" applyBorder="1" applyAlignment="1">
      <alignment horizontal="center" vertical="center" shrinkToFit="1"/>
    </xf>
    <xf numFmtId="4" fontId="7" fillId="34" borderId="16" xfId="0" applyNumberFormat="1" applyFont="1" applyFill="1" applyBorder="1" applyAlignment="1">
      <alignment horizontal="center" vertical="center" wrapText="1"/>
    </xf>
    <xf numFmtId="4" fontId="61" fillId="0" borderId="16" xfId="0" applyNumberFormat="1" applyFont="1" applyFill="1" applyBorder="1" applyAlignment="1">
      <alignment horizontal="right" vertical="top" shrinkToFit="1"/>
    </xf>
    <xf numFmtId="0" fontId="7" fillId="34" borderId="12" xfId="0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right" vertical="top"/>
    </xf>
    <xf numFmtId="0" fontId="7" fillId="0" borderId="12" xfId="0" applyFont="1" applyFill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top" wrapText="1"/>
    </xf>
    <xf numFmtId="4" fontId="7" fillId="0" borderId="12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left" vertical="top" wrapText="1"/>
    </xf>
    <xf numFmtId="0" fontId="61" fillId="0" borderId="0" xfId="0" applyFont="1" applyFill="1" applyAlignment="1">
      <alignment/>
    </xf>
    <xf numFmtId="0" fontId="5" fillId="34" borderId="12" xfId="0" applyFont="1" applyFill="1" applyBorder="1" applyAlignment="1">
      <alignment vertical="center" wrapText="1"/>
    </xf>
    <xf numFmtId="0" fontId="62" fillId="0" borderId="12" xfId="0" applyFont="1" applyFill="1" applyBorder="1" applyAlignment="1">
      <alignment vertical="top" wrapText="1"/>
    </xf>
    <xf numFmtId="49" fontId="62" fillId="0" borderId="12" xfId="0" applyNumberFormat="1" applyFont="1" applyFill="1" applyBorder="1" applyAlignment="1">
      <alignment horizontal="center" vertical="top" shrinkToFit="1"/>
    </xf>
    <xf numFmtId="49" fontId="62" fillId="0" borderId="16" xfId="0" applyNumberFormat="1" applyFont="1" applyFill="1" applyBorder="1" applyAlignment="1">
      <alignment horizontal="center" vertical="top" shrinkToFit="1"/>
    </xf>
    <xf numFmtId="4" fontId="62" fillId="0" borderId="16" xfId="0" applyNumberFormat="1" applyFont="1" applyFill="1" applyBorder="1" applyAlignment="1">
      <alignment horizontal="right" vertical="top" shrinkToFit="1"/>
    </xf>
    <xf numFmtId="4" fontId="7" fillId="0" borderId="16" xfId="0" applyNumberFormat="1" applyFont="1" applyFill="1" applyBorder="1" applyAlignment="1">
      <alignment horizontal="right" vertical="top"/>
    </xf>
    <xf numFmtId="0" fontId="65" fillId="0" borderId="12" xfId="0" applyFont="1" applyFill="1" applyBorder="1" applyAlignment="1">
      <alignment vertical="top" wrapText="1"/>
    </xf>
    <xf numFmtId="49" fontId="65" fillId="0" borderId="12" xfId="0" applyNumberFormat="1" applyFont="1" applyFill="1" applyBorder="1" applyAlignment="1">
      <alignment horizontal="center" vertical="top" shrinkToFit="1"/>
    </xf>
    <xf numFmtId="49" fontId="65" fillId="0" borderId="16" xfId="0" applyNumberFormat="1" applyFont="1" applyFill="1" applyBorder="1" applyAlignment="1">
      <alignment horizontal="center" vertical="top" shrinkToFit="1"/>
    </xf>
    <xf numFmtId="4" fontId="65" fillId="0" borderId="16" xfId="0" applyNumberFormat="1" applyFont="1" applyFill="1" applyBorder="1" applyAlignment="1">
      <alignment horizontal="right" vertical="top" shrinkToFit="1"/>
    </xf>
    <xf numFmtId="0" fontId="60" fillId="0" borderId="12" xfId="0" applyFont="1" applyFill="1" applyBorder="1" applyAlignment="1">
      <alignment vertical="top" wrapText="1"/>
    </xf>
    <xf numFmtId="0" fontId="59" fillId="0" borderId="12" xfId="0" applyFont="1" applyFill="1" applyBorder="1" applyAlignment="1">
      <alignment vertical="top" wrapText="1"/>
    </xf>
    <xf numFmtId="4" fontId="15" fillId="0" borderId="16" xfId="0" applyNumberFormat="1" applyFont="1" applyFill="1" applyBorder="1" applyAlignment="1">
      <alignment horizontal="right" vertical="top"/>
    </xf>
    <xf numFmtId="0" fontId="60" fillId="0" borderId="11" xfId="0" applyFont="1" applyFill="1" applyBorder="1" applyAlignment="1">
      <alignment vertical="top" wrapText="1"/>
    </xf>
    <xf numFmtId="4" fontId="7" fillId="0" borderId="16" xfId="0" applyNumberFormat="1" applyFont="1" applyFill="1" applyBorder="1" applyAlignment="1">
      <alignment vertical="top"/>
    </xf>
    <xf numFmtId="49" fontId="7" fillId="0" borderId="12" xfId="0" applyNumberFormat="1" applyFont="1" applyFill="1" applyBorder="1" applyAlignment="1">
      <alignment horizontal="center" vertical="top" shrinkToFit="1"/>
    </xf>
    <xf numFmtId="0" fontId="7" fillId="0" borderId="0" xfId="0" applyFont="1" applyFill="1" applyAlignment="1">
      <alignment vertical="top" wrapText="1"/>
    </xf>
    <xf numFmtId="4" fontId="15" fillId="0" borderId="16" xfId="0" applyNumberFormat="1" applyFont="1" applyFill="1" applyBorder="1" applyAlignment="1">
      <alignment horizontal="right" vertical="top" shrinkToFit="1"/>
    </xf>
    <xf numFmtId="0" fontId="15" fillId="0" borderId="12" xfId="0" applyFont="1" applyFill="1" applyBorder="1" applyAlignment="1">
      <alignment vertical="top" wrapText="1"/>
    </xf>
    <xf numFmtId="4" fontId="15" fillId="0" borderId="12" xfId="0" applyNumberFormat="1" applyFont="1" applyFill="1" applyBorder="1" applyAlignment="1">
      <alignment horizontal="right" vertical="top"/>
    </xf>
    <xf numFmtId="0" fontId="61" fillId="0" borderId="12" xfId="0" applyFont="1" applyFill="1" applyBorder="1" applyAlignment="1">
      <alignment wrapText="1"/>
    </xf>
    <xf numFmtId="0" fontId="60" fillId="0" borderId="12" xfId="0" applyFont="1" applyFill="1" applyBorder="1" applyAlignment="1">
      <alignment vertical="top"/>
    </xf>
    <xf numFmtId="4" fontId="15" fillId="0" borderId="16" xfId="0" applyNumberFormat="1" applyFont="1" applyFill="1" applyBorder="1" applyAlignment="1">
      <alignment vertical="top"/>
    </xf>
    <xf numFmtId="0" fontId="7" fillId="0" borderId="17" xfId="0" applyFont="1" applyFill="1" applyBorder="1" applyAlignment="1">
      <alignment horizontal="center" vertical="top"/>
    </xf>
    <xf numFmtId="4" fontId="7" fillId="0" borderId="16" xfId="0" applyNumberFormat="1" applyFont="1" applyFill="1" applyBorder="1" applyAlignment="1">
      <alignment/>
    </xf>
    <xf numFmtId="4" fontId="62" fillId="0" borderId="12" xfId="0" applyNumberFormat="1" applyFont="1" applyFill="1" applyBorder="1" applyAlignment="1">
      <alignment horizontal="right" vertical="top" shrinkToFit="1"/>
    </xf>
    <xf numFmtId="4" fontId="67" fillId="0" borderId="12" xfId="0" applyNumberFormat="1" applyFont="1" applyFill="1" applyBorder="1" applyAlignment="1">
      <alignment vertical="top"/>
    </xf>
    <xf numFmtId="4" fontId="7" fillId="0" borderId="12" xfId="0" applyNumberFormat="1" applyFont="1" applyFill="1" applyBorder="1" applyAlignment="1">
      <alignment horizontal="right" vertical="top" wrapText="1"/>
    </xf>
    <xf numFmtId="4" fontId="7" fillId="0" borderId="12" xfId="0" applyNumberFormat="1" applyFont="1" applyFill="1" applyBorder="1" applyAlignment="1">
      <alignment vertical="top"/>
    </xf>
    <xf numFmtId="4" fontId="15" fillId="0" borderId="12" xfId="0" applyNumberFormat="1" applyFont="1" applyFill="1" applyBorder="1" applyAlignment="1">
      <alignment horizontal="right" vertical="top" shrinkToFit="1"/>
    </xf>
    <xf numFmtId="4" fontId="15" fillId="0" borderId="12" xfId="0" applyNumberFormat="1" applyFont="1" applyFill="1" applyBorder="1" applyAlignment="1">
      <alignment vertical="top"/>
    </xf>
    <xf numFmtId="0" fontId="60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4" fontId="65" fillId="0" borderId="12" xfId="0" applyNumberFormat="1" applyFont="1" applyFill="1" applyBorder="1" applyAlignment="1" quotePrefix="1">
      <alignment horizontal="right" vertical="top" shrinkToFit="1"/>
    </xf>
    <xf numFmtId="4" fontId="65" fillId="0" borderId="16" xfId="0" applyNumberFormat="1" applyFont="1" applyFill="1" applyBorder="1" applyAlignment="1" quotePrefix="1">
      <alignment horizontal="right" vertical="top" shrinkToFit="1"/>
    </xf>
    <xf numFmtId="0" fontId="5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center"/>
    </xf>
    <xf numFmtId="49" fontId="62" fillId="0" borderId="12" xfId="0" applyNumberFormat="1" applyFont="1" applyFill="1" applyBorder="1" applyAlignment="1">
      <alignment horizontal="center" vertical="center" shrinkToFit="1"/>
    </xf>
    <xf numFmtId="4" fontId="5" fillId="0" borderId="12" xfId="0" applyNumberFormat="1" applyFont="1" applyFill="1" applyBorder="1" applyAlignment="1">
      <alignment vertical="top"/>
    </xf>
    <xf numFmtId="4" fontId="5" fillId="0" borderId="16" xfId="0" applyNumberFormat="1" applyFont="1" applyFill="1" applyBorder="1" applyAlignment="1">
      <alignment vertical="top"/>
    </xf>
    <xf numFmtId="0" fontId="8" fillId="35" borderId="14" xfId="0" applyFont="1" applyFill="1" applyBorder="1" applyAlignment="1">
      <alignment vertical="center" wrapText="1"/>
    </xf>
    <xf numFmtId="0" fontId="60" fillId="35" borderId="14" xfId="0" applyFont="1" applyFill="1" applyBorder="1" applyAlignment="1">
      <alignment vertical="center" wrapText="1"/>
    </xf>
    <xf numFmtId="49" fontId="61" fillId="36" borderId="12" xfId="0" applyNumberFormat="1" applyFont="1" applyFill="1" applyBorder="1" applyAlignment="1">
      <alignment horizontal="center" vertical="top" shrinkToFit="1"/>
    </xf>
    <xf numFmtId="0" fontId="7" fillId="0" borderId="0" xfId="0" applyFont="1" applyFill="1" applyAlignment="1">
      <alignment horizontal="right"/>
    </xf>
    <xf numFmtId="0" fontId="7" fillId="34" borderId="0" xfId="0" applyFont="1" applyFill="1" applyAlignment="1">
      <alignment horizontal="center" wrapText="1"/>
    </xf>
    <xf numFmtId="4" fontId="7" fillId="34" borderId="12" xfId="0" applyNumberFormat="1" applyFont="1" applyFill="1" applyBorder="1" applyAlignment="1">
      <alignment vertical="top"/>
    </xf>
    <xf numFmtId="4" fontId="15" fillId="34" borderId="12" xfId="0" applyNumberFormat="1" applyFont="1" applyFill="1" applyBorder="1" applyAlignment="1">
      <alignment vertical="top"/>
    </xf>
    <xf numFmtId="4" fontId="65" fillId="34" borderId="12" xfId="0" applyNumberFormat="1" applyFont="1" applyFill="1" applyBorder="1" applyAlignment="1" quotePrefix="1">
      <alignment horizontal="right" vertical="top" shrinkToFit="1"/>
    </xf>
    <xf numFmtId="4" fontId="5" fillId="34" borderId="12" xfId="0" applyNumberFormat="1" applyFont="1" applyFill="1" applyBorder="1" applyAlignment="1">
      <alignment vertical="top"/>
    </xf>
    <xf numFmtId="4" fontId="7" fillId="34" borderId="12" xfId="0" applyNumberFormat="1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wrapText="1"/>
    </xf>
    <xf numFmtId="49" fontId="72" fillId="34" borderId="0" xfId="0" applyNumberFormat="1" applyFont="1" applyFill="1" applyAlignment="1">
      <alignment/>
    </xf>
    <xf numFmtId="4" fontId="70" fillId="34" borderId="0" xfId="0" applyNumberFormat="1" applyFont="1" applyFill="1" applyAlignment="1">
      <alignment/>
    </xf>
    <xf numFmtId="4" fontId="72" fillId="34" borderId="0" xfId="0" applyNumberFormat="1" applyFont="1" applyFill="1" applyAlignment="1">
      <alignment/>
    </xf>
    <xf numFmtId="4" fontId="70" fillId="34" borderId="0" xfId="0" applyNumberFormat="1" applyFont="1" applyFill="1" applyAlignment="1">
      <alignment wrapText="1"/>
    </xf>
    <xf numFmtId="0" fontId="70" fillId="34" borderId="0" xfId="0" applyFont="1" applyFill="1" applyAlignment="1">
      <alignment wrapText="1"/>
    </xf>
    <xf numFmtId="0" fontId="60" fillId="34" borderId="0" xfId="0" applyFont="1" applyFill="1" applyAlignment="1">
      <alignment horizontal="left"/>
    </xf>
    <xf numFmtId="0" fontId="67" fillId="0" borderId="14" xfId="0" applyFont="1" applyFill="1" applyBorder="1" applyAlignment="1">
      <alignment vertical="center" wrapText="1"/>
    </xf>
    <xf numFmtId="0" fontId="9" fillId="35" borderId="14" xfId="0" applyFont="1" applyFill="1" applyBorder="1" applyAlignment="1">
      <alignment vertical="center" wrapText="1"/>
    </xf>
    <xf numFmtId="0" fontId="60" fillId="0" borderId="14" xfId="0" applyFont="1" applyFill="1" applyBorder="1" applyAlignment="1">
      <alignment vertical="center" wrapText="1"/>
    </xf>
    <xf numFmtId="0" fontId="7" fillId="0" borderId="0" xfId="0" applyFont="1" applyFill="1" applyAlignment="1">
      <alignment horizontal="right"/>
    </xf>
    <xf numFmtId="0" fontId="60" fillId="0" borderId="0" xfId="0" applyFont="1" applyAlignment="1">
      <alignment horizontal="right"/>
    </xf>
    <xf numFmtId="0" fontId="3" fillId="34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0" fontId="3" fillId="34" borderId="0" xfId="0" applyFont="1" applyFill="1" applyAlignment="1">
      <alignment horizontal="right"/>
    </xf>
    <xf numFmtId="0" fontId="60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top" wrapText="1"/>
    </xf>
    <xf numFmtId="0" fontId="60" fillId="0" borderId="12" xfId="0" applyFont="1" applyBorder="1" applyAlignment="1">
      <alignment wrapText="1"/>
    </xf>
    <xf numFmtId="0" fontId="60" fillId="0" borderId="12" xfId="0" applyFont="1" applyBorder="1" applyAlignment="1">
      <alignment vertical="top" wrapText="1"/>
    </xf>
    <xf numFmtId="0" fontId="59" fillId="0" borderId="12" xfId="0" applyFont="1" applyFill="1" applyBorder="1" applyAlignment="1">
      <alignment vertical="center" wrapText="1"/>
    </xf>
    <xf numFmtId="0" fontId="8" fillId="35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top"/>
    </xf>
    <xf numFmtId="0" fontId="5" fillId="34" borderId="12" xfId="0" applyFont="1" applyFill="1" applyBorder="1" applyAlignment="1">
      <alignment vertical="top"/>
    </xf>
    <xf numFmtId="0" fontId="7" fillId="34" borderId="12" xfId="0" applyFont="1" applyFill="1" applyBorder="1" applyAlignment="1">
      <alignment/>
    </xf>
    <xf numFmtId="49" fontId="7" fillId="34" borderId="12" xfId="0" applyNumberFormat="1" applyFont="1" applyFill="1" applyBorder="1" applyAlignment="1">
      <alignment/>
    </xf>
    <xf numFmtId="2" fontId="60" fillId="34" borderId="0" xfId="0" applyNumberFormat="1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right"/>
    </xf>
    <xf numFmtId="0" fontId="5" fillId="34" borderId="0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 wrapText="1"/>
    </xf>
    <xf numFmtId="0" fontId="5" fillId="34" borderId="0" xfId="0" applyFont="1" applyFill="1" applyAlignment="1">
      <alignment horizontal="center" wrapText="1"/>
    </xf>
    <xf numFmtId="0" fontId="7" fillId="34" borderId="0" xfId="0" applyFont="1" applyFill="1" applyAlignment="1">
      <alignment horizontal="center" wrapText="1"/>
    </xf>
    <xf numFmtId="0" fontId="60" fillId="34" borderId="0" xfId="0" applyFont="1" applyFill="1" applyAlignment="1">
      <alignment horizontal="center"/>
    </xf>
    <xf numFmtId="4" fontId="7" fillId="34" borderId="0" xfId="0" applyNumberFormat="1" applyFont="1" applyFill="1" applyAlignment="1">
      <alignment horizontal="center"/>
    </xf>
    <xf numFmtId="0" fontId="62" fillId="0" borderId="13" xfId="0" applyFont="1" applyFill="1" applyBorder="1" applyAlignment="1">
      <alignment horizontal="right"/>
    </xf>
    <xf numFmtId="4" fontId="72" fillId="34" borderId="0" xfId="0" applyNumberFormat="1" applyFont="1" applyFill="1" applyAlignment="1">
      <alignment horizontal="center"/>
    </xf>
    <xf numFmtId="0" fontId="61" fillId="34" borderId="0" xfId="0" applyFont="1" applyFill="1" applyAlignment="1">
      <alignment horizontal="center" wrapText="1"/>
    </xf>
    <xf numFmtId="0" fontId="68" fillId="34" borderId="0" xfId="0" applyFont="1" applyFill="1" applyAlignment="1">
      <alignment horizontal="center" wrapText="1"/>
    </xf>
    <xf numFmtId="0" fontId="17" fillId="34" borderId="0" xfId="0" applyFont="1" applyFill="1" applyAlignment="1">
      <alignment horizontal="center" wrapText="1"/>
    </xf>
    <xf numFmtId="0" fontId="62" fillId="34" borderId="13" xfId="0" applyFont="1" applyFill="1" applyBorder="1" applyAlignment="1">
      <alignment horizontal="right"/>
    </xf>
    <xf numFmtId="0" fontId="61" fillId="34" borderId="0" xfId="0" applyFont="1" applyFill="1" applyAlignment="1">
      <alignment horizontal="left" wrapText="1"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1209675</xdr:colOff>
      <xdr:row>1</xdr:row>
      <xdr:rowOff>238125</xdr:rowOff>
    </xdr:from>
    <xdr:to>
      <xdr:col>2</xdr:col>
      <xdr:colOff>1209675</xdr:colOff>
      <xdr:row>1</xdr:row>
      <xdr:rowOff>238125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705850" y="476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60;&#1080;&#1085;&#1072;&#1085;&#1089;&#1086;&#1074;&#1086;&#1077;%20&#1091;&#1087;&#1088;&#1072;&#1074;&#1083;&#1077;&#1085;&#1080;&#1077;\&#1054;&#1089;&#1090;&#1072;&#1087;&#1077;&#1085;&#1082;&#1086;\&#1056;&#1077;&#1096;&#1077;&#1085;&#1080;&#1103;%20&#1044;&#1091;&#1084;&#1099;\2020\&#1056;&#1077;&#1096;&#1077;&#1085;&#1080;&#1077;%20539%20&#1086;&#1090;%2017.12.2019\&#1055;&#1088;&#1086;&#1077;&#1082;&#1090;%20&#1088;&#1077;&#1096;&#1077;&#1085;&#1080;&#1103;\&#1055;&#1088;&#1080;&#1083;&#1086;&#1078;&#1077;&#1085;&#1080;&#1103;%201,2,6-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6"/>
      <sheetName val="прил 7 "/>
      <sheetName val="прил 8 "/>
      <sheetName val="прил 9   "/>
      <sheetName val="прил 10 "/>
      <sheetName val="прил 11"/>
      <sheetName val="прил 12"/>
      <sheetName val="прил 13"/>
      <sheetName val="прил 14"/>
      <sheetName val="прил 15"/>
      <sheetName val="прил 16"/>
      <sheetName val="прил 17"/>
      <sheetName val="прил 18"/>
    </sheetNames>
    <sheetDataSet>
      <sheetData sheetId="8">
        <row r="478">
          <cell r="G478">
            <v>72206241.75999999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8"/>
  <sheetViews>
    <sheetView view="pageBreakPreview" zoomScale="106" zoomScaleSheetLayoutView="106" zoomScalePageLayoutView="0" workbookViewId="0" topLeftCell="A1">
      <selection activeCell="C13" sqref="C13"/>
    </sheetView>
  </sheetViews>
  <sheetFormatPr defaultColWidth="9.140625" defaultRowHeight="15"/>
  <cols>
    <col min="1" max="1" width="30.8515625" style="15" customWidth="1"/>
    <col min="2" max="2" width="48.7109375" style="15" customWidth="1"/>
    <col min="3" max="3" width="21.28125" style="15" customWidth="1"/>
    <col min="4" max="16384" width="9.140625" style="7" customWidth="1"/>
  </cols>
  <sheetData>
    <row r="1" ht="18.75">
      <c r="C1" s="75" t="s">
        <v>237</v>
      </c>
    </row>
    <row r="2" ht="18.75">
      <c r="C2" s="75" t="s">
        <v>849</v>
      </c>
    </row>
    <row r="3" ht="18.75">
      <c r="C3" s="75" t="s">
        <v>675</v>
      </c>
    </row>
    <row r="4" ht="18.75">
      <c r="C4" s="75" t="s">
        <v>866</v>
      </c>
    </row>
    <row r="5" ht="18.75">
      <c r="C5" s="75"/>
    </row>
    <row r="6" spans="1:3" s="8" customFormat="1" ht="18.75">
      <c r="A6" s="292" t="s">
        <v>157</v>
      </c>
      <c r="B6" s="292"/>
      <c r="C6" s="292"/>
    </row>
    <row r="7" spans="1:3" ht="37.5" customHeight="1">
      <c r="A7" s="291" t="s">
        <v>796</v>
      </c>
      <c r="B7" s="291"/>
      <c r="C7" s="291"/>
    </row>
    <row r="8" spans="1:3" ht="18.75">
      <c r="A8" s="16"/>
      <c r="B8" s="16"/>
      <c r="C8" s="16"/>
    </row>
    <row r="9" spans="1:3" ht="18.75">
      <c r="A9" s="75" t="s">
        <v>158</v>
      </c>
      <c r="B9" s="145"/>
      <c r="C9" s="17"/>
    </row>
    <row r="10" spans="1:3" ht="18.75">
      <c r="A10" s="75"/>
      <c r="C10" s="75" t="s">
        <v>411</v>
      </c>
    </row>
    <row r="11" spans="1:3" ht="56.25">
      <c r="A11" s="148" t="s">
        <v>159</v>
      </c>
      <c r="B11" s="148" t="s">
        <v>160</v>
      </c>
      <c r="C11" s="148" t="s">
        <v>240</v>
      </c>
    </row>
    <row r="12" spans="1:3" ht="37.5">
      <c r="A12" s="18" t="s">
        <v>161</v>
      </c>
      <c r="B12" s="19" t="s">
        <v>162</v>
      </c>
      <c r="C12" s="89">
        <f>C13+C14</f>
        <v>11352690.490000129</v>
      </c>
    </row>
    <row r="13" spans="1:3" ht="56.25">
      <c r="A13" s="18" t="s">
        <v>685</v>
      </c>
      <c r="B13" s="19" t="s">
        <v>738</v>
      </c>
      <c r="C13" s="89">
        <f>-'прил 7  динамика'!E68</f>
        <v>-942094719.2199999</v>
      </c>
    </row>
    <row r="14" spans="1:3" ht="56.25">
      <c r="A14" s="18" t="s">
        <v>686</v>
      </c>
      <c r="B14" s="19" t="s">
        <v>739</v>
      </c>
      <c r="C14" s="89">
        <f>потребность!I678</f>
        <v>953447409.71</v>
      </c>
    </row>
    <row r="15" spans="1:3" ht="18.75">
      <c r="A15" s="18"/>
      <c r="B15" s="20" t="s">
        <v>163</v>
      </c>
      <c r="C15" s="113">
        <f>C12</f>
        <v>11352690.490000129</v>
      </c>
    </row>
    <row r="16" spans="1:3" ht="18.75">
      <c r="A16" s="21"/>
      <c r="B16" s="21"/>
      <c r="C16" s="21"/>
    </row>
    <row r="17" spans="1:3" ht="18.75">
      <c r="A17" s="21"/>
      <c r="B17" s="21"/>
      <c r="C17" s="21"/>
    </row>
    <row r="18" spans="1:3" ht="18.75">
      <c r="A18" s="21"/>
      <c r="B18" s="21"/>
      <c r="C18" s="21"/>
    </row>
    <row r="19" spans="1:3" ht="18.75">
      <c r="A19" s="21"/>
      <c r="B19" s="21"/>
      <c r="C19" s="21"/>
    </row>
    <row r="20" spans="1:3" ht="18.75">
      <c r="A20" s="21"/>
      <c r="B20" s="21"/>
      <c r="C20" s="21"/>
    </row>
    <row r="21" spans="1:3" ht="18.75">
      <c r="A21" s="21"/>
      <c r="B21" s="21"/>
      <c r="C21" s="21"/>
    </row>
    <row r="22" spans="1:3" ht="18.75">
      <c r="A22" s="21"/>
      <c r="B22" s="21"/>
      <c r="C22" s="21"/>
    </row>
    <row r="23" spans="1:3" ht="18.75">
      <c r="A23" s="21"/>
      <c r="B23" s="21"/>
      <c r="C23" s="21"/>
    </row>
    <row r="24" spans="1:3" ht="18.75">
      <c r="A24" s="21"/>
      <c r="B24" s="21"/>
      <c r="C24" s="21"/>
    </row>
    <row r="25" spans="1:3" ht="18.75">
      <c r="A25" s="21"/>
      <c r="B25" s="21"/>
      <c r="C25" s="21"/>
    </row>
    <row r="26" spans="1:3" ht="18.75">
      <c r="A26" s="21"/>
      <c r="B26" s="21"/>
      <c r="C26" s="21"/>
    </row>
    <row r="27" spans="1:3" ht="18.75">
      <c r="A27" s="21"/>
      <c r="B27" s="21"/>
      <c r="C27" s="21"/>
    </row>
    <row r="28" spans="1:3" ht="18.75">
      <c r="A28" s="21"/>
      <c r="B28" s="21"/>
      <c r="C28" s="21"/>
    </row>
    <row r="29" spans="1:3" ht="18.75">
      <c r="A29" s="21"/>
      <c r="B29" s="21"/>
      <c r="C29" s="21"/>
    </row>
    <row r="30" spans="1:3" ht="18.75">
      <c r="A30" s="21"/>
      <c r="B30" s="21"/>
      <c r="C30" s="21"/>
    </row>
    <row r="31" spans="1:3" ht="18.75">
      <c r="A31" s="21"/>
      <c r="B31" s="21"/>
      <c r="C31" s="21"/>
    </row>
    <row r="32" spans="1:3" ht="18.75">
      <c r="A32" s="21"/>
      <c r="B32" s="21"/>
      <c r="C32" s="21"/>
    </row>
    <row r="33" spans="1:3" ht="18.75">
      <c r="A33" s="21"/>
      <c r="B33" s="21"/>
      <c r="C33" s="21"/>
    </row>
    <row r="34" spans="1:3" ht="18.75">
      <c r="A34" s="21"/>
      <c r="B34" s="21"/>
      <c r="C34" s="21"/>
    </row>
    <row r="35" spans="1:3" ht="18.75">
      <c r="A35" s="21"/>
      <c r="B35" s="21"/>
      <c r="C35" s="21"/>
    </row>
    <row r="36" spans="1:3" ht="18.75">
      <c r="A36" s="21"/>
      <c r="B36" s="21"/>
      <c r="C36" s="21"/>
    </row>
    <row r="37" spans="1:3" ht="18.75">
      <c r="A37" s="21"/>
      <c r="B37" s="21"/>
      <c r="C37" s="21"/>
    </row>
    <row r="38" spans="1:3" ht="18.75">
      <c r="A38" s="21"/>
      <c r="B38" s="21"/>
      <c r="C38" s="21"/>
    </row>
    <row r="39" spans="1:3" ht="18.75">
      <c r="A39" s="21"/>
      <c r="B39" s="21"/>
      <c r="C39" s="21"/>
    </row>
    <row r="40" spans="1:3" ht="18.75">
      <c r="A40" s="21"/>
      <c r="B40" s="21"/>
      <c r="C40" s="21"/>
    </row>
    <row r="41" spans="1:3" ht="18.75">
      <c r="A41" s="21"/>
      <c r="B41" s="21"/>
      <c r="C41" s="21"/>
    </row>
    <row r="42" spans="1:3" ht="18.75">
      <c r="A42" s="21"/>
      <c r="B42" s="21"/>
      <c r="C42" s="21"/>
    </row>
    <row r="43" spans="1:3" ht="18.75">
      <c r="A43" s="21"/>
      <c r="B43" s="21"/>
      <c r="C43" s="21"/>
    </row>
    <row r="44" spans="1:3" ht="18.75">
      <c r="A44" s="21"/>
      <c r="B44" s="21"/>
      <c r="C44" s="21"/>
    </row>
    <row r="45" spans="1:3" ht="18.75">
      <c r="A45" s="21"/>
      <c r="B45" s="21"/>
      <c r="C45" s="21"/>
    </row>
    <row r="46" spans="1:3" ht="18.75">
      <c r="A46" s="21"/>
      <c r="B46" s="21"/>
      <c r="C46" s="21"/>
    </row>
    <row r="47" spans="1:3" ht="18.75">
      <c r="A47" s="21"/>
      <c r="B47" s="21"/>
      <c r="C47" s="21"/>
    </row>
    <row r="48" spans="1:3" ht="18.75">
      <c r="A48" s="21"/>
      <c r="B48" s="21"/>
      <c r="C48" s="21"/>
    </row>
    <row r="49" spans="1:3" ht="18.75">
      <c r="A49" s="21"/>
      <c r="B49" s="21"/>
      <c r="C49" s="21"/>
    </row>
    <row r="50" spans="1:3" ht="18.75">
      <c r="A50" s="21"/>
      <c r="B50" s="21"/>
      <c r="C50" s="21"/>
    </row>
    <row r="51" spans="1:3" ht="18.75">
      <c r="A51" s="21"/>
      <c r="B51" s="21"/>
      <c r="C51" s="21"/>
    </row>
    <row r="52" spans="1:3" ht="18.75">
      <c r="A52" s="21"/>
      <c r="B52" s="21"/>
      <c r="C52" s="21"/>
    </row>
    <row r="53" spans="1:3" ht="18.75">
      <c r="A53" s="21"/>
      <c r="B53" s="21"/>
      <c r="C53" s="21"/>
    </row>
    <row r="54" spans="1:3" ht="18.75">
      <c r="A54" s="21"/>
      <c r="B54" s="21"/>
      <c r="C54" s="21"/>
    </row>
    <row r="55" spans="1:3" ht="18.75">
      <c r="A55" s="21"/>
      <c r="B55" s="21"/>
      <c r="C55" s="21"/>
    </row>
    <row r="56" spans="1:3" ht="18.75">
      <c r="A56" s="21"/>
      <c r="B56" s="21"/>
      <c r="C56" s="21"/>
    </row>
    <row r="57" spans="1:3" ht="18.75">
      <c r="A57" s="21"/>
      <c r="B57" s="21"/>
      <c r="C57" s="21"/>
    </row>
    <row r="58" spans="1:3" ht="18.75">
      <c r="A58" s="21"/>
      <c r="B58" s="21"/>
      <c r="C58" s="21"/>
    </row>
    <row r="59" spans="1:3" ht="18.75">
      <c r="A59" s="21"/>
      <c r="B59" s="21"/>
      <c r="C59" s="21"/>
    </row>
    <row r="60" spans="1:3" ht="18.75">
      <c r="A60" s="21"/>
      <c r="B60" s="21"/>
      <c r="C60" s="21"/>
    </row>
    <row r="61" spans="1:3" ht="18.75">
      <c r="A61" s="21"/>
      <c r="B61" s="21"/>
      <c r="C61" s="21"/>
    </row>
    <row r="62" spans="1:3" ht="18.75">
      <c r="A62" s="21"/>
      <c r="B62" s="21"/>
      <c r="C62" s="21"/>
    </row>
    <row r="63" spans="1:3" ht="18.75">
      <c r="A63" s="21"/>
      <c r="B63" s="21"/>
      <c r="C63" s="21"/>
    </row>
    <row r="64" spans="1:3" ht="18.75">
      <c r="A64" s="21"/>
      <c r="B64" s="21"/>
      <c r="C64" s="21"/>
    </row>
    <row r="65" spans="1:3" ht="18.75">
      <c r="A65" s="21"/>
      <c r="B65" s="21"/>
      <c r="C65" s="21"/>
    </row>
    <row r="66" spans="1:3" ht="18.75">
      <c r="A66" s="21"/>
      <c r="B66" s="21"/>
      <c r="C66" s="21"/>
    </row>
    <row r="67" spans="1:3" ht="18.75">
      <c r="A67" s="21"/>
      <c r="B67" s="21"/>
      <c r="C67" s="21"/>
    </row>
    <row r="68" spans="1:3" ht="18.75">
      <c r="A68" s="21"/>
      <c r="B68" s="21"/>
      <c r="C68" s="21"/>
    </row>
    <row r="69" spans="1:3" ht="18.75">
      <c r="A69" s="21"/>
      <c r="B69" s="21"/>
      <c r="C69" s="21"/>
    </row>
    <row r="70" spans="1:3" ht="18.75">
      <c r="A70" s="21"/>
      <c r="B70" s="21"/>
      <c r="C70" s="21"/>
    </row>
    <row r="71" spans="1:3" ht="18.75">
      <c r="A71" s="21"/>
      <c r="B71" s="21"/>
      <c r="C71" s="21"/>
    </row>
    <row r="72" spans="1:3" ht="18.75">
      <c r="A72" s="21"/>
      <c r="B72" s="21"/>
      <c r="C72" s="21"/>
    </row>
    <row r="73" spans="1:3" ht="18.75">
      <c r="A73" s="21"/>
      <c r="B73" s="21"/>
      <c r="C73" s="21"/>
    </row>
    <row r="74" spans="1:3" ht="18.75">
      <c r="A74" s="21"/>
      <c r="B74" s="21"/>
      <c r="C74" s="21"/>
    </row>
    <row r="75" spans="1:3" ht="18.75">
      <c r="A75" s="21"/>
      <c r="B75" s="21"/>
      <c r="C75" s="21"/>
    </row>
    <row r="76" spans="1:3" ht="18.75">
      <c r="A76" s="21"/>
      <c r="B76" s="21"/>
      <c r="C76" s="21"/>
    </row>
    <row r="77" spans="1:3" ht="18.75">
      <c r="A77" s="21"/>
      <c r="B77" s="21"/>
      <c r="C77" s="21"/>
    </row>
    <row r="78" spans="1:3" ht="18.75">
      <c r="A78" s="21"/>
      <c r="B78" s="21"/>
      <c r="C78" s="21"/>
    </row>
    <row r="79" spans="1:3" ht="18.75">
      <c r="A79" s="21"/>
      <c r="B79" s="21"/>
      <c r="C79" s="21"/>
    </row>
    <row r="80" spans="1:3" ht="18.75">
      <c r="A80" s="21"/>
      <c r="B80" s="21"/>
      <c r="C80" s="21"/>
    </row>
    <row r="81" spans="1:3" ht="18.75">
      <c r="A81" s="21"/>
      <c r="B81" s="21"/>
      <c r="C81" s="21"/>
    </row>
    <row r="82" spans="1:3" ht="18.75">
      <c r="A82" s="21"/>
      <c r="B82" s="21"/>
      <c r="C82" s="21"/>
    </row>
    <row r="83" spans="1:3" ht="18.75">
      <c r="A83" s="21"/>
      <c r="B83" s="21"/>
      <c r="C83" s="21"/>
    </row>
    <row r="84" spans="1:3" ht="18.75">
      <c r="A84" s="21"/>
      <c r="B84" s="21"/>
      <c r="C84" s="21"/>
    </row>
    <row r="85" spans="1:3" ht="18.75">
      <c r="A85" s="21"/>
      <c r="B85" s="21"/>
      <c r="C85" s="21"/>
    </row>
    <row r="86" spans="1:3" ht="18.75">
      <c r="A86" s="21"/>
      <c r="B86" s="21"/>
      <c r="C86" s="21"/>
    </row>
    <row r="87" spans="1:3" ht="18.75">
      <c r="A87" s="21"/>
      <c r="B87" s="21"/>
      <c r="C87" s="21"/>
    </row>
    <row r="88" spans="1:3" ht="18.75">
      <c r="A88" s="21"/>
      <c r="B88" s="21"/>
      <c r="C88" s="21"/>
    </row>
    <row r="89" spans="1:3" ht="18.75">
      <c r="A89" s="21"/>
      <c r="B89" s="21"/>
      <c r="C89" s="21"/>
    </row>
    <row r="90" spans="1:3" ht="18.75">
      <c r="A90" s="21"/>
      <c r="B90" s="21"/>
      <c r="C90" s="21"/>
    </row>
    <row r="91" spans="1:3" ht="18.75">
      <c r="A91" s="21"/>
      <c r="B91" s="21"/>
      <c r="C91" s="21"/>
    </row>
    <row r="92" spans="1:3" ht="18.75">
      <c r="A92" s="21"/>
      <c r="B92" s="21"/>
      <c r="C92" s="21"/>
    </row>
    <row r="93" spans="1:3" ht="18.75">
      <c r="A93" s="21"/>
      <c r="B93" s="21"/>
      <c r="C93" s="21"/>
    </row>
    <row r="94" spans="1:3" ht="18.75">
      <c r="A94" s="21"/>
      <c r="B94" s="21"/>
      <c r="C94" s="21"/>
    </row>
    <row r="95" spans="1:3" ht="18.75">
      <c r="A95" s="21"/>
      <c r="B95" s="21"/>
      <c r="C95" s="21"/>
    </row>
    <row r="96" spans="1:3" ht="18.75">
      <c r="A96" s="21"/>
      <c r="B96" s="21"/>
      <c r="C96" s="21"/>
    </row>
    <row r="97" spans="1:3" ht="18.75">
      <c r="A97" s="21"/>
      <c r="B97" s="21"/>
      <c r="C97" s="21"/>
    </row>
    <row r="98" spans="1:3" ht="18.75">
      <c r="A98" s="21"/>
      <c r="B98" s="21"/>
      <c r="C98" s="21"/>
    </row>
    <row r="99" spans="1:3" ht="18.75">
      <c r="A99" s="21"/>
      <c r="B99" s="21"/>
      <c r="C99" s="21"/>
    </row>
    <row r="100" spans="1:3" ht="18.75">
      <c r="A100" s="21"/>
      <c r="B100" s="21"/>
      <c r="C100" s="21"/>
    </row>
    <row r="101" spans="1:3" ht="18.75">
      <c r="A101" s="21"/>
      <c r="B101" s="21"/>
      <c r="C101" s="21"/>
    </row>
    <row r="102" spans="1:3" ht="18.75">
      <c r="A102" s="21"/>
      <c r="B102" s="21"/>
      <c r="C102" s="21"/>
    </row>
    <row r="103" spans="1:3" ht="18.75">
      <c r="A103" s="21"/>
      <c r="B103" s="21"/>
      <c r="C103" s="21"/>
    </row>
    <row r="104" spans="1:3" ht="18.75">
      <c r="A104" s="21"/>
      <c r="B104" s="21"/>
      <c r="C104" s="21"/>
    </row>
    <row r="105" spans="1:3" ht="18.75">
      <c r="A105" s="21"/>
      <c r="B105" s="21"/>
      <c r="C105" s="21"/>
    </row>
    <row r="106" spans="1:3" ht="18.75">
      <c r="A106" s="21"/>
      <c r="B106" s="21"/>
      <c r="C106" s="21"/>
    </row>
    <row r="107" spans="1:3" ht="18.75">
      <c r="A107" s="21"/>
      <c r="B107" s="21"/>
      <c r="C107" s="21"/>
    </row>
    <row r="108" spans="1:3" ht="18.75">
      <c r="A108" s="21"/>
      <c r="B108" s="21"/>
      <c r="C108" s="21"/>
    </row>
    <row r="109" spans="1:3" ht="18.75">
      <c r="A109" s="21"/>
      <c r="B109" s="21"/>
      <c r="C109" s="21"/>
    </row>
    <row r="110" spans="1:3" ht="18.75">
      <c r="A110" s="21"/>
      <c r="B110" s="21"/>
      <c r="C110" s="21"/>
    </row>
    <row r="111" spans="1:3" ht="18.75">
      <c r="A111" s="21"/>
      <c r="B111" s="21"/>
      <c r="C111" s="21"/>
    </row>
    <row r="112" spans="1:3" ht="18.75">
      <c r="A112" s="21"/>
      <c r="B112" s="21"/>
      <c r="C112" s="21"/>
    </row>
    <row r="113" spans="1:3" ht="18.75">
      <c r="A113" s="21"/>
      <c r="B113" s="21"/>
      <c r="C113" s="21"/>
    </row>
    <row r="114" spans="1:3" ht="18.75">
      <c r="A114" s="21"/>
      <c r="B114" s="21"/>
      <c r="C114" s="21"/>
    </row>
    <row r="115" spans="1:3" ht="18.75">
      <c r="A115" s="21"/>
      <c r="B115" s="21"/>
      <c r="C115" s="21"/>
    </row>
    <row r="116" spans="1:3" ht="18.75">
      <c r="A116" s="21"/>
      <c r="B116" s="21"/>
      <c r="C116" s="21"/>
    </row>
    <row r="117" spans="1:3" ht="18.75">
      <c r="A117" s="21"/>
      <c r="B117" s="21"/>
      <c r="C117" s="21"/>
    </row>
    <row r="118" spans="1:3" ht="18.75">
      <c r="A118" s="21"/>
      <c r="B118" s="21"/>
      <c r="C118" s="21"/>
    </row>
    <row r="119" spans="1:3" ht="18.75">
      <c r="A119" s="21"/>
      <c r="B119" s="21"/>
      <c r="C119" s="21"/>
    </row>
    <row r="120" spans="1:3" ht="18.75">
      <c r="A120" s="21"/>
      <c r="B120" s="21"/>
      <c r="C120" s="21"/>
    </row>
    <row r="121" spans="1:3" ht="18.75">
      <c r="A121" s="21"/>
      <c r="B121" s="21"/>
      <c r="C121" s="21"/>
    </row>
    <row r="122" spans="1:3" ht="18.75">
      <c r="A122" s="21"/>
      <c r="B122" s="21"/>
      <c r="C122" s="21"/>
    </row>
    <row r="123" spans="1:3" ht="18.75">
      <c r="A123" s="21"/>
      <c r="B123" s="21"/>
      <c r="C123" s="21"/>
    </row>
    <row r="124" spans="1:3" ht="18.75">
      <c r="A124" s="21"/>
      <c r="B124" s="21"/>
      <c r="C124" s="21"/>
    </row>
    <row r="125" spans="1:3" ht="18.75">
      <c r="A125" s="21"/>
      <c r="B125" s="21"/>
      <c r="C125" s="21"/>
    </row>
    <row r="126" spans="1:3" ht="18.75">
      <c r="A126" s="21"/>
      <c r="B126" s="21"/>
      <c r="C126" s="21"/>
    </row>
    <row r="127" spans="1:3" ht="18.75">
      <c r="A127" s="21"/>
      <c r="B127" s="21"/>
      <c r="C127" s="21"/>
    </row>
    <row r="128" spans="1:3" ht="18.75">
      <c r="A128" s="21"/>
      <c r="B128" s="21"/>
      <c r="C128" s="21"/>
    </row>
    <row r="129" spans="1:3" ht="18.75">
      <c r="A129" s="21"/>
      <c r="B129" s="21"/>
      <c r="C129" s="21"/>
    </row>
    <row r="130" spans="1:3" ht="18.75">
      <c r="A130" s="21"/>
      <c r="B130" s="21"/>
      <c r="C130" s="21"/>
    </row>
    <row r="131" spans="1:3" ht="18.75">
      <c r="A131" s="21"/>
      <c r="B131" s="21"/>
      <c r="C131" s="21"/>
    </row>
    <row r="132" spans="1:3" ht="18.75">
      <c r="A132" s="21"/>
      <c r="B132" s="21"/>
      <c r="C132" s="21"/>
    </row>
    <row r="133" spans="1:3" ht="18.75">
      <c r="A133" s="21"/>
      <c r="B133" s="21"/>
      <c r="C133" s="21"/>
    </row>
    <row r="134" spans="1:3" ht="18.75">
      <c r="A134" s="21"/>
      <c r="B134" s="21"/>
      <c r="C134" s="21"/>
    </row>
    <row r="135" spans="1:3" ht="18.75">
      <c r="A135" s="21"/>
      <c r="B135" s="21"/>
      <c r="C135" s="21"/>
    </row>
    <row r="136" spans="1:3" ht="18.75">
      <c r="A136" s="21"/>
      <c r="B136" s="21"/>
      <c r="C136" s="21"/>
    </row>
    <row r="137" spans="1:3" ht="18.75">
      <c r="A137" s="21"/>
      <c r="B137" s="21"/>
      <c r="C137" s="21"/>
    </row>
    <row r="138" spans="1:3" ht="18.75">
      <c r="A138" s="21"/>
      <c r="B138" s="21"/>
      <c r="C138" s="21"/>
    </row>
    <row r="139" spans="1:3" ht="18.75">
      <c r="A139" s="21"/>
      <c r="B139" s="21"/>
      <c r="C139" s="21"/>
    </row>
    <row r="140" spans="1:3" ht="18.75">
      <c r="A140" s="21"/>
      <c r="B140" s="21"/>
      <c r="C140" s="21"/>
    </row>
    <row r="141" spans="1:3" ht="18.75">
      <c r="A141" s="21"/>
      <c r="B141" s="21"/>
      <c r="C141" s="21"/>
    </row>
    <row r="142" spans="1:3" ht="18.75">
      <c r="A142" s="21"/>
      <c r="B142" s="21"/>
      <c r="C142" s="21"/>
    </row>
    <row r="143" spans="1:3" ht="18.75">
      <c r="A143" s="21"/>
      <c r="B143" s="21"/>
      <c r="C143" s="21"/>
    </row>
    <row r="144" spans="1:3" ht="18.75">
      <c r="A144" s="21"/>
      <c r="B144" s="21"/>
      <c r="C144" s="21"/>
    </row>
    <row r="145" spans="1:3" ht="18.75">
      <c r="A145" s="21"/>
      <c r="B145" s="21"/>
      <c r="C145" s="21"/>
    </row>
    <row r="146" spans="1:3" ht="18.75">
      <c r="A146" s="21"/>
      <c r="B146" s="21"/>
      <c r="C146" s="21"/>
    </row>
    <row r="147" spans="1:3" ht="18.75">
      <c r="A147" s="21"/>
      <c r="B147" s="21"/>
      <c r="C147" s="21"/>
    </row>
    <row r="148" spans="1:3" ht="18.75">
      <c r="A148" s="21"/>
      <c r="B148" s="21"/>
      <c r="C148" s="21"/>
    </row>
    <row r="149" spans="1:3" ht="18.75">
      <c r="A149" s="21"/>
      <c r="B149" s="21"/>
      <c r="C149" s="21"/>
    </row>
    <row r="150" spans="1:3" ht="18.75">
      <c r="A150" s="21"/>
      <c r="B150" s="21"/>
      <c r="C150" s="21"/>
    </row>
    <row r="151" spans="1:3" ht="18.75">
      <c r="A151" s="21"/>
      <c r="B151" s="21"/>
      <c r="C151" s="21"/>
    </row>
    <row r="152" spans="1:3" ht="18.75">
      <c r="A152" s="21"/>
      <c r="B152" s="21"/>
      <c r="C152" s="21"/>
    </row>
    <row r="153" spans="1:3" ht="18.75">
      <c r="A153" s="21"/>
      <c r="B153" s="21"/>
      <c r="C153" s="21"/>
    </row>
    <row r="154" spans="1:3" ht="18.75">
      <c r="A154" s="21"/>
      <c r="B154" s="21"/>
      <c r="C154" s="21"/>
    </row>
    <row r="155" spans="1:3" ht="18.75">
      <c r="A155" s="21"/>
      <c r="B155" s="21"/>
      <c r="C155" s="21"/>
    </row>
    <row r="156" spans="1:3" ht="18.75">
      <c r="A156" s="21"/>
      <c r="B156" s="21"/>
      <c r="C156" s="21"/>
    </row>
    <row r="157" spans="1:3" ht="18.75">
      <c r="A157" s="21"/>
      <c r="B157" s="21"/>
      <c r="C157" s="21"/>
    </row>
    <row r="158" spans="1:3" ht="18.75">
      <c r="A158" s="21"/>
      <c r="B158" s="21"/>
      <c r="C158" s="21"/>
    </row>
    <row r="159" spans="1:3" ht="18.75">
      <c r="A159" s="21"/>
      <c r="B159" s="21"/>
      <c r="C159" s="21"/>
    </row>
    <row r="160" spans="1:3" ht="18.75">
      <c r="A160" s="21"/>
      <c r="B160" s="21"/>
      <c r="C160" s="21"/>
    </row>
    <row r="161" spans="1:3" ht="18.75">
      <c r="A161" s="21"/>
      <c r="B161" s="21"/>
      <c r="C161" s="21"/>
    </row>
    <row r="162" spans="1:3" ht="18.75">
      <c r="A162" s="21"/>
      <c r="B162" s="21"/>
      <c r="C162" s="21"/>
    </row>
    <row r="163" spans="1:3" ht="18.75">
      <c r="A163" s="21"/>
      <c r="B163" s="21"/>
      <c r="C163" s="21"/>
    </row>
    <row r="164" spans="1:3" ht="18.75">
      <c r="A164" s="21"/>
      <c r="B164" s="21"/>
      <c r="C164" s="21"/>
    </row>
    <row r="165" spans="1:3" ht="18.75">
      <c r="A165" s="21"/>
      <c r="B165" s="21"/>
      <c r="C165" s="21"/>
    </row>
    <row r="166" spans="1:3" ht="18.75">
      <c r="A166" s="21"/>
      <c r="B166" s="21"/>
      <c r="C166" s="21"/>
    </row>
    <row r="167" spans="1:3" ht="18.75">
      <c r="A167" s="21"/>
      <c r="B167" s="21"/>
      <c r="C167" s="21"/>
    </row>
    <row r="168" spans="1:3" ht="18.75">
      <c r="A168" s="21"/>
      <c r="B168" s="21"/>
      <c r="C168" s="21"/>
    </row>
    <row r="169" spans="1:3" ht="18.75">
      <c r="A169" s="21"/>
      <c r="B169" s="21"/>
      <c r="C169" s="21"/>
    </row>
    <row r="170" spans="1:3" ht="18.75">
      <c r="A170" s="21"/>
      <c r="B170" s="21"/>
      <c r="C170" s="21"/>
    </row>
    <row r="171" spans="1:3" ht="18.75">
      <c r="A171" s="21"/>
      <c r="B171" s="21"/>
      <c r="C171" s="21"/>
    </row>
    <row r="172" spans="1:3" ht="18.75">
      <c r="A172" s="21"/>
      <c r="B172" s="21"/>
      <c r="C172" s="21"/>
    </row>
    <row r="173" spans="1:3" ht="18.75">
      <c r="A173" s="21"/>
      <c r="B173" s="21"/>
      <c r="C173" s="21"/>
    </row>
    <row r="174" spans="1:3" ht="18.75">
      <c r="A174" s="21"/>
      <c r="B174" s="21"/>
      <c r="C174" s="21"/>
    </row>
    <row r="175" spans="1:3" ht="18.75">
      <c r="A175" s="21"/>
      <c r="B175" s="21"/>
      <c r="C175" s="21"/>
    </row>
    <row r="176" spans="1:3" ht="18.75">
      <c r="A176" s="21"/>
      <c r="B176" s="21"/>
      <c r="C176" s="21"/>
    </row>
    <row r="177" spans="1:3" ht="18.75">
      <c r="A177" s="21"/>
      <c r="B177" s="21"/>
      <c r="C177" s="21"/>
    </row>
    <row r="178" spans="1:3" ht="18.75">
      <c r="A178" s="21"/>
      <c r="B178" s="21"/>
      <c r="C178" s="21"/>
    </row>
    <row r="179" spans="1:3" ht="18.75">
      <c r="A179" s="21"/>
      <c r="B179" s="21"/>
      <c r="C179" s="21"/>
    </row>
    <row r="180" spans="1:3" ht="18.75">
      <c r="A180" s="21"/>
      <c r="B180" s="21"/>
      <c r="C180" s="21"/>
    </row>
    <row r="181" spans="1:3" ht="18.75">
      <c r="A181" s="21"/>
      <c r="B181" s="21"/>
      <c r="C181" s="21"/>
    </row>
    <row r="182" spans="1:3" ht="18.75">
      <c r="A182" s="21"/>
      <c r="B182" s="21"/>
      <c r="C182" s="21"/>
    </row>
    <row r="183" spans="1:3" ht="18.75">
      <c r="A183" s="21"/>
      <c r="B183" s="21"/>
      <c r="C183" s="21"/>
    </row>
    <row r="184" spans="1:3" ht="18.75">
      <c r="A184" s="21"/>
      <c r="B184" s="21"/>
      <c r="C184" s="21"/>
    </row>
    <row r="185" spans="1:3" ht="18.75">
      <c r="A185" s="21"/>
      <c r="B185" s="21"/>
      <c r="C185" s="21"/>
    </row>
    <row r="186" spans="1:3" ht="18.75">
      <c r="A186" s="21"/>
      <c r="B186" s="21"/>
      <c r="C186" s="21"/>
    </row>
    <row r="187" spans="1:3" ht="18.75">
      <c r="A187" s="21"/>
      <c r="B187" s="21"/>
      <c r="C187" s="21"/>
    </row>
    <row r="188" spans="1:3" ht="18.75">
      <c r="A188" s="21"/>
      <c r="B188" s="21"/>
      <c r="C188" s="21"/>
    </row>
    <row r="189" spans="1:3" ht="18.75">
      <c r="A189" s="21"/>
      <c r="B189" s="21"/>
      <c r="C189" s="21"/>
    </row>
    <row r="190" spans="1:3" ht="18.75">
      <c r="A190" s="21"/>
      <c r="B190" s="21"/>
      <c r="C190" s="21"/>
    </row>
    <row r="191" spans="1:3" ht="18.75">
      <c r="A191" s="21"/>
      <c r="B191" s="21"/>
      <c r="C191" s="21"/>
    </row>
    <row r="192" spans="1:3" ht="18.75">
      <c r="A192" s="21"/>
      <c r="B192" s="21"/>
      <c r="C192" s="21"/>
    </row>
    <row r="193" spans="1:3" ht="18.75">
      <c r="A193" s="21"/>
      <c r="B193" s="21"/>
      <c r="C193" s="21"/>
    </row>
    <row r="194" spans="1:3" ht="18.75">
      <c r="A194" s="21"/>
      <c r="B194" s="21"/>
      <c r="C194" s="21"/>
    </row>
    <row r="195" spans="1:3" ht="18.75">
      <c r="A195" s="21"/>
      <c r="B195" s="21"/>
      <c r="C195" s="21"/>
    </row>
    <row r="196" spans="1:3" ht="18.75">
      <c r="A196" s="21"/>
      <c r="B196" s="21"/>
      <c r="C196" s="21"/>
    </row>
    <row r="197" spans="1:3" ht="18.75">
      <c r="A197" s="21"/>
      <c r="B197" s="21"/>
      <c r="C197" s="21"/>
    </row>
    <row r="198" spans="1:3" ht="18.75">
      <c r="A198" s="21"/>
      <c r="B198" s="21"/>
      <c r="C198" s="21"/>
    </row>
    <row r="199" spans="1:3" ht="18.75">
      <c r="A199" s="21"/>
      <c r="B199" s="21"/>
      <c r="C199" s="21"/>
    </row>
    <row r="200" spans="1:3" ht="18.75">
      <c r="A200" s="21"/>
      <c r="B200" s="21"/>
      <c r="C200" s="21"/>
    </row>
    <row r="201" spans="1:3" ht="18.75">
      <c r="A201" s="21"/>
      <c r="B201" s="21"/>
      <c r="C201" s="21"/>
    </row>
    <row r="202" spans="1:3" ht="18.75">
      <c r="A202" s="21"/>
      <c r="B202" s="21"/>
      <c r="C202" s="21"/>
    </row>
    <row r="203" spans="1:3" ht="18.75">
      <c r="A203" s="21"/>
      <c r="B203" s="21"/>
      <c r="C203" s="21"/>
    </row>
    <row r="204" spans="1:3" ht="18.75">
      <c r="A204" s="21"/>
      <c r="B204" s="21"/>
      <c r="C204" s="21"/>
    </row>
    <row r="205" spans="1:3" ht="18.75">
      <c r="A205" s="21"/>
      <c r="B205" s="21"/>
      <c r="C205" s="21"/>
    </row>
    <row r="206" spans="1:3" ht="18.75">
      <c r="A206" s="21"/>
      <c r="B206" s="21"/>
      <c r="C206" s="21"/>
    </row>
    <row r="207" spans="1:3" ht="18.75">
      <c r="A207" s="21"/>
      <c r="B207" s="21"/>
      <c r="C207" s="21"/>
    </row>
    <row r="208" spans="1:3" ht="18.75">
      <c r="A208" s="21"/>
      <c r="B208" s="21"/>
      <c r="C208" s="21"/>
    </row>
    <row r="209" spans="1:3" ht="18.75">
      <c r="A209" s="21"/>
      <c r="B209" s="21"/>
      <c r="C209" s="21"/>
    </row>
    <row r="210" spans="1:3" ht="18.75">
      <c r="A210" s="21"/>
      <c r="B210" s="21"/>
      <c r="C210" s="21"/>
    </row>
    <row r="211" spans="1:3" ht="18.75">
      <c r="A211" s="21"/>
      <c r="B211" s="21"/>
      <c r="C211" s="21"/>
    </row>
    <row r="212" spans="1:3" ht="18.75">
      <c r="A212" s="21"/>
      <c r="B212" s="21"/>
      <c r="C212" s="21"/>
    </row>
    <row r="213" spans="1:3" ht="18.75">
      <c r="A213" s="21"/>
      <c r="B213" s="21"/>
      <c r="C213" s="21"/>
    </row>
    <row r="214" spans="1:3" ht="18.75">
      <c r="A214" s="21"/>
      <c r="B214" s="21"/>
      <c r="C214" s="21"/>
    </row>
    <row r="215" spans="1:3" ht="18.75">
      <c r="A215" s="21"/>
      <c r="B215" s="21"/>
      <c r="C215" s="21"/>
    </row>
    <row r="216" spans="1:3" ht="18.75">
      <c r="A216" s="21"/>
      <c r="B216" s="21"/>
      <c r="C216" s="21"/>
    </row>
    <row r="217" spans="1:3" ht="18.75">
      <c r="A217" s="21"/>
      <c r="B217" s="21"/>
      <c r="C217" s="21"/>
    </row>
    <row r="218" spans="1:3" ht="18.75">
      <c r="A218" s="21"/>
      <c r="B218" s="21"/>
      <c r="C218" s="21"/>
    </row>
    <row r="219" spans="1:3" ht="18.75">
      <c r="A219" s="21"/>
      <c r="B219" s="21"/>
      <c r="C219" s="21"/>
    </row>
    <row r="220" spans="1:3" ht="18.75">
      <c r="A220" s="21"/>
      <c r="B220" s="21"/>
      <c r="C220" s="21"/>
    </row>
    <row r="221" spans="1:3" ht="18.75">
      <c r="A221" s="21"/>
      <c r="B221" s="21"/>
      <c r="C221" s="21"/>
    </row>
    <row r="222" spans="1:3" ht="18.75">
      <c r="A222" s="21"/>
      <c r="B222" s="21"/>
      <c r="C222" s="21"/>
    </row>
    <row r="223" spans="1:3" ht="18.75">
      <c r="A223" s="21"/>
      <c r="B223" s="21"/>
      <c r="C223" s="21"/>
    </row>
    <row r="224" spans="1:3" ht="18.75">
      <c r="A224" s="21"/>
      <c r="B224" s="21"/>
      <c r="C224" s="21"/>
    </row>
    <row r="225" spans="1:3" ht="18.75">
      <c r="A225" s="21"/>
      <c r="B225" s="21"/>
      <c r="C225" s="21"/>
    </row>
    <row r="226" spans="1:3" ht="18.75">
      <c r="A226" s="21"/>
      <c r="B226" s="21"/>
      <c r="C226" s="21"/>
    </row>
    <row r="227" spans="1:3" ht="18.75">
      <c r="A227" s="21"/>
      <c r="B227" s="21"/>
      <c r="C227" s="21"/>
    </row>
    <row r="228" spans="1:3" ht="18.75">
      <c r="A228" s="21"/>
      <c r="B228" s="21"/>
      <c r="C228" s="21"/>
    </row>
    <row r="229" spans="1:3" ht="18.75">
      <c r="A229" s="21"/>
      <c r="B229" s="21"/>
      <c r="C229" s="21"/>
    </row>
    <row r="230" spans="1:3" ht="18.75">
      <c r="A230" s="21"/>
      <c r="B230" s="21"/>
      <c r="C230" s="21"/>
    </row>
    <row r="231" spans="1:3" ht="18.75">
      <c r="A231" s="21"/>
      <c r="B231" s="21"/>
      <c r="C231" s="21"/>
    </row>
    <row r="232" spans="1:3" ht="18.75">
      <c r="A232" s="21"/>
      <c r="B232" s="21"/>
      <c r="C232" s="21"/>
    </row>
    <row r="233" spans="1:3" ht="18.75">
      <c r="A233" s="21"/>
      <c r="B233" s="21"/>
      <c r="C233" s="21"/>
    </row>
    <row r="234" spans="1:3" ht="18.75">
      <c r="A234" s="21"/>
      <c r="B234" s="21"/>
      <c r="C234" s="21"/>
    </row>
    <row r="235" spans="1:3" ht="18.75">
      <c r="A235" s="21"/>
      <c r="B235" s="21"/>
      <c r="C235" s="21"/>
    </row>
    <row r="236" spans="1:3" ht="18.75">
      <c r="A236" s="21"/>
      <c r="B236" s="21"/>
      <c r="C236" s="21"/>
    </row>
    <row r="237" spans="1:3" ht="18.75">
      <c r="A237" s="21"/>
      <c r="B237" s="21"/>
      <c r="C237" s="21"/>
    </row>
    <row r="238" spans="1:3" ht="18.75">
      <c r="A238" s="21"/>
      <c r="B238" s="21"/>
      <c r="C238" s="21"/>
    </row>
    <row r="239" spans="1:3" ht="18.75">
      <c r="A239" s="21"/>
      <c r="B239" s="21"/>
      <c r="C239" s="21"/>
    </row>
    <row r="240" spans="1:3" ht="18.75">
      <c r="A240" s="21"/>
      <c r="B240" s="21"/>
      <c r="C240" s="21"/>
    </row>
    <row r="241" spans="1:3" ht="18.75">
      <c r="A241" s="21"/>
      <c r="B241" s="21"/>
      <c r="C241" s="21"/>
    </row>
    <row r="242" spans="1:3" ht="18.75">
      <c r="A242" s="21"/>
      <c r="B242" s="21"/>
      <c r="C242" s="21"/>
    </row>
    <row r="243" spans="1:3" ht="18.75">
      <c r="A243" s="21"/>
      <c r="B243" s="21"/>
      <c r="C243" s="21"/>
    </row>
    <row r="244" spans="1:3" ht="18.75">
      <c r="A244" s="21"/>
      <c r="B244" s="21"/>
      <c r="C244" s="21"/>
    </row>
    <row r="245" spans="1:3" ht="18.75">
      <c r="A245" s="21"/>
      <c r="B245" s="21"/>
      <c r="C245" s="21"/>
    </row>
    <row r="246" spans="1:3" ht="18.75">
      <c r="A246" s="21"/>
      <c r="B246" s="21"/>
      <c r="C246" s="21"/>
    </row>
    <row r="247" spans="1:3" ht="18.75">
      <c r="A247" s="21"/>
      <c r="B247" s="21"/>
      <c r="C247" s="21"/>
    </row>
    <row r="248" spans="1:3" ht="18.75">
      <c r="A248" s="21"/>
      <c r="B248" s="21"/>
      <c r="C248" s="21"/>
    </row>
    <row r="249" spans="1:3" ht="18.75">
      <c r="A249" s="21"/>
      <c r="B249" s="21"/>
      <c r="C249" s="21"/>
    </row>
    <row r="250" spans="1:3" ht="18.75">
      <c r="A250" s="21"/>
      <c r="B250" s="21"/>
      <c r="C250" s="21"/>
    </row>
    <row r="251" spans="1:3" ht="18.75">
      <c r="A251" s="21"/>
      <c r="B251" s="21"/>
      <c r="C251" s="21"/>
    </row>
    <row r="252" spans="1:3" ht="18.75">
      <c r="A252" s="21"/>
      <c r="B252" s="21"/>
      <c r="C252" s="21"/>
    </row>
    <row r="253" spans="1:3" ht="18.75">
      <c r="A253" s="21"/>
      <c r="B253" s="21"/>
      <c r="C253" s="21"/>
    </row>
    <row r="254" spans="1:3" ht="18.75">
      <c r="A254" s="21"/>
      <c r="B254" s="21"/>
      <c r="C254" s="21"/>
    </row>
    <row r="255" spans="1:3" ht="18.75">
      <c r="A255" s="21"/>
      <c r="B255" s="21"/>
      <c r="C255" s="21"/>
    </row>
    <row r="256" spans="1:3" ht="18.75">
      <c r="A256" s="21"/>
      <c r="B256" s="21"/>
      <c r="C256" s="21"/>
    </row>
    <row r="257" spans="1:3" ht="18.75">
      <c r="A257" s="21"/>
      <c r="B257" s="21"/>
      <c r="C257" s="21"/>
    </row>
    <row r="258" spans="1:3" ht="18.75">
      <c r="A258" s="21"/>
      <c r="B258" s="21"/>
      <c r="C258" s="21"/>
    </row>
    <row r="259" spans="1:3" ht="18.75">
      <c r="A259" s="21"/>
      <c r="B259" s="21"/>
      <c r="C259" s="21"/>
    </row>
    <row r="260" spans="1:3" ht="18.75">
      <c r="A260" s="21"/>
      <c r="B260" s="21"/>
      <c r="C260" s="21"/>
    </row>
    <row r="261" spans="1:3" ht="18.75">
      <c r="A261" s="21"/>
      <c r="B261" s="21"/>
      <c r="C261" s="21"/>
    </row>
    <row r="262" spans="1:3" ht="18.75">
      <c r="A262" s="21"/>
      <c r="B262" s="21"/>
      <c r="C262" s="21"/>
    </row>
    <row r="263" spans="1:3" ht="18.75">
      <c r="A263" s="21"/>
      <c r="B263" s="21"/>
      <c r="C263" s="21"/>
    </row>
    <row r="264" spans="1:3" ht="18.75">
      <c r="A264" s="21"/>
      <c r="B264" s="21"/>
      <c r="C264" s="21"/>
    </row>
    <row r="265" spans="1:3" ht="18.75">
      <c r="A265" s="21"/>
      <c r="B265" s="21"/>
      <c r="C265" s="21"/>
    </row>
    <row r="266" spans="1:3" ht="18.75">
      <c r="A266" s="21"/>
      <c r="B266" s="21"/>
      <c r="C266" s="21"/>
    </row>
    <row r="267" spans="1:3" ht="18.75">
      <c r="A267" s="21"/>
      <c r="B267" s="21"/>
      <c r="C267" s="21"/>
    </row>
    <row r="268" spans="1:3" ht="18.75">
      <c r="A268" s="21"/>
      <c r="B268" s="21"/>
      <c r="C268" s="21"/>
    </row>
    <row r="269" spans="1:3" ht="18.75">
      <c r="A269" s="21"/>
      <c r="B269" s="21"/>
      <c r="C269" s="21"/>
    </row>
    <row r="270" spans="1:3" ht="18.75">
      <c r="A270" s="21"/>
      <c r="B270" s="21"/>
      <c r="C270" s="21"/>
    </row>
    <row r="271" spans="1:3" ht="18.75">
      <c r="A271" s="21"/>
      <c r="B271" s="21"/>
      <c r="C271" s="21"/>
    </row>
    <row r="272" spans="1:3" ht="18.75">
      <c r="A272" s="21"/>
      <c r="B272" s="21"/>
      <c r="C272" s="21"/>
    </row>
    <row r="273" spans="1:3" ht="18.75">
      <c r="A273" s="21"/>
      <c r="B273" s="21"/>
      <c r="C273" s="21"/>
    </row>
    <row r="274" spans="1:3" ht="18.75">
      <c r="A274" s="21"/>
      <c r="B274" s="21"/>
      <c r="C274" s="21"/>
    </row>
    <row r="275" spans="1:3" ht="18.75">
      <c r="A275" s="21"/>
      <c r="B275" s="21"/>
      <c r="C275" s="21"/>
    </row>
    <row r="276" spans="1:3" ht="18.75">
      <c r="A276" s="21"/>
      <c r="B276" s="21"/>
      <c r="C276" s="21"/>
    </row>
    <row r="277" spans="1:3" ht="18.75">
      <c r="A277" s="21"/>
      <c r="B277" s="21"/>
      <c r="C277" s="21"/>
    </row>
    <row r="278" spans="1:3" ht="18.75">
      <c r="A278" s="21"/>
      <c r="B278" s="21"/>
      <c r="C278" s="21"/>
    </row>
    <row r="279" spans="1:3" ht="18.75">
      <c r="A279" s="21"/>
      <c r="B279" s="21"/>
      <c r="C279" s="21"/>
    </row>
    <row r="280" spans="1:3" ht="18.75">
      <c r="A280" s="21"/>
      <c r="B280" s="21"/>
      <c r="C280" s="21"/>
    </row>
    <row r="281" spans="1:3" ht="18.75">
      <c r="A281" s="21"/>
      <c r="B281" s="21"/>
      <c r="C281" s="21"/>
    </row>
    <row r="282" spans="1:3" ht="18.75">
      <c r="A282" s="21"/>
      <c r="B282" s="21"/>
      <c r="C282" s="21"/>
    </row>
    <row r="283" spans="1:3" ht="18.75">
      <c r="A283" s="21"/>
      <c r="B283" s="21"/>
      <c r="C283" s="21"/>
    </row>
    <row r="284" spans="1:3" ht="18.75">
      <c r="A284" s="21"/>
      <c r="B284" s="21"/>
      <c r="C284" s="21"/>
    </row>
    <row r="285" spans="1:3" ht="18.75">
      <c r="A285" s="21"/>
      <c r="B285" s="21"/>
      <c r="C285" s="21"/>
    </row>
    <row r="286" spans="1:3" ht="18.75">
      <c r="A286" s="21"/>
      <c r="B286" s="21"/>
      <c r="C286" s="21"/>
    </row>
    <row r="287" spans="1:3" ht="18.75">
      <c r="A287" s="21"/>
      <c r="B287" s="21"/>
      <c r="C287" s="21"/>
    </row>
    <row r="288" spans="1:3" ht="18.75">
      <c r="A288" s="21"/>
      <c r="B288" s="21"/>
      <c r="C288" s="21"/>
    </row>
    <row r="289" spans="1:3" ht="18.75">
      <c r="A289" s="21"/>
      <c r="B289" s="21"/>
      <c r="C289" s="21"/>
    </row>
    <row r="290" spans="1:3" ht="18.75">
      <c r="A290" s="21"/>
      <c r="B290" s="21"/>
      <c r="C290" s="21"/>
    </row>
    <row r="291" spans="1:3" ht="18.75">
      <c r="A291" s="21"/>
      <c r="B291" s="21"/>
      <c r="C291" s="21"/>
    </row>
    <row r="292" spans="1:3" ht="18.75">
      <c r="A292" s="21"/>
      <c r="B292" s="21"/>
      <c r="C292" s="21"/>
    </row>
    <row r="293" spans="1:3" ht="18.75">
      <c r="A293" s="21"/>
      <c r="B293" s="21"/>
      <c r="C293" s="21"/>
    </row>
    <row r="294" spans="1:3" ht="18.75">
      <c r="A294" s="21"/>
      <c r="B294" s="21"/>
      <c r="C294" s="21"/>
    </row>
    <row r="295" spans="1:3" ht="18.75">
      <c r="A295" s="21"/>
      <c r="B295" s="21"/>
      <c r="C295" s="21"/>
    </row>
    <row r="296" spans="1:3" ht="18.75">
      <c r="A296" s="21"/>
      <c r="B296" s="21"/>
      <c r="C296" s="21"/>
    </row>
    <row r="297" spans="1:3" ht="18.75">
      <c r="A297" s="21"/>
      <c r="B297" s="21"/>
      <c r="C297" s="21"/>
    </row>
    <row r="298" spans="1:3" ht="18.75">
      <c r="A298" s="21"/>
      <c r="B298" s="21"/>
      <c r="C298" s="21"/>
    </row>
    <row r="299" spans="1:3" ht="18.75">
      <c r="A299" s="21"/>
      <c r="B299" s="21"/>
      <c r="C299" s="21"/>
    </row>
    <row r="300" spans="1:3" ht="18.75">
      <c r="A300" s="21"/>
      <c r="B300" s="21"/>
      <c r="C300" s="21"/>
    </row>
    <row r="301" spans="1:3" ht="18.75">
      <c r="A301" s="21"/>
      <c r="B301" s="21"/>
      <c r="C301" s="21"/>
    </row>
    <row r="302" spans="1:3" ht="18.75">
      <c r="A302" s="21"/>
      <c r="B302" s="21"/>
      <c r="C302" s="21"/>
    </row>
    <row r="303" spans="1:3" ht="18.75">
      <c r="A303" s="21"/>
      <c r="B303" s="21"/>
      <c r="C303" s="21"/>
    </row>
    <row r="304" spans="1:3" ht="18.75">
      <c r="A304" s="21"/>
      <c r="B304" s="21"/>
      <c r="C304" s="21"/>
    </row>
    <row r="305" spans="1:3" ht="18.75">
      <c r="A305" s="21"/>
      <c r="B305" s="21"/>
      <c r="C305" s="21"/>
    </row>
    <row r="306" spans="1:3" ht="18.75">
      <c r="A306" s="21"/>
      <c r="B306" s="21"/>
      <c r="C306" s="21"/>
    </row>
    <row r="307" spans="1:3" ht="18.75">
      <c r="A307" s="21"/>
      <c r="B307" s="21"/>
      <c r="C307" s="21"/>
    </row>
    <row r="308" spans="1:3" ht="18.75">
      <c r="A308" s="21"/>
      <c r="B308" s="21"/>
      <c r="C308" s="21"/>
    </row>
    <row r="309" spans="1:3" ht="18.75">
      <c r="A309" s="21"/>
      <c r="B309" s="21"/>
      <c r="C309" s="21"/>
    </row>
    <row r="310" spans="1:3" ht="18.75">
      <c r="A310" s="21"/>
      <c r="B310" s="21"/>
      <c r="C310" s="21"/>
    </row>
    <row r="311" spans="1:3" ht="18.75">
      <c r="A311" s="21"/>
      <c r="B311" s="21"/>
      <c r="C311" s="21"/>
    </row>
    <row r="312" spans="1:3" ht="18.75">
      <c r="A312" s="21"/>
      <c r="B312" s="21"/>
      <c r="C312" s="21"/>
    </row>
    <row r="313" spans="1:3" ht="18.75">
      <c r="A313" s="21"/>
      <c r="B313" s="21"/>
      <c r="C313" s="21"/>
    </row>
    <row r="314" spans="1:3" ht="18.75">
      <c r="A314" s="21"/>
      <c r="B314" s="21"/>
      <c r="C314" s="21"/>
    </row>
    <row r="315" spans="1:3" ht="18.75">
      <c r="A315" s="21"/>
      <c r="B315" s="21"/>
      <c r="C315" s="21"/>
    </row>
    <row r="316" spans="1:3" ht="18.75">
      <c r="A316" s="21"/>
      <c r="B316" s="21"/>
      <c r="C316" s="21"/>
    </row>
    <row r="317" spans="1:3" ht="18.75">
      <c r="A317" s="21"/>
      <c r="B317" s="21"/>
      <c r="C317" s="21"/>
    </row>
    <row r="318" spans="1:3" ht="18.75">
      <c r="A318" s="21"/>
      <c r="B318" s="21"/>
      <c r="C318" s="21"/>
    </row>
    <row r="319" spans="1:3" ht="18.75">
      <c r="A319" s="21"/>
      <c r="B319" s="21"/>
      <c r="C319" s="21"/>
    </row>
    <row r="320" spans="1:3" ht="18.75">
      <c r="A320" s="21"/>
      <c r="B320" s="21"/>
      <c r="C320" s="21"/>
    </row>
    <row r="321" spans="1:3" ht="18.75">
      <c r="A321" s="21"/>
      <c r="B321" s="21"/>
      <c r="C321" s="21"/>
    </row>
    <row r="322" spans="1:3" ht="18.75">
      <c r="A322" s="21"/>
      <c r="B322" s="21"/>
      <c r="C322" s="21"/>
    </row>
    <row r="323" spans="1:3" ht="18.75">
      <c r="A323" s="21"/>
      <c r="B323" s="21"/>
      <c r="C323" s="21"/>
    </row>
    <row r="324" spans="1:3" ht="18.75">
      <c r="A324" s="21"/>
      <c r="B324" s="21"/>
      <c r="C324" s="21"/>
    </row>
    <row r="325" spans="1:3" ht="18.75">
      <c r="A325" s="21"/>
      <c r="B325" s="21"/>
      <c r="C325" s="21"/>
    </row>
    <row r="326" spans="1:3" ht="18.75">
      <c r="A326" s="21"/>
      <c r="B326" s="21"/>
      <c r="C326" s="21"/>
    </row>
    <row r="327" spans="1:3" ht="18.75">
      <c r="A327" s="21"/>
      <c r="B327" s="21"/>
      <c r="C327" s="21"/>
    </row>
    <row r="328" spans="1:3" ht="18.75">
      <c r="A328" s="21"/>
      <c r="B328" s="21"/>
      <c r="C328" s="21"/>
    </row>
    <row r="329" spans="1:3" ht="18.75">
      <c r="A329" s="21"/>
      <c r="B329" s="21"/>
      <c r="C329" s="21"/>
    </row>
    <row r="330" spans="1:3" ht="18.75">
      <c r="A330" s="21"/>
      <c r="B330" s="21"/>
      <c r="C330" s="21"/>
    </row>
    <row r="331" spans="1:3" ht="18.75">
      <c r="A331" s="21"/>
      <c r="B331" s="21"/>
      <c r="C331" s="21"/>
    </row>
    <row r="332" spans="1:3" ht="18.75">
      <c r="A332" s="21"/>
      <c r="B332" s="21"/>
      <c r="C332" s="21"/>
    </row>
    <row r="333" spans="1:3" ht="18.75">
      <c r="A333" s="21"/>
      <c r="B333" s="21"/>
      <c r="C333" s="21"/>
    </row>
    <row r="334" spans="1:3" ht="18.75">
      <c r="A334" s="21"/>
      <c r="B334" s="21"/>
      <c r="C334" s="21"/>
    </row>
    <row r="335" spans="1:3" ht="18.75">
      <c r="A335" s="21"/>
      <c r="B335" s="21"/>
      <c r="C335" s="21"/>
    </row>
    <row r="336" spans="1:3" ht="18.75">
      <c r="A336" s="21"/>
      <c r="B336" s="21"/>
      <c r="C336" s="21"/>
    </row>
    <row r="337" spans="1:3" ht="18.75">
      <c r="A337" s="21"/>
      <c r="B337" s="21"/>
      <c r="C337" s="21"/>
    </row>
    <row r="338" spans="1:3" ht="18.75">
      <c r="A338" s="21"/>
      <c r="B338" s="21"/>
      <c r="C338" s="21"/>
    </row>
    <row r="339" spans="1:3" ht="18.75">
      <c r="A339" s="21"/>
      <c r="B339" s="21"/>
      <c r="C339" s="21"/>
    </row>
    <row r="340" spans="1:3" ht="18.75">
      <c r="A340" s="21"/>
      <c r="B340" s="21"/>
      <c r="C340" s="21"/>
    </row>
    <row r="341" spans="1:3" ht="18.75">
      <c r="A341" s="21"/>
      <c r="B341" s="21"/>
      <c r="C341" s="21"/>
    </row>
    <row r="342" spans="1:3" ht="18.75">
      <c r="A342" s="21"/>
      <c r="B342" s="21"/>
      <c r="C342" s="21"/>
    </row>
    <row r="343" spans="1:3" ht="18.75">
      <c r="A343" s="21"/>
      <c r="B343" s="21"/>
      <c r="C343" s="21"/>
    </row>
    <row r="344" spans="1:3" ht="18.75">
      <c r="A344" s="21"/>
      <c r="B344" s="21"/>
      <c r="C344" s="21"/>
    </row>
    <row r="345" spans="1:3" ht="18.75">
      <c r="A345" s="21"/>
      <c r="B345" s="21"/>
      <c r="C345" s="21"/>
    </row>
    <row r="346" spans="1:3" ht="18.75">
      <c r="A346" s="21"/>
      <c r="B346" s="21"/>
      <c r="C346" s="21"/>
    </row>
    <row r="347" spans="1:3" ht="18.75">
      <c r="A347" s="21"/>
      <c r="B347" s="21"/>
      <c r="C347" s="21"/>
    </row>
    <row r="348" spans="1:3" ht="18.75">
      <c r="A348" s="21"/>
      <c r="B348" s="21"/>
      <c r="C348" s="21"/>
    </row>
    <row r="349" spans="1:3" ht="18.75">
      <c r="A349" s="21"/>
      <c r="B349" s="21"/>
      <c r="C349" s="21"/>
    </row>
    <row r="350" spans="1:3" ht="18.75">
      <c r="A350" s="21"/>
      <c r="B350" s="21"/>
      <c r="C350" s="21"/>
    </row>
    <row r="351" spans="1:3" ht="18.75">
      <c r="A351" s="21"/>
      <c r="B351" s="21"/>
      <c r="C351" s="21"/>
    </row>
    <row r="352" spans="1:3" ht="18.75">
      <c r="A352" s="21"/>
      <c r="B352" s="21"/>
      <c r="C352" s="21"/>
    </row>
    <row r="353" spans="1:3" ht="18.75">
      <c r="A353" s="21"/>
      <c r="B353" s="21"/>
      <c r="C353" s="21"/>
    </row>
    <row r="354" spans="1:3" ht="18.75">
      <c r="A354" s="21"/>
      <c r="B354" s="21"/>
      <c r="C354" s="21"/>
    </row>
    <row r="355" spans="1:3" ht="18.75">
      <c r="A355" s="21"/>
      <c r="B355" s="21"/>
      <c r="C355" s="21"/>
    </row>
    <row r="356" spans="1:3" ht="18.75">
      <c r="A356" s="21"/>
      <c r="B356" s="21"/>
      <c r="C356" s="21"/>
    </row>
    <row r="357" spans="1:3" ht="18.75">
      <c r="A357" s="21"/>
      <c r="B357" s="21"/>
      <c r="C357" s="21"/>
    </row>
    <row r="358" spans="1:3" ht="18.75">
      <c r="A358" s="21"/>
      <c r="B358" s="21"/>
      <c r="C358" s="21"/>
    </row>
    <row r="359" spans="1:3" ht="18.75">
      <c r="A359" s="21"/>
      <c r="B359" s="21"/>
      <c r="C359" s="21"/>
    </row>
    <row r="360" spans="1:3" ht="18.75">
      <c r="A360" s="21"/>
      <c r="B360" s="21"/>
      <c r="C360" s="21"/>
    </row>
    <row r="361" spans="1:3" ht="18.75">
      <c r="A361" s="21"/>
      <c r="B361" s="21"/>
      <c r="C361" s="21"/>
    </row>
    <row r="362" spans="1:3" ht="18.75">
      <c r="A362" s="21"/>
      <c r="B362" s="21"/>
      <c r="C362" s="21"/>
    </row>
    <row r="363" spans="1:3" ht="18.75">
      <c r="A363" s="21"/>
      <c r="B363" s="21"/>
      <c r="C363" s="21"/>
    </row>
    <row r="364" spans="1:3" ht="18.75">
      <c r="A364" s="21"/>
      <c r="B364" s="21"/>
      <c r="C364" s="21"/>
    </row>
    <row r="365" spans="1:3" ht="18.75">
      <c r="A365" s="21"/>
      <c r="B365" s="21"/>
      <c r="C365" s="21"/>
    </row>
    <row r="366" spans="1:3" ht="18.75">
      <c r="A366" s="21"/>
      <c r="B366" s="21"/>
      <c r="C366" s="21"/>
    </row>
    <row r="367" spans="1:3" ht="18.75">
      <c r="A367" s="21"/>
      <c r="B367" s="21"/>
      <c r="C367" s="21"/>
    </row>
    <row r="368" spans="1:3" ht="18.75">
      <c r="A368" s="21"/>
      <c r="B368" s="21"/>
      <c r="C368" s="21"/>
    </row>
    <row r="369" spans="1:3" ht="18.75">
      <c r="A369" s="21"/>
      <c r="B369" s="21"/>
      <c r="C369" s="21"/>
    </row>
    <row r="370" spans="1:3" ht="18.75">
      <c r="A370" s="21"/>
      <c r="B370" s="21"/>
      <c r="C370" s="21"/>
    </row>
    <row r="371" spans="1:3" ht="18.75">
      <c r="A371" s="21"/>
      <c r="B371" s="21"/>
      <c r="C371" s="21"/>
    </row>
    <row r="372" spans="1:3" ht="18.75">
      <c r="A372" s="21"/>
      <c r="B372" s="21"/>
      <c r="C372" s="21"/>
    </row>
    <row r="373" spans="1:3" ht="18.75">
      <c r="A373" s="21"/>
      <c r="B373" s="21"/>
      <c r="C373" s="21"/>
    </row>
    <row r="374" spans="1:3" ht="18.75">
      <c r="A374" s="21"/>
      <c r="B374" s="21"/>
      <c r="C374" s="21"/>
    </row>
    <row r="375" spans="1:3" ht="18.75">
      <c r="A375" s="21"/>
      <c r="B375" s="21"/>
      <c r="C375" s="21"/>
    </row>
    <row r="376" spans="1:3" ht="18.75">
      <c r="A376" s="21"/>
      <c r="B376" s="21"/>
      <c r="C376" s="21"/>
    </row>
    <row r="377" spans="1:3" ht="18.75">
      <c r="A377" s="21"/>
      <c r="B377" s="21"/>
      <c r="C377" s="21"/>
    </row>
    <row r="378" spans="1:3" ht="18.75">
      <c r="A378" s="21"/>
      <c r="B378" s="21"/>
      <c r="C378" s="21"/>
    </row>
    <row r="379" spans="1:3" ht="18.75">
      <c r="A379" s="21"/>
      <c r="B379" s="21"/>
      <c r="C379" s="21"/>
    </row>
    <row r="380" spans="1:3" ht="18.75">
      <c r="A380" s="21"/>
      <c r="B380" s="21"/>
      <c r="C380" s="21"/>
    </row>
    <row r="381" spans="1:3" ht="18.75">
      <c r="A381" s="21"/>
      <c r="B381" s="21"/>
      <c r="C381" s="21"/>
    </row>
    <row r="382" spans="1:3" ht="18.75">
      <c r="A382" s="21"/>
      <c r="B382" s="21"/>
      <c r="C382" s="21"/>
    </row>
    <row r="383" spans="1:3" ht="18.75">
      <c r="A383" s="21"/>
      <c r="B383" s="21"/>
      <c r="C383" s="21"/>
    </row>
    <row r="384" spans="1:3" ht="18.75">
      <c r="A384" s="21"/>
      <c r="B384" s="21"/>
      <c r="C384" s="21"/>
    </row>
    <row r="385" spans="1:3" ht="18.75">
      <c r="A385" s="21"/>
      <c r="B385" s="21"/>
      <c r="C385" s="21"/>
    </row>
    <row r="386" spans="1:3" ht="18.75">
      <c r="A386" s="21"/>
      <c r="B386" s="21"/>
      <c r="C386" s="21"/>
    </row>
    <row r="387" spans="1:3" ht="18.75">
      <c r="A387" s="21"/>
      <c r="B387" s="21"/>
      <c r="C387" s="21"/>
    </row>
    <row r="388" spans="1:3" ht="18.75">
      <c r="A388" s="21"/>
      <c r="B388" s="21"/>
      <c r="C388" s="21"/>
    </row>
    <row r="389" spans="1:3" ht="18.75">
      <c r="A389" s="21"/>
      <c r="B389" s="21"/>
      <c r="C389" s="21"/>
    </row>
    <row r="390" spans="1:3" ht="18.75">
      <c r="A390" s="21"/>
      <c r="B390" s="21"/>
      <c r="C390" s="21"/>
    </row>
    <row r="391" spans="1:3" ht="18.75">
      <c r="A391" s="21"/>
      <c r="B391" s="21"/>
      <c r="C391" s="21"/>
    </row>
    <row r="392" spans="1:3" ht="18.75">
      <c r="A392" s="21"/>
      <c r="B392" s="21"/>
      <c r="C392" s="21"/>
    </row>
    <row r="393" spans="1:3" ht="18.75">
      <c r="A393" s="21"/>
      <c r="B393" s="21"/>
      <c r="C393" s="21"/>
    </row>
    <row r="394" spans="1:3" ht="18.75">
      <c r="A394" s="21"/>
      <c r="B394" s="21"/>
      <c r="C394" s="21"/>
    </row>
    <row r="395" spans="1:3" ht="18.75">
      <c r="A395" s="21"/>
      <c r="B395" s="21"/>
      <c r="C395" s="21"/>
    </row>
    <row r="396" spans="1:3" ht="18.75">
      <c r="A396" s="21"/>
      <c r="B396" s="21"/>
      <c r="C396" s="21"/>
    </row>
    <row r="397" spans="1:3" ht="18.75">
      <c r="A397" s="21"/>
      <c r="B397" s="21"/>
      <c r="C397" s="21"/>
    </row>
    <row r="398" spans="1:3" ht="18.75">
      <c r="A398" s="21"/>
      <c r="B398" s="21"/>
      <c r="C398" s="21"/>
    </row>
    <row r="399" spans="1:3" ht="18.75">
      <c r="A399" s="21"/>
      <c r="B399" s="21"/>
      <c r="C399" s="21"/>
    </row>
    <row r="400" spans="1:3" ht="18.75">
      <c r="A400" s="21"/>
      <c r="B400" s="21"/>
      <c r="C400" s="21"/>
    </row>
    <row r="401" spans="1:3" ht="18.75">
      <c r="A401" s="21"/>
      <c r="B401" s="21"/>
      <c r="C401" s="21"/>
    </row>
    <row r="402" spans="1:3" ht="18.75">
      <c r="A402" s="21"/>
      <c r="B402" s="21"/>
      <c r="C402" s="21"/>
    </row>
    <row r="403" spans="1:3" ht="18.75">
      <c r="A403" s="21"/>
      <c r="B403" s="21"/>
      <c r="C403" s="21"/>
    </row>
    <row r="404" spans="1:3" ht="18.75">
      <c r="A404" s="21"/>
      <c r="B404" s="21"/>
      <c r="C404" s="21"/>
    </row>
    <row r="405" spans="1:3" ht="18.75">
      <c r="A405" s="21"/>
      <c r="B405" s="21"/>
      <c r="C405" s="21"/>
    </row>
    <row r="406" spans="1:3" ht="18.75">
      <c r="A406" s="21"/>
      <c r="B406" s="21"/>
      <c r="C406" s="21"/>
    </row>
    <row r="407" spans="1:3" ht="18.75">
      <c r="A407" s="21"/>
      <c r="B407" s="21"/>
      <c r="C407" s="21"/>
    </row>
    <row r="408" spans="1:3" ht="18.75">
      <c r="A408" s="21"/>
      <c r="B408" s="21"/>
      <c r="C408" s="21"/>
    </row>
    <row r="409" spans="1:3" ht="18.75">
      <c r="A409" s="21"/>
      <c r="B409" s="21"/>
      <c r="C409" s="21"/>
    </row>
    <row r="410" spans="1:3" ht="18.75">
      <c r="A410" s="21"/>
      <c r="B410" s="21"/>
      <c r="C410" s="21"/>
    </row>
    <row r="411" spans="1:3" ht="18.75">
      <c r="A411" s="21"/>
      <c r="B411" s="21"/>
      <c r="C411" s="21"/>
    </row>
    <row r="412" spans="1:3" ht="18.75">
      <c r="A412" s="21"/>
      <c r="B412" s="21"/>
      <c r="C412" s="21"/>
    </row>
    <row r="413" spans="1:3" ht="18.75">
      <c r="A413" s="21"/>
      <c r="B413" s="21"/>
      <c r="C413" s="21"/>
    </row>
    <row r="414" spans="1:3" ht="18.75">
      <c r="A414" s="21"/>
      <c r="B414" s="21"/>
      <c r="C414" s="21"/>
    </row>
    <row r="415" spans="1:3" ht="18.75">
      <c r="A415" s="21"/>
      <c r="B415" s="21"/>
      <c r="C415" s="21"/>
    </row>
    <row r="416" spans="1:3" ht="18.75">
      <c r="A416" s="21"/>
      <c r="B416" s="21"/>
      <c r="C416" s="21"/>
    </row>
    <row r="417" spans="1:3" ht="18.75">
      <c r="A417" s="21"/>
      <c r="B417" s="21"/>
      <c r="C417" s="21"/>
    </row>
    <row r="418" spans="1:3" ht="18.75">
      <c r="A418" s="21"/>
      <c r="B418" s="21"/>
      <c r="C418" s="21"/>
    </row>
    <row r="419" spans="1:3" ht="18.75">
      <c r="A419" s="21"/>
      <c r="B419" s="21"/>
      <c r="C419" s="21"/>
    </row>
    <row r="420" spans="1:3" ht="18.75">
      <c r="A420" s="21"/>
      <c r="B420" s="21"/>
      <c r="C420" s="21"/>
    </row>
    <row r="421" spans="1:3" ht="18.75">
      <c r="A421" s="21"/>
      <c r="B421" s="21"/>
      <c r="C421" s="21"/>
    </row>
    <row r="422" spans="1:3" ht="18.75">
      <c r="A422" s="21"/>
      <c r="B422" s="21"/>
      <c r="C422" s="21"/>
    </row>
    <row r="423" spans="1:3" ht="18.75">
      <c r="A423" s="21"/>
      <c r="B423" s="21"/>
      <c r="C423" s="21"/>
    </row>
    <row r="424" spans="1:3" ht="18.75">
      <c r="A424" s="21"/>
      <c r="B424" s="21"/>
      <c r="C424" s="21"/>
    </row>
    <row r="425" spans="1:3" ht="18.75">
      <c r="A425" s="21"/>
      <c r="B425" s="21"/>
      <c r="C425" s="21"/>
    </row>
    <row r="426" spans="1:3" ht="18.75">
      <c r="A426" s="21"/>
      <c r="B426" s="21"/>
      <c r="C426" s="21"/>
    </row>
    <row r="427" spans="1:3" ht="18.75">
      <c r="A427" s="21"/>
      <c r="B427" s="21"/>
      <c r="C427" s="21"/>
    </row>
    <row r="428" spans="1:3" ht="18.75">
      <c r="A428" s="21"/>
      <c r="B428" s="21"/>
      <c r="C428" s="21"/>
    </row>
    <row r="429" spans="1:3" ht="18.75">
      <c r="A429" s="21"/>
      <c r="B429" s="21"/>
      <c r="C429" s="21"/>
    </row>
    <row r="430" spans="1:3" ht="18.75">
      <c r="A430" s="21"/>
      <c r="B430" s="21"/>
      <c r="C430" s="21"/>
    </row>
    <row r="431" spans="1:3" ht="18.75">
      <c r="A431" s="21"/>
      <c r="B431" s="21"/>
      <c r="C431" s="21"/>
    </row>
    <row r="432" spans="1:3" ht="18.75">
      <c r="A432" s="21"/>
      <c r="B432" s="21"/>
      <c r="C432" s="21"/>
    </row>
    <row r="433" spans="1:3" ht="18.75">
      <c r="A433" s="21"/>
      <c r="B433" s="21"/>
      <c r="C433" s="21"/>
    </row>
    <row r="434" spans="1:3" ht="18.75">
      <c r="A434" s="21"/>
      <c r="B434" s="21"/>
      <c r="C434" s="21"/>
    </row>
    <row r="435" spans="1:3" ht="18.75">
      <c r="A435" s="21"/>
      <c r="B435" s="21"/>
      <c r="C435" s="21"/>
    </row>
    <row r="436" spans="1:3" ht="18.75">
      <c r="A436" s="21"/>
      <c r="B436" s="21"/>
      <c r="C436" s="21"/>
    </row>
    <row r="437" spans="1:3" ht="18.75">
      <c r="A437" s="21"/>
      <c r="B437" s="21"/>
      <c r="C437" s="21"/>
    </row>
    <row r="438" spans="1:3" ht="18.75">
      <c r="A438" s="21"/>
      <c r="B438" s="21"/>
      <c r="C438" s="21"/>
    </row>
    <row r="439" spans="1:3" ht="18.75">
      <c r="A439" s="21"/>
      <c r="B439" s="21"/>
      <c r="C439" s="21"/>
    </row>
    <row r="440" spans="1:3" ht="18.75">
      <c r="A440" s="21"/>
      <c r="B440" s="21"/>
      <c r="C440" s="21"/>
    </row>
    <row r="441" spans="1:3" ht="18.75">
      <c r="A441" s="21"/>
      <c r="B441" s="21"/>
      <c r="C441" s="21"/>
    </row>
    <row r="442" spans="1:3" ht="18.75">
      <c r="A442" s="21"/>
      <c r="B442" s="21"/>
      <c r="C442" s="21"/>
    </row>
    <row r="443" spans="1:3" ht="18.75">
      <c r="A443" s="21"/>
      <c r="B443" s="21"/>
      <c r="C443" s="21"/>
    </row>
    <row r="444" spans="1:3" ht="18.75">
      <c r="A444" s="21"/>
      <c r="B444" s="21"/>
      <c r="C444" s="21"/>
    </row>
    <row r="445" spans="1:3" ht="18.75">
      <c r="A445" s="21"/>
      <c r="B445" s="21"/>
      <c r="C445" s="21"/>
    </row>
    <row r="446" spans="1:3" ht="18.75">
      <c r="A446" s="21"/>
      <c r="B446" s="21"/>
      <c r="C446" s="21"/>
    </row>
    <row r="447" spans="1:3" ht="18.75">
      <c r="A447" s="21"/>
      <c r="B447" s="21"/>
      <c r="C447" s="21"/>
    </row>
    <row r="448" spans="1:3" ht="18.75">
      <c r="A448" s="21"/>
      <c r="B448" s="21"/>
      <c r="C448" s="21"/>
    </row>
    <row r="449" spans="1:3" ht="18.75">
      <c r="A449" s="21"/>
      <c r="B449" s="21"/>
      <c r="C449" s="21"/>
    </row>
    <row r="450" spans="1:3" ht="18.75">
      <c r="A450" s="21"/>
      <c r="B450" s="21"/>
      <c r="C450" s="21"/>
    </row>
    <row r="451" spans="1:3" ht="18.75">
      <c r="A451" s="21"/>
      <c r="B451" s="21"/>
      <c r="C451" s="21"/>
    </row>
    <row r="452" spans="1:3" ht="18.75">
      <c r="A452" s="21"/>
      <c r="B452" s="21"/>
      <c r="C452" s="21"/>
    </row>
    <row r="453" spans="1:3" ht="18.75">
      <c r="A453" s="21"/>
      <c r="B453" s="21"/>
      <c r="C453" s="21"/>
    </row>
    <row r="454" spans="1:3" ht="18.75">
      <c r="A454" s="21"/>
      <c r="B454" s="21"/>
      <c r="C454" s="21"/>
    </row>
    <row r="455" spans="1:3" ht="18.75">
      <c r="A455" s="21"/>
      <c r="B455" s="21"/>
      <c r="C455" s="21"/>
    </row>
    <row r="456" spans="1:3" ht="18.75">
      <c r="A456" s="21"/>
      <c r="B456" s="21"/>
      <c r="C456" s="21"/>
    </row>
    <row r="457" spans="1:3" ht="18.75">
      <c r="A457" s="21"/>
      <c r="B457" s="21"/>
      <c r="C457" s="21"/>
    </row>
    <row r="458" spans="1:3" ht="18.75">
      <c r="A458" s="21"/>
      <c r="B458" s="21"/>
      <c r="C458" s="21"/>
    </row>
    <row r="459" spans="1:3" ht="18.75">
      <c r="A459" s="21"/>
      <c r="B459" s="21"/>
      <c r="C459" s="21"/>
    </row>
    <row r="460" spans="1:3" ht="18.75">
      <c r="A460" s="21"/>
      <c r="B460" s="21"/>
      <c r="C460" s="21"/>
    </row>
    <row r="461" spans="1:3" ht="18.75">
      <c r="A461" s="21"/>
      <c r="B461" s="21"/>
      <c r="C461" s="21"/>
    </row>
    <row r="462" spans="1:3" ht="18.75">
      <c r="A462" s="21"/>
      <c r="B462" s="21"/>
      <c r="C462" s="21"/>
    </row>
    <row r="463" spans="1:3" ht="18.75">
      <c r="A463" s="21"/>
      <c r="B463" s="21"/>
      <c r="C463" s="21"/>
    </row>
    <row r="464" spans="1:3" ht="18.75">
      <c r="A464" s="21"/>
      <c r="B464" s="21"/>
      <c r="C464" s="21"/>
    </row>
    <row r="465" spans="1:3" ht="18.75">
      <c r="A465" s="21"/>
      <c r="B465" s="21"/>
      <c r="C465" s="21"/>
    </row>
    <row r="466" spans="1:3" ht="18.75">
      <c r="A466" s="21"/>
      <c r="B466" s="21"/>
      <c r="C466" s="21"/>
    </row>
    <row r="467" spans="1:3" ht="18.75">
      <c r="A467" s="21"/>
      <c r="B467" s="21"/>
      <c r="C467" s="21"/>
    </row>
    <row r="468" spans="1:3" ht="18.75">
      <c r="A468" s="21"/>
      <c r="B468" s="21"/>
      <c r="C468" s="21"/>
    </row>
    <row r="469" spans="1:3" ht="18.75">
      <c r="A469" s="21"/>
      <c r="B469" s="21"/>
      <c r="C469" s="21"/>
    </row>
    <row r="470" spans="1:3" ht="18.75">
      <c r="A470" s="21"/>
      <c r="B470" s="21"/>
      <c r="C470" s="21"/>
    </row>
    <row r="471" spans="1:3" ht="18.75">
      <c r="A471" s="21"/>
      <c r="B471" s="21"/>
      <c r="C471" s="21"/>
    </row>
    <row r="472" spans="1:3" ht="18.75">
      <c r="A472" s="21"/>
      <c r="B472" s="21"/>
      <c r="C472" s="21"/>
    </row>
    <row r="473" spans="1:3" ht="18.75">
      <c r="A473" s="21"/>
      <c r="B473" s="21"/>
      <c r="C473" s="21"/>
    </row>
    <row r="474" spans="1:3" ht="18.75">
      <c r="A474" s="21"/>
      <c r="B474" s="21"/>
      <c r="C474" s="21"/>
    </row>
    <row r="475" spans="1:3" ht="18.75">
      <c r="A475" s="21"/>
      <c r="B475" s="21"/>
      <c r="C475" s="21"/>
    </row>
    <row r="476" spans="1:3" ht="18.75">
      <c r="A476" s="21"/>
      <c r="B476" s="21"/>
      <c r="C476" s="21"/>
    </row>
    <row r="477" spans="1:3" ht="18.75">
      <c r="A477" s="21"/>
      <c r="B477" s="21"/>
      <c r="C477" s="21"/>
    </row>
    <row r="478" spans="1:3" ht="18.75">
      <c r="A478" s="21"/>
      <c r="B478" s="21"/>
      <c r="C478" s="21"/>
    </row>
    <row r="479" spans="1:3" ht="18.75">
      <c r="A479" s="21"/>
      <c r="B479" s="21"/>
      <c r="C479" s="21"/>
    </row>
    <row r="480" spans="1:3" ht="18.75">
      <c r="A480" s="21"/>
      <c r="B480" s="21"/>
      <c r="C480" s="21"/>
    </row>
    <row r="481" spans="1:3" ht="18.75">
      <c r="A481" s="21"/>
      <c r="B481" s="21"/>
      <c r="C481" s="21"/>
    </row>
    <row r="482" spans="1:3" ht="18.75">
      <c r="A482" s="21"/>
      <c r="B482" s="21"/>
      <c r="C482" s="21"/>
    </row>
    <row r="483" spans="1:3" ht="18.75">
      <c r="A483" s="21"/>
      <c r="B483" s="21"/>
      <c r="C483" s="21"/>
    </row>
    <row r="484" spans="1:3" ht="18.75">
      <c r="A484" s="21"/>
      <c r="B484" s="21"/>
      <c r="C484" s="21"/>
    </row>
    <row r="485" spans="1:3" ht="18.75">
      <c r="A485" s="21"/>
      <c r="B485" s="21"/>
      <c r="C485" s="21"/>
    </row>
    <row r="486" spans="1:3" ht="18.75">
      <c r="A486" s="21"/>
      <c r="B486" s="21"/>
      <c r="C486" s="21"/>
    </row>
    <row r="487" spans="1:3" ht="18.75">
      <c r="A487" s="21"/>
      <c r="B487" s="21"/>
      <c r="C487" s="21"/>
    </row>
    <row r="488" spans="1:3" ht="18.75">
      <c r="A488" s="21"/>
      <c r="B488" s="21"/>
      <c r="C488" s="21"/>
    </row>
    <row r="489" spans="1:3" ht="18.75">
      <c r="A489" s="21"/>
      <c r="B489" s="21"/>
      <c r="C489" s="21"/>
    </row>
    <row r="490" spans="1:3" ht="18.75">
      <c r="A490" s="21"/>
      <c r="B490" s="21"/>
      <c r="C490" s="21"/>
    </row>
    <row r="491" spans="1:3" ht="18.75">
      <c r="A491" s="21"/>
      <c r="B491" s="21"/>
      <c r="C491" s="21"/>
    </row>
    <row r="492" spans="1:3" ht="18.75">
      <c r="A492" s="21"/>
      <c r="B492" s="21"/>
      <c r="C492" s="21"/>
    </row>
    <row r="493" spans="1:3" ht="18.75">
      <c r="A493" s="21"/>
      <c r="B493" s="21"/>
      <c r="C493" s="21"/>
    </row>
    <row r="494" spans="1:3" ht="18.75">
      <c r="A494" s="21"/>
      <c r="B494" s="21"/>
      <c r="C494" s="21"/>
    </row>
    <row r="495" spans="1:3" ht="18.75">
      <c r="A495" s="21"/>
      <c r="B495" s="21"/>
      <c r="C495" s="21"/>
    </row>
    <row r="496" spans="1:3" ht="18.75">
      <c r="A496" s="21"/>
      <c r="B496" s="21"/>
      <c r="C496" s="21"/>
    </row>
    <row r="497" spans="1:3" ht="18.75">
      <c r="A497" s="21"/>
      <c r="B497" s="21"/>
      <c r="C497" s="21"/>
    </row>
    <row r="498" spans="1:3" ht="18.75">
      <c r="A498" s="21"/>
      <c r="B498" s="21"/>
      <c r="C498" s="21"/>
    </row>
    <row r="499" spans="1:3" ht="18.75">
      <c r="A499" s="21"/>
      <c r="B499" s="21"/>
      <c r="C499" s="21"/>
    </row>
    <row r="500" spans="1:3" ht="18.75">
      <c r="A500" s="21"/>
      <c r="B500" s="21"/>
      <c r="C500" s="21"/>
    </row>
    <row r="501" spans="1:3" ht="18.75">
      <c r="A501" s="21"/>
      <c r="B501" s="21"/>
      <c r="C501" s="21"/>
    </row>
    <row r="502" spans="1:3" ht="18.75">
      <c r="A502" s="21"/>
      <c r="B502" s="21"/>
      <c r="C502" s="21"/>
    </row>
    <row r="503" spans="1:3" ht="18.75">
      <c r="A503" s="21"/>
      <c r="B503" s="21"/>
      <c r="C503" s="21"/>
    </row>
    <row r="504" spans="1:3" ht="18.75">
      <c r="A504" s="21"/>
      <c r="B504" s="21"/>
      <c r="C504" s="21"/>
    </row>
    <row r="505" spans="1:3" ht="18.75">
      <c r="A505" s="21"/>
      <c r="B505" s="21"/>
      <c r="C505" s="21"/>
    </row>
    <row r="506" spans="1:3" ht="18.75">
      <c r="A506" s="21"/>
      <c r="B506" s="21"/>
      <c r="C506" s="21"/>
    </row>
    <row r="507" spans="1:3" ht="18.75">
      <c r="A507" s="21"/>
      <c r="B507" s="21"/>
      <c r="C507" s="21"/>
    </row>
    <row r="508" spans="1:3" ht="18.75">
      <c r="A508" s="21"/>
      <c r="B508" s="21"/>
      <c r="C508" s="21"/>
    </row>
    <row r="509" spans="1:3" ht="18.75">
      <c r="A509" s="21"/>
      <c r="B509" s="21"/>
      <c r="C509" s="21"/>
    </row>
    <row r="510" spans="1:3" ht="18.75">
      <c r="A510" s="21"/>
      <c r="B510" s="21"/>
      <c r="C510" s="21"/>
    </row>
    <row r="511" spans="1:3" ht="18.75">
      <c r="A511" s="21"/>
      <c r="B511" s="21"/>
      <c r="C511" s="21"/>
    </row>
    <row r="512" spans="1:3" ht="18.75">
      <c r="A512" s="21"/>
      <c r="B512" s="21"/>
      <c r="C512" s="21"/>
    </row>
    <row r="513" spans="1:3" ht="18.75">
      <c r="A513" s="21"/>
      <c r="B513" s="21"/>
      <c r="C513" s="21"/>
    </row>
    <row r="514" spans="1:3" ht="18.75">
      <c r="A514" s="21"/>
      <c r="B514" s="21"/>
      <c r="C514" s="21"/>
    </row>
    <row r="515" spans="1:3" ht="18.75">
      <c r="A515" s="21"/>
      <c r="B515" s="21"/>
      <c r="C515" s="21"/>
    </row>
    <row r="516" spans="1:3" ht="18.75">
      <c r="A516" s="21"/>
      <c r="B516" s="21"/>
      <c r="C516" s="21"/>
    </row>
    <row r="517" spans="1:3" ht="18.75">
      <c r="A517" s="21"/>
      <c r="B517" s="21"/>
      <c r="C517" s="21"/>
    </row>
    <row r="518" spans="1:3" ht="18.75">
      <c r="A518" s="21"/>
      <c r="B518" s="21"/>
      <c r="C518" s="21"/>
    </row>
    <row r="519" spans="1:3" ht="18.75">
      <c r="A519" s="21"/>
      <c r="B519" s="21"/>
      <c r="C519" s="21"/>
    </row>
    <row r="520" spans="1:3" ht="18.75">
      <c r="A520" s="21"/>
      <c r="B520" s="21"/>
      <c r="C520" s="21"/>
    </row>
    <row r="521" spans="1:3" ht="18.75">
      <c r="A521" s="21"/>
      <c r="B521" s="21"/>
      <c r="C521" s="21"/>
    </row>
    <row r="522" spans="1:3" ht="18.75">
      <c r="A522" s="21"/>
      <c r="B522" s="21"/>
      <c r="C522" s="21"/>
    </row>
    <row r="523" spans="1:3" ht="18.75">
      <c r="A523" s="21"/>
      <c r="B523" s="21"/>
      <c r="C523" s="21"/>
    </row>
    <row r="524" spans="1:3" ht="18.75">
      <c r="A524" s="21"/>
      <c r="B524" s="21"/>
      <c r="C524" s="21"/>
    </row>
    <row r="525" spans="1:3" ht="18.75">
      <c r="A525" s="21"/>
      <c r="B525" s="21"/>
      <c r="C525" s="21"/>
    </row>
    <row r="526" spans="1:3" ht="18.75">
      <c r="A526" s="21"/>
      <c r="B526" s="21"/>
      <c r="C526" s="21"/>
    </row>
    <row r="527" spans="1:3" ht="18.75">
      <c r="A527" s="21"/>
      <c r="B527" s="21"/>
      <c r="C527" s="21"/>
    </row>
    <row r="528" spans="1:3" ht="18.75">
      <c r="A528" s="21"/>
      <c r="B528" s="21"/>
      <c r="C528" s="21"/>
    </row>
    <row r="529" spans="1:3" ht="18.75">
      <c r="A529" s="21"/>
      <c r="B529" s="21"/>
      <c r="C529" s="21"/>
    </row>
    <row r="530" spans="1:3" ht="18.75">
      <c r="A530" s="21"/>
      <c r="B530" s="21"/>
      <c r="C530" s="21"/>
    </row>
    <row r="531" spans="1:3" ht="18.75">
      <c r="A531" s="21"/>
      <c r="B531" s="21"/>
      <c r="C531" s="21"/>
    </row>
    <row r="532" spans="1:3" ht="18.75">
      <c r="A532" s="21"/>
      <c r="B532" s="21"/>
      <c r="C532" s="21"/>
    </row>
    <row r="533" spans="1:3" ht="18.75">
      <c r="A533" s="21"/>
      <c r="B533" s="21"/>
      <c r="C533" s="21"/>
    </row>
    <row r="534" spans="1:3" ht="18.75">
      <c r="A534" s="21"/>
      <c r="B534" s="21"/>
      <c r="C534" s="21"/>
    </row>
    <row r="535" spans="1:3" ht="18.75">
      <c r="A535" s="21"/>
      <c r="B535" s="21"/>
      <c r="C535" s="21"/>
    </row>
    <row r="536" spans="1:3" ht="18.75">
      <c r="A536" s="21"/>
      <c r="B536" s="21"/>
      <c r="C536" s="21"/>
    </row>
    <row r="537" spans="1:3" ht="18.75">
      <c r="A537" s="21"/>
      <c r="B537" s="21"/>
      <c r="C537" s="21"/>
    </row>
    <row r="538" spans="1:3" ht="18.75">
      <c r="A538" s="21"/>
      <c r="B538" s="21"/>
      <c r="C538" s="21"/>
    </row>
    <row r="539" spans="1:3" ht="18.75">
      <c r="A539" s="21"/>
      <c r="B539" s="21"/>
      <c r="C539" s="21"/>
    </row>
    <row r="540" spans="1:3" ht="18.75">
      <c r="A540" s="21"/>
      <c r="B540" s="21"/>
      <c r="C540" s="21"/>
    </row>
    <row r="541" spans="1:3" ht="18.75">
      <c r="A541" s="21"/>
      <c r="B541" s="21"/>
      <c r="C541" s="21"/>
    </row>
    <row r="542" spans="1:3" ht="18.75">
      <c r="A542" s="21"/>
      <c r="B542" s="21"/>
      <c r="C542" s="21"/>
    </row>
    <row r="543" spans="1:3" ht="18.75">
      <c r="A543" s="21"/>
      <c r="B543" s="21"/>
      <c r="C543" s="21"/>
    </row>
    <row r="544" spans="1:3" ht="18.75">
      <c r="A544" s="21"/>
      <c r="B544" s="21"/>
      <c r="C544" s="21"/>
    </row>
    <row r="545" spans="1:3" ht="18.75">
      <c r="A545" s="21"/>
      <c r="B545" s="21"/>
      <c r="C545" s="21"/>
    </row>
    <row r="546" spans="1:3" ht="18.75">
      <c r="A546" s="21"/>
      <c r="B546" s="21"/>
      <c r="C546" s="21"/>
    </row>
    <row r="547" spans="1:3" ht="18.75">
      <c r="A547" s="21"/>
      <c r="B547" s="21"/>
      <c r="C547" s="21"/>
    </row>
    <row r="548" spans="1:3" ht="18.75">
      <c r="A548" s="21"/>
      <c r="B548" s="21"/>
      <c r="C548" s="21"/>
    </row>
    <row r="549" spans="1:3" ht="18.75">
      <c r="A549" s="21"/>
      <c r="B549" s="21"/>
      <c r="C549" s="21"/>
    </row>
    <row r="550" spans="1:3" ht="18.75">
      <c r="A550" s="21"/>
      <c r="B550" s="21"/>
      <c r="C550" s="21"/>
    </row>
    <row r="551" spans="1:3" ht="18.75">
      <c r="A551" s="21"/>
      <c r="B551" s="21"/>
      <c r="C551" s="21"/>
    </row>
    <row r="552" spans="1:3" ht="18.75">
      <c r="A552" s="21"/>
      <c r="B552" s="21"/>
      <c r="C552" s="21"/>
    </row>
    <row r="553" spans="1:3" ht="18.75">
      <c r="A553" s="21"/>
      <c r="B553" s="21"/>
      <c r="C553" s="21"/>
    </row>
    <row r="554" spans="1:3" ht="18.75">
      <c r="A554" s="21"/>
      <c r="B554" s="21"/>
      <c r="C554" s="21"/>
    </row>
    <row r="555" spans="1:3" ht="18.75">
      <c r="A555" s="21"/>
      <c r="B555" s="21"/>
      <c r="C555" s="21"/>
    </row>
    <row r="556" spans="1:3" ht="18.75">
      <c r="A556" s="21"/>
      <c r="B556" s="21"/>
      <c r="C556" s="21"/>
    </row>
    <row r="557" spans="1:3" ht="18.75">
      <c r="A557" s="21"/>
      <c r="B557" s="21"/>
      <c r="C557" s="21"/>
    </row>
    <row r="558" spans="1:3" ht="18.75">
      <c r="A558" s="21"/>
      <c r="B558" s="21"/>
      <c r="C558" s="21"/>
    </row>
    <row r="559" spans="1:3" ht="18.75">
      <c r="A559" s="21"/>
      <c r="B559" s="21"/>
      <c r="C559" s="21"/>
    </row>
    <row r="560" spans="1:3" ht="18.75">
      <c r="A560" s="21"/>
      <c r="B560" s="21"/>
      <c r="C560" s="21"/>
    </row>
    <row r="561" spans="1:3" ht="18.75">
      <c r="A561" s="21"/>
      <c r="B561" s="21"/>
      <c r="C561" s="21"/>
    </row>
    <row r="562" spans="1:3" ht="18.75">
      <c r="A562" s="21"/>
      <c r="B562" s="21"/>
      <c r="C562" s="21"/>
    </row>
    <row r="563" spans="1:3" ht="18.75">
      <c r="A563" s="21"/>
      <c r="B563" s="21"/>
      <c r="C563" s="21"/>
    </row>
    <row r="564" spans="1:3" ht="18.75">
      <c r="A564" s="21"/>
      <c r="B564" s="21"/>
      <c r="C564" s="21"/>
    </row>
    <row r="565" spans="1:3" ht="18.75">
      <c r="A565" s="21"/>
      <c r="B565" s="21"/>
      <c r="C565" s="21"/>
    </row>
    <row r="566" spans="1:3" ht="18.75">
      <c r="A566" s="21"/>
      <c r="B566" s="21"/>
      <c r="C566" s="21"/>
    </row>
    <row r="567" spans="1:3" ht="18.75">
      <c r="A567" s="21"/>
      <c r="B567" s="21"/>
      <c r="C567" s="21"/>
    </row>
    <row r="568" spans="1:3" ht="18.75">
      <c r="A568" s="21"/>
      <c r="B568" s="21"/>
      <c r="C568" s="21"/>
    </row>
    <row r="569" spans="1:3" ht="18.75">
      <c r="A569" s="21"/>
      <c r="B569" s="21"/>
      <c r="C569" s="21"/>
    </row>
    <row r="570" spans="1:3" ht="18.75">
      <c r="A570" s="21"/>
      <c r="B570" s="21"/>
      <c r="C570" s="21"/>
    </row>
    <row r="571" spans="1:3" ht="18.75">
      <c r="A571" s="21"/>
      <c r="B571" s="21"/>
      <c r="C571" s="21"/>
    </row>
    <row r="572" spans="1:3" ht="18.75">
      <c r="A572" s="21"/>
      <c r="B572" s="21"/>
      <c r="C572" s="21"/>
    </row>
    <row r="573" spans="1:3" ht="18.75">
      <c r="A573" s="21"/>
      <c r="B573" s="21"/>
      <c r="C573" s="21"/>
    </row>
    <row r="574" spans="1:3" ht="18.75">
      <c r="A574" s="21"/>
      <c r="B574" s="21"/>
      <c r="C574" s="21"/>
    </row>
    <row r="575" spans="1:3" ht="18.75">
      <c r="A575" s="21"/>
      <c r="B575" s="21"/>
      <c r="C575" s="21"/>
    </row>
    <row r="576" spans="1:3" ht="18.75">
      <c r="A576" s="21"/>
      <c r="B576" s="21"/>
      <c r="C576" s="21"/>
    </row>
    <row r="577" spans="1:3" ht="18.75">
      <c r="A577" s="21"/>
      <c r="B577" s="21"/>
      <c r="C577" s="21"/>
    </row>
    <row r="578" spans="1:3" ht="18.75">
      <c r="A578" s="21"/>
      <c r="B578" s="21"/>
      <c r="C578" s="21"/>
    </row>
    <row r="579" spans="1:3" ht="18.75">
      <c r="A579" s="21"/>
      <c r="B579" s="21"/>
      <c r="C579" s="21"/>
    </row>
    <row r="580" spans="1:3" ht="18.75">
      <c r="A580" s="21"/>
      <c r="B580" s="21"/>
      <c r="C580" s="21"/>
    </row>
    <row r="581" spans="1:3" ht="18.75">
      <c r="A581" s="21"/>
      <c r="B581" s="21"/>
      <c r="C581" s="21"/>
    </row>
    <row r="582" spans="1:3" ht="18.75">
      <c r="A582" s="21"/>
      <c r="B582" s="21"/>
      <c r="C582" s="21"/>
    </row>
    <row r="583" spans="1:3" ht="18.75">
      <c r="A583" s="21"/>
      <c r="B583" s="21"/>
      <c r="C583" s="21"/>
    </row>
    <row r="584" spans="1:3" ht="18.75">
      <c r="A584" s="21"/>
      <c r="B584" s="21"/>
      <c r="C584" s="21"/>
    </row>
    <row r="585" spans="1:3" ht="18.75">
      <c r="A585" s="21"/>
      <c r="B585" s="21"/>
      <c r="C585" s="21"/>
    </row>
    <row r="586" spans="1:3" ht="18.75">
      <c r="A586" s="21"/>
      <c r="B586" s="21"/>
      <c r="C586" s="21"/>
    </row>
    <row r="587" spans="1:3" ht="18.75">
      <c r="A587" s="21"/>
      <c r="B587" s="21"/>
      <c r="C587" s="21"/>
    </row>
    <row r="588" spans="1:3" ht="18.75">
      <c r="A588" s="21"/>
      <c r="B588" s="21"/>
      <c r="C588" s="21"/>
    </row>
    <row r="589" spans="1:3" ht="18.75">
      <c r="A589" s="21"/>
      <c r="B589" s="21"/>
      <c r="C589" s="21"/>
    </row>
    <row r="590" spans="1:3" ht="18.75">
      <c r="A590" s="21"/>
      <c r="B590" s="21"/>
      <c r="C590" s="21"/>
    </row>
    <row r="591" spans="1:3" ht="18.75">
      <c r="A591" s="21"/>
      <c r="B591" s="21"/>
      <c r="C591" s="21"/>
    </row>
    <row r="592" spans="1:3" ht="18.75">
      <c r="A592" s="21"/>
      <c r="B592" s="21"/>
      <c r="C592" s="21"/>
    </row>
    <row r="593" spans="1:3" ht="18.75">
      <c r="A593" s="21"/>
      <c r="B593" s="21"/>
      <c r="C593" s="21"/>
    </row>
    <row r="594" spans="1:3" ht="18.75">
      <c r="A594" s="21"/>
      <c r="B594" s="21"/>
      <c r="C594" s="21"/>
    </row>
    <row r="595" spans="1:3" ht="18.75">
      <c r="A595" s="21"/>
      <c r="B595" s="21"/>
      <c r="C595" s="21"/>
    </row>
    <row r="596" spans="1:3" ht="18.75">
      <c r="A596" s="21"/>
      <c r="B596" s="21"/>
      <c r="C596" s="21"/>
    </row>
    <row r="597" spans="1:3" ht="18.75">
      <c r="A597" s="21"/>
      <c r="B597" s="21"/>
      <c r="C597" s="21"/>
    </row>
    <row r="598" spans="1:3" ht="18.75">
      <c r="A598" s="21"/>
      <c r="B598" s="21"/>
      <c r="C598" s="21"/>
    </row>
    <row r="599" spans="1:3" ht="18.75">
      <c r="A599" s="21"/>
      <c r="B599" s="21"/>
      <c r="C599" s="21"/>
    </row>
    <row r="600" spans="1:3" ht="18.75">
      <c r="A600" s="21"/>
      <c r="B600" s="21"/>
      <c r="C600" s="21"/>
    </row>
    <row r="601" spans="1:3" ht="18.75">
      <c r="A601" s="21"/>
      <c r="B601" s="21"/>
      <c r="C601" s="21"/>
    </row>
    <row r="602" spans="1:3" ht="18.75">
      <c r="A602" s="21"/>
      <c r="B602" s="21"/>
      <c r="C602" s="21"/>
    </row>
    <row r="603" spans="1:3" ht="18.75">
      <c r="A603" s="21"/>
      <c r="B603" s="21"/>
      <c r="C603" s="21"/>
    </row>
    <row r="604" spans="1:3" ht="18.75">
      <c r="A604" s="21"/>
      <c r="B604" s="21"/>
      <c r="C604" s="21"/>
    </row>
    <row r="605" spans="1:3" ht="18.75">
      <c r="A605" s="21"/>
      <c r="B605" s="21"/>
      <c r="C605" s="21"/>
    </row>
    <row r="606" spans="1:3" ht="18.75">
      <c r="A606" s="21"/>
      <c r="B606" s="21"/>
      <c r="C606" s="21"/>
    </row>
    <row r="607" spans="1:3" ht="18.75">
      <c r="A607" s="21"/>
      <c r="B607" s="21"/>
      <c r="C607" s="21"/>
    </row>
    <row r="608" spans="1:3" ht="18.75">
      <c r="A608" s="21"/>
      <c r="B608" s="21"/>
      <c r="C608" s="21"/>
    </row>
    <row r="609" spans="1:3" ht="18.75">
      <c r="A609" s="21"/>
      <c r="B609" s="21"/>
      <c r="C609" s="21"/>
    </row>
    <row r="610" spans="1:3" ht="18.75">
      <c r="A610" s="21"/>
      <c r="B610" s="21"/>
      <c r="C610" s="21"/>
    </row>
    <row r="611" spans="1:3" ht="18.75">
      <c r="A611" s="21"/>
      <c r="B611" s="21"/>
      <c r="C611" s="21"/>
    </row>
    <row r="612" spans="1:3" ht="18.75">
      <c r="A612" s="21"/>
      <c r="B612" s="21"/>
      <c r="C612" s="21"/>
    </row>
    <row r="613" spans="1:3" ht="18.75">
      <c r="A613" s="21"/>
      <c r="B613" s="21"/>
      <c r="C613" s="21"/>
    </row>
    <row r="614" spans="1:3" ht="18.75">
      <c r="A614" s="21"/>
      <c r="B614" s="21"/>
      <c r="C614" s="21"/>
    </row>
    <row r="615" spans="1:3" ht="18.75">
      <c r="A615" s="21"/>
      <c r="B615" s="21"/>
      <c r="C615" s="21"/>
    </row>
    <row r="616" spans="1:3" ht="18.75">
      <c r="A616" s="21"/>
      <c r="B616" s="21"/>
      <c r="C616" s="21"/>
    </row>
    <row r="617" spans="1:3" ht="18.75">
      <c r="A617" s="21"/>
      <c r="B617" s="21"/>
      <c r="C617" s="21"/>
    </row>
    <row r="618" spans="1:3" ht="18.75">
      <c r="A618" s="21"/>
      <c r="B618" s="21"/>
      <c r="C618" s="21"/>
    </row>
    <row r="619" spans="1:3" ht="18.75">
      <c r="A619" s="21"/>
      <c r="B619" s="21"/>
      <c r="C619" s="21"/>
    </row>
    <row r="620" spans="1:3" ht="18.75">
      <c r="A620" s="21"/>
      <c r="B620" s="21"/>
      <c r="C620" s="21"/>
    </row>
    <row r="621" spans="1:3" ht="18.75">
      <c r="A621" s="21"/>
      <c r="B621" s="21"/>
      <c r="C621" s="21"/>
    </row>
    <row r="622" spans="1:3" ht="18.75">
      <c r="A622" s="21"/>
      <c r="B622" s="21"/>
      <c r="C622" s="21"/>
    </row>
    <row r="623" spans="1:3" ht="18.75">
      <c r="A623" s="21"/>
      <c r="B623" s="21"/>
      <c r="C623" s="21"/>
    </row>
    <row r="624" spans="1:3" ht="18.75">
      <c r="A624" s="21"/>
      <c r="B624" s="21"/>
      <c r="C624" s="21"/>
    </row>
    <row r="625" spans="1:3" ht="18.75">
      <c r="A625" s="21"/>
      <c r="B625" s="21"/>
      <c r="C625" s="21"/>
    </row>
    <row r="626" spans="1:3" ht="18.75">
      <c r="A626" s="21"/>
      <c r="B626" s="21"/>
      <c r="C626" s="21"/>
    </row>
    <row r="627" spans="1:3" ht="18.75">
      <c r="A627" s="21"/>
      <c r="B627" s="21"/>
      <c r="C627" s="21"/>
    </row>
    <row r="628" spans="1:3" ht="18.75">
      <c r="A628" s="21"/>
      <c r="B628" s="21"/>
      <c r="C628" s="21"/>
    </row>
    <row r="629" spans="1:3" ht="18.75">
      <c r="A629" s="21"/>
      <c r="B629" s="21"/>
      <c r="C629" s="21"/>
    </row>
    <row r="630" spans="1:3" ht="18.75">
      <c r="A630" s="21"/>
      <c r="B630" s="21"/>
      <c r="C630" s="21"/>
    </row>
    <row r="631" spans="1:3" ht="18.75">
      <c r="A631" s="21"/>
      <c r="B631" s="21"/>
      <c r="C631" s="21"/>
    </row>
    <row r="632" spans="1:3" ht="18.75">
      <c r="A632" s="21"/>
      <c r="B632" s="21"/>
      <c r="C632" s="21"/>
    </row>
    <row r="633" spans="1:3" ht="18.75">
      <c r="A633" s="21"/>
      <c r="B633" s="21"/>
      <c r="C633" s="21"/>
    </row>
    <row r="634" spans="1:3" ht="18.75">
      <c r="A634" s="21"/>
      <c r="B634" s="21"/>
      <c r="C634" s="21"/>
    </row>
    <row r="635" spans="1:3" ht="18.75">
      <c r="A635" s="21"/>
      <c r="B635" s="21"/>
      <c r="C635" s="21"/>
    </row>
    <row r="636" spans="1:3" ht="18.75">
      <c r="A636" s="21"/>
      <c r="B636" s="21"/>
      <c r="C636" s="21"/>
    </row>
    <row r="637" spans="1:3" ht="18.75">
      <c r="A637" s="21"/>
      <c r="B637" s="21"/>
      <c r="C637" s="21"/>
    </row>
    <row r="638" spans="1:3" ht="18.75">
      <c r="A638" s="21"/>
      <c r="B638" s="21"/>
      <c r="C638" s="21"/>
    </row>
    <row r="639" spans="1:3" ht="18.75">
      <c r="A639" s="21"/>
      <c r="B639" s="21"/>
      <c r="C639" s="21"/>
    </row>
    <row r="640" spans="1:3" ht="18.75">
      <c r="A640" s="21"/>
      <c r="B640" s="21"/>
      <c r="C640" s="21"/>
    </row>
    <row r="641" spans="1:3" ht="18.75">
      <c r="A641" s="21"/>
      <c r="B641" s="21"/>
      <c r="C641" s="21"/>
    </row>
    <row r="642" spans="1:3" ht="18.75">
      <c r="A642" s="21"/>
      <c r="B642" s="21"/>
      <c r="C642" s="21"/>
    </row>
    <row r="643" spans="1:3" ht="18.75">
      <c r="A643" s="21"/>
      <c r="B643" s="21"/>
      <c r="C643" s="21"/>
    </row>
    <row r="644" spans="1:3" ht="18.75">
      <c r="A644" s="21"/>
      <c r="B644" s="21"/>
      <c r="C644" s="21"/>
    </row>
    <row r="645" spans="1:3" ht="18.75">
      <c r="A645" s="21"/>
      <c r="B645" s="21"/>
      <c r="C645" s="21"/>
    </row>
    <row r="646" spans="1:3" ht="18.75">
      <c r="A646" s="21"/>
      <c r="B646" s="21"/>
      <c r="C646" s="21"/>
    </row>
    <row r="647" spans="1:3" ht="18.75">
      <c r="A647" s="21"/>
      <c r="B647" s="21"/>
      <c r="C647" s="21"/>
    </row>
    <row r="648" spans="1:3" ht="18.75">
      <c r="A648" s="21"/>
      <c r="B648" s="21"/>
      <c r="C648" s="21"/>
    </row>
    <row r="649" spans="1:3" ht="18.75">
      <c r="A649" s="21"/>
      <c r="B649" s="21"/>
      <c r="C649" s="21"/>
    </row>
    <row r="650" spans="1:3" ht="18.75">
      <c r="A650" s="21"/>
      <c r="B650" s="21"/>
      <c r="C650" s="21"/>
    </row>
    <row r="651" spans="1:3" ht="18.75">
      <c r="A651" s="21"/>
      <c r="B651" s="21"/>
      <c r="C651" s="21"/>
    </row>
    <row r="652" spans="1:3" ht="18.75">
      <c r="A652" s="21"/>
      <c r="B652" s="21"/>
      <c r="C652" s="21"/>
    </row>
    <row r="653" spans="1:3" ht="18.75">
      <c r="A653" s="21"/>
      <c r="B653" s="21"/>
      <c r="C653" s="21"/>
    </row>
    <row r="654" spans="1:3" ht="18.75">
      <c r="A654" s="21"/>
      <c r="B654" s="21"/>
      <c r="C654" s="21"/>
    </row>
    <row r="655" spans="1:3" ht="18.75">
      <c r="A655" s="21"/>
      <c r="B655" s="21"/>
      <c r="C655" s="21"/>
    </row>
    <row r="656" spans="1:3" ht="18.75">
      <c r="A656" s="21"/>
      <c r="B656" s="21"/>
      <c r="C656" s="21"/>
    </row>
    <row r="657" spans="1:3" ht="18.75">
      <c r="A657" s="21"/>
      <c r="B657" s="21"/>
      <c r="C657" s="21"/>
    </row>
    <row r="658" spans="1:3" ht="18.75">
      <c r="A658" s="21"/>
      <c r="B658" s="21"/>
      <c r="C658" s="21"/>
    </row>
    <row r="659" spans="1:3" ht="18.75">
      <c r="A659" s="21"/>
      <c r="B659" s="21"/>
      <c r="C659" s="21"/>
    </row>
    <row r="660" spans="1:3" ht="18.75">
      <c r="A660" s="21"/>
      <c r="B660" s="21"/>
      <c r="C660" s="21"/>
    </row>
    <row r="661" spans="1:3" ht="18.75">
      <c r="A661" s="21"/>
      <c r="B661" s="21"/>
      <c r="C661" s="21"/>
    </row>
    <row r="662" spans="1:3" ht="18.75">
      <c r="A662" s="21"/>
      <c r="B662" s="21"/>
      <c r="C662" s="21"/>
    </row>
    <row r="663" spans="1:3" ht="18.75">
      <c r="A663" s="21"/>
      <c r="B663" s="21"/>
      <c r="C663" s="21"/>
    </row>
    <row r="664" spans="1:3" ht="18.75">
      <c r="A664" s="21"/>
      <c r="B664" s="21"/>
      <c r="C664" s="21"/>
    </row>
    <row r="665" spans="1:3" ht="18.75">
      <c r="A665" s="21"/>
      <c r="B665" s="21"/>
      <c r="C665" s="21"/>
    </row>
    <row r="666" spans="1:3" ht="18.75">
      <c r="A666" s="21"/>
      <c r="B666" s="21"/>
      <c r="C666" s="21"/>
    </row>
    <row r="667" spans="1:3" ht="18.75">
      <c r="A667" s="21"/>
      <c r="B667" s="21"/>
      <c r="C667" s="21"/>
    </row>
    <row r="668" spans="1:3" ht="18.75">
      <c r="A668" s="21"/>
      <c r="B668" s="21"/>
      <c r="C668" s="21"/>
    </row>
    <row r="669" spans="1:3" ht="18.75">
      <c r="A669" s="21"/>
      <c r="B669" s="21"/>
      <c r="C669" s="21"/>
    </row>
    <row r="670" spans="1:3" ht="18.75">
      <c r="A670" s="21"/>
      <c r="B670" s="21"/>
      <c r="C670" s="21"/>
    </row>
    <row r="671" spans="1:3" ht="18.75">
      <c r="A671" s="21"/>
      <c r="B671" s="21"/>
      <c r="C671" s="21"/>
    </row>
    <row r="672" spans="1:3" ht="18.75">
      <c r="A672" s="21"/>
      <c r="B672" s="21"/>
      <c r="C672" s="21"/>
    </row>
    <row r="673" spans="1:3" ht="18.75">
      <c r="A673" s="21"/>
      <c r="B673" s="21"/>
      <c r="C673" s="21"/>
    </row>
    <row r="674" spans="1:3" ht="18.75">
      <c r="A674" s="21"/>
      <c r="B674" s="21"/>
      <c r="C674" s="21"/>
    </row>
    <row r="675" spans="1:3" ht="18.75">
      <c r="A675" s="21"/>
      <c r="B675" s="21"/>
      <c r="C675" s="21"/>
    </row>
    <row r="676" spans="1:3" ht="18.75">
      <c r="A676" s="21"/>
      <c r="B676" s="21"/>
      <c r="C676" s="21"/>
    </row>
    <row r="677" spans="1:3" ht="18.75">
      <c r="A677" s="21"/>
      <c r="B677" s="21"/>
      <c r="C677" s="21"/>
    </row>
    <row r="678" spans="1:3" ht="18.75">
      <c r="A678" s="21"/>
      <c r="B678" s="21"/>
      <c r="C678" s="21"/>
    </row>
    <row r="679" spans="1:3" ht="18.75">
      <c r="A679" s="21"/>
      <c r="B679" s="21"/>
      <c r="C679" s="21"/>
    </row>
    <row r="680" spans="1:3" ht="18.75">
      <c r="A680" s="21"/>
      <c r="B680" s="21"/>
      <c r="C680" s="21"/>
    </row>
    <row r="681" spans="1:3" ht="18.75">
      <c r="A681" s="21"/>
      <c r="B681" s="21"/>
      <c r="C681" s="21"/>
    </row>
    <row r="682" spans="1:3" ht="18.75">
      <c r="A682" s="21"/>
      <c r="B682" s="21"/>
      <c r="C682" s="21"/>
    </row>
    <row r="683" spans="1:3" ht="18.75">
      <c r="A683" s="21"/>
      <c r="B683" s="21"/>
      <c r="C683" s="21"/>
    </row>
    <row r="684" spans="1:3" ht="18.75">
      <c r="A684" s="21"/>
      <c r="B684" s="21"/>
      <c r="C684" s="21"/>
    </row>
    <row r="685" spans="1:3" ht="18.75">
      <c r="A685" s="21"/>
      <c r="B685" s="21"/>
      <c r="C685" s="21"/>
    </row>
    <row r="686" spans="1:3" ht="18.75">
      <c r="A686" s="21"/>
      <c r="B686" s="21"/>
      <c r="C686" s="21"/>
    </row>
    <row r="687" spans="1:3" ht="18.75">
      <c r="A687" s="21"/>
      <c r="B687" s="21"/>
      <c r="C687" s="21"/>
    </row>
    <row r="688" spans="1:3" ht="18.75">
      <c r="A688" s="21"/>
      <c r="B688" s="21"/>
      <c r="C688" s="21"/>
    </row>
    <row r="689" spans="1:3" ht="18.75">
      <c r="A689" s="21"/>
      <c r="B689" s="21"/>
      <c r="C689" s="21"/>
    </row>
    <row r="690" spans="1:3" ht="18.75">
      <c r="A690" s="21"/>
      <c r="B690" s="21"/>
      <c r="C690" s="21"/>
    </row>
    <row r="691" spans="1:3" ht="18.75">
      <c r="A691" s="21"/>
      <c r="B691" s="21"/>
      <c r="C691" s="21"/>
    </row>
    <row r="692" spans="1:3" ht="18.75">
      <c r="A692" s="21"/>
      <c r="B692" s="21"/>
      <c r="C692" s="21"/>
    </row>
    <row r="693" spans="1:3" ht="18.75">
      <c r="A693" s="21"/>
      <c r="B693" s="21"/>
      <c r="C693" s="21"/>
    </row>
    <row r="694" spans="1:3" ht="18.75">
      <c r="A694" s="21"/>
      <c r="B694" s="21"/>
      <c r="C694" s="21"/>
    </row>
    <row r="695" spans="1:3" ht="18.75">
      <c r="A695" s="21"/>
      <c r="B695" s="21"/>
      <c r="C695" s="21"/>
    </row>
    <row r="696" spans="1:3" ht="18.75">
      <c r="A696" s="21"/>
      <c r="B696" s="21"/>
      <c r="C696" s="21"/>
    </row>
    <row r="697" spans="1:3" ht="18.75">
      <c r="A697" s="21"/>
      <c r="B697" s="21"/>
      <c r="C697" s="21"/>
    </row>
    <row r="698" spans="1:3" ht="18.75">
      <c r="A698" s="21"/>
      <c r="B698" s="21"/>
      <c r="C698" s="21"/>
    </row>
    <row r="699" spans="1:3" ht="18.75">
      <c r="A699" s="21"/>
      <c r="B699" s="21"/>
      <c r="C699" s="21"/>
    </row>
    <row r="700" spans="1:3" ht="18.75">
      <c r="A700" s="21"/>
      <c r="B700" s="21"/>
      <c r="C700" s="21"/>
    </row>
    <row r="701" spans="1:3" ht="18.75">
      <c r="A701" s="21"/>
      <c r="B701" s="21"/>
      <c r="C701" s="21"/>
    </row>
    <row r="702" spans="1:3" ht="18.75">
      <c r="A702" s="21"/>
      <c r="B702" s="21"/>
      <c r="C702" s="21"/>
    </row>
    <row r="703" spans="1:3" ht="18.75">
      <c r="A703" s="21"/>
      <c r="B703" s="21"/>
      <c r="C703" s="21"/>
    </row>
    <row r="704" spans="1:3" ht="18.75">
      <c r="A704" s="21"/>
      <c r="B704" s="21"/>
      <c r="C704" s="21"/>
    </row>
    <row r="705" spans="1:3" ht="18.75">
      <c r="A705" s="21"/>
      <c r="B705" s="21"/>
      <c r="C705" s="21"/>
    </row>
    <row r="706" spans="1:3" ht="18.75">
      <c r="A706" s="21"/>
      <c r="B706" s="21"/>
      <c r="C706" s="21"/>
    </row>
    <row r="707" spans="1:3" ht="18.75">
      <c r="A707" s="21"/>
      <c r="B707" s="21"/>
      <c r="C707" s="21"/>
    </row>
    <row r="708" spans="1:3" ht="18.75">
      <c r="A708" s="21"/>
      <c r="B708" s="21"/>
      <c r="C708" s="21"/>
    </row>
    <row r="709" spans="1:3" ht="18.75">
      <c r="A709" s="21"/>
      <c r="B709" s="21"/>
      <c r="C709" s="21"/>
    </row>
    <row r="710" spans="1:3" ht="18.75">
      <c r="A710" s="21"/>
      <c r="B710" s="21"/>
      <c r="C710" s="21"/>
    </row>
    <row r="711" spans="1:3" ht="18.75">
      <c r="A711" s="21"/>
      <c r="B711" s="21"/>
      <c r="C711" s="21"/>
    </row>
    <row r="712" spans="1:3" ht="18.75">
      <c r="A712" s="21"/>
      <c r="B712" s="21"/>
      <c r="C712" s="21"/>
    </row>
    <row r="713" spans="1:3" ht="18.75">
      <c r="A713" s="21"/>
      <c r="B713" s="21"/>
      <c r="C713" s="21"/>
    </row>
    <row r="714" spans="1:3" ht="18.75">
      <c r="A714" s="21"/>
      <c r="B714" s="21"/>
      <c r="C714" s="21"/>
    </row>
    <row r="715" spans="1:3" ht="18.75">
      <c r="A715" s="21"/>
      <c r="B715" s="21"/>
      <c r="C715" s="21"/>
    </row>
    <row r="716" spans="1:3" ht="18.75">
      <c r="A716" s="21"/>
      <c r="B716" s="21"/>
      <c r="C716" s="21"/>
    </row>
    <row r="717" spans="1:3" ht="18.75">
      <c r="A717" s="21"/>
      <c r="B717" s="21"/>
      <c r="C717" s="21"/>
    </row>
    <row r="718" spans="1:3" ht="18.75">
      <c r="A718" s="21"/>
      <c r="B718" s="21"/>
      <c r="C718" s="21"/>
    </row>
    <row r="719" spans="1:3" ht="18.75">
      <c r="A719" s="21"/>
      <c r="B719" s="21"/>
      <c r="C719" s="21"/>
    </row>
    <row r="720" spans="1:3" ht="18.75">
      <c r="A720" s="21"/>
      <c r="B720" s="21"/>
      <c r="C720" s="21"/>
    </row>
    <row r="721" spans="1:3" ht="18.75">
      <c r="A721" s="21"/>
      <c r="B721" s="21"/>
      <c r="C721" s="21"/>
    </row>
    <row r="722" spans="1:3" ht="18.75">
      <c r="A722" s="21"/>
      <c r="B722" s="21"/>
      <c r="C722" s="21"/>
    </row>
    <row r="723" spans="1:3" ht="18.75">
      <c r="A723" s="21"/>
      <c r="B723" s="21"/>
      <c r="C723" s="21"/>
    </row>
    <row r="724" spans="1:3" ht="18.75">
      <c r="A724" s="21"/>
      <c r="B724" s="21"/>
      <c r="C724" s="21"/>
    </row>
    <row r="725" spans="1:3" ht="18.75">
      <c r="A725" s="21"/>
      <c r="B725" s="21"/>
      <c r="C725" s="21"/>
    </row>
    <row r="726" spans="1:3" ht="18.75">
      <c r="A726" s="21"/>
      <c r="B726" s="21"/>
      <c r="C726" s="21"/>
    </row>
    <row r="727" spans="1:3" ht="18.75">
      <c r="A727" s="21"/>
      <c r="B727" s="21"/>
      <c r="C727" s="21"/>
    </row>
    <row r="728" spans="1:3" ht="18.75">
      <c r="A728" s="21"/>
      <c r="B728" s="21"/>
      <c r="C728" s="21"/>
    </row>
    <row r="729" spans="1:3" ht="18.75">
      <c r="A729" s="21"/>
      <c r="B729" s="21"/>
      <c r="C729" s="21"/>
    </row>
    <row r="730" spans="1:3" ht="18.75">
      <c r="A730" s="21"/>
      <c r="B730" s="21"/>
      <c r="C730" s="21"/>
    </row>
    <row r="731" spans="1:3" ht="18.75">
      <c r="A731" s="21"/>
      <c r="B731" s="21"/>
      <c r="C731" s="21"/>
    </row>
    <row r="732" spans="1:3" ht="18.75">
      <c r="A732" s="21"/>
      <c r="B732" s="21"/>
      <c r="C732" s="21"/>
    </row>
    <row r="733" spans="1:3" ht="18.75">
      <c r="A733" s="21"/>
      <c r="B733" s="21"/>
      <c r="C733" s="21"/>
    </row>
    <row r="734" spans="1:3" ht="18.75">
      <c r="A734" s="21"/>
      <c r="B734" s="21"/>
      <c r="C734" s="21"/>
    </row>
    <row r="735" spans="1:3" ht="18.75">
      <c r="A735" s="21"/>
      <c r="B735" s="21"/>
      <c r="C735" s="21"/>
    </row>
    <row r="736" spans="1:3" ht="18.75">
      <c r="A736" s="21"/>
      <c r="B736" s="21"/>
      <c r="C736" s="21"/>
    </row>
    <row r="737" spans="1:3" ht="18.75">
      <c r="A737" s="21"/>
      <c r="B737" s="21"/>
      <c r="C737" s="21"/>
    </row>
    <row r="738" spans="1:3" ht="18.75">
      <c r="A738" s="21"/>
      <c r="B738" s="21"/>
      <c r="C738" s="21"/>
    </row>
    <row r="739" spans="1:3" ht="18.75">
      <c r="A739" s="21"/>
      <c r="B739" s="21"/>
      <c r="C739" s="21"/>
    </row>
    <row r="740" spans="1:3" ht="18.75">
      <c r="A740" s="21"/>
      <c r="B740" s="21"/>
      <c r="C740" s="21"/>
    </row>
    <row r="741" spans="1:3" ht="18.75">
      <c r="A741" s="21"/>
      <c r="B741" s="21"/>
      <c r="C741" s="21"/>
    </row>
    <row r="742" spans="1:3" ht="18.75">
      <c r="A742" s="21"/>
      <c r="B742" s="21"/>
      <c r="C742" s="21"/>
    </row>
    <row r="743" spans="1:3" ht="18.75">
      <c r="A743" s="21"/>
      <c r="B743" s="21"/>
      <c r="C743" s="21"/>
    </row>
    <row r="744" spans="1:3" ht="18.75">
      <c r="A744" s="21"/>
      <c r="B744" s="21"/>
      <c r="C744" s="21"/>
    </row>
    <row r="745" spans="1:3" ht="18.75">
      <c r="A745" s="21"/>
      <c r="B745" s="21"/>
      <c r="C745" s="21"/>
    </row>
    <row r="746" spans="1:3" ht="18.75">
      <c r="A746" s="21"/>
      <c r="B746" s="21"/>
      <c r="C746" s="21"/>
    </row>
    <row r="747" spans="1:3" ht="18.75">
      <c r="A747" s="21"/>
      <c r="B747" s="21"/>
      <c r="C747" s="21"/>
    </row>
    <row r="748" spans="1:3" ht="18.75">
      <c r="A748" s="21"/>
      <c r="B748" s="21"/>
      <c r="C748" s="21"/>
    </row>
    <row r="749" spans="1:3" ht="18.75">
      <c r="A749" s="21"/>
      <c r="B749" s="21"/>
      <c r="C749" s="21"/>
    </row>
    <row r="750" spans="1:3" ht="18.75">
      <c r="A750" s="21"/>
      <c r="B750" s="21"/>
      <c r="C750" s="21"/>
    </row>
    <row r="751" spans="1:3" ht="18.75">
      <c r="A751" s="21"/>
      <c r="B751" s="21"/>
      <c r="C751" s="21"/>
    </row>
    <row r="752" spans="1:3" ht="18.75">
      <c r="A752" s="21"/>
      <c r="B752" s="21"/>
      <c r="C752" s="21"/>
    </row>
    <row r="753" spans="1:3" ht="18.75">
      <c r="A753" s="21"/>
      <c r="B753" s="21"/>
      <c r="C753" s="21"/>
    </row>
    <row r="754" spans="1:3" ht="18.75">
      <c r="A754" s="21"/>
      <c r="B754" s="21"/>
      <c r="C754" s="21"/>
    </row>
    <row r="755" spans="1:3" ht="18.75">
      <c r="A755" s="21"/>
      <c r="B755" s="21"/>
      <c r="C755" s="21"/>
    </row>
    <row r="756" spans="1:3" ht="18.75">
      <c r="A756" s="21"/>
      <c r="B756" s="21"/>
      <c r="C756" s="21"/>
    </row>
    <row r="757" spans="1:3" ht="18.75">
      <c r="A757" s="21"/>
      <c r="B757" s="21"/>
      <c r="C757" s="21"/>
    </row>
    <row r="758" spans="1:3" ht="18.75">
      <c r="A758" s="21"/>
      <c r="B758" s="21"/>
      <c r="C758" s="21"/>
    </row>
    <row r="759" spans="1:3" ht="18.75">
      <c r="A759" s="21"/>
      <c r="B759" s="21"/>
      <c r="C759" s="21"/>
    </row>
    <row r="760" spans="1:3" ht="18.75">
      <c r="A760" s="21"/>
      <c r="B760" s="21"/>
      <c r="C760" s="21"/>
    </row>
    <row r="761" spans="1:3" ht="18.75">
      <c r="A761" s="21"/>
      <c r="B761" s="21"/>
      <c r="C761" s="21"/>
    </row>
    <row r="762" spans="1:3" ht="18.75">
      <c r="A762" s="21"/>
      <c r="B762" s="21"/>
      <c r="C762" s="21"/>
    </row>
    <row r="763" spans="1:3" ht="18.75">
      <c r="A763" s="21"/>
      <c r="B763" s="21"/>
      <c r="C763" s="21"/>
    </row>
    <row r="764" spans="1:3" ht="18.75">
      <c r="A764" s="21"/>
      <c r="B764" s="21"/>
      <c r="C764" s="21"/>
    </row>
    <row r="765" spans="1:3" ht="18.75">
      <c r="A765" s="21"/>
      <c r="B765" s="21"/>
      <c r="C765" s="21"/>
    </row>
    <row r="766" spans="1:3" ht="18.75">
      <c r="A766" s="21"/>
      <c r="B766" s="21"/>
      <c r="C766" s="21"/>
    </row>
    <row r="767" spans="1:3" ht="18.75">
      <c r="A767" s="21"/>
      <c r="B767" s="21"/>
      <c r="C767" s="21"/>
    </row>
    <row r="768" spans="1:3" ht="18.75">
      <c r="A768" s="21"/>
      <c r="B768" s="21"/>
      <c r="C768" s="21"/>
    </row>
    <row r="769" spans="1:3" ht="18.75">
      <c r="A769" s="21"/>
      <c r="B769" s="21"/>
      <c r="C769" s="21"/>
    </row>
    <row r="770" spans="1:3" ht="18.75">
      <c r="A770" s="21"/>
      <c r="B770" s="21"/>
      <c r="C770" s="21"/>
    </row>
    <row r="771" spans="1:3" ht="18.75">
      <c r="A771" s="21"/>
      <c r="B771" s="21"/>
      <c r="C771" s="21"/>
    </row>
    <row r="772" spans="1:3" ht="18.75">
      <c r="A772" s="21"/>
      <c r="B772" s="21"/>
      <c r="C772" s="21"/>
    </row>
    <row r="773" spans="1:3" ht="18.75">
      <c r="A773" s="21"/>
      <c r="B773" s="21"/>
      <c r="C773" s="21"/>
    </row>
    <row r="774" spans="1:3" ht="18.75">
      <c r="A774" s="21"/>
      <c r="B774" s="21"/>
      <c r="C774" s="21"/>
    </row>
    <row r="775" spans="1:3" ht="18.75">
      <c r="A775" s="21"/>
      <c r="B775" s="21"/>
      <c r="C775" s="21"/>
    </row>
    <row r="776" spans="1:3" ht="18.75">
      <c r="A776" s="21"/>
      <c r="B776" s="21"/>
      <c r="C776" s="21"/>
    </row>
    <row r="777" spans="1:3" ht="18.75">
      <c r="A777" s="21"/>
      <c r="B777" s="21"/>
      <c r="C777" s="21"/>
    </row>
    <row r="778" spans="1:3" ht="18.75">
      <c r="A778" s="21"/>
      <c r="B778" s="21"/>
      <c r="C778" s="21"/>
    </row>
    <row r="779" spans="1:3" ht="18.75">
      <c r="A779" s="21"/>
      <c r="B779" s="21"/>
      <c r="C779" s="21"/>
    </row>
    <row r="780" spans="1:3" ht="18.75">
      <c r="A780" s="21"/>
      <c r="B780" s="21"/>
      <c r="C780" s="21"/>
    </row>
    <row r="781" spans="1:3" ht="18.75">
      <c r="A781" s="21"/>
      <c r="B781" s="21"/>
      <c r="C781" s="21"/>
    </row>
    <row r="782" spans="1:3" ht="18.75">
      <c r="A782" s="21"/>
      <c r="B782" s="21"/>
      <c r="C782" s="21"/>
    </row>
    <row r="783" spans="1:3" ht="18.75">
      <c r="A783" s="21"/>
      <c r="B783" s="21"/>
      <c r="C783" s="21"/>
    </row>
    <row r="784" spans="1:3" ht="18.75">
      <c r="A784" s="21"/>
      <c r="B784" s="21"/>
      <c r="C784" s="21"/>
    </row>
    <row r="785" spans="1:3" ht="18.75">
      <c r="A785" s="21"/>
      <c r="B785" s="21"/>
      <c r="C785" s="21"/>
    </row>
    <row r="786" spans="1:3" ht="18.75">
      <c r="A786" s="21"/>
      <c r="B786" s="21"/>
      <c r="C786" s="21"/>
    </row>
    <row r="787" spans="1:3" ht="18.75">
      <c r="A787" s="21"/>
      <c r="B787" s="21"/>
      <c r="C787" s="21"/>
    </row>
    <row r="788" spans="1:3" ht="18.75">
      <c r="A788" s="21"/>
      <c r="B788" s="21"/>
      <c r="C788" s="21"/>
    </row>
    <row r="789" spans="1:3" ht="18.75">
      <c r="A789" s="21"/>
      <c r="B789" s="21"/>
      <c r="C789" s="21"/>
    </row>
    <row r="790" spans="1:3" ht="18.75">
      <c r="A790" s="21"/>
      <c r="B790" s="21"/>
      <c r="C790" s="21"/>
    </row>
    <row r="791" spans="1:3" ht="18.75">
      <c r="A791" s="21"/>
      <c r="B791" s="21"/>
      <c r="C791" s="21"/>
    </row>
    <row r="792" spans="1:3" ht="18.75">
      <c r="A792" s="21"/>
      <c r="B792" s="21"/>
      <c r="C792" s="21"/>
    </row>
    <row r="793" spans="1:3" ht="18.75">
      <c r="A793" s="21"/>
      <c r="B793" s="21"/>
      <c r="C793" s="21"/>
    </row>
    <row r="794" spans="1:3" ht="18.75">
      <c r="A794" s="21"/>
      <c r="B794" s="21"/>
      <c r="C794" s="21"/>
    </row>
    <row r="795" spans="1:3" ht="18.75">
      <c r="A795" s="21"/>
      <c r="B795" s="21"/>
      <c r="C795" s="21"/>
    </row>
    <row r="796" spans="1:3" ht="18.75">
      <c r="A796" s="21"/>
      <c r="B796" s="21"/>
      <c r="C796" s="21"/>
    </row>
    <row r="797" spans="1:3" ht="18.75">
      <c r="A797" s="21"/>
      <c r="B797" s="21"/>
      <c r="C797" s="21"/>
    </row>
    <row r="798" spans="1:3" ht="18.75">
      <c r="A798" s="21"/>
      <c r="B798" s="21"/>
      <c r="C798" s="21"/>
    </row>
    <row r="799" spans="1:3" ht="18.75">
      <c r="A799" s="21"/>
      <c r="B799" s="21"/>
      <c r="C799" s="21"/>
    </row>
    <row r="800" spans="1:3" ht="18.75">
      <c r="A800" s="21"/>
      <c r="B800" s="21"/>
      <c r="C800" s="21"/>
    </row>
    <row r="801" spans="1:3" ht="18.75">
      <c r="A801" s="21"/>
      <c r="B801" s="21"/>
      <c r="C801" s="21"/>
    </row>
    <row r="802" spans="1:3" ht="18.75">
      <c r="A802" s="21"/>
      <c r="B802" s="21"/>
      <c r="C802" s="21"/>
    </row>
    <row r="803" spans="1:3" ht="18.75">
      <c r="A803" s="21"/>
      <c r="B803" s="21"/>
      <c r="C803" s="21"/>
    </row>
    <row r="804" spans="1:3" ht="18.75">
      <c r="A804" s="21"/>
      <c r="B804" s="21"/>
      <c r="C804" s="21"/>
    </row>
    <row r="805" spans="1:3" ht="18.75">
      <c r="A805" s="21"/>
      <c r="B805" s="21"/>
      <c r="C805" s="21"/>
    </row>
    <row r="806" spans="1:3" ht="18.75">
      <c r="A806" s="21"/>
      <c r="B806" s="21"/>
      <c r="C806" s="21"/>
    </row>
    <row r="807" spans="1:3" ht="18.75">
      <c r="A807" s="21"/>
      <c r="B807" s="21"/>
      <c r="C807" s="21"/>
    </row>
    <row r="808" spans="1:3" ht="18.75">
      <c r="A808" s="21"/>
      <c r="B808" s="21"/>
      <c r="C808" s="21"/>
    </row>
    <row r="809" spans="1:3" ht="18.75">
      <c r="A809" s="21"/>
      <c r="B809" s="21"/>
      <c r="C809" s="21"/>
    </row>
    <row r="810" spans="1:3" ht="18.75">
      <c r="A810" s="21"/>
      <c r="B810" s="21"/>
      <c r="C810" s="21"/>
    </row>
    <row r="811" spans="1:3" ht="18.75">
      <c r="A811" s="21"/>
      <c r="B811" s="21"/>
      <c r="C811" s="21"/>
    </row>
    <row r="812" spans="1:3" ht="18.75">
      <c r="A812" s="21"/>
      <c r="B812" s="21"/>
      <c r="C812" s="21"/>
    </row>
    <row r="813" spans="1:3" ht="18.75">
      <c r="A813" s="21"/>
      <c r="B813" s="21"/>
      <c r="C813" s="21"/>
    </row>
    <row r="814" spans="1:3" ht="18.75">
      <c r="A814" s="21"/>
      <c r="B814" s="21"/>
      <c r="C814" s="21"/>
    </row>
    <row r="815" spans="1:3" ht="18.75">
      <c r="A815" s="21"/>
      <c r="B815" s="21"/>
      <c r="C815" s="21"/>
    </row>
    <row r="816" spans="1:3" ht="18.75">
      <c r="A816" s="21"/>
      <c r="B816" s="21"/>
      <c r="C816" s="21"/>
    </row>
    <row r="817" spans="1:3" ht="18.75">
      <c r="A817" s="21"/>
      <c r="B817" s="21"/>
      <c r="C817" s="21"/>
    </row>
    <row r="818" spans="1:3" ht="18.75">
      <c r="A818" s="21"/>
      <c r="B818" s="21"/>
      <c r="C818" s="21"/>
    </row>
    <row r="819" spans="1:3" ht="18.75">
      <c r="A819" s="21"/>
      <c r="B819" s="21"/>
      <c r="C819" s="21"/>
    </row>
    <row r="820" spans="1:3" ht="18.75">
      <c r="A820" s="21"/>
      <c r="B820" s="21"/>
      <c r="C820" s="21"/>
    </row>
    <row r="821" spans="1:3" ht="18.75">
      <c r="A821" s="21"/>
      <c r="B821" s="21"/>
      <c r="C821" s="21"/>
    </row>
    <row r="822" spans="1:3" ht="18.75">
      <c r="A822" s="21"/>
      <c r="B822" s="21"/>
      <c r="C822" s="21"/>
    </row>
    <row r="823" spans="1:3" ht="18.75">
      <c r="A823" s="21"/>
      <c r="B823" s="21"/>
      <c r="C823" s="21"/>
    </row>
    <row r="824" spans="1:3" ht="18.75">
      <c r="A824" s="21"/>
      <c r="B824" s="21"/>
      <c r="C824" s="21"/>
    </row>
    <row r="825" spans="1:3" ht="18.75">
      <c r="A825" s="21"/>
      <c r="B825" s="21"/>
      <c r="C825" s="21"/>
    </row>
    <row r="826" spans="1:3" ht="18.75">
      <c r="A826" s="21"/>
      <c r="B826" s="21"/>
      <c r="C826" s="21"/>
    </row>
    <row r="827" spans="1:3" ht="18.75">
      <c r="A827" s="21"/>
      <c r="B827" s="21"/>
      <c r="C827" s="21"/>
    </row>
    <row r="828" spans="1:3" ht="18.75">
      <c r="A828" s="21"/>
      <c r="B828" s="21"/>
      <c r="C828" s="21"/>
    </row>
    <row r="829" spans="1:3" ht="18.75">
      <c r="A829" s="21"/>
      <c r="B829" s="21"/>
      <c r="C829" s="21"/>
    </row>
    <row r="830" spans="1:3" ht="18.75">
      <c r="A830" s="21"/>
      <c r="B830" s="21"/>
      <c r="C830" s="21"/>
    </row>
    <row r="831" spans="1:3" ht="18.75">
      <c r="A831" s="21"/>
      <c r="B831" s="21"/>
      <c r="C831" s="21"/>
    </row>
    <row r="832" spans="1:3" ht="18.75">
      <c r="A832" s="21"/>
      <c r="B832" s="21"/>
      <c r="C832" s="21"/>
    </row>
    <row r="833" spans="1:3" ht="18.75">
      <c r="A833" s="21"/>
      <c r="B833" s="21"/>
      <c r="C833" s="21"/>
    </row>
    <row r="834" spans="1:3" ht="18.75">
      <c r="A834" s="21"/>
      <c r="B834" s="21"/>
      <c r="C834" s="21"/>
    </row>
    <row r="835" spans="1:3" ht="18.75">
      <c r="A835" s="21"/>
      <c r="B835" s="21"/>
      <c r="C835" s="21"/>
    </row>
    <row r="836" spans="1:3" ht="18.75">
      <c r="A836" s="21"/>
      <c r="B836" s="21"/>
      <c r="C836" s="21"/>
    </row>
    <row r="837" spans="1:3" ht="18.75">
      <c r="A837" s="21"/>
      <c r="B837" s="21"/>
      <c r="C837" s="21"/>
    </row>
    <row r="838" spans="1:3" ht="18.75">
      <c r="A838" s="21"/>
      <c r="B838" s="21"/>
      <c r="C838" s="21"/>
    </row>
    <row r="839" spans="1:3" ht="18.75">
      <c r="A839" s="21"/>
      <c r="B839" s="21"/>
      <c r="C839" s="21"/>
    </row>
    <row r="840" spans="1:3" ht="18.75">
      <c r="A840" s="21"/>
      <c r="B840" s="21"/>
      <c r="C840" s="21"/>
    </row>
    <row r="841" spans="1:3" ht="18.75">
      <c r="A841" s="21"/>
      <c r="B841" s="21"/>
      <c r="C841" s="21"/>
    </row>
    <row r="842" spans="1:3" ht="18.75">
      <c r="A842" s="21"/>
      <c r="B842" s="21"/>
      <c r="C842" s="21"/>
    </row>
    <row r="843" spans="1:3" ht="18.75">
      <c r="A843" s="21"/>
      <c r="B843" s="21"/>
      <c r="C843" s="21"/>
    </row>
    <row r="844" spans="1:3" ht="18.75">
      <c r="A844" s="21"/>
      <c r="B844" s="21"/>
      <c r="C844" s="21"/>
    </row>
    <row r="845" spans="1:3" ht="18.75">
      <c r="A845" s="21"/>
      <c r="B845" s="21"/>
      <c r="C845" s="21"/>
    </row>
    <row r="846" spans="1:3" ht="18.75">
      <c r="A846" s="21"/>
      <c r="B846" s="21"/>
      <c r="C846" s="21"/>
    </row>
    <row r="847" spans="1:3" ht="18.75">
      <c r="A847" s="21"/>
      <c r="B847" s="21"/>
      <c r="C847" s="21"/>
    </row>
    <row r="848" spans="1:3" ht="18.75">
      <c r="A848" s="21"/>
      <c r="B848" s="21"/>
      <c r="C848" s="21"/>
    </row>
    <row r="849" spans="1:3" ht="18.75">
      <c r="A849" s="21"/>
      <c r="B849" s="21"/>
      <c r="C849" s="21"/>
    </row>
    <row r="850" spans="1:3" ht="18.75">
      <c r="A850" s="21"/>
      <c r="B850" s="21"/>
      <c r="C850" s="21"/>
    </row>
    <row r="851" spans="1:3" ht="18.75">
      <c r="A851" s="21"/>
      <c r="B851" s="21"/>
      <c r="C851" s="21"/>
    </row>
    <row r="852" spans="1:3" ht="18.75">
      <c r="A852" s="21"/>
      <c r="B852" s="21"/>
      <c r="C852" s="21"/>
    </row>
    <row r="853" spans="1:3" ht="18.75">
      <c r="A853" s="21"/>
      <c r="B853" s="21"/>
      <c r="C853" s="21"/>
    </row>
    <row r="854" spans="1:3" ht="18.75">
      <c r="A854" s="21"/>
      <c r="B854" s="21"/>
      <c r="C854" s="21"/>
    </row>
    <row r="855" spans="1:3" ht="18.75">
      <c r="A855" s="21"/>
      <c r="B855" s="21"/>
      <c r="C855" s="21"/>
    </row>
    <row r="856" spans="1:3" ht="18.75">
      <c r="A856" s="21"/>
      <c r="B856" s="21"/>
      <c r="C856" s="21"/>
    </row>
    <row r="857" spans="1:3" ht="18.75">
      <c r="A857" s="21"/>
      <c r="B857" s="21"/>
      <c r="C857" s="21"/>
    </row>
    <row r="858" spans="1:3" ht="18.75">
      <c r="A858" s="21"/>
      <c r="B858" s="21"/>
      <c r="C858" s="21"/>
    </row>
    <row r="859" spans="1:3" ht="18.75">
      <c r="A859" s="21"/>
      <c r="B859" s="21"/>
      <c r="C859" s="21"/>
    </row>
    <row r="860" spans="1:3" ht="18.75">
      <c r="A860" s="21"/>
      <c r="B860" s="21"/>
      <c r="C860" s="21"/>
    </row>
    <row r="861" spans="1:3" ht="18.75">
      <c r="A861" s="21"/>
      <c r="B861" s="21"/>
      <c r="C861" s="21"/>
    </row>
    <row r="862" spans="1:3" ht="18.75">
      <c r="A862" s="21"/>
      <c r="B862" s="21"/>
      <c r="C862" s="21"/>
    </row>
    <row r="863" spans="1:3" ht="18.75">
      <c r="A863" s="21"/>
      <c r="B863" s="21"/>
      <c r="C863" s="21"/>
    </row>
    <row r="864" spans="1:3" ht="18.75">
      <c r="A864" s="21"/>
      <c r="B864" s="21"/>
      <c r="C864" s="21"/>
    </row>
    <row r="865" spans="1:3" ht="18.75">
      <c r="A865" s="21"/>
      <c r="B865" s="21"/>
      <c r="C865" s="21"/>
    </row>
    <row r="866" spans="1:3" ht="18.75">
      <c r="A866" s="21"/>
      <c r="B866" s="21"/>
      <c r="C866" s="21"/>
    </row>
    <row r="867" spans="1:3" ht="18.75">
      <c r="A867" s="21"/>
      <c r="B867" s="21"/>
      <c r="C867" s="21"/>
    </row>
    <row r="868" spans="1:3" ht="18.75">
      <c r="A868" s="21"/>
      <c r="B868" s="21"/>
      <c r="C868" s="21"/>
    </row>
    <row r="869" spans="1:3" ht="18.75">
      <c r="A869" s="21"/>
      <c r="B869" s="21"/>
      <c r="C869" s="21"/>
    </row>
    <row r="870" spans="1:3" ht="18.75">
      <c r="A870" s="21"/>
      <c r="B870" s="21"/>
      <c r="C870" s="21"/>
    </row>
    <row r="871" spans="1:3" ht="18.75">
      <c r="A871" s="21"/>
      <c r="B871" s="21"/>
      <c r="C871" s="21"/>
    </row>
    <row r="872" spans="1:3" ht="18.75">
      <c r="A872" s="21"/>
      <c r="B872" s="21"/>
      <c r="C872" s="21"/>
    </row>
    <row r="873" spans="1:3" ht="18.75">
      <c r="A873" s="21"/>
      <c r="B873" s="21"/>
      <c r="C873" s="21"/>
    </row>
    <row r="874" spans="1:3" ht="18.75">
      <c r="A874" s="21"/>
      <c r="B874" s="21"/>
      <c r="C874" s="21"/>
    </row>
    <row r="875" spans="1:3" ht="18.75">
      <c r="A875" s="21"/>
      <c r="B875" s="21"/>
      <c r="C875" s="21"/>
    </row>
    <row r="876" spans="1:3" ht="18.75">
      <c r="A876" s="21"/>
      <c r="B876" s="21"/>
      <c r="C876" s="21"/>
    </row>
    <row r="877" spans="1:3" ht="18.75">
      <c r="A877" s="21"/>
      <c r="B877" s="21"/>
      <c r="C877" s="21"/>
    </row>
    <row r="878" spans="1:3" ht="18.75">
      <c r="A878" s="21"/>
      <c r="B878" s="21"/>
      <c r="C878" s="21"/>
    </row>
    <row r="879" spans="1:3" ht="18.75">
      <c r="A879" s="21"/>
      <c r="B879" s="21"/>
      <c r="C879" s="21"/>
    </row>
    <row r="880" spans="1:3" ht="18.75">
      <c r="A880" s="21"/>
      <c r="B880" s="21"/>
      <c r="C880" s="21"/>
    </row>
    <row r="881" spans="1:3" ht="18.75">
      <c r="A881" s="21"/>
      <c r="B881" s="21"/>
      <c r="C881" s="21"/>
    </row>
    <row r="882" spans="1:3" ht="18.75">
      <c r="A882" s="21"/>
      <c r="B882" s="21"/>
      <c r="C882" s="21"/>
    </row>
    <row r="883" spans="1:3" ht="18.75">
      <c r="A883" s="21"/>
      <c r="B883" s="21"/>
      <c r="C883" s="21"/>
    </row>
    <row r="884" spans="1:3" ht="18.75">
      <c r="A884" s="21"/>
      <c r="B884" s="21"/>
      <c r="C884" s="21"/>
    </row>
    <row r="885" spans="1:3" ht="18.75">
      <c r="A885" s="21"/>
      <c r="B885" s="21"/>
      <c r="C885" s="21"/>
    </row>
    <row r="886" spans="1:3" ht="18.75">
      <c r="A886" s="21"/>
      <c r="B886" s="21"/>
      <c r="C886" s="21"/>
    </row>
    <row r="887" spans="1:3" ht="18.75">
      <c r="A887" s="21"/>
      <c r="B887" s="21"/>
      <c r="C887" s="21"/>
    </row>
    <row r="888" spans="1:3" ht="18.75">
      <c r="A888" s="21"/>
      <c r="B888" s="21"/>
      <c r="C888" s="21"/>
    </row>
    <row r="889" spans="1:3" ht="18.75">
      <c r="A889" s="21"/>
      <c r="B889" s="21"/>
      <c r="C889" s="21"/>
    </row>
    <row r="890" spans="1:3" ht="18.75">
      <c r="A890" s="21"/>
      <c r="B890" s="21"/>
      <c r="C890" s="21"/>
    </row>
    <row r="891" spans="1:3" ht="18.75">
      <c r="A891" s="21"/>
      <c r="B891" s="21"/>
      <c r="C891" s="21"/>
    </row>
    <row r="892" spans="1:3" ht="18.75">
      <c r="A892" s="21"/>
      <c r="B892" s="21"/>
      <c r="C892" s="21"/>
    </row>
    <row r="893" spans="1:3" ht="18.75">
      <c r="A893" s="21"/>
      <c r="B893" s="21"/>
      <c r="C893" s="21"/>
    </row>
    <row r="894" spans="1:3" ht="18.75">
      <c r="A894" s="21"/>
      <c r="B894" s="21"/>
      <c r="C894" s="21"/>
    </row>
    <row r="895" spans="1:3" ht="18.75">
      <c r="A895" s="21"/>
      <c r="B895" s="21"/>
      <c r="C895" s="21"/>
    </row>
    <row r="896" spans="1:3" ht="18.75">
      <c r="A896" s="21"/>
      <c r="B896" s="21"/>
      <c r="C896" s="21"/>
    </row>
    <row r="897" spans="1:3" ht="18.75">
      <c r="A897" s="21"/>
      <c r="B897" s="21"/>
      <c r="C897" s="21"/>
    </row>
    <row r="898" spans="1:3" ht="18.75">
      <c r="A898" s="21"/>
      <c r="B898" s="21"/>
      <c r="C898" s="21"/>
    </row>
    <row r="899" spans="1:3" ht="18.75">
      <c r="A899" s="21"/>
      <c r="B899" s="21"/>
      <c r="C899" s="21"/>
    </row>
    <row r="900" spans="1:3" ht="18.75">
      <c r="A900" s="21"/>
      <c r="B900" s="21"/>
      <c r="C900" s="21"/>
    </row>
    <row r="901" spans="1:3" ht="18.75">
      <c r="A901" s="21"/>
      <c r="B901" s="21"/>
      <c r="C901" s="21"/>
    </row>
    <row r="902" spans="1:3" ht="18.75">
      <c r="A902" s="21"/>
      <c r="B902" s="21"/>
      <c r="C902" s="21"/>
    </row>
    <row r="903" spans="1:3" ht="18.75">
      <c r="A903" s="21"/>
      <c r="B903" s="21"/>
      <c r="C903" s="21"/>
    </row>
    <row r="904" spans="1:3" ht="18.75">
      <c r="A904" s="21"/>
      <c r="B904" s="21"/>
      <c r="C904" s="21"/>
    </row>
    <row r="905" spans="1:3" ht="18.75">
      <c r="A905" s="21"/>
      <c r="B905" s="21"/>
      <c r="C905" s="21"/>
    </row>
    <row r="906" spans="1:3" ht="18.75">
      <c r="A906" s="21"/>
      <c r="B906" s="21"/>
      <c r="C906" s="21"/>
    </row>
    <row r="907" spans="1:3" ht="18.75">
      <c r="A907" s="21"/>
      <c r="B907" s="21"/>
      <c r="C907" s="21"/>
    </row>
    <row r="908" spans="1:3" ht="18.75">
      <c r="A908" s="21"/>
      <c r="B908" s="21"/>
      <c r="C908" s="21"/>
    </row>
  </sheetData>
  <sheetProtection/>
  <mergeCells count="2">
    <mergeCell ref="A7:C7"/>
    <mergeCell ref="A6:C6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33"/>
  <sheetViews>
    <sheetView view="pageBreakPreview" zoomScale="96" zoomScaleSheetLayoutView="96" zoomScalePageLayoutView="0" workbookViewId="0" topLeftCell="A674">
      <selection activeCell="K66" sqref="K66"/>
    </sheetView>
  </sheetViews>
  <sheetFormatPr defaultColWidth="9.140625" defaultRowHeight="15" outlineLevelRow="7"/>
  <cols>
    <col min="1" max="1" width="49.421875" style="39" customWidth="1"/>
    <col min="2" max="3" width="7.7109375" style="23" customWidth="1"/>
    <col min="4" max="4" width="16.140625" style="23" customWidth="1"/>
    <col min="5" max="5" width="9.00390625" style="23" customWidth="1"/>
    <col min="6" max="6" width="19.28125" style="23" customWidth="1"/>
    <col min="7" max="7" width="18.421875" style="53" hidden="1" customWidth="1"/>
    <col min="8" max="8" width="19.28125" style="129" customWidth="1"/>
    <col min="9" max="9" width="18.28125" style="2" customWidth="1"/>
    <col min="10" max="10" width="18.140625" style="2" customWidth="1"/>
    <col min="11" max="11" width="18.00390625" style="2" customWidth="1"/>
    <col min="12" max="12" width="20.421875" style="134" customWidth="1"/>
    <col min="13" max="13" width="9.140625" style="2" customWidth="1"/>
    <col min="14" max="14" width="16.28125" style="2" bestFit="1" customWidth="1"/>
    <col min="15" max="245" width="9.140625" style="2" customWidth="1"/>
    <col min="246" max="246" width="75.8515625" style="2" customWidth="1"/>
    <col min="247" max="248" width="7.7109375" style="2" customWidth="1"/>
    <col min="249" max="249" width="9.7109375" style="2" customWidth="1"/>
    <col min="250" max="250" width="7.7109375" style="2" customWidth="1"/>
    <col min="251" max="254" width="0" style="2" hidden="1" customWidth="1"/>
    <col min="255" max="255" width="14.28125" style="2" customWidth="1"/>
    <col min="256" max="16384" width="0" style="2" hidden="1" customWidth="1"/>
  </cols>
  <sheetData>
    <row r="1" ht="18.75">
      <c r="H1" s="75"/>
    </row>
    <row r="2" ht="18.75">
      <c r="H2" s="75"/>
    </row>
    <row r="3" ht="18.75">
      <c r="H3" s="75"/>
    </row>
    <row r="6" ht="18.75">
      <c r="H6" s="75"/>
    </row>
    <row r="7" ht="18.75">
      <c r="H7" s="75"/>
    </row>
    <row r="8" ht="18.75">
      <c r="H8" s="75"/>
    </row>
    <row r="9" ht="18.75">
      <c r="H9" s="75"/>
    </row>
    <row r="10" spans="1:12" s="1" customFormat="1" ht="18.75">
      <c r="A10" s="303" t="s">
        <v>241</v>
      </c>
      <c r="B10" s="303"/>
      <c r="C10" s="303"/>
      <c r="D10" s="303"/>
      <c r="E10" s="303"/>
      <c r="F10" s="303"/>
      <c r="G10" s="303"/>
      <c r="H10" s="303"/>
      <c r="L10" s="3"/>
    </row>
    <row r="11" spans="1:12" s="1" customFormat="1" ht="36" customHeight="1">
      <c r="A11" s="302" t="s">
        <v>556</v>
      </c>
      <c r="B11" s="302"/>
      <c r="C11" s="302"/>
      <c r="D11" s="302"/>
      <c r="E11" s="302"/>
      <c r="F11" s="302"/>
      <c r="G11" s="302"/>
      <c r="H11" s="302"/>
      <c r="L11" s="3"/>
    </row>
    <row r="12" spans="1:12" s="1" customFormat="1" ht="18.75">
      <c r="A12" s="40"/>
      <c r="B12" s="146"/>
      <c r="C12" s="146"/>
      <c r="D12" s="146"/>
      <c r="E12" s="146"/>
      <c r="F12" s="196"/>
      <c r="G12" s="54"/>
      <c r="H12" s="66" t="s">
        <v>411</v>
      </c>
      <c r="L12" s="3"/>
    </row>
    <row r="13" spans="1:12" ht="75">
      <c r="A13" s="42" t="s">
        <v>0</v>
      </c>
      <c r="B13" s="43" t="s">
        <v>1</v>
      </c>
      <c r="C13" s="43" t="s">
        <v>2</v>
      </c>
      <c r="D13" s="43" t="s">
        <v>3</v>
      </c>
      <c r="E13" s="43" t="s">
        <v>4</v>
      </c>
      <c r="F13" s="43" t="s">
        <v>775</v>
      </c>
      <c r="G13" s="127" t="s">
        <v>765</v>
      </c>
      <c r="H13" s="127" t="s">
        <v>766</v>
      </c>
      <c r="I13" s="203" t="s">
        <v>767</v>
      </c>
      <c r="J13" s="205" t="s">
        <v>784</v>
      </c>
      <c r="K13" s="262" t="s">
        <v>822</v>
      </c>
      <c r="L13" s="263" t="s">
        <v>830</v>
      </c>
    </row>
    <row r="14" spans="1:12" s="3" customFormat="1" ht="75">
      <c r="A14" s="214" t="s">
        <v>508</v>
      </c>
      <c r="B14" s="215" t="s">
        <v>514</v>
      </c>
      <c r="C14" s="215" t="s">
        <v>5</v>
      </c>
      <c r="D14" s="215" t="s">
        <v>126</v>
      </c>
      <c r="E14" s="216" t="s">
        <v>6</v>
      </c>
      <c r="F14" s="238">
        <f>F15</f>
        <v>7365861</v>
      </c>
      <c r="G14" s="238">
        <f>G15</f>
        <v>6988528</v>
      </c>
      <c r="H14" s="238">
        <f>H15</f>
        <v>7771061.03</v>
      </c>
      <c r="I14" s="217">
        <f>I15</f>
        <v>7771061.03</v>
      </c>
      <c r="J14" s="239">
        <f>I14-H14</f>
        <v>0</v>
      </c>
      <c r="K14" s="217">
        <v>0</v>
      </c>
      <c r="L14" s="217">
        <f>L15</f>
        <v>7771061.03</v>
      </c>
    </row>
    <row r="15" spans="1:12" ht="37.5" outlineLevel="1">
      <c r="A15" s="182" t="s">
        <v>7</v>
      </c>
      <c r="B15" s="181" t="s">
        <v>514</v>
      </c>
      <c r="C15" s="181" t="s">
        <v>8</v>
      </c>
      <c r="D15" s="181" t="s">
        <v>126</v>
      </c>
      <c r="E15" s="189" t="s">
        <v>6</v>
      </c>
      <c r="F15" s="185">
        <f>F16+F25</f>
        <v>7365861</v>
      </c>
      <c r="G15" s="185">
        <f>G16+G25</f>
        <v>6988528</v>
      </c>
      <c r="H15" s="185">
        <f>H16+H25</f>
        <v>7771061.03</v>
      </c>
      <c r="I15" s="204">
        <f>I16+I25</f>
        <v>7771061.03</v>
      </c>
      <c r="J15" s="239">
        <f aca="true" t="shared" si="0" ref="J15:J78">I15-H15</f>
        <v>0</v>
      </c>
      <c r="K15" s="204"/>
      <c r="L15" s="204">
        <f>L16+L25</f>
        <v>7771061.03</v>
      </c>
    </row>
    <row r="16" spans="1:12" ht="75" outlineLevel="2">
      <c r="A16" s="182" t="s">
        <v>9</v>
      </c>
      <c r="B16" s="181" t="s">
        <v>514</v>
      </c>
      <c r="C16" s="181" t="s">
        <v>10</v>
      </c>
      <c r="D16" s="181" t="s">
        <v>126</v>
      </c>
      <c r="E16" s="189" t="s">
        <v>6</v>
      </c>
      <c r="F16" s="185">
        <f>F17</f>
        <v>6850546</v>
      </c>
      <c r="G16" s="185">
        <f aca="true" t="shared" si="1" ref="G16:I17">G17</f>
        <v>6498213</v>
      </c>
      <c r="H16" s="185">
        <f t="shared" si="1"/>
        <v>7235605.03</v>
      </c>
      <c r="I16" s="204">
        <f t="shared" si="1"/>
        <v>7235605.03</v>
      </c>
      <c r="J16" s="239">
        <f t="shared" si="0"/>
        <v>0</v>
      </c>
      <c r="K16" s="204"/>
      <c r="L16" s="204">
        <f>L17</f>
        <v>7235605.03</v>
      </c>
    </row>
    <row r="17" spans="1:12" ht="18.75" customHeight="1" outlineLevel="4">
      <c r="A17" s="182" t="s">
        <v>132</v>
      </c>
      <c r="B17" s="181" t="s">
        <v>514</v>
      </c>
      <c r="C17" s="181" t="s">
        <v>10</v>
      </c>
      <c r="D17" s="181" t="s">
        <v>127</v>
      </c>
      <c r="E17" s="189" t="s">
        <v>6</v>
      </c>
      <c r="F17" s="185">
        <f>F18</f>
        <v>6850546</v>
      </c>
      <c r="G17" s="185">
        <f t="shared" si="1"/>
        <v>6498213</v>
      </c>
      <c r="H17" s="185">
        <f t="shared" si="1"/>
        <v>7235605.03</v>
      </c>
      <c r="I17" s="204">
        <f t="shared" si="1"/>
        <v>7235605.03</v>
      </c>
      <c r="J17" s="239">
        <f t="shared" si="0"/>
        <v>0</v>
      </c>
      <c r="K17" s="204"/>
      <c r="L17" s="204">
        <f>L18</f>
        <v>7235605.03</v>
      </c>
    </row>
    <row r="18" spans="1:12" ht="75" outlineLevel="5">
      <c r="A18" s="182" t="s">
        <v>509</v>
      </c>
      <c r="B18" s="181" t="s">
        <v>514</v>
      </c>
      <c r="C18" s="181" t="s">
        <v>10</v>
      </c>
      <c r="D18" s="181" t="s">
        <v>510</v>
      </c>
      <c r="E18" s="189" t="s">
        <v>6</v>
      </c>
      <c r="F18" s="185">
        <f>F19+F21+F23</f>
        <v>6850546</v>
      </c>
      <c r="G18" s="185">
        <f>G19+G21+G23</f>
        <v>6498213</v>
      </c>
      <c r="H18" s="185">
        <f>H19+H21+H23</f>
        <v>7235605.03</v>
      </c>
      <c r="I18" s="204">
        <f>I19+I21+I23</f>
        <v>7235605.03</v>
      </c>
      <c r="J18" s="239">
        <f t="shared" si="0"/>
        <v>0</v>
      </c>
      <c r="K18" s="204"/>
      <c r="L18" s="204">
        <f>L19+L21+L23</f>
        <v>7235605.03</v>
      </c>
    </row>
    <row r="19" spans="1:12" ht="57.75" customHeight="1" outlineLevel="6">
      <c r="A19" s="182" t="s">
        <v>11</v>
      </c>
      <c r="B19" s="181" t="s">
        <v>514</v>
      </c>
      <c r="C19" s="181" t="s">
        <v>10</v>
      </c>
      <c r="D19" s="181" t="s">
        <v>510</v>
      </c>
      <c r="E19" s="189" t="s">
        <v>12</v>
      </c>
      <c r="F19" s="185">
        <f>F20</f>
        <v>6599213</v>
      </c>
      <c r="G19" s="185">
        <f>G20</f>
        <v>6247213</v>
      </c>
      <c r="H19" s="185">
        <f>H20</f>
        <v>6985405.03</v>
      </c>
      <c r="I19" s="204">
        <f>I20</f>
        <v>6985405.03</v>
      </c>
      <c r="J19" s="239">
        <f t="shared" si="0"/>
        <v>0</v>
      </c>
      <c r="K19" s="204"/>
      <c r="L19" s="204">
        <f>L20</f>
        <v>6985405.03</v>
      </c>
    </row>
    <row r="20" spans="1:12" ht="18.75" customHeight="1" outlineLevel="7">
      <c r="A20" s="182" t="s">
        <v>13</v>
      </c>
      <c r="B20" s="181" t="s">
        <v>514</v>
      </c>
      <c r="C20" s="181" t="s">
        <v>10</v>
      </c>
      <c r="D20" s="181" t="s">
        <v>510</v>
      </c>
      <c r="E20" s="189" t="s">
        <v>14</v>
      </c>
      <c r="F20" s="240">
        <v>6599213</v>
      </c>
      <c r="G20" s="240">
        <v>6247213</v>
      </c>
      <c r="H20" s="206">
        <f>5365134.16+1620270.87</f>
        <v>6985405.03</v>
      </c>
      <c r="I20" s="218">
        <v>6985405.03</v>
      </c>
      <c r="J20" s="239">
        <f t="shared" si="0"/>
        <v>0</v>
      </c>
      <c r="K20" s="218"/>
      <c r="L20" s="218">
        <v>6985405.03</v>
      </c>
    </row>
    <row r="21" spans="1:12" ht="19.5" customHeight="1" outlineLevel="6">
      <c r="A21" s="182" t="s">
        <v>15</v>
      </c>
      <c r="B21" s="181" t="s">
        <v>514</v>
      </c>
      <c r="C21" s="181" t="s">
        <v>10</v>
      </c>
      <c r="D21" s="181" t="s">
        <v>510</v>
      </c>
      <c r="E21" s="189" t="s">
        <v>16</v>
      </c>
      <c r="F21" s="185">
        <f>F22</f>
        <v>250333</v>
      </c>
      <c r="G21" s="185">
        <f>G22</f>
        <v>250000</v>
      </c>
      <c r="H21" s="185">
        <f>H22</f>
        <v>250200</v>
      </c>
      <c r="I21" s="204">
        <f>I22</f>
        <v>250200</v>
      </c>
      <c r="J21" s="239">
        <f t="shared" si="0"/>
        <v>0</v>
      </c>
      <c r="K21" s="204"/>
      <c r="L21" s="204">
        <f>L22</f>
        <v>250200</v>
      </c>
    </row>
    <row r="22" spans="1:12" ht="56.25" outlineLevel="7">
      <c r="A22" s="182" t="s">
        <v>17</v>
      </c>
      <c r="B22" s="181" t="s">
        <v>514</v>
      </c>
      <c r="C22" s="181" t="s">
        <v>10</v>
      </c>
      <c r="D22" s="181" t="s">
        <v>510</v>
      </c>
      <c r="E22" s="189" t="s">
        <v>18</v>
      </c>
      <c r="F22" s="206">
        <v>250333</v>
      </c>
      <c r="G22" s="206">
        <v>250000</v>
      </c>
      <c r="H22" s="206">
        <v>250200</v>
      </c>
      <c r="I22" s="218">
        <v>250200</v>
      </c>
      <c r="J22" s="239">
        <f t="shared" si="0"/>
        <v>0</v>
      </c>
      <c r="K22" s="218"/>
      <c r="L22" s="218">
        <v>250200</v>
      </c>
    </row>
    <row r="23" spans="1:12" ht="18.75" outlineLevel="6">
      <c r="A23" s="182" t="s">
        <v>19</v>
      </c>
      <c r="B23" s="181" t="s">
        <v>514</v>
      </c>
      <c r="C23" s="181" t="s">
        <v>10</v>
      </c>
      <c r="D23" s="181" t="s">
        <v>510</v>
      </c>
      <c r="E23" s="189" t="s">
        <v>20</v>
      </c>
      <c r="F23" s="185">
        <f>F24</f>
        <v>1000</v>
      </c>
      <c r="G23" s="185">
        <f>G24</f>
        <v>1000</v>
      </c>
      <c r="H23" s="185">
        <f>H24</f>
        <v>0</v>
      </c>
      <c r="I23" s="204">
        <f>I24</f>
        <v>0</v>
      </c>
      <c r="J23" s="239">
        <f t="shared" si="0"/>
        <v>0</v>
      </c>
      <c r="K23" s="204"/>
      <c r="L23" s="204">
        <f>L24</f>
        <v>0</v>
      </c>
    </row>
    <row r="24" spans="1:12" ht="37.5" outlineLevel="7">
      <c r="A24" s="182" t="s">
        <v>21</v>
      </c>
      <c r="B24" s="181" t="s">
        <v>514</v>
      </c>
      <c r="C24" s="181" t="s">
        <v>10</v>
      </c>
      <c r="D24" s="181" t="s">
        <v>510</v>
      </c>
      <c r="E24" s="189" t="s">
        <v>22</v>
      </c>
      <c r="F24" s="206">
        <v>1000</v>
      </c>
      <c r="G24" s="206">
        <v>1000</v>
      </c>
      <c r="H24" s="206">
        <v>0</v>
      </c>
      <c r="I24" s="218">
        <v>0</v>
      </c>
      <c r="J24" s="239">
        <f t="shared" si="0"/>
        <v>0</v>
      </c>
      <c r="K24" s="218"/>
      <c r="L24" s="218">
        <v>0</v>
      </c>
    </row>
    <row r="25" spans="1:12" ht="18.75" outlineLevel="2">
      <c r="A25" s="182" t="s">
        <v>23</v>
      </c>
      <c r="B25" s="181" t="s">
        <v>514</v>
      </c>
      <c r="C25" s="181" t="s">
        <v>24</v>
      </c>
      <c r="D25" s="181" t="s">
        <v>126</v>
      </c>
      <c r="E25" s="189" t="s">
        <v>6</v>
      </c>
      <c r="F25" s="185">
        <f>F26+F31</f>
        <v>515315</v>
      </c>
      <c r="G25" s="185">
        <f>G26+G31</f>
        <v>490315</v>
      </c>
      <c r="H25" s="185">
        <f>H26+H31</f>
        <v>535456</v>
      </c>
      <c r="I25" s="204">
        <f>I26+I31</f>
        <v>535456</v>
      </c>
      <c r="J25" s="239">
        <f t="shared" si="0"/>
        <v>0</v>
      </c>
      <c r="K25" s="204"/>
      <c r="L25" s="204">
        <f>L26+L31</f>
        <v>535456</v>
      </c>
    </row>
    <row r="26" spans="1:12" ht="75" outlineLevel="3">
      <c r="A26" s="219" t="s">
        <v>427</v>
      </c>
      <c r="B26" s="220" t="s">
        <v>514</v>
      </c>
      <c r="C26" s="220" t="s">
        <v>24</v>
      </c>
      <c r="D26" s="220" t="s">
        <v>128</v>
      </c>
      <c r="E26" s="221" t="s">
        <v>6</v>
      </c>
      <c r="F26" s="191">
        <f>F27</f>
        <v>56000</v>
      </c>
      <c r="G26" s="191">
        <f aca="true" t="shared" si="2" ref="G26:I29">G27</f>
        <v>31000</v>
      </c>
      <c r="H26" s="191">
        <f t="shared" si="2"/>
        <v>58240</v>
      </c>
      <c r="I26" s="222">
        <f t="shared" si="2"/>
        <v>58240</v>
      </c>
      <c r="J26" s="239">
        <f t="shared" si="0"/>
        <v>0</v>
      </c>
      <c r="K26" s="222"/>
      <c r="L26" s="222">
        <f>L27</f>
        <v>58240</v>
      </c>
    </row>
    <row r="27" spans="1:12" ht="75" outlineLevel="4">
      <c r="A27" s="182" t="s">
        <v>315</v>
      </c>
      <c r="B27" s="181" t="s">
        <v>514</v>
      </c>
      <c r="C27" s="181" t="s">
        <v>24</v>
      </c>
      <c r="D27" s="181" t="s">
        <v>316</v>
      </c>
      <c r="E27" s="189" t="s">
        <v>6</v>
      </c>
      <c r="F27" s="185">
        <f>F28</f>
        <v>56000</v>
      </c>
      <c r="G27" s="185">
        <f t="shared" si="2"/>
        <v>31000</v>
      </c>
      <c r="H27" s="185">
        <f t="shared" si="2"/>
        <v>58240</v>
      </c>
      <c r="I27" s="204">
        <f t="shared" si="2"/>
        <v>58240</v>
      </c>
      <c r="J27" s="239">
        <f t="shared" si="0"/>
        <v>0</v>
      </c>
      <c r="K27" s="204"/>
      <c r="L27" s="204">
        <f>L28</f>
        <v>58240</v>
      </c>
    </row>
    <row r="28" spans="1:12" ht="37.5" outlineLevel="5">
      <c r="A28" s="223" t="s">
        <v>322</v>
      </c>
      <c r="B28" s="181" t="s">
        <v>514</v>
      </c>
      <c r="C28" s="181" t="s">
        <v>24</v>
      </c>
      <c r="D28" s="181" t="s">
        <v>317</v>
      </c>
      <c r="E28" s="189" t="s">
        <v>6</v>
      </c>
      <c r="F28" s="185">
        <f>F29</f>
        <v>56000</v>
      </c>
      <c r="G28" s="185">
        <f t="shared" si="2"/>
        <v>31000</v>
      </c>
      <c r="H28" s="185">
        <f t="shared" si="2"/>
        <v>58240</v>
      </c>
      <c r="I28" s="204">
        <f t="shared" si="2"/>
        <v>58240</v>
      </c>
      <c r="J28" s="239">
        <f t="shared" si="0"/>
        <v>0</v>
      </c>
      <c r="K28" s="204"/>
      <c r="L28" s="204">
        <f>L29</f>
        <v>58240</v>
      </c>
    </row>
    <row r="29" spans="1:12" ht="20.25" customHeight="1" outlineLevel="6">
      <c r="A29" s="182" t="s">
        <v>15</v>
      </c>
      <c r="B29" s="181" t="s">
        <v>514</v>
      </c>
      <c r="C29" s="181" t="s">
        <v>24</v>
      </c>
      <c r="D29" s="181" t="s">
        <v>317</v>
      </c>
      <c r="E29" s="189" t="s">
        <v>16</v>
      </c>
      <c r="F29" s="185">
        <f>F30</f>
        <v>56000</v>
      </c>
      <c r="G29" s="185">
        <f t="shared" si="2"/>
        <v>31000</v>
      </c>
      <c r="H29" s="185">
        <f t="shared" si="2"/>
        <v>58240</v>
      </c>
      <c r="I29" s="204">
        <f t="shared" si="2"/>
        <v>58240</v>
      </c>
      <c r="J29" s="239">
        <f t="shared" si="0"/>
        <v>0</v>
      </c>
      <c r="K29" s="204"/>
      <c r="L29" s="204">
        <f>L30</f>
        <v>58240</v>
      </c>
    </row>
    <row r="30" spans="1:12" ht="56.25" outlineLevel="7">
      <c r="A30" s="182" t="s">
        <v>17</v>
      </c>
      <c r="B30" s="181" t="s">
        <v>514</v>
      </c>
      <c r="C30" s="181" t="s">
        <v>24</v>
      </c>
      <c r="D30" s="181" t="s">
        <v>317</v>
      </c>
      <c r="E30" s="189" t="s">
        <v>18</v>
      </c>
      <c r="F30" s="185">
        <v>56000</v>
      </c>
      <c r="G30" s="185">
        <v>31000</v>
      </c>
      <c r="H30" s="206">
        <v>58240</v>
      </c>
      <c r="I30" s="218">
        <v>58240</v>
      </c>
      <c r="J30" s="239">
        <f t="shared" si="0"/>
        <v>0</v>
      </c>
      <c r="K30" s="218"/>
      <c r="L30" s="218">
        <v>58240</v>
      </c>
    </row>
    <row r="31" spans="1:12" ht="41.25" customHeight="1" outlineLevel="5">
      <c r="A31" s="224" t="s">
        <v>435</v>
      </c>
      <c r="B31" s="220" t="s">
        <v>514</v>
      </c>
      <c r="C31" s="181" t="s">
        <v>24</v>
      </c>
      <c r="D31" s="220" t="s">
        <v>318</v>
      </c>
      <c r="E31" s="221" t="s">
        <v>6</v>
      </c>
      <c r="F31" s="232">
        <f>F32</f>
        <v>459315</v>
      </c>
      <c r="G31" s="232">
        <f aca="true" t="shared" si="3" ref="G31:I34">G32</f>
        <v>459315</v>
      </c>
      <c r="H31" s="232">
        <f t="shared" si="3"/>
        <v>477216</v>
      </c>
      <c r="I31" s="225">
        <f t="shared" si="3"/>
        <v>477216</v>
      </c>
      <c r="J31" s="239">
        <f t="shared" si="0"/>
        <v>0</v>
      </c>
      <c r="K31" s="225"/>
      <c r="L31" s="225">
        <f>L32</f>
        <v>477216</v>
      </c>
    </row>
    <row r="32" spans="1:12" ht="56.25" outlineLevel="6">
      <c r="A32" s="226" t="s">
        <v>250</v>
      </c>
      <c r="B32" s="181" t="s">
        <v>514</v>
      </c>
      <c r="C32" s="181" t="s">
        <v>24</v>
      </c>
      <c r="D32" s="181" t="s">
        <v>319</v>
      </c>
      <c r="E32" s="189" t="s">
        <v>6</v>
      </c>
      <c r="F32" s="206">
        <f>F33</f>
        <v>459315</v>
      </c>
      <c r="G32" s="206">
        <f t="shared" si="3"/>
        <v>459315</v>
      </c>
      <c r="H32" s="206">
        <f t="shared" si="3"/>
        <v>477216</v>
      </c>
      <c r="I32" s="218">
        <f t="shared" si="3"/>
        <v>477216</v>
      </c>
      <c r="J32" s="239">
        <f t="shared" si="0"/>
        <v>0</v>
      </c>
      <c r="K32" s="218"/>
      <c r="L32" s="218">
        <f>L33</f>
        <v>477216</v>
      </c>
    </row>
    <row r="33" spans="1:12" ht="75" outlineLevel="7">
      <c r="A33" s="182" t="s">
        <v>25</v>
      </c>
      <c r="B33" s="181" t="s">
        <v>514</v>
      </c>
      <c r="C33" s="181" t="s">
        <v>24</v>
      </c>
      <c r="D33" s="181" t="s">
        <v>330</v>
      </c>
      <c r="E33" s="189" t="s">
        <v>6</v>
      </c>
      <c r="F33" s="185">
        <f>F34</f>
        <v>459315</v>
      </c>
      <c r="G33" s="185">
        <f t="shared" si="3"/>
        <v>459315</v>
      </c>
      <c r="H33" s="185">
        <f t="shared" si="3"/>
        <v>477216</v>
      </c>
      <c r="I33" s="204">
        <f t="shared" si="3"/>
        <v>477216</v>
      </c>
      <c r="J33" s="239">
        <f t="shared" si="0"/>
        <v>0</v>
      </c>
      <c r="K33" s="204"/>
      <c r="L33" s="204">
        <f>L34</f>
        <v>477216</v>
      </c>
    </row>
    <row r="34" spans="1:12" ht="18.75" customHeight="1" outlineLevel="7">
      <c r="A34" s="182" t="s">
        <v>15</v>
      </c>
      <c r="B34" s="181" t="s">
        <v>514</v>
      </c>
      <c r="C34" s="181" t="s">
        <v>24</v>
      </c>
      <c r="D34" s="181" t="s">
        <v>330</v>
      </c>
      <c r="E34" s="189" t="s">
        <v>16</v>
      </c>
      <c r="F34" s="185">
        <f>F35</f>
        <v>459315</v>
      </c>
      <c r="G34" s="185">
        <f t="shared" si="3"/>
        <v>459315</v>
      </c>
      <c r="H34" s="185">
        <f t="shared" si="3"/>
        <v>477216</v>
      </c>
      <c r="I34" s="204">
        <f t="shared" si="3"/>
        <v>477216</v>
      </c>
      <c r="J34" s="239">
        <f t="shared" si="0"/>
        <v>0</v>
      </c>
      <c r="K34" s="204"/>
      <c r="L34" s="204">
        <f>L35</f>
        <v>477216</v>
      </c>
    </row>
    <row r="35" spans="1:12" ht="56.25" outlineLevel="7">
      <c r="A35" s="182" t="s">
        <v>17</v>
      </c>
      <c r="B35" s="181" t="s">
        <v>514</v>
      </c>
      <c r="C35" s="181" t="s">
        <v>24</v>
      </c>
      <c r="D35" s="181" t="s">
        <v>330</v>
      </c>
      <c r="E35" s="189" t="s">
        <v>18</v>
      </c>
      <c r="F35" s="206">
        <v>459315</v>
      </c>
      <c r="G35" s="206">
        <v>459315</v>
      </c>
      <c r="H35" s="185">
        <v>477216</v>
      </c>
      <c r="I35" s="204">
        <v>477216</v>
      </c>
      <c r="J35" s="239">
        <f t="shared" si="0"/>
        <v>0</v>
      </c>
      <c r="K35" s="204"/>
      <c r="L35" s="204">
        <v>477216</v>
      </c>
    </row>
    <row r="36" spans="1:12" s="197" customFormat="1" ht="35.25" customHeight="1" outlineLevel="3">
      <c r="A36" s="214" t="s">
        <v>27</v>
      </c>
      <c r="B36" s="215" t="s">
        <v>515</v>
      </c>
      <c r="C36" s="215" t="s">
        <v>5</v>
      </c>
      <c r="D36" s="215" t="s">
        <v>126</v>
      </c>
      <c r="E36" s="216" t="s">
        <v>6</v>
      </c>
      <c r="F36" s="238">
        <f>F37+F157+F167+F227+F326+F342+F356+F387+F450+F426+F178</f>
        <v>485312144.78999996</v>
      </c>
      <c r="G36" s="238">
        <f>G37+G157+G167+G227+G326+G342+G356+G387+G450+G426+G178</f>
        <v>196558866.55999997</v>
      </c>
      <c r="H36" s="238">
        <f>H37+H157+H167+H227+H326+H342+H356+H387+H450+H426+H178</f>
        <v>353076328.58000004</v>
      </c>
      <c r="I36" s="217">
        <f>I37+I157+I167+I227+I326+I342+I356+I387+I450+I426+I178</f>
        <v>342671075.62</v>
      </c>
      <c r="J36" s="239">
        <f t="shared" si="0"/>
        <v>-10405252.960000038</v>
      </c>
      <c r="K36" s="217"/>
      <c r="L36" s="217">
        <f>L37+L157+L167+L227+L326+L342+L356+L387+L450+L426+L178</f>
        <v>340271075.62000006</v>
      </c>
    </row>
    <row r="37" spans="1:12" ht="37.5" outlineLevel="5">
      <c r="A37" s="219" t="s">
        <v>7</v>
      </c>
      <c r="B37" s="220" t="s">
        <v>515</v>
      </c>
      <c r="C37" s="220" t="s">
        <v>8</v>
      </c>
      <c r="D37" s="220" t="s">
        <v>126</v>
      </c>
      <c r="E37" s="221" t="s">
        <v>6</v>
      </c>
      <c r="F37" s="191">
        <f>F38+F43+F50+F56+F66+F61</f>
        <v>103301641.60000001</v>
      </c>
      <c r="G37" s="191">
        <f>G38+G43+G50+G56+G66+G61</f>
        <v>87363770.6</v>
      </c>
      <c r="H37" s="191">
        <f>H38+H43+H50+H56+H66+H61</f>
        <v>185944738.42000002</v>
      </c>
      <c r="I37" s="191">
        <f>I38+I43+I50+I56+I66+I61</f>
        <v>184574738.42</v>
      </c>
      <c r="J37" s="239">
        <f t="shared" si="0"/>
        <v>-1370000.0000000298</v>
      </c>
      <c r="K37" s="191"/>
      <c r="L37" s="191">
        <f>L38+L43+L50+L56+L66+L61</f>
        <v>122443588.42</v>
      </c>
    </row>
    <row r="38" spans="1:12" ht="75" outlineLevel="6">
      <c r="A38" s="182" t="s">
        <v>28</v>
      </c>
      <c r="B38" s="181" t="s">
        <v>515</v>
      </c>
      <c r="C38" s="181" t="s">
        <v>29</v>
      </c>
      <c r="D38" s="181" t="s">
        <v>126</v>
      </c>
      <c r="E38" s="189" t="s">
        <v>6</v>
      </c>
      <c r="F38" s="185">
        <f>F39</f>
        <v>2523500</v>
      </c>
      <c r="G38" s="185">
        <f>G39</f>
        <v>2463500</v>
      </c>
      <c r="H38" s="185">
        <f>H39</f>
        <v>2846266</v>
      </c>
      <c r="I38" s="185">
        <f>I39</f>
        <v>2846266</v>
      </c>
      <c r="J38" s="239">
        <f t="shared" si="0"/>
        <v>0</v>
      </c>
      <c r="K38" s="185"/>
      <c r="L38" s="185">
        <f>L39</f>
        <v>2846266</v>
      </c>
    </row>
    <row r="39" spans="1:14" ht="23.25" customHeight="1" outlineLevel="7">
      <c r="A39" s="182" t="s">
        <v>132</v>
      </c>
      <c r="B39" s="181" t="s">
        <v>515</v>
      </c>
      <c r="C39" s="181" t="s">
        <v>29</v>
      </c>
      <c r="D39" s="181" t="s">
        <v>127</v>
      </c>
      <c r="E39" s="189" t="s">
        <v>6</v>
      </c>
      <c r="F39" s="185">
        <f>F40</f>
        <v>2523500</v>
      </c>
      <c r="G39" s="185">
        <f aca="true" t="shared" si="4" ref="G39:I41">G40</f>
        <v>2463500</v>
      </c>
      <c r="H39" s="185">
        <f t="shared" si="4"/>
        <v>2846266</v>
      </c>
      <c r="I39" s="204">
        <f t="shared" si="4"/>
        <v>2846266</v>
      </c>
      <c r="J39" s="239">
        <f t="shared" si="0"/>
        <v>0</v>
      </c>
      <c r="K39" s="204"/>
      <c r="L39" s="204">
        <f>L40</f>
        <v>2846266</v>
      </c>
      <c r="N39" s="4">
        <f>F36-'прил 11 '!F32</f>
        <v>145041069.1699999</v>
      </c>
    </row>
    <row r="40" spans="1:12" ht="37.5" outlineLevel="2">
      <c r="A40" s="182" t="s">
        <v>511</v>
      </c>
      <c r="B40" s="181" t="s">
        <v>515</v>
      </c>
      <c r="C40" s="181" t="s">
        <v>29</v>
      </c>
      <c r="D40" s="181" t="s">
        <v>512</v>
      </c>
      <c r="E40" s="189" t="s">
        <v>6</v>
      </c>
      <c r="F40" s="185">
        <f>F41</f>
        <v>2523500</v>
      </c>
      <c r="G40" s="185">
        <f t="shared" si="4"/>
        <v>2463500</v>
      </c>
      <c r="H40" s="185">
        <f t="shared" si="4"/>
        <v>2846266</v>
      </c>
      <c r="I40" s="204">
        <f t="shared" si="4"/>
        <v>2846266</v>
      </c>
      <c r="J40" s="239">
        <f t="shared" si="0"/>
        <v>0</v>
      </c>
      <c r="K40" s="239"/>
      <c r="L40" s="204">
        <f>L41</f>
        <v>2846266</v>
      </c>
    </row>
    <row r="41" spans="1:12" ht="56.25" customHeight="1" outlineLevel="3">
      <c r="A41" s="182" t="s">
        <v>11</v>
      </c>
      <c r="B41" s="181" t="s">
        <v>515</v>
      </c>
      <c r="C41" s="181" t="s">
        <v>29</v>
      </c>
      <c r="D41" s="181" t="s">
        <v>512</v>
      </c>
      <c r="E41" s="189" t="s">
        <v>12</v>
      </c>
      <c r="F41" s="185">
        <f>F42</f>
        <v>2523500</v>
      </c>
      <c r="G41" s="185">
        <f t="shared" si="4"/>
        <v>2463500</v>
      </c>
      <c r="H41" s="185">
        <f t="shared" si="4"/>
        <v>2846266</v>
      </c>
      <c r="I41" s="204">
        <f t="shared" si="4"/>
        <v>2846266</v>
      </c>
      <c r="J41" s="239">
        <f t="shared" si="0"/>
        <v>0</v>
      </c>
      <c r="K41" s="239"/>
      <c r="L41" s="204">
        <f>L42</f>
        <v>2846266</v>
      </c>
    </row>
    <row r="42" spans="1:12" ht="19.5" customHeight="1" outlineLevel="5">
      <c r="A42" s="182" t="s">
        <v>13</v>
      </c>
      <c r="B42" s="181" t="s">
        <v>515</v>
      </c>
      <c r="C42" s="181" t="s">
        <v>29</v>
      </c>
      <c r="D42" s="181" t="s">
        <v>512</v>
      </c>
      <c r="E42" s="189" t="s">
        <v>14</v>
      </c>
      <c r="F42" s="185">
        <v>2523500</v>
      </c>
      <c r="G42" s="185">
        <v>2463500</v>
      </c>
      <c r="H42" s="185">
        <v>2846266</v>
      </c>
      <c r="I42" s="204">
        <v>2846266</v>
      </c>
      <c r="J42" s="239">
        <f t="shared" si="0"/>
        <v>0</v>
      </c>
      <c r="K42" s="239"/>
      <c r="L42" s="204">
        <v>2846266</v>
      </c>
    </row>
    <row r="43" spans="1:12" ht="112.5" outlineLevel="6">
      <c r="A43" s="182" t="s">
        <v>30</v>
      </c>
      <c r="B43" s="181" t="s">
        <v>515</v>
      </c>
      <c r="C43" s="181" t="s">
        <v>31</v>
      </c>
      <c r="D43" s="181" t="s">
        <v>126</v>
      </c>
      <c r="E43" s="189" t="s">
        <v>6</v>
      </c>
      <c r="F43" s="185">
        <f>F44</f>
        <v>23271932</v>
      </c>
      <c r="G43" s="185">
        <f aca="true" t="shared" si="5" ref="G43:I44">G44</f>
        <v>20575252</v>
      </c>
      <c r="H43" s="185">
        <f t="shared" si="5"/>
        <v>21661336</v>
      </c>
      <c r="I43" s="204">
        <f t="shared" si="5"/>
        <v>21661336</v>
      </c>
      <c r="J43" s="239">
        <f t="shared" si="0"/>
        <v>0</v>
      </c>
      <c r="K43" s="239"/>
      <c r="L43" s="204">
        <f>L44</f>
        <v>21661336</v>
      </c>
    </row>
    <row r="44" spans="1:12" ht="56.25" outlineLevel="7">
      <c r="A44" s="182" t="s">
        <v>132</v>
      </c>
      <c r="B44" s="181" t="s">
        <v>515</v>
      </c>
      <c r="C44" s="181" t="s">
        <v>31</v>
      </c>
      <c r="D44" s="181" t="s">
        <v>127</v>
      </c>
      <c r="E44" s="189" t="s">
        <v>6</v>
      </c>
      <c r="F44" s="185">
        <f>F45</f>
        <v>23271932</v>
      </c>
      <c r="G44" s="185">
        <f t="shared" si="5"/>
        <v>20575252</v>
      </c>
      <c r="H44" s="185">
        <f t="shared" si="5"/>
        <v>21661336</v>
      </c>
      <c r="I44" s="204">
        <f t="shared" si="5"/>
        <v>21661336</v>
      </c>
      <c r="J44" s="239">
        <f t="shared" si="0"/>
        <v>0</v>
      </c>
      <c r="K44" s="239"/>
      <c r="L44" s="204">
        <f>L45</f>
        <v>21661336</v>
      </c>
    </row>
    <row r="45" spans="1:12" ht="75" outlineLevel="6">
      <c r="A45" s="182" t="s">
        <v>509</v>
      </c>
      <c r="B45" s="181" t="s">
        <v>515</v>
      </c>
      <c r="C45" s="181" t="s">
        <v>31</v>
      </c>
      <c r="D45" s="181" t="s">
        <v>510</v>
      </c>
      <c r="E45" s="189" t="s">
        <v>6</v>
      </c>
      <c r="F45" s="185">
        <f>F46+F48</f>
        <v>23271932</v>
      </c>
      <c r="G45" s="185">
        <f>G46+G48</f>
        <v>20575252</v>
      </c>
      <c r="H45" s="185">
        <f>H46+H48</f>
        <v>21661336</v>
      </c>
      <c r="I45" s="204">
        <f>I46+I48</f>
        <v>21661336</v>
      </c>
      <c r="J45" s="239">
        <f t="shared" si="0"/>
        <v>0</v>
      </c>
      <c r="K45" s="239"/>
      <c r="L45" s="204">
        <f>L46+L48</f>
        <v>21661336</v>
      </c>
    </row>
    <row r="46" spans="1:12" ht="56.25" customHeight="1" outlineLevel="7">
      <c r="A46" s="182" t="s">
        <v>11</v>
      </c>
      <c r="B46" s="181" t="s">
        <v>515</v>
      </c>
      <c r="C46" s="181" t="s">
        <v>31</v>
      </c>
      <c r="D46" s="181" t="s">
        <v>510</v>
      </c>
      <c r="E46" s="189" t="s">
        <v>12</v>
      </c>
      <c r="F46" s="185">
        <f>F47</f>
        <v>23179932</v>
      </c>
      <c r="G46" s="185">
        <f>G47</f>
        <v>20483252</v>
      </c>
      <c r="H46" s="185">
        <f>H47</f>
        <v>21569336</v>
      </c>
      <c r="I46" s="204">
        <f>I47</f>
        <v>21569336</v>
      </c>
      <c r="J46" s="239">
        <f t="shared" si="0"/>
        <v>0</v>
      </c>
      <c r="K46" s="239"/>
      <c r="L46" s="204">
        <f>L47</f>
        <v>21569336</v>
      </c>
    </row>
    <row r="47" spans="1:12" ht="19.5" customHeight="1" outlineLevel="7">
      <c r="A47" s="182" t="s">
        <v>13</v>
      </c>
      <c r="B47" s="181" t="s">
        <v>515</v>
      </c>
      <c r="C47" s="181" t="s">
        <v>31</v>
      </c>
      <c r="D47" s="181" t="s">
        <v>510</v>
      </c>
      <c r="E47" s="189" t="s">
        <v>14</v>
      </c>
      <c r="F47" s="185">
        <v>23179932</v>
      </c>
      <c r="G47" s="185">
        <v>20483252</v>
      </c>
      <c r="H47" s="241">
        <v>21569336</v>
      </c>
      <c r="I47" s="227">
        <f>20600000+969336</f>
        <v>21569336</v>
      </c>
      <c r="J47" s="239">
        <f t="shared" si="0"/>
        <v>0</v>
      </c>
      <c r="K47" s="239"/>
      <c r="L47" s="227">
        <f>20600000+969336</f>
        <v>21569336</v>
      </c>
    </row>
    <row r="48" spans="1:12" ht="19.5" customHeight="1" outlineLevel="7">
      <c r="A48" s="182" t="s">
        <v>15</v>
      </c>
      <c r="B48" s="181" t="s">
        <v>515</v>
      </c>
      <c r="C48" s="181" t="s">
        <v>31</v>
      </c>
      <c r="D48" s="181" t="s">
        <v>510</v>
      </c>
      <c r="E48" s="189" t="s">
        <v>16</v>
      </c>
      <c r="F48" s="185">
        <f>F49</f>
        <v>92000</v>
      </c>
      <c r="G48" s="185">
        <f>G49</f>
        <v>92000</v>
      </c>
      <c r="H48" s="185">
        <f>H49</f>
        <v>92000</v>
      </c>
      <c r="I48" s="204">
        <f>I49</f>
        <v>92000</v>
      </c>
      <c r="J48" s="239">
        <f t="shared" si="0"/>
        <v>0</v>
      </c>
      <c r="K48" s="239"/>
      <c r="L48" s="204">
        <f>L49</f>
        <v>92000</v>
      </c>
    </row>
    <row r="49" spans="1:12" ht="56.25" outlineLevel="7">
      <c r="A49" s="182" t="s">
        <v>17</v>
      </c>
      <c r="B49" s="181" t="s">
        <v>515</v>
      </c>
      <c r="C49" s="181" t="s">
        <v>31</v>
      </c>
      <c r="D49" s="181" t="s">
        <v>510</v>
      </c>
      <c r="E49" s="189" t="s">
        <v>18</v>
      </c>
      <c r="F49" s="185">
        <v>92000</v>
      </c>
      <c r="G49" s="185">
        <v>92000</v>
      </c>
      <c r="H49" s="241">
        <v>92000</v>
      </c>
      <c r="I49" s="227">
        <v>92000</v>
      </c>
      <c r="J49" s="239">
        <f t="shared" si="0"/>
        <v>0</v>
      </c>
      <c r="K49" s="239"/>
      <c r="L49" s="227">
        <v>92000</v>
      </c>
    </row>
    <row r="50" spans="1:12" ht="18.75" outlineLevel="7">
      <c r="A50" s="182" t="s">
        <v>261</v>
      </c>
      <c r="B50" s="181" t="s">
        <v>515</v>
      </c>
      <c r="C50" s="181" t="s">
        <v>262</v>
      </c>
      <c r="D50" s="181" t="s">
        <v>126</v>
      </c>
      <c r="E50" s="189" t="s">
        <v>6</v>
      </c>
      <c r="F50" s="206">
        <f>F51</f>
        <v>32752.48</v>
      </c>
      <c r="G50" s="206">
        <f>G51</f>
        <v>214169.4</v>
      </c>
      <c r="H50" s="206">
        <f>H51</f>
        <v>193185</v>
      </c>
      <c r="I50" s="218">
        <f>I51</f>
        <v>193185</v>
      </c>
      <c r="J50" s="239">
        <f t="shared" si="0"/>
        <v>0</v>
      </c>
      <c r="K50" s="239"/>
      <c r="L50" s="218">
        <f>L51</f>
        <v>193185</v>
      </c>
    </row>
    <row r="51" spans="1:12" ht="20.25" customHeight="1" outlineLevel="7">
      <c r="A51" s="182" t="s">
        <v>132</v>
      </c>
      <c r="B51" s="181" t="s">
        <v>515</v>
      </c>
      <c r="C51" s="181" t="s">
        <v>262</v>
      </c>
      <c r="D51" s="181" t="s">
        <v>127</v>
      </c>
      <c r="E51" s="189" t="s">
        <v>6</v>
      </c>
      <c r="F51" s="206">
        <f>F53</f>
        <v>32752.48</v>
      </c>
      <c r="G51" s="206">
        <f>G53</f>
        <v>214169.4</v>
      </c>
      <c r="H51" s="206">
        <f>H53</f>
        <v>193185</v>
      </c>
      <c r="I51" s="218">
        <f>I53</f>
        <v>193185</v>
      </c>
      <c r="J51" s="239">
        <f t="shared" si="0"/>
        <v>0</v>
      </c>
      <c r="K51" s="239"/>
      <c r="L51" s="218">
        <f>L53</f>
        <v>193185</v>
      </c>
    </row>
    <row r="52" spans="1:12" ht="37.5" outlineLevel="7">
      <c r="A52" s="182" t="s">
        <v>278</v>
      </c>
      <c r="B52" s="181" t="s">
        <v>515</v>
      </c>
      <c r="C52" s="181" t="s">
        <v>262</v>
      </c>
      <c r="D52" s="181" t="s">
        <v>277</v>
      </c>
      <c r="E52" s="189" t="s">
        <v>6</v>
      </c>
      <c r="F52" s="206">
        <f>F53</f>
        <v>32752.48</v>
      </c>
      <c r="G52" s="206">
        <f aca="true" t="shared" si="6" ref="G52:I54">G53</f>
        <v>214169.4</v>
      </c>
      <c r="H52" s="206">
        <f t="shared" si="6"/>
        <v>193185</v>
      </c>
      <c r="I52" s="218">
        <f t="shared" si="6"/>
        <v>193185</v>
      </c>
      <c r="J52" s="239">
        <f t="shared" si="0"/>
        <v>0</v>
      </c>
      <c r="K52" s="239"/>
      <c r="L52" s="218">
        <f>L53</f>
        <v>193185</v>
      </c>
    </row>
    <row r="53" spans="1:12" ht="74.25" customHeight="1" outlineLevel="2">
      <c r="A53" s="182" t="s">
        <v>413</v>
      </c>
      <c r="B53" s="181" t="s">
        <v>515</v>
      </c>
      <c r="C53" s="181" t="s">
        <v>262</v>
      </c>
      <c r="D53" s="181" t="s">
        <v>286</v>
      </c>
      <c r="E53" s="189" t="s">
        <v>6</v>
      </c>
      <c r="F53" s="206">
        <f>F54</f>
        <v>32752.48</v>
      </c>
      <c r="G53" s="206">
        <f t="shared" si="6"/>
        <v>214169.4</v>
      </c>
      <c r="H53" s="206">
        <f t="shared" si="6"/>
        <v>193185</v>
      </c>
      <c r="I53" s="218">
        <f t="shared" si="6"/>
        <v>193185</v>
      </c>
      <c r="J53" s="239">
        <f t="shared" si="0"/>
        <v>0</v>
      </c>
      <c r="K53" s="239"/>
      <c r="L53" s="218">
        <f>L54</f>
        <v>193185</v>
      </c>
    </row>
    <row r="54" spans="1:12" ht="20.25" customHeight="1" outlineLevel="4">
      <c r="A54" s="182" t="s">
        <v>15</v>
      </c>
      <c r="B54" s="181" t="s">
        <v>515</v>
      </c>
      <c r="C54" s="181" t="s">
        <v>262</v>
      </c>
      <c r="D54" s="181" t="s">
        <v>286</v>
      </c>
      <c r="E54" s="189" t="s">
        <v>16</v>
      </c>
      <c r="F54" s="206">
        <f>F55</f>
        <v>32752.48</v>
      </c>
      <c r="G54" s="206">
        <f t="shared" si="6"/>
        <v>214169.4</v>
      </c>
      <c r="H54" s="206">
        <f t="shared" si="6"/>
        <v>193185</v>
      </c>
      <c r="I54" s="218">
        <f t="shared" si="6"/>
        <v>193185</v>
      </c>
      <c r="J54" s="239">
        <f t="shared" si="0"/>
        <v>0</v>
      </c>
      <c r="K54" s="239"/>
      <c r="L54" s="218">
        <f>L55</f>
        <v>193185</v>
      </c>
    </row>
    <row r="55" spans="1:12" ht="56.25" outlineLevel="5">
      <c r="A55" s="182" t="s">
        <v>17</v>
      </c>
      <c r="B55" s="181" t="s">
        <v>515</v>
      </c>
      <c r="C55" s="181" t="s">
        <v>262</v>
      </c>
      <c r="D55" s="181" t="s">
        <v>286</v>
      </c>
      <c r="E55" s="189" t="s">
        <v>18</v>
      </c>
      <c r="F55" s="185">
        <v>32752.48</v>
      </c>
      <c r="G55" s="185">
        <v>214169.4</v>
      </c>
      <c r="H55" s="185">
        <v>193185</v>
      </c>
      <c r="I55" s="204">
        <v>193185</v>
      </c>
      <c r="J55" s="239">
        <f t="shared" si="0"/>
        <v>0</v>
      </c>
      <c r="K55" s="239"/>
      <c r="L55" s="204">
        <v>193185</v>
      </c>
    </row>
    <row r="56" spans="1:12" ht="75" outlineLevel="6">
      <c r="A56" s="182" t="s">
        <v>9</v>
      </c>
      <c r="B56" s="181" t="s">
        <v>515</v>
      </c>
      <c r="C56" s="181" t="s">
        <v>10</v>
      </c>
      <c r="D56" s="181" t="s">
        <v>126</v>
      </c>
      <c r="E56" s="189" t="s">
        <v>6</v>
      </c>
      <c r="F56" s="185">
        <f>F57</f>
        <v>769682.14</v>
      </c>
      <c r="G56" s="185">
        <f aca="true" t="shared" si="7" ref="G56:I59">G57</f>
        <v>710242</v>
      </c>
      <c r="H56" s="185">
        <f t="shared" si="7"/>
        <v>825175</v>
      </c>
      <c r="I56" s="204">
        <f t="shared" si="7"/>
        <v>825175</v>
      </c>
      <c r="J56" s="239">
        <f t="shared" si="0"/>
        <v>0</v>
      </c>
      <c r="K56" s="239"/>
      <c r="L56" s="204">
        <f>L57</f>
        <v>825175</v>
      </c>
    </row>
    <row r="57" spans="1:12" ht="56.25" outlineLevel="7">
      <c r="A57" s="182" t="s">
        <v>132</v>
      </c>
      <c r="B57" s="181" t="s">
        <v>515</v>
      </c>
      <c r="C57" s="181" t="s">
        <v>10</v>
      </c>
      <c r="D57" s="181" t="s">
        <v>127</v>
      </c>
      <c r="E57" s="189" t="s">
        <v>6</v>
      </c>
      <c r="F57" s="185">
        <f>F58</f>
        <v>769682.14</v>
      </c>
      <c r="G57" s="185">
        <f t="shared" si="7"/>
        <v>710242</v>
      </c>
      <c r="H57" s="185">
        <f t="shared" si="7"/>
        <v>825175</v>
      </c>
      <c r="I57" s="204">
        <f t="shared" si="7"/>
        <v>825175</v>
      </c>
      <c r="J57" s="239">
        <f t="shared" si="0"/>
        <v>0</v>
      </c>
      <c r="K57" s="239"/>
      <c r="L57" s="204">
        <f>L58</f>
        <v>825175</v>
      </c>
    </row>
    <row r="58" spans="1:12" ht="20.25" customHeight="1" outlineLevel="2">
      <c r="A58" s="182" t="s">
        <v>513</v>
      </c>
      <c r="B58" s="181" t="s">
        <v>515</v>
      </c>
      <c r="C58" s="181" t="s">
        <v>10</v>
      </c>
      <c r="D58" s="181" t="s">
        <v>552</v>
      </c>
      <c r="E58" s="189" t="s">
        <v>6</v>
      </c>
      <c r="F58" s="185">
        <f>F59</f>
        <v>769682.14</v>
      </c>
      <c r="G58" s="185">
        <f t="shared" si="7"/>
        <v>710242</v>
      </c>
      <c r="H58" s="185">
        <f t="shared" si="7"/>
        <v>825175</v>
      </c>
      <c r="I58" s="204">
        <f t="shared" si="7"/>
        <v>825175</v>
      </c>
      <c r="J58" s="239">
        <f t="shared" si="0"/>
        <v>0</v>
      </c>
      <c r="K58" s="239"/>
      <c r="L58" s="204">
        <f>L59</f>
        <v>825175</v>
      </c>
    </row>
    <row r="59" spans="1:12" ht="56.25" customHeight="1" outlineLevel="3">
      <c r="A59" s="182" t="s">
        <v>11</v>
      </c>
      <c r="B59" s="181" t="s">
        <v>515</v>
      </c>
      <c r="C59" s="181" t="s">
        <v>10</v>
      </c>
      <c r="D59" s="181" t="s">
        <v>552</v>
      </c>
      <c r="E59" s="189" t="s">
        <v>12</v>
      </c>
      <c r="F59" s="185">
        <f>F60</f>
        <v>769682.14</v>
      </c>
      <c r="G59" s="185">
        <f t="shared" si="7"/>
        <v>710242</v>
      </c>
      <c r="H59" s="185">
        <f t="shared" si="7"/>
        <v>825175</v>
      </c>
      <c r="I59" s="204">
        <f t="shared" si="7"/>
        <v>825175</v>
      </c>
      <c r="J59" s="239">
        <f t="shared" si="0"/>
        <v>0</v>
      </c>
      <c r="K59" s="239"/>
      <c r="L59" s="204">
        <f>L60</f>
        <v>825175</v>
      </c>
    </row>
    <row r="60" spans="1:12" ht="19.5" customHeight="1" outlineLevel="4">
      <c r="A60" s="182" t="s">
        <v>13</v>
      </c>
      <c r="B60" s="181" t="s">
        <v>515</v>
      </c>
      <c r="C60" s="181" t="s">
        <v>10</v>
      </c>
      <c r="D60" s="181" t="s">
        <v>552</v>
      </c>
      <c r="E60" s="189" t="s">
        <v>14</v>
      </c>
      <c r="F60" s="185">
        <v>769682.14</v>
      </c>
      <c r="G60" s="185">
        <v>710242</v>
      </c>
      <c r="H60" s="185">
        <v>825175</v>
      </c>
      <c r="I60" s="204">
        <v>825175</v>
      </c>
      <c r="J60" s="239">
        <f t="shared" si="0"/>
        <v>0</v>
      </c>
      <c r="K60" s="239"/>
      <c r="L60" s="204">
        <v>825175</v>
      </c>
    </row>
    <row r="61" spans="1:12" ht="19.5" customHeight="1" outlineLevel="4">
      <c r="A61" s="182" t="s">
        <v>720</v>
      </c>
      <c r="B61" s="181" t="s">
        <v>515</v>
      </c>
      <c r="C61" s="181" t="s">
        <v>717</v>
      </c>
      <c r="D61" s="181" t="s">
        <v>126</v>
      </c>
      <c r="E61" s="181" t="s">
        <v>6</v>
      </c>
      <c r="F61" s="185">
        <f>F62</f>
        <v>869164.6699999999</v>
      </c>
      <c r="G61" s="185">
        <f aca="true" t="shared" si="8" ref="G61:I64">G62</f>
        <v>0</v>
      </c>
      <c r="H61" s="185">
        <f t="shared" si="8"/>
        <v>90000000</v>
      </c>
      <c r="I61" s="185">
        <f t="shared" si="8"/>
        <v>89999999.99999999</v>
      </c>
      <c r="J61" s="239">
        <f t="shared" si="0"/>
        <v>0</v>
      </c>
      <c r="K61" s="239"/>
      <c r="L61" s="185">
        <f>L62</f>
        <v>27868850</v>
      </c>
    </row>
    <row r="62" spans="1:12" ht="19.5" customHeight="1" outlineLevel="4">
      <c r="A62" s="182" t="s">
        <v>132</v>
      </c>
      <c r="B62" s="181" t="s">
        <v>515</v>
      </c>
      <c r="C62" s="181" t="s">
        <v>717</v>
      </c>
      <c r="D62" s="181" t="s">
        <v>127</v>
      </c>
      <c r="E62" s="181" t="s">
        <v>6</v>
      </c>
      <c r="F62" s="185">
        <f>F63</f>
        <v>869164.6699999999</v>
      </c>
      <c r="G62" s="185">
        <f t="shared" si="8"/>
        <v>0</v>
      </c>
      <c r="H62" s="185">
        <f t="shared" si="8"/>
        <v>90000000</v>
      </c>
      <c r="I62" s="185">
        <f t="shared" si="8"/>
        <v>89999999.99999999</v>
      </c>
      <c r="J62" s="239">
        <f t="shared" si="0"/>
        <v>0</v>
      </c>
      <c r="K62" s="239"/>
      <c r="L62" s="185">
        <f>L63</f>
        <v>27868850</v>
      </c>
    </row>
    <row r="63" spans="1:12" ht="19.5" customHeight="1" outlineLevel="4">
      <c r="A63" s="182" t="s">
        <v>719</v>
      </c>
      <c r="B63" s="181" t="s">
        <v>515</v>
      </c>
      <c r="C63" s="181" t="s">
        <v>717</v>
      </c>
      <c r="D63" s="181" t="s">
        <v>554</v>
      </c>
      <c r="E63" s="181" t="s">
        <v>6</v>
      </c>
      <c r="F63" s="185">
        <f>F64</f>
        <v>869164.6699999999</v>
      </c>
      <c r="G63" s="185">
        <f t="shared" si="8"/>
        <v>0</v>
      </c>
      <c r="H63" s="185">
        <f t="shared" si="8"/>
        <v>90000000</v>
      </c>
      <c r="I63" s="185">
        <f t="shared" si="8"/>
        <v>89999999.99999999</v>
      </c>
      <c r="J63" s="239">
        <f t="shared" si="0"/>
        <v>0</v>
      </c>
      <c r="K63" s="239"/>
      <c r="L63" s="185">
        <f>L64</f>
        <v>27868850</v>
      </c>
    </row>
    <row r="64" spans="1:12" ht="19.5" customHeight="1" outlineLevel="4">
      <c r="A64" s="182" t="s">
        <v>19</v>
      </c>
      <c r="B64" s="181" t="s">
        <v>515</v>
      </c>
      <c r="C64" s="181" t="s">
        <v>717</v>
      </c>
      <c r="D64" s="181" t="s">
        <v>554</v>
      </c>
      <c r="E64" s="181" t="s">
        <v>20</v>
      </c>
      <c r="F64" s="185">
        <f>F65</f>
        <v>869164.6699999999</v>
      </c>
      <c r="G64" s="185">
        <f t="shared" si="8"/>
        <v>0</v>
      </c>
      <c r="H64" s="185">
        <f t="shared" si="8"/>
        <v>90000000</v>
      </c>
      <c r="I64" s="185">
        <f t="shared" si="8"/>
        <v>89999999.99999999</v>
      </c>
      <c r="J64" s="239">
        <f t="shared" si="0"/>
        <v>0</v>
      </c>
      <c r="K64" s="239"/>
      <c r="L64" s="185">
        <f>L65</f>
        <v>27868850</v>
      </c>
    </row>
    <row r="65" spans="1:12" ht="19.5" customHeight="1" outlineLevel="4">
      <c r="A65" s="182" t="s">
        <v>718</v>
      </c>
      <c r="B65" s="181" t="s">
        <v>515</v>
      </c>
      <c r="C65" s="181" t="s">
        <v>717</v>
      </c>
      <c r="D65" s="181" t="s">
        <v>554</v>
      </c>
      <c r="E65" s="181" t="s">
        <v>716</v>
      </c>
      <c r="F65" s="185">
        <f>1049164.67-180000</f>
        <v>869164.6699999999</v>
      </c>
      <c r="G65" s="185">
        <v>0</v>
      </c>
      <c r="H65" s="185">
        <v>90000000</v>
      </c>
      <c r="I65" s="185">
        <f>40328000+38975547.04-102547.04-13653664.49+7500000+16952664.49</f>
        <v>89999999.99999999</v>
      </c>
      <c r="J65" s="239">
        <f t="shared" si="0"/>
        <v>0</v>
      </c>
      <c r="K65" s="239">
        <f>-69131150+7000000</f>
        <v>-62131150</v>
      </c>
      <c r="L65" s="185">
        <f>20868850+7000000</f>
        <v>27868850</v>
      </c>
    </row>
    <row r="66" spans="1:12" ht="18.75" outlineLevel="7">
      <c r="A66" s="182" t="s">
        <v>23</v>
      </c>
      <c r="B66" s="181" t="s">
        <v>515</v>
      </c>
      <c r="C66" s="181" t="s">
        <v>24</v>
      </c>
      <c r="D66" s="181" t="s">
        <v>126</v>
      </c>
      <c r="E66" s="189" t="s">
        <v>6</v>
      </c>
      <c r="F66" s="185">
        <f>F67+F90+F103+F95+F110</f>
        <v>75834610.31</v>
      </c>
      <c r="G66" s="185">
        <f>G67+G90+G103+G95+G110</f>
        <v>63400607.2</v>
      </c>
      <c r="H66" s="185">
        <f>H67+H90+H103+H95+H110</f>
        <v>70418776.42</v>
      </c>
      <c r="I66" s="204">
        <f>I67+I90+I103+I95+I110</f>
        <v>69048776.42</v>
      </c>
      <c r="J66" s="239">
        <f t="shared" si="0"/>
        <v>-1370000</v>
      </c>
      <c r="K66" s="239"/>
      <c r="L66" s="204">
        <f>L67+L90+L103+L95+L110</f>
        <v>69048776.42</v>
      </c>
    </row>
    <row r="67" spans="1:12" ht="75" outlineLevel="5">
      <c r="A67" s="219" t="s">
        <v>382</v>
      </c>
      <c r="B67" s="220" t="s">
        <v>515</v>
      </c>
      <c r="C67" s="220" t="s">
        <v>24</v>
      </c>
      <c r="D67" s="220" t="s">
        <v>128</v>
      </c>
      <c r="E67" s="221" t="s">
        <v>6</v>
      </c>
      <c r="F67" s="191">
        <f>F68+F75+F83</f>
        <v>24574795.09</v>
      </c>
      <c r="G67" s="191">
        <f>G68+G75+G83</f>
        <v>18411025</v>
      </c>
      <c r="H67" s="191">
        <f>H68+H75+H83</f>
        <v>24417935</v>
      </c>
      <c r="I67" s="222">
        <f>I68+I75+I83</f>
        <v>23047935</v>
      </c>
      <c r="J67" s="239">
        <f t="shared" si="0"/>
        <v>-1370000</v>
      </c>
      <c r="K67" s="239"/>
      <c r="L67" s="222">
        <f>L68+L75+L83</f>
        <v>23047935</v>
      </c>
    </row>
    <row r="68" spans="1:12" ht="75" outlineLevel="6">
      <c r="A68" s="182" t="s">
        <v>214</v>
      </c>
      <c r="B68" s="181" t="s">
        <v>515</v>
      </c>
      <c r="C68" s="181" t="s">
        <v>24</v>
      </c>
      <c r="D68" s="181" t="s">
        <v>316</v>
      </c>
      <c r="E68" s="189" t="s">
        <v>6</v>
      </c>
      <c r="F68" s="206">
        <f>F69+F72</f>
        <v>795385</v>
      </c>
      <c r="G68" s="206">
        <f>G69+G72</f>
        <v>262385</v>
      </c>
      <c r="H68" s="206">
        <f>H69+H72</f>
        <v>795385</v>
      </c>
      <c r="I68" s="218">
        <f>I69+I72</f>
        <v>795385</v>
      </c>
      <c r="J68" s="239">
        <f t="shared" si="0"/>
        <v>0</v>
      </c>
      <c r="K68" s="239"/>
      <c r="L68" s="218">
        <f>L69+L72</f>
        <v>795385</v>
      </c>
    </row>
    <row r="69" spans="1:12" ht="37.5" outlineLevel="7">
      <c r="A69" s="182" t="s">
        <v>322</v>
      </c>
      <c r="B69" s="181" t="s">
        <v>515</v>
      </c>
      <c r="C69" s="181" t="s">
        <v>24</v>
      </c>
      <c r="D69" s="181" t="s">
        <v>317</v>
      </c>
      <c r="E69" s="189" t="s">
        <v>6</v>
      </c>
      <c r="F69" s="206">
        <f>F70</f>
        <v>745385</v>
      </c>
      <c r="G69" s="206">
        <f aca="true" t="shared" si="9" ref="G69:I70">G70</f>
        <v>212385</v>
      </c>
      <c r="H69" s="206">
        <f t="shared" si="9"/>
        <v>745385</v>
      </c>
      <c r="I69" s="218">
        <f t="shared" si="9"/>
        <v>745385</v>
      </c>
      <c r="J69" s="239">
        <f t="shared" si="0"/>
        <v>0</v>
      </c>
      <c r="K69" s="239"/>
      <c r="L69" s="218">
        <f>L70</f>
        <v>745385</v>
      </c>
    </row>
    <row r="70" spans="1:12" ht="18.75" customHeight="1" outlineLevel="6">
      <c r="A70" s="182" t="s">
        <v>15</v>
      </c>
      <c r="B70" s="181" t="s">
        <v>515</v>
      </c>
      <c r="C70" s="181" t="s">
        <v>24</v>
      </c>
      <c r="D70" s="181" t="s">
        <v>317</v>
      </c>
      <c r="E70" s="189" t="s">
        <v>16</v>
      </c>
      <c r="F70" s="185">
        <f>F71</f>
        <v>745385</v>
      </c>
      <c r="G70" s="185">
        <f t="shared" si="9"/>
        <v>212385</v>
      </c>
      <c r="H70" s="185">
        <f t="shared" si="9"/>
        <v>745385</v>
      </c>
      <c r="I70" s="204">
        <f t="shared" si="9"/>
        <v>745385</v>
      </c>
      <c r="J70" s="239">
        <f t="shared" si="0"/>
        <v>0</v>
      </c>
      <c r="K70" s="239"/>
      <c r="L70" s="204">
        <f>L71</f>
        <v>745385</v>
      </c>
    </row>
    <row r="71" spans="1:12" ht="56.25" outlineLevel="7">
      <c r="A71" s="182" t="s">
        <v>17</v>
      </c>
      <c r="B71" s="181" t="s">
        <v>515</v>
      </c>
      <c r="C71" s="181" t="s">
        <v>24</v>
      </c>
      <c r="D71" s="181" t="s">
        <v>317</v>
      </c>
      <c r="E71" s="189" t="s">
        <v>18</v>
      </c>
      <c r="F71" s="185">
        <v>745385</v>
      </c>
      <c r="G71" s="185">
        <v>212385</v>
      </c>
      <c r="H71" s="206">
        <v>745385</v>
      </c>
      <c r="I71" s="218">
        <v>745385</v>
      </c>
      <c r="J71" s="239">
        <f t="shared" si="0"/>
        <v>0</v>
      </c>
      <c r="K71" s="239"/>
      <c r="L71" s="218">
        <v>745385</v>
      </c>
    </row>
    <row r="72" spans="1:12" ht="37.5" outlineLevel="6">
      <c r="A72" s="182" t="s">
        <v>323</v>
      </c>
      <c r="B72" s="181" t="s">
        <v>515</v>
      </c>
      <c r="C72" s="181" t="s">
        <v>24</v>
      </c>
      <c r="D72" s="181" t="s">
        <v>324</v>
      </c>
      <c r="E72" s="189" t="s">
        <v>6</v>
      </c>
      <c r="F72" s="206">
        <f>F73</f>
        <v>50000</v>
      </c>
      <c r="G72" s="206">
        <f aca="true" t="shared" si="10" ref="G72:I73">G73</f>
        <v>50000</v>
      </c>
      <c r="H72" s="206">
        <f t="shared" si="10"/>
        <v>50000</v>
      </c>
      <c r="I72" s="218">
        <f t="shared" si="10"/>
        <v>50000</v>
      </c>
      <c r="J72" s="239">
        <f t="shared" si="0"/>
        <v>0</v>
      </c>
      <c r="K72" s="239"/>
      <c r="L72" s="218">
        <f>L73</f>
        <v>50000</v>
      </c>
    </row>
    <row r="73" spans="1:12" ht="18.75" customHeight="1" outlineLevel="7">
      <c r="A73" s="182" t="s">
        <v>15</v>
      </c>
      <c r="B73" s="181" t="s">
        <v>515</v>
      </c>
      <c r="C73" s="181" t="s">
        <v>24</v>
      </c>
      <c r="D73" s="181" t="s">
        <v>324</v>
      </c>
      <c r="E73" s="189" t="s">
        <v>16</v>
      </c>
      <c r="F73" s="185">
        <f>F74</f>
        <v>50000</v>
      </c>
      <c r="G73" s="185">
        <f t="shared" si="10"/>
        <v>50000</v>
      </c>
      <c r="H73" s="185">
        <f t="shared" si="10"/>
        <v>50000</v>
      </c>
      <c r="I73" s="204">
        <f t="shared" si="10"/>
        <v>50000</v>
      </c>
      <c r="J73" s="239">
        <f t="shared" si="0"/>
        <v>0</v>
      </c>
      <c r="K73" s="239"/>
      <c r="L73" s="204">
        <f>L74</f>
        <v>50000</v>
      </c>
    </row>
    <row r="74" spans="1:12" ht="56.25" outlineLevel="3">
      <c r="A74" s="182" t="s">
        <v>17</v>
      </c>
      <c r="B74" s="181" t="s">
        <v>515</v>
      </c>
      <c r="C74" s="181" t="s">
        <v>24</v>
      </c>
      <c r="D74" s="181" t="s">
        <v>324</v>
      </c>
      <c r="E74" s="189" t="s">
        <v>18</v>
      </c>
      <c r="F74" s="185">
        <v>50000</v>
      </c>
      <c r="G74" s="185">
        <v>50000</v>
      </c>
      <c r="H74" s="185">
        <v>50000</v>
      </c>
      <c r="I74" s="204">
        <v>50000</v>
      </c>
      <c r="J74" s="239">
        <f t="shared" si="0"/>
        <v>0</v>
      </c>
      <c r="K74" s="239"/>
      <c r="L74" s="204">
        <v>50000</v>
      </c>
    </row>
    <row r="75" spans="1:12" ht="56.25" outlineLevel="5">
      <c r="A75" s="182" t="s">
        <v>216</v>
      </c>
      <c r="B75" s="181" t="s">
        <v>515</v>
      </c>
      <c r="C75" s="181" t="s">
        <v>24</v>
      </c>
      <c r="D75" s="181" t="s">
        <v>232</v>
      </c>
      <c r="E75" s="189" t="s">
        <v>6</v>
      </c>
      <c r="F75" s="206">
        <f>F76</f>
        <v>20836310.09</v>
      </c>
      <c r="G75" s="206">
        <f>G76</f>
        <v>18148640</v>
      </c>
      <c r="H75" s="206">
        <f>H76</f>
        <v>22171450</v>
      </c>
      <c r="I75" s="218">
        <f>I76</f>
        <v>20801450</v>
      </c>
      <c r="J75" s="239">
        <f t="shared" si="0"/>
        <v>-1370000</v>
      </c>
      <c r="K75" s="239"/>
      <c r="L75" s="218">
        <f>L76</f>
        <v>20801450</v>
      </c>
    </row>
    <row r="76" spans="1:12" ht="56.25" outlineLevel="6">
      <c r="A76" s="182" t="s">
        <v>33</v>
      </c>
      <c r="B76" s="181" t="s">
        <v>515</v>
      </c>
      <c r="C76" s="181" t="s">
        <v>24</v>
      </c>
      <c r="D76" s="181" t="s">
        <v>130</v>
      </c>
      <c r="E76" s="189" t="s">
        <v>6</v>
      </c>
      <c r="F76" s="185">
        <f>F77+F79+F81</f>
        <v>20836310.09</v>
      </c>
      <c r="G76" s="185">
        <f>G77+G79+G81</f>
        <v>18148640</v>
      </c>
      <c r="H76" s="185">
        <f>H77+H79+H81</f>
        <v>22171450</v>
      </c>
      <c r="I76" s="204">
        <f>I77+I79+I81</f>
        <v>20801450</v>
      </c>
      <c r="J76" s="239">
        <f t="shared" si="0"/>
        <v>-1370000</v>
      </c>
      <c r="K76" s="239"/>
      <c r="L76" s="204">
        <f>L77+L79+L81</f>
        <v>20801450</v>
      </c>
    </row>
    <row r="77" spans="1:12" ht="58.5" customHeight="1" outlineLevel="7">
      <c r="A77" s="182" t="s">
        <v>11</v>
      </c>
      <c r="B77" s="181" t="s">
        <v>515</v>
      </c>
      <c r="C77" s="181" t="s">
        <v>24</v>
      </c>
      <c r="D77" s="181" t="s">
        <v>130</v>
      </c>
      <c r="E77" s="189" t="s">
        <v>12</v>
      </c>
      <c r="F77" s="185">
        <f>F78</f>
        <v>10065370</v>
      </c>
      <c r="G77" s="185">
        <f>G78</f>
        <v>9720370</v>
      </c>
      <c r="H77" s="185">
        <f>H78</f>
        <v>11370000</v>
      </c>
      <c r="I77" s="204">
        <f>I78</f>
        <v>11000000</v>
      </c>
      <c r="J77" s="239">
        <f t="shared" si="0"/>
        <v>-370000</v>
      </c>
      <c r="K77" s="239"/>
      <c r="L77" s="204">
        <f>L78</f>
        <v>11000000</v>
      </c>
    </row>
    <row r="78" spans="1:12" ht="37.5" outlineLevel="7">
      <c r="A78" s="182" t="s">
        <v>34</v>
      </c>
      <c r="B78" s="181" t="s">
        <v>515</v>
      </c>
      <c r="C78" s="181" t="s">
        <v>24</v>
      </c>
      <c r="D78" s="181" t="s">
        <v>130</v>
      </c>
      <c r="E78" s="189" t="s">
        <v>35</v>
      </c>
      <c r="F78" s="185">
        <v>10065370</v>
      </c>
      <c r="G78" s="185">
        <v>9720370</v>
      </c>
      <c r="H78" s="206">
        <v>11370000</v>
      </c>
      <c r="I78" s="218">
        <v>11000000</v>
      </c>
      <c r="J78" s="239">
        <f t="shared" si="0"/>
        <v>-370000</v>
      </c>
      <c r="K78" s="239"/>
      <c r="L78" s="218">
        <v>11000000</v>
      </c>
    </row>
    <row r="79" spans="1:12" ht="18.75" customHeight="1" outlineLevel="7">
      <c r="A79" s="182" t="s">
        <v>15</v>
      </c>
      <c r="B79" s="181" t="s">
        <v>515</v>
      </c>
      <c r="C79" s="181" t="s">
        <v>24</v>
      </c>
      <c r="D79" s="181" t="s">
        <v>130</v>
      </c>
      <c r="E79" s="189" t="s">
        <v>16</v>
      </c>
      <c r="F79" s="185">
        <f>F80</f>
        <v>9999670.09</v>
      </c>
      <c r="G79" s="185">
        <f>G80</f>
        <v>7657000</v>
      </c>
      <c r="H79" s="185">
        <f>H80</f>
        <v>10000000</v>
      </c>
      <c r="I79" s="204">
        <f>I80</f>
        <v>9000000</v>
      </c>
      <c r="J79" s="239">
        <f aca="true" t="shared" si="11" ref="J79:J142">I79-H79</f>
        <v>-1000000</v>
      </c>
      <c r="K79" s="239"/>
      <c r="L79" s="204">
        <f>L80</f>
        <v>9000000</v>
      </c>
    </row>
    <row r="80" spans="1:12" ht="56.25" outlineLevel="7">
      <c r="A80" s="182" t="s">
        <v>17</v>
      </c>
      <c r="B80" s="181" t="s">
        <v>515</v>
      </c>
      <c r="C80" s="181" t="s">
        <v>24</v>
      </c>
      <c r="D80" s="181" t="s">
        <v>130</v>
      </c>
      <c r="E80" s="189" t="s">
        <v>18</v>
      </c>
      <c r="F80" s="185">
        <f>10141670.09-142000</f>
        <v>9999670.09</v>
      </c>
      <c r="G80" s="185">
        <v>7657000</v>
      </c>
      <c r="H80" s="206">
        <v>10000000</v>
      </c>
      <c r="I80" s="218">
        <v>9000000</v>
      </c>
      <c r="J80" s="239">
        <f t="shared" si="11"/>
        <v>-1000000</v>
      </c>
      <c r="K80" s="239"/>
      <c r="L80" s="218">
        <v>9000000</v>
      </c>
    </row>
    <row r="81" spans="1:12" ht="18.75" outlineLevel="7">
      <c r="A81" s="182" t="s">
        <v>19</v>
      </c>
      <c r="B81" s="181" t="s">
        <v>515</v>
      </c>
      <c r="C81" s="181" t="s">
        <v>24</v>
      </c>
      <c r="D81" s="181" t="s">
        <v>130</v>
      </c>
      <c r="E81" s="189" t="s">
        <v>20</v>
      </c>
      <c r="F81" s="185">
        <f>F82</f>
        <v>771270</v>
      </c>
      <c r="G81" s="185">
        <f>G82</f>
        <v>771270</v>
      </c>
      <c r="H81" s="185">
        <f>H82</f>
        <v>801450</v>
      </c>
      <c r="I81" s="204">
        <f>I82</f>
        <v>801450</v>
      </c>
      <c r="J81" s="239">
        <f t="shared" si="11"/>
        <v>0</v>
      </c>
      <c r="K81" s="239"/>
      <c r="L81" s="204">
        <f>L82</f>
        <v>801450</v>
      </c>
    </row>
    <row r="82" spans="1:12" ht="37.5" outlineLevel="7">
      <c r="A82" s="182" t="s">
        <v>21</v>
      </c>
      <c r="B82" s="181" t="s">
        <v>515</v>
      </c>
      <c r="C82" s="181" t="s">
        <v>24</v>
      </c>
      <c r="D82" s="181" t="s">
        <v>130</v>
      </c>
      <c r="E82" s="189" t="s">
        <v>22</v>
      </c>
      <c r="F82" s="185">
        <v>771270</v>
      </c>
      <c r="G82" s="185">
        <v>771270</v>
      </c>
      <c r="H82" s="241">
        <v>801450</v>
      </c>
      <c r="I82" s="227">
        <v>801450</v>
      </c>
      <c r="J82" s="239">
        <f t="shared" si="11"/>
        <v>0</v>
      </c>
      <c r="K82" s="239"/>
      <c r="L82" s="227">
        <v>801450</v>
      </c>
    </row>
    <row r="83" spans="1:12" ht="37.5" outlineLevel="7">
      <c r="A83" s="182" t="s">
        <v>774</v>
      </c>
      <c r="B83" s="181" t="s">
        <v>515</v>
      </c>
      <c r="C83" s="181" t="s">
        <v>24</v>
      </c>
      <c r="D83" s="181" t="s">
        <v>714</v>
      </c>
      <c r="E83" s="181" t="s">
        <v>6</v>
      </c>
      <c r="F83" s="185">
        <f>F84+F87</f>
        <v>2943100</v>
      </c>
      <c r="G83" s="185">
        <f>G84+G87</f>
        <v>0</v>
      </c>
      <c r="H83" s="185">
        <f>H84+H87</f>
        <v>1451100</v>
      </c>
      <c r="I83" s="204">
        <f>I84+I87</f>
        <v>1451100</v>
      </c>
      <c r="J83" s="239">
        <f t="shared" si="11"/>
        <v>0</v>
      </c>
      <c r="K83" s="239"/>
      <c r="L83" s="204">
        <f>L84+L87</f>
        <v>1451100</v>
      </c>
    </row>
    <row r="84" spans="1:12" ht="56.25" outlineLevel="7">
      <c r="A84" s="34" t="s">
        <v>742</v>
      </c>
      <c r="B84" s="181" t="s">
        <v>515</v>
      </c>
      <c r="C84" s="181" t="s">
        <v>24</v>
      </c>
      <c r="D84" s="181" t="s">
        <v>713</v>
      </c>
      <c r="E84" s="181" t="s">
        <v>6</v>
      </c>
      <c r="F84" s="185">
        <f aca="true" t="shared" si="12" ref="F84:I85">F85</f>
        <v>1492000</v>
      </c>
      <c r="G84" s="185">
        <f t="shared" si="12"/>
        <v>0</v>
      </c>
      <c r="H84" s="185">
        <f t="shared" si="12"/>
        <v>0</v>
      </c>
      <c r="I84" s="185">
        <f t="shared" si="12"/>
        <v>0</v>
      </c>
      <c r="J84" s="239">
        <f t="shared" si="11"/>
        <v>0</v>
      </c>
      <c r="K84" s="239"/>
      <c r="L84" s="185">
        <f>L85</f>
        <v>0</v>
      </c>
    </row>
    <row r="85" spans="1:12" ht="56.25" outlineLevel="7">
      <c r="A85" s="182" t="s">
        <v>15</v>
      </c>
      <c r="B85" s="181" t="s">
        <v>515</v>
      </c>
      <c r="C85" s="181" t="s">
        <v>24</v>
      </c>
      <c r="D85" s="181" t="s">
        <v>713</v>
      </c>
      <c r="E85" s="181" t="s">
        <v>16</v>
      </c>
      <c r="F85" s="185">
        <f t="shared" si="12"/>
        <v>1492000</v>
      </c>
      <c r="G85" s="185">
        <f t="shared" si="12"/>
        <v>0</v>
      </c>
      <c r="H85" s="185">
        <f t="shared" si="12"/>
        <v>0</v>
      </c>
      <c r="I85" s="204">
        <f t="shared" si="12"/>
        <v>0</v>
      </c>
      <c r="J85" s="239">
        <f t="shared" si="11"/>
        <v>0</v>
      </c>
      <c r="K85" s="239"/>
      <c r="L85" s="204">
        <f>L86</f>
        <v>0</v>
      </c>
    </row>
    <row r="86" spans="1:12" ht="56.25" outlineLevel="7">
      <c r="A86" s="182" t="s">
        <v>17</v>
      </c>
      <c r="B86" s="181" t="s">
        <v>515</v>
      </c>
      <c r="C86" s="181" t="s">
        <v>24</v>
      </c>
      <c r="D86" s="181" t="s">
        <v>713</v>
      </c>
      <c r="E86" s="181" t="s">
        <v>18</v>
      </c>
      <c r="F86" s="185">
        <v>1492000</v>
      </c>
      <c r="G86" s="185">
        <v>0</v>
      </c>
      <c r="H86" s="241">
        <v>0</v>
      </c>
      <c r="I86" s="227">
        <v>0</v>
      </c>
      <c r="J86" s="239">
        <f t="shared" si="11"/>
        <v>0</v>
      </c>
      <c r="K86" s="239"/>
      <c r="L86" s="227">
        <v>0</v>
      </c>
    </row>
    <row r="87" spans="1:12" ht="75" outlineLevel="7">
      <c r="A87" s="182" t="s">
        <v>712</v>
      </c>
      <c r="B87" s="181" t="s">
        <v>515</v>
      </c>
      <c r="C87" s="181" t="s">
        <v>24</v>
      </c>
      <c r="D87" s="181" t="s">
        <v>711</v>
      </c>
      <c r="E87" s="181" t="s">
        <v>6</v>
      </c>
      <c r="F87" s="185">
        <f aca="true" t="shared" si="13" ref="F87:I88">F88</f>
        <v>1451100</v>
      </c>
      <c r="G87" s="185">
        <f t="shared" si="13"/>
        <v>0</v>
      </c>
      <c r="H87" s="185">
        <f t="shared" si="13"/>
        <v>1451100</v>
      </c>
      <c r="I87" s="204">
        <f t="shared" si="13"/>
        <v>1451100</v>
      </c>
      <c r="J87" s="239">
        <f t="shared" si="11"/>
        <v>0</v>
      </c>
      <c r="K87" s="239"/>
      <c r="L87" s="204">
        <f>L88</f>
        <v>1451100</v>
      </c>
    </row>
    <row r="88" spans="1:12" ht="56.25" outlineLevel="7">
      <c r="A88" s="182" t="s">
        <v>15</v>
      </c>
      <c r="B88" s="181" t="s">
        <v>515</v>
      </c>
      <c r="C88" s="181" t="s">
        <v>24</v>
      </c>
      <c r="D88" s="181" t="s">
        <v>711</v>
      </c>
      <c r="E88" s="181" t="s">
        <v>16</v>
      </c>
      <c r="F88" s="185">
        <f t="shared" si="13"/>
        <v>1451100</v>
      </c>
      <c r="G88" s="185">
        <f t="shared" si="13"/>
        <v>0</v>
      </c>
      <c r="H88" s="185">
        <f t="shared" si="13"/>
        <v>1451100</v>
      </c>
      <c r="I88" s="204">
        <f t="shared" si="13"/>
        <v>1451100</v>
      </c>
      <c r="J88" s="239">
        <f t="shared" si="11"/>
        <v>0</v>
      </c>
      <c r="K88" s="239"/>
      <c r="L88" s="204">
        <f>L89</f>
        <v>1451100</v>
      </c>
    </row>
    <row r="89" spans="1:12" ht="56.25" outlineLevel="7">
      <c r="A89" s="182" t="s">
        <v>17</v>
      </c>
      <c r="B89" s="181" t="s">
        <v>515</v>
      </c>
      <c r="C89" s="181" t="s">
        <v>24</v>
      </c>
      <c r="D89" s="181" t="s">
        <v>711</v>
      </c>
      <c r="E89" s="181" t="s">
        <v>18</v>
      </c>
      <c r="F89" s="185">
        <v>1451100</v>
      </c>
      <c r="G89" s="185">
        <v>0</v>
      </c>
      <c r="H89" s="241">
        <v>1451100</v>
      </c>
      <c r="I89" s="227">
        <v>1451100</v>
      </c>
      <c r="J89" s="239">
        <f t="shared" si="11"/>
        <v>0</v>
      </c>
      <c r="K89" s="239"/>
      <c r="L89" s="227">
        <v>1451100</v>
      </c>
    </row>
    <row r="90" spans="1:12" ht="56.25" outlineLevel="7">
      <c r="A90" s="219" t="s">
        <v>434</v>
      </c>
      <c r="B90" s="220" t="s">
        <v>515</v>
      </c>
      <c r="C90" s="220" t="s">
        <v>24</v>
      </c>
      <c r="D90" s="220" t="s">
        <v>131</v>
      </c>
      <c r="E90" s="221" t="s">
        <v>6</v>
      </c>
      <c r="F90" s="191">
        <f>F91</f>
        <v>50000</v>
      </c>
      <c r="G90" s="191">
        <f aca="true" t="shared" si="14" ref="G90:I93">G91</f>
        <v>50000</v>
      </c>
      <c r="H90" s="191">
        <f t="shared" si="14"/>
        <v>50000</v>
      </c>
      <c r="I90" s="222">
        <f t="shared" si="14"/>
        <v>50000</v>
      </c>
      <c r="J90" s="239">
        <f t="shared" si="11"/>
        <v>0</v>
      </c>
      <c r="K90" s="239"/>
      <c r="L90" s="222">
        <f>L91</f>
        <v>50000</v>
      </c>
    </row>
    <row r="91" spans="1:12" ht="37.5" outlineLevel="7">
      <c r="A91" s="182" t="s">
        <v>325</v>
      </c>
      <c r="B91" s="181" t="s">
        <v>515</v>
      </c>
      <c r="C91" s="181" t="s">
        <v>24</v>
      </c>
      <c r="D91" s="181" t="s">
        <v>234</v>
      </c>
      <c r="E91" s="189" t="s">
        <v>6</v>
      </c>
      <c r="F91" s="185">
        <f>F92</f>
        <v>50000</v>
      </c>
      <c r="G91" s="185">
        <f t="shared" si="14"/>
        <v>50000</v>
      </c>
      <c r="H91" s="185">
        <f t="shared" si="14"/>
        <v>50000</v>
      </c>
      <c r="I91" s="204">
        <f t="shared" si="14"/>
        <v>50000</v>
      </c>
      <c r="J91" s="239">
        <f t="shared" si="11"/>
        <v>0</v>
      </c>
      <c r="K91" s="239"/>
      <c r="L91" s="204">
        <f>L92</f>
        <v>50000</v>
      </c>
    </row>
    <row r="92" spans="1:12" ht="37.5" outlineLevel="7">
      <c r="A92" s="182" t="s">
        <v>326</v>
      </c>
      <c r="B92" s="181" t="s">
        <v>515</v>
      </c>
      <c r="C92" s="181" t="s">
        <v>24</v>
      </c>
      <c r="D92" s="181" t="s">
        <v>327</v>
      </c>
      <c r="E92" s="189" t="s">
        <v>6</v>
      </c>
      <c r="F92" s="185">
        <f>F93</f>
        <v>50000</v>
      </c>
      <c r="G92" s="185">
        <f t="shared" si="14"/>
        <v>50000</v>
      </c>
      <c r="H92" s="185">
        <f t="shared" si="14"/>
        <v>50000</v>
      </c>
      <c r="I92" s="204">
        <f t="shared" si="14"/>
        <v>50000</v>
      </c>
      <c r="J92" s="239">
        <f t="shared" si="11"/>
        <v>0</v>
      </c>
      <c r="K92" s="239"/>
      <c r="L92" s="204">
        <f>L93</f>
        <v>50000</v>
      </c>
    </row>
    <row r="93" spans="1:12" ht="21" customHeight="1" outlineLevel="7">
      <c r="A93" s="182" t="s">
        <v>15</v>
      </c>
      <c r="B93" s="181" t="s">
        <v>515</v>
      </c>
      <c r="C93" s="181" t="s">
        <v>24</v>
      </c>
      <c r="D93" s="181" t="s">
        <v>327</v>
      </c>
      <c r="E93" s="189" t="s">
        <v>16</v>
      </c>
      <c r="F93" s="185">
        <f>F94</f>
        <v>50000</v>
      </c>
      <c r="G93" s="185">
        <f t="shared" si="14"/>
        <v>50000</v>
      </c>
      <c r="H93" s="185">
        <f t="shared" si="14"/>
        <v>50000</v>
      </c>
      <c r="I93" s="204">
        <f t="shared" si="14"/>
        <v>50000</v>
      </c>
      <c r="J93" s="239">
        <f t="shared" si="11"/>
        <v>0</v>
      </c>
      <c r="K93" s="239"/>
      <c r="L93" s="204">
        <f>L94</f>
        <v>50000</v>
      </c>
    </row>
    <row r="94" spans="1:12" ht="56.25" outlineLevel="7">
      <c r="A94" s="182" t="s">
        <v>17</v>
      </c>
      <c r="B94" s="181" t="s">
        <v>515</v>
      </c>
      <c r="C94" s="181" t="s">
        <v>24</v>
      </c>
      <c r="D94" s="181" t="s">
        <v>327</v>
      </c>
      <c r="E94" s="189" t="s">
        <v>18</v>
      </c>
      <c r="F94" s="185">
        <v>50000</v>
      </c>
      <c r="G94" s="185">
        <v>50000</v>
      </c>
      <c r="H94" s="206">
        <v>50000</v>
      </c>
      <c r="I94" s="218">
        <v>50000</v>
      </c>
      <c r="J94" s="239">
        <f t="shared" si="11"/>
        <v>0</v>
      </c>
      <c r="K94" s="239"/>
      <c r="L94" s="218">
        <v>50000</v>
      </c>
    </row>
    <row r="95" spans="1:12" ht="40.5" customHeight="1" outlineLevel="7">
      <c r="A95" s="219" t="s">
        <v>435</v>
      </c>
      <c r="B95" s="220" t="s">
        <v>515</v>
      </c>
      <c r="C95" s="220" t="s">
        <v>24</v>
      </c>
      <c r="D95" s="220" t="s">
        <v>318</v>
      </c>
      <c r="E95" s="221" t="s">
        <v>6</v>
      </c>
      <c r="F95" s="191">
        <f>F96</f>
        <v>1932970</v>
      </c>
      <c r="G95" s="191">
        <f>G96</f>
        <v>1032970</v>
      </c>
      <c r="H95" s="191">
        <f>H96</f>
        <v>1336498</v>
      </c>
      <c r="I95" s="222">
        <f>I96</f>
        <v>1336498</v>
      </c>
      <c r="J95" s="239">
        <f t="shared" si="11"/>
        <v>0</v>
      </c>
      <c r="K95" s="239"/>
      <c r="L95" s="222">
        <f>L96</f>
        <v>1336498</v>
      </c>
    </row>
    <row r="96" spans="1:12" ht="56.25" outlineLevel="7">
      <c r="A96" s="223" t="s">
        <v>328</v>
      </c>
      <c r="B96" s="181" t="s">
        <v>515</v>
      </c>
      <c r="C96" s="181" t="s">
        <v>24</v>
      </c>
      <c r="D96" s="181" t="s">
        <v>319</v>
      </c>
      <c r="E96" s="189" t="s">
        <v>6</v>
      </c>
      <c r="F96" s="185">
        <f>F97+F100</f>
        <v>1932970</v>
      </c>
      <c r="G96" s="185">
        <f>G97+G100</f>
        <v>1032970</v>
      </c>
      <c r="H96" s="185">
        <f>H97+H100</f>
        <v>1336498</v>
      </c>
      <c r="I96" s="204">
        <f>I97+I100</f>
        <v>1336498</v>
      </c>
      <c r="J96" s="239">
        <f t="shared" si="11"/>
        <v>0</v>
      </c>
      <c r="K96" s="239"/>
      <c r="L96" s="204">
        <f>L97+L100</f>
        <v>1336498</v>
      </c>
    </row>
    <row r="97" spans="1:12" ht="75" outlineLevel="7">
      <c r="A97" s="223" t="s">
        <v>329</v>
      </c>
      <c r="B97" s="181" t="s">
        <v>515</v>
      </c>
      <c r="C97" s="181" t="s">
        <v>24</v>
      </c>
      <c r="D97" s="181" t="s">
        <v>330</v>
      </c>
      <c r="E97" s="189" t="s">
        <v>6</v>
      </c>
      <c r="F97" s="185">
        <f>F98</f>
        <v>1890470</v>
      </c>
      <c r="G97" s="185">
        <f aca="true" t="shared" si="15" ref="G97:I98">G98</f>
        <v>990470</v>
      </c>
      <c r="H97" s="185">
        <f t="shared" si="15"/>
        <v>1292340.5</v>
      </c>
      <c r="I97" s="204">
        <f t="shared" si="15"/>
        <v>1292340.5</v>
      </c>
      <c r="J97" s="239">
        <f t="shared" si="11"/>
        <v>0</v>
      </c>
      <c r="K97" s="239"/>
      <c r="L97" s="204">
        <f>L98</f>
        <v>1292340.5</v>
      </c>
    </row>
    <row r="98" spans="1:12" ht="21" customHeight="1" outlineLevel="7">
      <c r="A98" s="182" t="s">
        <v>15</v>
      </c>
      <c r="B98" s="181" t="s">
        <v>515</v>
      </c>
      <c r="C98" s="181" t="s">
        <v>24</v>
      </c>
      <c r="D98" s="181" t="s">
        <v>330</v>
      </c>
      <c r="E98" s="189" t="s">
        <v>16</v>
      </c>
      <c r="F98" s="185">
        <f>F99</f>
        <v>1890470</v>
      </c>
      <c r="G98" s="185">
        <f t="shared" si="15"/>
        <v>990470</v>
      </c>
      <c r="H98" s="185">
        <f t="shared" si="15"/>
        <v>1292340.5</v>
      </c>
      <c r="I98" s="204">
        <f t="shared" si="15"/>
        <v>1292340.5</v>
      </c>
      <c r="J98" s="239">
        <f t="shared" si="11"/>
        <v>0</v>
      </c>
      <c r="K98" s="239"/>
      <c r="L98" s="204">
        <f>L99</f>
        <v>1292340.5</v>
      </c>
    </row>
    <row r="99" spans="1:12" ht="56.25" outlineLevel="7">
      <c r="A99" s="182" t="s">
        <v>17</v>
      </c>
      <c r="B99" s="181" t="s">
        <v>515</v>
      </c>
      <c r="C99" s="181" t="s">
        <v>24</v>
      </c>
      <c r="D99" s="181" t="s">
        <v>330</v>
      </c>
      <c r="E99" s="189" t="s">
        <v>18</v>
      </c>
      <c r="F99" s="185">
        <v>1890470</v>
      </c>
      <c r="G99" s="185">
        <f>240000+750470</f>
        <v>990470</v>
      </c>
      <c r="H99" s="206">
        <v>1292340.5</v>
      </c>
      <c r="I99" s="218">
        <v>1292340.5</v>
      </c>
      <c r="J99" s="239">
        <f t="shared" si="11"/>
        <v>0</v>
      </c>
      <c r="K99" s="239"/>
      <c r="L99" s="218">
        <v>1292340.5</v>
      </c>
    </row>
    <row r="100" spans="1:12" ht="56.25" outlineLevel="7">
      <c r="A100" s="223" t="s">
        <v>331</v>
      </c>
      <c r="B100" s="181" t="s">
        <v>515</v>
      </c>
      <c r="C100" s="181" t="s">
        <v>24</v>
      </c>
      <c r="D100" s="181" t="s">
        <v>320</v>
      </c>
      <c r="E100" s="189" t="s">
        <v>6</v>
      </c>
      <c r="F100" s="185">
        <f>F101</f>
        <v>42500</v>
      </c>
      <c r="G100" s="185">
        <f aca="true" t="shared" si="16" ref="G100:I101">G101</f>
        <v>42500</v>
      </c>
      <c r="H100" s="185">
        <f t="shared" si="16"/>
        <v>44157.5</v>
      </c>
      <c r="I100" s="204">
        <f t="shared" si="16"/>
        <v>44157.5</v>
      </c>
      <c r="J100" s="239">
        <f t="shared" si="11"/>
        <v>0</v>
      </c>
      <c r="K100" s="239"/>
      <c r="L100" s="204">
        <f>L101</f>
        <v>44157.5</v>
      </c>
    </row>
    <row r="101" spans="1:12" ht="21" customHeight="1" outlineLevel="7">
      <c r="A101" s="182" t="s">
        <v>15</v>
      </c>
      <c r="B101" s="181" t="s">
        <v>515</v>
      </c>
      <c r="C101" s="181" t="s">
        <v>24</v>
      </c>
      <c r="D101" s="181" t="s">
        <v>320</v>
      </c>
      <c r="E101" s="189" t="s">
        <v>16</v>
      </c>
      <c r="F101" s="185">
        <f>F102</f>
        <v>42500</v>
      </c>
      <c r="G101" s="185">
        <f t="shared" si="16"/>
        <v>42500</v>
      </c>
      <c r="H101" s="185">
        <f t="shared" si="16"/>
        <v>44157.5</v>
      </c>
      <c r="I101" s="204">
        <f t="shared" si="16"/>
        <v>44157.5</v>
      </c>
      <c r="J101" s="239">
        <f t="shared" si="11"/>
        <v>0</v>
      </c>
      <c r="K101" s="239"/>
      <c r="L101" s="204">
        <f>L102</f>
        <v>44157.5</v>
      </c>
    </row>
    <row r="102" spans="1:12" ht="56.25" outlineLevel="7">
      <c r="A102" s="182" t="s">
        <v>17</v>
      </c>
      <c r="B102" s="181" t="s">
        <v>515</v>
      </c>
      <c r="C102" s="181" t="s">
        <v>24</v>
      </c>
      <c r="D102" s="181" t="s">
        <v>320</v>
      </c>
      <c r="E102" s="189" t="s">
        <v>18</v>
      </c>
      <c r="F102" s="185">
        <v>42500</v>
      </c>
      <c r="G102" s="185">
        <v>42500</v>
      </c>
      <c r="H102" s="185">
        <v>44157.5</v>
      </c>
      <c r="I102" s="204">
        <v>44157.5</v>
      </c>
      <c r="J102" s="239">
        <f t="shared" si="11"/>
        <v>0</v>
      </c>
      <c r="K102" s="239"/>
      <c r="L102" s="204">
        <v>44157.5</v>
      </c>
    </row>
    <row r="103" spans="1:12" ht="93.75" outlineLevel="7">
      <c r="A103" s="219" t="s">
        <v>383</v>
      </c>
      <c r="B103" s="220" t="s">
        <v>515</v>
      </c>
      <c r="C103" s="220" t="s">
        <v>24</v>
      </c>
      <c r="D103" s="220" t="s">
        <v>332</v>
      </c>
      <c r="E103" s="221" t="s">
        <v>6</v>
      </c>
      <c r="F103" s="191">
        <f>F104</f>
        <v>5643392.16</v>
      </c>
      <c r="G103" s="191">
        <f aca="true" t="shared" si="17" ref="G103:I104">G104</f>
        <v>1140000</v>
      </c>
      <c r="H103" s="191">
        <f t="shared" si="17"/>
        <v>1600000</v>
      </c>
      <c r="I103" s="222">
        <f t="shared" si="17"/>
        <v>1600000</v>
      </c>
      <c r="J103" s="239">
        <f t="shared" si="11"/>
        <v>0</v>
      </c>
      <c r="K103" s="239"/>
      <c r="L103" s="222">
        <f>L104</f>
        <v>1600000</v>
      </c>
    </row>
    <row r="104" spans="1:12" ht="56.25" outlineLevel="7">
      <c r="A104" s="182" t="s">
        <v>215</v>
      </c>
      <c r="B104" s="181" t="s">
        <v>515</v>
      </c>
      <c r="C104" s="181" t="s">
        <v>24</v>
      </c>
      <c r="D104" s="181" t="s">
        <v>333</v>
      </c>
      <c r="E104" s="189" t="s">
        <v>6</v>
      </c>
      <c r="F104" s="185">
        <f>F105</f>
        <v>5643392.16</v>
      </c>
      <c r="G104" s="185">
        <f t="shared" si="17"/>
        <v>1140000</v>
      </c>
      <c r="H104" s="185">
        <f t="shared" si="17"/>
        <v>1600000</v>
      </c>
      <c r="I104" s="204">
        <f t="shared" si="17"/>
        <v>1600000</v>
      </c>
      <c r="J104" s="239">
        <f t="shared" si="11"/>
        <v>0</v>
      </c>
      <c r="K104" s="239"/>
      <c r="L104" s="204">
        <f>L105</f>
        <v>1600000</v>
      </c>
    </row>
    <row r="105" spans="1:12" ht="93.75" outlineLevel="7">
      <c r="A105" s="182" t="s">
        <v>32</v>
      </c>
      <c r="B105" s="181" t="s">
        <v>515</v>
      </c>
      <c r="C105" s="181" t="s">
        <v>24</v>
      </c>
      <c r="D105" s="181" t="s">
        <v>334</v>
      </c>
      <c r="E105" s="189" t="s">
        <v>6</v>
      </c>
      <c r="F105" s="185">
        <f>F106+F108</f>
        <v>5643392.16</v>
      </c>
      <c r="G105" s="185">
        <f>G106+G108</f>
        <v>1140000</v>
      </c>
      <c r="H105" s="185">
        <f>H106+H108</f>
        <v>1600000</v>
      </c>
      <c r="I105" s="204">
        <f>I106+I108</f>
        <v>1600000</v>
      </c>
      <c r="J105" s="239">
        <f t="shared" si="11"/>
        <v>0</v>
      </c>
      <c r="K105" s="239"/>
      <c r="L105" s="204">
        <f>L106+L108</f>
        <v>1600000</v>
      </c>
    </row>
    <row r="106" spans="1:12" ht="21" customHeight="1" outlineLevel="7">
      <c r="A106" s="182" t="s">
        <v>15</v>
      </c>
      <c r="B106" s="181" t="s">
        <v>515</v>
      </c>
      <c r="C106" s="181" t="s">
        <v>24</v>
      </c>
      <c r="D106" s="181" t="s">
        <v>334</v>
      </c>
      <c r="E106" s="189" t="s">
        <v>16</v>
      </c>
      <c r="F106" s="185">
        <f>F107</f>
        <v>5503392.16</v>
      </c>
      <c r="G106" s="185">
        <f>G107</f>
        <v>1000000</v>
      </c>
      <c r="H106" s="185">
        <f>H107</f>
        <v>1460000</v>
      </c>
      <c r="I106" s="204">
        <f>I107</f>
        <v>1460000</v>
      </c>
      <c r="J106" s="239">
        <f t="shared" si="11"/>
        <v>0</v>
      </c>
      <c r="K106" s="239"/>
      <c r="L106" s="204">
        <f>L107</f>
        <v>1460000</v>
      </c>
    </row>
    <row r="107" spans="1:12" ht="56.25" outlineLevel="7">
      <c r="A107" s="182" t="s">
        <v>17</v>
      </c>
      <c r="B107" s="181" t="s">
        <v>515</v>
      </c>
      <c r="C107" s="181" t="s">
        <v>24</v>
      </c>
      <c r="D107" s="181" t="s">
        <v>334</v>
      </c>
      <c r="E107" s="189" t="s">
        <v>18</v>
      </c>
      <c r="F107" s="185">
        <v>5503392.16</v>
      </c>
      <c r="G107" s="185">
        <v>1000000</v>
      </c>
      <c r="H107" s="185">
        <f>1460000</f>
        <v>1460000</v>
      </c>
      <c r="I107" s="204">
        <f>1460000</f>
        <v>1460000</v>
      </c>
      <c r="J107" s="239">
        <f t="shared" si="11"/>
        <v>0</v>
      </c>
      <c r="K107" s="239"/>
      <c r="L107" s="204">
        <f>1460000</f>
        <v>1460000</v>
      </c>
    </row>
    <row r="108" spans="1:12" ht="18.75" outlineLevel="7">
      <c r="A108" s="182" t="s">
        <v>19</v>
      </c>
      <c r="B108" s="181" t="s">
        <v>515</v>
      </c>
      <c r="C108" s="181" t="s">
        <v>24</v>
      </c>
      <c r="D108" s="181" t="s">
        <v>334</v>
      </c>
      <c r="E108" s="189" t="s">
        <v>20</v>
      </c>
      <c r="F108" s="185">
        <f>F109</f>
        <v>140000</v>
      </c>
      <c r="G108" s="185">
        <f>G109</f>
        <v>140000</v>
      </c>
      <c r="H108" s="185">
        <f>H109</f>
        <v>140000</v>
      </c>
      <c r="I108" s="204">
        <f>I109</f>
        <v>140000</v>
      </c>
      <c r="J108" s="239">
        <f t="shared" si="11"/>
        <v>0</v>
      </c>
      <c r="K108" s="239"/>
      <c r="L108" s="204">
        <f>L109</f>
        <v>140000</v>
      </c>
    </row>
    <row r="109" spans="1:12" ht="37.5" outlineLevel="7">
      <c r="A109" s="182" t="s">
        <v>21</v>
      </c>
      <c r="B109" s="181" t="s">
        <v>515</v>
      </c>
      <c r="C109" s="181" t="s">
        <v>24</v>
      </c>
      <c r="D109" s="181" t="s">
        <v>334</v>
      </c>
      <c r="E109" s="189" t="s">
        <v>22</v>
      </c>
      <c r="F109" s="185">
        <v>140000</v>
      </c>
      <c r="G109" s="185">
        <v>140000</v>
      </c>
      <c r="H109" s="206">
        <v>140000</v>
      </c>
      <c r="I109" s="218">
        <v>140000</v>
      </c>
      <c r="J109" s="239">
        <f t="shared" si="11"/>
        <v>0</v>
      </c>
      <c r="K109" s="239"/>
      <c r="L109" s="218">
        <v>140000</v>
      </c>
    </row>
    <row r="110" spans="1:12" ht="56.25" outlineLevel="7">
      <c r="A110" s="182" t="s">
        <v>132</v>
      </c>
      <c r="B110" s="181" t="s">
        <v>515</v>
      </c>
      <c r="C110" s="181" t="s">
        <v>24</v>
      </c>
      <c r="D110" s="181" t="s">
        <v>127</v>
      </c>
      <c r="E110" s="189" t="s">
        <v>6</v>
      </c>
      <c r="F110" s="185">
        <f>F128+F120+F111+F125+F116</f>
        <v>43633453.06</v>
      </c>
      <c r="G110" s="185">
        <f>G128+G120+G111+G125+G116</f>
        <v>42766612.2</v>
      </c>
      <c r="H110" s="185">
        <f>H128+H120+H111+H125+H116</f>
        <v>43014343.42</v>
      </c>
      <c r="I110" s="185">
        <f>I128+I120+I111+I125+I116</f>
        <v>43014343.42</v>
      </c>
      <c r="J110" s="239">
        <f t="shared" si="11"/>
        <v>0</v>
      </c>
      <c r="K110" s="239"/>
      <c r="L110" s="185">
        <f>L128+L120+L111+L125+L116</f>
        <v>43014343.42</v>
      </c>
    </row>
    <row r="111" spans="1:12" ht="75" outlineLevel="7">
      <c r="A111" s="182" t="s">
        <v>509</v>
      </c>
      <c r="B111" s="181" t="s">
        <v>515</v>
      </c>
      <c r="C111" s="181" t="s">
        <v>24</v>
      </c>
      <c r="D111" s="181" t="s">
        <v>510</v>
      </c>
      <c r="E111" s="189" t="s">
        <v>6</v>
      </c>
      <c r="F111" s="185">
        <f>F112+F114</f>
        <v>34085706.37</v>
      </c>
      <c r="G111" s="185">
        <f>G112+G114</f>
        <v>35762809</v>
      </c>
      <c r="H111" s="185">
        <f>H112+H114</f>
        <v>35005140.49</v>
      </c>
      <c r="I111" s="204">
        <f>I112+I114</f>
        <v>35005140.49</v>
      </c>
      <c r="J111" s="239">
        <f t="shared" si="11"/>
        <v>0</v>
      </c>
      <c r="K111" s="239"/>
      <c r="L111" s="204">
        <f>L112+L114</f>
        <v>35005140.49</v>
      </c>
    </row>
    <row r="112" spans="1:12" ht="59.25" customHeight="1" outlineLevel="1">
      <c r="A112" s="182" t="s">
        <v>11</v>
      </c>
      <c r="B112" s="181" t="s">
        <v>515</v>
      </c>
      <c r="C112" s="181" t="s">
        <v>24</v>
      </c>
      <c r="D112" s="181" t="s">
        <v>510</v>
      </c>
      <c r="E112" s="189" t="s">
        <v>12</v>
      </c>
      <c r="F112" s="185">
        <f>F113</f>
        <v>34065706.37</v>
      </c>
      <c r="G112" s="185">
        <f>G113</f>
        <v>34882443</v>
      </c>
      <c r="H112" s="185">
        <f>H113</f>
        <v>34985140.49</v>
      </c>
      <c r="I112" s="204">
        <f>I113</f>
        <v>34985140.49</v>
      </c>
      <c r="J112" s="239">
        <f t="shared" si="11"/>
        <v>0</v>
      </c>
      <c r="K112" s="239"/>
      <c r="L112" s="204">
        <f>L113</f>
        <v>34985140.49</v>
      </c>
    </row>
    <row r="113" spans="1:12" ht="18.75" customHeight="1" outlineLevel="2">
      <c r="A113" s="182" t="s">
        <v>13</v>
      </c>
      <c r="B113" s="181" t="s">
        <v>515</v>
      </c>
      <c r="C113" s="181" t="s">
        <v>24</v>
      </c>
      <c r="D113" s="181" t="s">
        <v>510</v>
      </c>
      <c r="E113" s="189" t="s">
        <v>14</v>
      </c>
      <c r="F113" s="185">
        <v>34065706.37</v>
      </c>
      <c r="G113" s="185">
        <v>34882443</v>
      </c>
      <c r="H113" s="185">
        <v>34985140.49</v>
      </c>
      <c r="I113" s="204">
        <f>34805469.49+247671-68000</f>
        <v>34985140.49</v>
      </c>
      <c r="J113" s="239">
        <f t="shared" si="11"/>
        <v>0</v>
      </c>
      <c r="K113" s="239"/>
      <c r="L113" s="204">
        <f>34805469.49+247671-68000</f>
        <v>34985140.49</v>
      </c>
    </row>
    <row r="114" spans="1:12" ht="20.25" customHeight="1" outlineLevel="4">
      <c r="A114" s="182" t="s">
        <v>15</v>
      </c>
      <c r="B114" s="181" t="s">
        <v>515</v>
      </c>
      <c r="C114" s="181" t="s">
        <v>24</v>
      </c>
      <c r="D114" s="181" t="s">
        <v>510</v>
      </c>
      <c r="E114" s="189" t="s">
        <v>16</v>
      </c>
      <c r="F114" s="206">
        <f>F115</f>
        <v>20000</v>
      </c>
      <c r="G114" s="206">
        <f>G115</f>
        <v>880366</v>
      </c>
      <c r="H114" s="206">
        <f>H115</f>
        <v>20000</v>
      </c>
      <c r="I114" s="218">
        <f>I115</f>
        <v>20000</v>
      </c>
      <c r="J114" s="239">
        <f t="shared" si="11"/>
        <v>0</v>
      </c>
      <c r="K114" s="239"/>
      <c r="L114" s="218">
        <f>L115</f>
        <v>20000</v>
      </c>
    </row>
    <row r="115" spans="1:12" ht="56.25" outlineLevel="5">
      <c r="A115" s="182" t="s">
        <v>17</v>
      </c>
      <c r="B115" s="181" t="s">
        <v>515</v>
      </c>
      <c r="C115" s="181" t="s">
        <v>24</v>
      </c>
      <c r="D115" s="181" t="s">
        <v>510</v>
      </c>
      <c r="E115" s="189" t="s">
        <v>18</v>
      </c>
      <c r="F115" s="185">
        <f>20000</f>
        <v>20000</v>
      </c>
      <c r="G115" s="185">
        <v>880366</v>
      </c>
      <c r="H115" s="185">
        <v>20000</v>
      </c>
      <c r="I115" s="204">
        <v>20000</v>
      </c>
      <c r="J115" s="239">
        <f t="shared" si="11"/>
        <v>0</v>
      </c>
      <c r="K115" s="239"/>
      <c r="L115" s="204">
        <v>20000</v>
      </c>
    </row>
    <row r="116" spans="1:12" ht="56.25" outlineLevel="5">
      <c r="A116" s="182" t="s">
        <v>710</v>
      </c>
      <c r="B116" s="181" t="s">
        <v>515</v>
      </c>
      <c r="C116" s="181" t="s">
        <v>24</v>
      </c>
      <c r="D116" s="181" t="s">
        <v>708</v>
      </c>
      <c r="E116" s="181" t="s">
        <v>6</v>
      </c>
      <c r="F116" s="185">
        <f>F117</f>
        <v>454002.59</v>
      </c>
      <c r="G116" s="185">
        <f>G117</f>
        <v>0</v>
      </c>
      <c r="H116" s="185">
        <f>H117</f>
        <v>460000</v>
      </c>
      <c r="I116" s="185">
        <f>I117</f>
        <v>460000</v>
      </c>
      <c r="J116" s="239">
        <f t="shared" si="11"/>
        <v>0</v>
      </c>
      <c r="K116" s="239"/>
      <c r="L116" s="185">
        <f>L117</f>
        <v>460000</v>
      </c>
    </row>
    <row r="117" spans="1:12" ht="18.75" outlineLevel="5">
      <c r="A117" s="182" t="s">
        <v>19</v>
      </c>
      <c r="B117" s="181" t="s">
        <v>515</v>
      </c>
      <c r="C117" s="181" t="s">
        <v>24</v>
      </c>
      <c r="D117" s="181" t="s">
        <v>708</v>
      </c>
      <c r="E117" s="181" t="s">
        <v>20</v>
      </c>
      <c r="F117" s="185">
        <f>F119+F118</f>
        <v>454002.59</v>
      </c>
      <c r="G117" s="185">
        <f>G118+G119</f>
        <v>0</v>
      </c>
      <c r="H117" s="185">
        <f>H118+H119</f>
        <v>460000</v>
      </c>
      <c r="I117" s="204">
        <f>I118+I119</f>
        <v>460000</v>
      </c>
      <c r="J117" s="239">
        <f t="shared" si="11"/>
        <v>0</v>
      </c>
      <c r="K117" s="239"/>
      <c r="L117" s="204">
        <f>L118+L119</f>
        <v>460000</v>
      </c>
    </row>
    <row r="118" spans="1:12" ht="37.5" outlineLevel="5">
      <c r="A118" s="182" t="s">
        <v>740</v>
      </c>
      <c r="B118" s="181" t="s">
        <v>515</v>
      </c>
      <c r="C118" s="181" t="s">
        <v>24</v>
      </c>
      <c r="D118" s="181" t="s">
        <v>708</v>
      </c>
      <c r="E118" s="228" t="s">
        <v>741</v>
      </c>
      <c r="F118" s="185">
        <v>61000</v>
      </c>
      <c r="G118" s="185">
        <v>0</v>
      </c>
      <c r="H118" s="185">
        <v>0</v>
      </c>
      <c r="I118" s="204">
        <v>0</v>
      </c>
      <c r="J118" s="239">
        <f t="shared" si="11"/>
        <v>0</v>
      </c>
      <c r="K118" s="239"/>
      <c r="L118" s="204">
        <v>0</v>
      </c>
    </row>
    <row r="119" spans="1:12" ht="27" customHeight="1" outlineLevel="5">
      <c r="A119" s="182" t="s">
        <v>709</v>
      </c>
      <c r="B119" s="181" t="s">
        <v>515</v>
      </c>
      <c r="C119" s="181" t="s">
        <v>24</v>
      </c>
      <c r="D119" s="181" t="s">
        <v>708</v>
      </c>
      <c r="E119" s="181" t="s">
        <v>22</v>
      </c>
      <c r="F119" s="185">
        <v>393002.59</v>
      </c>
      <c r="G119" s="185">
        <v>0</v>
      </c>
      <c r="H119" s="185">
        <f>150000+310000</f>
        <v>460000</v>
      </c>
      <c r="I119" s="204">
        <f>150000+310000</f>
        <v>460000</v>
      </c>
      <c r="J119" s="239">
        <f t="shared" si="11"/>
        <v>0</v>
      </c>
      <c r="K119" s="239"/>
      <c r="L119" s="204">
        <f>150000+310000</f>
        <v>460000</v>
      </c>
    </row>
    <row r="120" spans="1:12" ht="37.5" outlineLevel="5">
      <c r="A120" s="34" t="s">
        <v>622</v>
      </c>
      <c r="B120" s="181" t="s">
        <v>515</v>
      </c>
      <c r="C120" s="181" t="s">
        <v>24</v>
      </c>
      <c r="D120" s="181" t="s">
        <v>623</v>
      </c>
      <c r="E120" s="181" t="s">
        <v>6</v>
      </c>
      <c r="F120" s="185">
        <f>F121+F123</f>
        <v>1519678.9</v>
      </c>
      <c r="G120" s="185">
        <f aca="true" t="shared" si="18" ref="G120:I121">G121</f>
        <v>0</v>
      </c>
      <c r="H120" s="185">
        <f t="shared" si="18"/>
        <v>0</v>
      </c>
      <c r="I120" s="204">
        <f t="shared" si="18"/>
        <v>0</v>
      </c>
      <c r="J120" s="239">
        <f t="shared" si="11"/>
        <v>0</v>
      </c>
      <c r="K120" s="239"/>
      <c r="L120" s="204">
        <f>L121</f>
        <v>0</v>
      </c>
    </row>
    <row r="121" spans="1:12" ht="56.25" outlineLevel="5">
      <c r="A121" s="182" t="s">
        <v>15</v>
      </c>
      <c r="B121" s="181" t="s">
        <v>515</v>
      </c>
      <c r="C121" s="181" t="s">
        <v>24</v>
      </c>
      <c r="D121" s="181" t="s">
        <v>623</v>
      </c>
      <c r="E121" s="181" t="s">
        <v>16</v>
      </c>
      <c r="F121" s="185">
        <f>F122</f>
        <v>153000</v>
      </c>
      <c r="G121" s="185">
        <f t="shared" si="18"/>
        <v>0</v>
      </c>
      <c r="H121" s="185">
        <f t="shared" si="18"/>
        <v>0</v>
      </c>
      <c r="I121" s="204">
        <f t="shared" si="18"/>
        <v>0</v>
      </c>
      <c r="J121" s="239">
        <f t="shared" si="11"/>
        <v>0</v>
      </c>
      <c r="K121" s="239"/>
      <c r="L121" s="204">
        <f>L122</f>
        <v>0</v>
      </c>
    </row>
    <row r="122" spans="1:12" ht="56.25" outlineLevel="5">
      <c r="A122" s="182" t="s">
        <v>17</v>
      </c>
      <c r="B122" s="181" t="s">
        <v>515</v>
      </c>
      <c r="C122" s="181" t="s">
        <v>24</v>
      </c>
      <c r="D122" s="181" t="s">
        <v>623</v>
      </c>
      <c r="E122" s="181" t="s">
        <v>18</v>
      </c>
      <c r="F122" s="185">
        <v>153000</v>
      </c>
      <c r="G122" s="185">
        <v>0</v>
      </c>
      <c r="H122" s="185">
        <v>0</v>
      </c>
      <c r="I122" s="204">
        <v>0</v>
      </c>
      <c r="J122" s="239">
        <f t="shared" si="11"/>
        <v>0</v>
      </c>
      <c r="K122" s="239"/>
      <c r="L122" s="204">
        <v>0</v>
      </c>
    </row>
    <row r="123" spans="1:12" ht="37.5" outlineLevel="5">
      <c r="A123" s="182" t="s">
        <v>90</v>
      </c>
      <c r="B123" s="181" t="s">
        <v>515</v>
      </c>
      <c r="C123" s="181" t="s">
        <v>24</v>
      </c>
      <c r="D123" s="181" t="s">
        <v>623</v>
      </c>
      <c r="E123" s="181" t="s">
        <v>91</v>
      </c>
      <c r="F123" s="185">
        <f>F124</f>
        <v>1366678.9</v>
      </c>
      <c r="G123" s="185">
        <f>G124</f>
        <v>0</v>
      </c>
      <c r="H123" s="185">
        <f>H124</f>
        <v>0</v>
      </c>
      <c r="I123" s="204">
        <f>I124</f>
        <v>0</v>
      </c>
      <c r="J123" s="239">
        <f t="shared" si="11"/>
        <v>0</v>
      </c>
      <c r="K123" s="239"/>
      <c r="L123" s="204">
        <f>L124</f>
        <v>0</v>
      </c>
    </row>
    <row r="124" spans="1:12" ht="56.25" outlineLevel="5">
      <c r="A124" s="182" t="s">
        <v>97</v>
      </c>
      <c r="B124" s="181" t="s">
        <v>515</v>
      </c>
      <c r="C124" s="181" t="s">
        <v>24</v>
      </c>
      <c r="D124" s="181" t="s">
        <v>623</v>
      </c>
      <c r="E124" s="181" t="s">
        <v>98</v>
      </c>
      <c r="F124" s="185">
        <v>1366678.9</v>
      </c>
      <c r="G124" s="185">
        <v>0</v>
      </c>
      <c r="H124" s="185">
        <v>0</v>
      </c>
      <c r="I124" s="204">
        <v>0</v>
      </c>
      <c r="J124" s="239">
        <f t="shared" si="11"/>
        <v>0</v>
      </c>
      <c r="K124" s="239"/>
      <c r="L124" s="204">
        <v>0</v>
      </c>
    </row>
    <row r="125" spans="1:12" ht="56.25" outlineLevel="6">
      <c r="A125" s="182" t="s">
        <v>518</v>
      </c>
      <c r="B125" s="181" t="s">
        <v>515</v>
      </c>
      <c r="C125" s="181" t="s">
        <v>24</v>
      </c>
      <c r="D125" s="181" t="s">
        <v>517</v>
      </c>
      <c r="E125" s="189" t="s">
        <v>6</v>
      </c>
      <c r="F125" s="206">
        <f>F126</f>
        <v>200000</v>
      </c>
      <c r="G125" s="206">
        <f aca="true" t="shared" si="19" ref="G125:I126">G126</f>
        <v>200000</v>
      </c>
      <c r="H125" s="206">
        <f t="shared" si="19"/>
        <v>200000</v>
      </c>
      <c r="I125" s="218">
        <f t="shared" si="19"/>
        <v>200000</v>
      </c>
      <c r="J125" s="239">
        <f t="shared" si="11"/>
        <v>0</v>
      </c>
      <c r="K125" s="239"/>
      <c r="L125" s="218">
        <f>L126</f>
        <v>200000</v>
      </c>
    </row>
    <row r="126" spans="1:12" ht="18" customHeight="1" outlineLevel="7">
      <c r="A126" s="182" t="s">
        <v>15</v>
      </c>
      <c r="B126" s="181" t="s">
        <v>515</v>
      </c>
      <c r="C126" s="181" t="s">
        <v>24</v>
      </c>
      <c r="D126" s="181" t="s">
        <v>517</v>
      </c>
      <c r="E126" s="189" t="s">
        <v>16</v>
      </c>
      <c r="F126" s="206">
        <f>F127</f>
        <v>200000</v>
      </c>
      <c r="G126" s="206">
        <f t="shared" si="19"/>
        <v>200000</v>
      </c>
      <c r="H126" s="206">
        <f t="shared" si="19"/>
        <v>200000</v>
      </c>
      <c r="I126" s="206">
        <f t="shared" si="19"/>
        <v>200000</v>
      </c>
      <c r="J126" s="239">
        <f t="shared" si="11"/>
        <v>0</v>
      </c>
      <c r="K126" s="239"/>
      <c r="L126" s="206">
        <f>L127</f>
        <v>200000</v>
      </c>
    </row>
    <row r="127" spans="1:12" ht="56.25" outlineLevel="7">
      <c r="A127" s="182" t="s">
        <v>17</v>
      </c>
      <c r="B127" s="181" t="s">
        <v>515</v>
      </c>
      <c r="C127" s="181" t="s">
        <v>24</v>
      </c>
      <c r="D127" s="181" t="s">
        <v>517</v>
      </c>
      <c r="E127" s="189" t="s">
        <v>18</v>
      </c>
      <c r="F127" s="185">
        <v>200000</v>
      </c>
      <c r="G127" s="185">
        <v>200000</v>
      </c>
      <c r="H127" s="185">
        <v>200000</v>
      </c>
      <c r="I127" s="204">
        <v>200000</v>
      </c>
      <c r="J127" s="239">
        <f t="shared" si="11"/>
        <v>0</v>
      </c>
      <c r="K127" s="239"/>
      <c r="L127" s="204">
        <v>200000</v>
      </c>
    </row>
    <row r="128" spans="1:12" ht="37.5" outlineLevel="7">
      <c r="A128" s="182" t="s">
        <v>278</v>
      </c>
      <c r="B128" s="181" t="s">
        <v>515</v>
      </c>
      <c r="C128" s="181" t="s">
        <v>24</v>
      </c>
      <c r="D128" s="181" t="s">
        <v>277</v>
      </c>
      <c r="E128" s="189" t="s">
        <v>6</v>
      </c>
      <c r="F128" s="185">
        <f>F152+F129+F137+F142+F147+F134+307152</f>
        <v>7374065.2</v>
      </c>
      <c r="G128" s="185">
        <f>G152+G129+G137+G142+G147+G134</f>
        <v>6803803.2</v>
      </c>
      <c r="H128" s="185">
        <f>H152+H129+H137+H142+H147+H134</f>
        <v>7349202.93</v>
      </c>
      <c r="I128" s="185">
        <f>I152+I129+I137+I142+I147+I134</f>
        <v>7349202.93</v>
      </c>
      <c r="J128" s="239">
        <f t="shared" si="11"/>
        <v>0</v>
      </c>
      <c r="K128" s="239"/>
      <c r="L128" s="185">
        <f>L152+L129+L137+L142+L147+L134</f>
        <v>7349202.93</v>
      </c>
    </row>
    <row r="129" spans="1:12" ht="57.75" customHeight="1" outlineLevel="7">
      <c r="A129" s="209" t="s">
        <v>449</v>
      </c>
      <c r="B129" s="181" t="s">
        <v>515</v>
      </c>
      <c r="C129" s="181" t="s">
        <v>24</v>
      </c>
      <c r="D129" s="181" t="s">
        <v>279</v>
      </c>
      <c r="E129" s="189" t="s">
        <v>6</v>
      </c>
      <c r="F129" s="185">
        <f>F130+F132</f>
        <v>1395192</v>
      </c>
      <c r="G129" s="185">
        <f>G130+G132</f>
        <v>1361162</v>
      </c>
      <c r="H129" s="185">
        <f>H130+H132</f>
        <v>1414316</v>
      </c>
      <c r="I129" s="204">
        <f>I130+I132</f>
        <v>1414316</v>
      </c>
      <c r="J129" s="239">
        <f t="shared" si="11"/>
        <v>0</v>
      </c>
      <c r="K129" s="239"/>
      <c r="L129" s="204">
        <f>L130+L132</f>
        <v>1414316</v>
      </c>
    </row>
    <row r="130" spans="1:12" ht="58.5" customHeight="1" outlineLevel="7">
      <c r="A130" s="182" t="s">
        <v>11</v>
      </c>
      <c r="B130" s="181" t="s">
        <v>515</v>
      </c>
      <c r="C130" s="181" t="s">
        <v>24</v>
      </c>
      <c r="D130" s="181" t="s">
        <v>279</v>
      </c>
      <c r="E130" s="189" t="s">
        <v>12</v>
      </c>
      <c r="F130" s="185">
        <f>F131</f>
        <v>1380192</v>
      </c>
      <c r="G130" s="185">
        <f>G131</f>
        <v>1346162</v>
      </c>
      <c r="H130" s="185">
        <f>H131</f>
        <v>1399316</v>
      </c>
      <c r="I130" s="204">
        <f>I131</f>
        <v>1399316</v>
      </c>
      <c r="J130" s="239">
        <f t="shared" si="11"/>
        <v>0</v>
      </c>
      <c r="K130" s="239"/>
      <c r="L130" s="204">
        <f>L131</f>
        <v>1399316</v>
      </c>
    </row>
    <row r="131" spans="1:12" ht="18.75" customHeight="1" outlineLevel="7">
      <c r="A131" s="182" t="s">
        <v>13</v>
      </c>
      <c r="B131" s="181" t="s">
        <v>515</v>
      </c>
      <c r="C131" s="181" t="s">
        <v>24</v>
      </c>
      <c r="D131" s="181" t="s">
        <v>279</v>
      </c>
      <c r="E131" s="189" t="s">
        <v>14</v>
      </c>
      <c r="F131" s="185">
        <f>1346162+34030</f>
        <v>1380192</v>
      </c>
      <c r="G131" s="185">
        <v>1346162</v>
      </c>
      <c r="H131" s="185">
        <v>1399316</v>
      </c>
      <c r="I131" s="204">
        <v>1399316</v>
      </c>
      <c r="J131" s="239">
        <f t="shared" si="11"/>
        <v>0</v>
      </c>
      <c r="K131" s="239"/>
      <c r="L131" s="204">
        <v>1399316</v>
      </c>
    </row>
    <row r="132" spans="1:12" ht="19.5" customHeight="1" outlineLevel="7">
      <c r="A132" s="182" t="s">
        <v>15</v>
      </c>
      <c r="B132" s="181" t="s">
        <v>515</v>
      </c>
      <c r="C132" s="181" t="s">
        <v>24</v>
      </c>
      <c r="D132" s="181" t="s">
        <v>279</v>
      </c>
      <c r="E132" s="189" t="s">
        <v>16</v>
      </c>
      <c r="F132" s="185">
        <f>F133</f>
        <v>15000</v>
      </c>
      <c r="G132" s="185">
        <f>G133</f>
        <v>15000</v>
      </c>
      <c r="H132" s="185">
        <f>H133</f>
        <v>15000</v>
      </c>
      <c r="I132" s="204">
        <f>I133</f>
        <v>15000</v>
      </c>
      <c r="J132" s="239">
        <f t="shared" si="11"/>
        <v>0</v>
      </c>
      <c r="K132" s="239"/>
      <c r="L132" s="204">
        <f>L133</f>
        <v>15000</v>
      </c>
    </row>
    <row r="133" spans="1:12" ht="56.25" outlineLevel="7">
      <c r="A133" s="182" t="s">
        <v>17</v>
      </c>
      <c r="B133" s="181" t="s">
        <v>515</v>
      </c>
      <c r="C133" s="181" t="s">
        <v>24</v>
      </c>
      <c r="D133" s="181" t="s">
        <v>279</v>
      </c>
      <c r="E133" s="189" t="s">
        <v>18</v>
      </c>
      <c r="F133" s="185">
        <v>15000</v>
      </c>
      <c r="G133" s="185">
        <v>15000</v>
      </c>
      <c r="H133" s="185">
        <v>15000</v>
      </c>
      <c r="I133" s="204">
        <v>15000</v>
      </c>
      <c r="J133" s="239">
        <f t="shared" si="11"/>
        <v>0</v>
      </c>
      <c r="K133" s="239"/>
      <c r="L133" s="204">
        <v>15000</v>
      </c>
    </row>
    <row r="134" spans="1:12" ht="131.25" outlineLevel="7">
      <c r="A134" s="182" t="s">
        <v>748</v>
      </c>
      <c r="B134" s="181" t="s">
        <v>515</v>
      </c>
      <c r="C134" s="181" t="s">
        <v>24</v>
      </c>
      <c r="D134" s="181" t="s">
        <v>747</v>
      </c>
      <c r="E134" s="181" t="s">
        <v>6</v>
      </c>
      <c r="F134" s="185">
        <f aca="true" t="shared" si="20" ref="F134:I135">F135</f>
        <v>272232</v>
      </c>
      <c r="G134" s="185">
        <f t="shared" si="20"/>
        <v>0</v>
      </c>
      <c r="H134" s="185">
        <f t="shared" si="20"/>
        <v>353579</v>
      </c>
      <c r="I134" s="204">
        <f t="shared" si="20"/>
        <v>353579</v>
      </c>
      <c r="J134" s="239">
        <f t="shared" si="11"/>
        <v>0</v>
      </c>
      <c r="K134" s="239"/>
      <c r="L134" s="204">
        <f>L135</f>
        <v>353579</v>
      </c>
    </row>
    <row r="135" spans="1:12" ht="56.25" outlineLevel="7">
      <c r="A135" s="182" t="s">
        <v>13</v>
      </c>
      <c r="B135" s="181" t="s">
        <v>515</v>
      </c>
      <c r="C135" s="181" t="s">
        <v>24</v>
      </c>
      <c r="D135" s="181" t="s">
        <v>747</v>
      </c>
      <c r="E135" s="181" t="s">
        <v>12</v>
      </c>
      <c r="F135" s="185">
        <f t="shared" si="20"/>
        <v>272232</v>
      </c>
      <c r="G135" s="185">
        <f t="shared" si="20"/>
        <v>0</v>
      </c>
      <c r="H135" s="185">
        <f t="shared" si="20"/>
        <v>353579</v>
      </c>
      <c r="I135" s="204">
        <f t="shared" si="20"/>
        <v>353579</v>
      </c>
      <c r="J135" s="239">
        <f t="shared" si="11"/>
        <v>0</v>
      </c>
      <c r="K135" s="239"/>
      <c r="L135" s="204">
        <f>L136</f>
        <v>353579</v>
      </c>
    </row>
    <row r="136" spans="1:12" ht="56.25" outlineLevel="7">
      <c r="A136" s="182" t="s">
        <v>15</v>
      </c>
      <c r="B136" s="181" t="s">
        <v>515</v>
      </c>
      <c r="C136" s="181" t="s">
        <v>24</v>
      </c>
      <c r="D136" s="181" t="s">
        <v>747</v>
      </c>
      <c r="E136" s="181" t="s">
        <v>14</v>
      </c>
      <c r="F136" s="185">
        <v>272232</v>
      </c>
      <c r="G136" s="185">
        <v>0</v>
      </c>
      <c r="H136" s="185">
        <v>353579</v>
      </c>
      <c r="I136" s="204">
        <v>353579</v>
      </c>
      <c r="J136" s="239">
        <f t="shared" si="11"/>
        <v>0</v>
      </c>
      <c r="K136" s="239"/>
      <c r="L136" s="204">
        <v>353579</v>
      </c>
    </row>
    <row r="137" spans="1:12" ht="22.5" customHeight="1" outlineLevel="7">
      <c r="A137" s="209" t="s">
        <v>595</v>
      </c>
      <c r="B137" s="181" t="s">
        <v>515</v>
      </c>
      <c r="C137" s="181" t="s">
        <v>24</v>
      </c>
      <c r="D137" s="181" t="s">
        <v>602</v>
      </c>
      <c r="E137" s="189" t="s">
        <v>6</v>
      </c>
      <c r="F137" s="185">
        <f>F138+F140</f>
        <v>1998463</v>
      </c>
      <c r="G137" s="185">
        <f>G138+G140</f>
        <v>2017233</v>
      </c>
      <c r="H137" s="185">
        <f>H138+H140</f>
        <v>2096028</v>
      </c>
      <c r="I137" s="204">
        <f>I138+I140</f>
        <v>2096028</v>
      </c>
      <c r="J137" s="239">
        <f t="shared" si="11"/>
        <v>0</v>
      </c>
      <c r="K137" s="239"/>
      <c r="L137" s="204">
        <f>L138+L140</f>
        <v>2096028</v>
      </c>
    </row>
    <row r="138" spans="1:12" ht="57.75" customHeight="1" outlineLevel="7">
      <c r="A138" s="182" t="s">
        <v>11</v>
      </c>
      <c r="B138" s="181" t="s">
        <v>515</v>
      </c>
      <c r="C138" s="181" t="s">
        <v>24</v>
      </c>
      <c r="D138" s="181" t="s">
        <v>602</v>
      </c>
      <c r="E138" s="189" t="s">
        <v>12</v>
      </c>
      <c r="F138" s="185">
        <f>F139</f>
        <v>1983463</v>
      </c>
      <c r="G138" s="185">
        <f>G139</f>
        <v>2002233</v>
      </c>
      <c r="H138" s="185">
        <f>H139</f>
        <v>2081028</v>
      </c>
      <c r="I138" s="204">
        <f>I139</f>
        <v>2081028</v>
      </c>
      <c r="J138" s="239">
        <f t="shared" si="11"/>
        <v>0</v>
      </c>
      <c r="K138" s="239"/>
      <c r="L138" s="204">
        <f>L139</f>
        <v>2081028</v>
      </c>
    </row>
    <row r="139" spans="1:12" ht="19.5" customHeight="1" outlineLevel="7">
      <c r="A139" s="182" t="s">
        <v>13</v>
      </c>
      <c r="B139" s="181" t="s">
        <v>515</v>
      </c>
      <c r="C139" s="181" t="s">
        <v>24</v>
      </c>
      <c r="D139" s="181" t="s">
        <v>602</v>
      </c>
      <c r="E139" s="189" t="s">
        <v>14</v>
      </c>
      <c r="F139" s="185">
        <v>1983463</v>
      </c>
      <c r="G139" s="185">
        <v>2002233</v>
      </c>
      <c r="H139" s="185">
        <v>2081028</v>
      </c>
      <c r="I139" s="204">
        <v>2081028</v>
      </c>
      <c r="J139" s="239">
        <f t="shared" si="11"/>
        <v>0</v>
      </c>
      <c r="K139" s="239"/>
      <c r="L139" s="204">
        <v>2081028</v>
      </c>
    </row>
    <row r="140" spans="1:12" ht="21" customHeight="1" outlineLevel="7">
      <c r="A140" s="182" t="s">
        <v>15</v>
      </c>
      <c r="B140" s="181" t="s">
        <v>515</v>
      </c>
      <c r="C140" s="181" t="s">
        <v>24</v>
      </c>
      <c r="D140" s="181" t="s">
        <v>602</v>
      </c>
      <c r="E140" s="189" t="s">
        <v>16</v>
      </c>
      <c r="F140" s="185">
        <f>F141</f>
        <v>15000</v>
      </c>
      <c r="G140" s="185">
        <f>G141</f>
        <v>15000</v>
      </c>
      <c r="H140" s="185">
        <f>H141</f>
        <v>15000</v>
      </c>
      <c r="I140" s="204">
        <f>I141</f>
        <v>15000</v>
      </c>
      <c r="J140" s="239">
        <f t="shared" si="11"/>
        <v>0</v>
      </c>
      <c r="K140" s="239"/>
      <c r="L140" s="204">
        <f>L141</f>
        <v>15000</v>
      </c>
    </row>
    <row r="141" spans="1:12" ht="56.25" outlineLevel="7">
      <c r="A141" s="182" t="s">
        <v>17</v>
      </c>
      <c r="B141" s="181" t="s">
        <v>515</v>
      </c>
      <c r="C141" s="181" t="s">
        <v>24</v>
      </c>
      <c r="D141" s="181" t="s">
        <v>602</v>
      </c>
      <c r="E141" s="189" t="s">
        <v>18</v>
      </c>
      <c r="F141" s="185">
        <v>15000</v>
      </c>
      <c r="G141" s="185">
        <v>15000</v>
      </c>
      <c r="H141" s="185">
        <v>15000</v>
      </c>
      <c r="I141" s="204">
        <v>15000</v>
      </c>
      <c r="J141" s="239">
        <f t="shared" si="11"/>
        <v>0</v>
      </c>
      <c r="K141" s="239"/>
      <c r="L141" s="204">
        <v>15000</v>
      </c>
    </row>
    <row r="142" spans="1:12" ht="112.5" outlineLevel="3">
      <c r="A142" s="209" t="s">
        <v>385</v>
      </c>
      <c r="B142" s="181" t="s">
        <v>515</v>
      </c>
      <c r="C142" s="181" t="s">
        <v>24</v>
      </c>
      <c r="D142" s="181" t="s">
        <v>280</v>
      </c>
      <c r="E142" s="189" t="s">
        <v>6</v>
      </c>
      <c r="F142" s="185">
        <f>F143+F145</f>
        <v>794861</v>
      </c>
      <c r="G142" s="185">
        <f>G143+G145</f>
        <v>802160</v>
      </c>
      <c r="H142" s="185">
        <f>H143+H145</f>
        <v>830909</v>
      </c>
      <c r="I142" s="204">
        <f>I143+I145</f>
        <v>830909</v>
      </c>
      <c r="J142" s="239">
        <f t="shared" si="11"/>
        <v>0</v>
      </c>
      <c r="K142" s="239"/>
      <c r="L142" s="204">
        <f>L143+L145</f>
        <v>830909</v>
      </c>
    </row>
    <row r="143" spans="1:12" ht="57.75" customHeight="1" outlineLevel="3">
      <c r="A143" s="182" t="s">
        <v>11</v>
      </c>
      <c r="B143" s="181" t="s">
        <v>515</v>
      </c>
      <c r="C143" s="181" t="s">
        <v>24</v>
      </c>
      <c r="D143" s="181" t="s">
        <v>280</v>
      </c>
      <c r="E143" s="189" t="s">
        <v>12</v>
      </c>
      <c r="F143" s="185">
        <f>F144</f>
        <v>749861</v>
      </c>
      <c r="G143" s="185">
        <f>G144</f>
        <v>757160</v>
      </c>
      <c r="H143" s="185">
        <f>H144</f>
        <v>785909</v>
      </c>
      <c r="I143" s="204">
        <f>I144</f>
        <v>785909</v>
      </c>
      <c r="J143" s="239">
        <f aca="true" t="shared" si="21" ref="J143:J211">I143-H143</f>
        <v>0</v>
      </c>
      <c r="K143" s="239"/>
      <c r="L143" s="204">
        <f>L144</f>
        <v>785909</v>
      </c>
    </row>
    <row r="144" spans="1:12" ht="18.75" customHeight="1" outlineLevel="3">
      <c r="A144" s="182" t="s">
        <v>13</v>
      </c>
      <c r="B144" s="181" t="s">
        <v>515</v>
      </c>
      <c r="C144" s="181" t="s">
        <v>24</v>
      </c>
      <c r="D144" s="181" t="s">
        <v>280</v>
      </c>
      <c r="E144" s="189" t="s">
        <v>14</v>
      </c>
      <c r="F144" s="185">
        <v>749861</v>
      </c>
      <c r="G144" s="185">
        <v>757160</v>
      </c>
      <c r="H144" s="241">
        <v>785909</v>
      </c>
      <c r="I144" s="227">
        <v>785909</v>
      </c>
      <c r="J144" s="239">
        <f t="shared" si="21"/>
        <v>0</v>
      </c>
      <c r="K144" s="239"/>
      <c r="L144" s="227">
        <v>785909</v>
      </c>
    </row>
    <row r="145" spans="1:12" ht="20.25" customHeight="1" outlineLevel="3">
      <c r="A145" s="182" t="s">
        <v>15</v>
      </c>
      <c r="B145" s="181" t="s">
        <v>515</v>
      </c>
      <c r="C145" s="181" t="s">
        <v>24</v>
      </c>
      <c r="D145" s="181" t="s">
        <v>280</v>
      </c>
      <c r="E145" s="189" t="s">
        <v>16</v>
      </c>
      <c r="F145" s="185">
        <f>F146</f>
        <v>45000</v>
      </c>
      <c r="G145" s="185">
        <f>G146</f>
        <v>45000</v>
      </c>
      <c r="H145" s="185">
        <f>H146</f>
        <v>45000</v>
      </c>
      <c r="I145" s="185">
        <f>I146</f>
        <v>45000</v>
      </c>
      <c r="J145" s="239">
        <f t="shared" si="21"/>
        <v>0</v>
      </c>
      <c r="K145" s="239"/>
      <c r="L145" s="185">
        <f>L146</f>
        <v>45000</v>
      </c>
    </row>
    <row r="146" spans="1:12" ht="56.25" outlineLevel="5">
      <c r="A146" s="182" t="s">
        <v>17</v>
      </c>
      <c r="B146" s="181" t="s">
        <v>515</v>
      </c>
      <c r="C146" s="181" t="s">
        <v>24</v>
      </c>
      <c r="D146" s="181" t="s">
        <v>280</v>
      </c>
      <c r="E146" s="189" t="s">
        <v>18</v>
      </c>
      <c r="F146" s="185">
        <v>45000</v>
      </c>
      <c r="G146" s="185">
        <v>45000</v>
      </c>
      <c r="H146" s="185">
        <v>45000</v>
      </c>
      <c r="I146" s="204">
        <v>45000</v>
      </c>
      <c r="J146" s="239">
        <f t="shared" si="21"/>
        <v>0</v>
      </c>
      <c r="K146" s="239"/>
      <c r="L146" s="204">
        <v>45000</v>
      </c>
    </row>
    <row r="147" spans="1:12" ht="75" outlineLevel="5">
      <c r="A147" s="182" t="s">
        <v>409</v>
      </c>
      <c r="B147" s="181" t="s">
        <v>515</v>
      </c>
      <c r="C147" s="181" t="s">
        <v>24</v>
      </c>
      <c r="D147" s="181" t="s">
        <v>410</v>
      </c>
      <c r="E147" s="189" t="s">
        <v>6</v>
      </c>
      <c r="F147" s="185">
        <f>F148+F150</f>
        <v>1865848</v>
      </c>
      <c r="G147" s="185">
        <f>G148+G150</f>
        <v>1882931</v>
      </c>
      <c r="H147" s="185">
        <f>H148+H150</f>
        <v>1950219</v>
      </c>
      <c r="I147" s="204">
        <f>I148+I150</f>
        <v>1950219</v>
      </c>
      <c r="J147" s="239">
        <f t="shared" si="21"/>
        <v>0</v>
      </c>
      <c r="K147" s="239"/>
      <c r="L147" s="204">
        <f>L148+L150</f>
        <v>1950219</v>
      </c>
    </row>
    <row r="148" spans="1:12" ht="60" customHeight="1" outlineLevel="5">
      <c r="A148" s="182" t="s">
        <v>11</v>
      </c>
      <c r="B148" s="181" t="s">
        <v>515</v>
      </c>
      <c r="C148" s="181" t="s">
        <v>24</v>
      </c>
      <c r="D148" s="181" t="s">
        <v>410</v>
      </c>
      <c r="E148" s="189" t="s">
        <v>12</v>
      </c>
      <c r="F148" s="185">
        <f>F149</f>
        <v>1708248</v>
      </c>
      <c r="G148" s="185">
        <f>G149</f>
        <v>1725331</v>
      </c>
      <c r="H148" s="185">
        <f>H149</f>
        <v>1792619</v>
      </c>
      <c r="I148" s="204">
        <f>I149</f>
        <v>1792619</v>
      </c>
      <c r="J148" s="239">
        <f t="shared" si="21"/>
        <v>0</v>
      </c>
      <c r="K148" s="239"/>
      <c r="L148" s="204">
        <f>L149</f>
        <v>1792619</v>
      </c>
    </row>
    <row r="149" spans="1:12" ht="18.75" customHeight="1" outlineLevel="5">
      <c r="A149" s="182" t="s">
        <v>13</v>
      </c>
      <c r="B149" s="181" t="s">
        <v>515</v>
      </c>
      <c r="C149" s="181" t="s">
        <v>24</v>
      </c>
      <c r="D149" s="181" t="s">
        <v>410</v>
      </c>
      <c r="E149" s="189" t="s">
        <v>14</v>
      </c>
      <c r="F149" s="185">
        <v>1708248</v>
      </c>
      <c r="G149" s="185">
        <v>1725331</v>
      </c>
      <c r="H149" s="185">
        <v>1792619</v>
      </c>
      <c r="I149" s="204">
        <v>1792619</v>
      </c>
      <c r="J149" s="239">
        <f t="shared" si="21"/>
        <v>0</v>
      </c>
      <c r="K149" s="239"/>
      <c r="L149" s="204">
        <v>1792619</v>
      </c>
    </row>
    <row r="150" spans="1:12" ht="19.5" customHeight="1" outlineLevel="5">
      <c r="A150" s="182" t="s">
        <v>15</v>
      </c>
      <c r="B150" s="181" t="s">
        <v>515</v>
      </c>
      <c r="C150" s="181" t="s">
        <v>24</v>
      </c>
      <c r="D150" s="181" t="s">
        <v>410</v>
      </c>
      <c r="E150" s="189" t="s">
        <v>16</v>
      </c>
      <c r="F150" s="185">
        <f>F151</f>
        <v>157600</v>
      </c>
      <c r="G150" s="185">
        <f>G151</f>
        <v>157600</v>
      </c>
      <c r="H150" s="185">
        <f>H151</f>
        <v>157600</v>
      </c>
      <c r="I150" s="185">
        <f>I151</f>
        <v>157600</v>
      </c>
      <c r="J150" s="239">
        <f t="shared" si="21"/>
        <v>0</v>
      </c>
      <c r="K150" s="239"/>
      <c r="L150" s="185">
        <f>L151</f>
        <v>157600</v>
      </c>
    </row>
    <row r="151" spans="1:12" ht="56.25" outlineLevel="5">
      <c r="A151" s="182" t="s">
        <v>17</v>
      </c>
      <c r="B151" s="181" t="s">
        <v>515</v>
      </c>
      <c r="C151" s="181" t="s">
        <v>24</v>
      </c>
      <c r="D151" s="181" t="s">
        <v>410</v>
      </c>
      <c r="E151" s="189" t="s">
        <v>18</v>
      </c>
      <c r="F151" s="185">
        <v>157600</v>
      </c>
      <c r="G151" s="185">
        <v>157600</v>
      </c>
      <c r="H151" s="185">
        <v>157600</v>
      </c>
      <c r="I151" s="204">
        <v>157600</v>
      </c>
      <c r="J151" s="239">
        <f t="shared" si="21"/>
        <v>0</v>
      </c>
      <c r="K151" s="239"/>
      <c r="L151" s="204">
        <v>157600</v>
      </c>
    </row>
    <row r="152" spans="1:12" ht="119.25" customHeight="1" outlineLevel="7">
      <c r="A152" s="209" t="s">
        <v>678</v>
      </c>
      <c r="B152" s="181" t="s">
        <v>515</v>
      </c>
      <c r="C152" s="181" t="s">
        <v>24</v>
      </c>
      <c r="D152" s="181" t="s">
        <v>296</v>
      </c>
      <c r="E152" s="189" t="s">
        <v>6</v>
      </c>
      <c r="F152" s="185">
        <f>F153+F155</f>
        <v>740317.2</v>
      </c>
      <c r="G152" s="185">
        <f>G153+G155</f>
        <v>740317.2</v>
      </c>
      <c r="H152" s="185">
        <f>H153+H155</f>
        <v>704151.93</v>
      </c>
      <c r="I152" s="204">
        <f>I153+I155</f>
        <v>704151.93</v>
      </c>
      <c r="J152" s="239">
        <f t="shared" si="21"/>
        <v>0</v>
      </c>
      <c r="K152" s="239"/>
      <c r="L152" s="204">
        <f>L153+L155</f>
        <v>704151.93</v>
      </c>
    </row>
    <row r="153" spans="1:12" ht="57.75" customHeight="1" outlineLevel="7">
      <c r="A153" s="182" t="s">
        <v>11</v>
      </c>
      <c r="B153" s="181" t="s">
        <v>515</v>
      </c>
      <c r="C153" s="181" t="s">
        <v>24</v>
      </c>
      <c r="D153" s="181" t="s">
        <v>296</v>
      </c>
      <c r="E153" s="189" t="s">
        <v>12</v>
      </c>
      <c r="F153" s="185">
        <f>F154</f>
        <v>680317.2</v>
      </c>
      <c r="G153" s="185">
        <f>G154</f>
        <v>680317.2</v>
      </c>
      <c r="H153" s="185">
        <f>H154</f>
        <v>644151.93</v>
      </c>
      <c r="I153" s="204">
        <f>I154</f>
        <v>644151.93</v>
      </c>
      <c r="J153" s="239">
        <f t="shared" si="21"/>
        <v>0</v>
      </c>
      <c r="K153" s="239"/>
      <c r="L153" s="204">
        <f>L154</f>
        <v>644151.93</v>
      </c>
    </row>
    <row r="154" spans="1:12" ht="18.75" customHeight="1" outlineLevel="7">
      <c r="A154" s="182" t="s">
        <v>13</v>
      </c>
      <c r="B154" s="181" t="s">
        <v>515</v>
      </c>
      <c r="C154" s="181" t="s">
        <v>24</v>
      </c>
      <c r="D154" s="181" t="s">
        <v>296</v>
      </c>
      <c r="E154" s="189" t="s">
        <v>14</v>
      </c>
      <c r="F154" s="185">
        <v>680317.2</v>
      </c>
      <c r="G154" s="185">
        <v>680317.2</v>
      </c>
      <c r="H154" s="185">
        <v>644151.93</v>
      </c>
      <c r="I154" s="204">
        <v>644151.93</v>
      </c>
      <c r="J154" s="239">
        <f t="shared" si="21"/>
        <v>0</v>
      </c>
      <c r="K154" s="239"/>
      <c r="L154" s="204">
        <v>644151.93</v>
      </c>
    </row>
    <row r="155" spans="1:12" ht="20.25" customHeight="1" outlineLevel="7">
      <c r="A155" s="182" t="s">
        <v>15</v>
      </c>
      <c r="B155" s="181" t="s">
        <v>515</v>
      </c>
      <c r="C155" s="181" t="s">
        <v>24</v>
      </c>
      <c r="D155" s="181" t="s">
        <v>296</v>
      </c>
      <c r="E155" s="189" t="s">
        <v>16</v>
      </c>
      <c r="F155" s="185">
        <f>F156</f>
        <v>60000</v>
      </c>
      <c r="G155" s="185">
        <f>G156</f>
        <v>60000</v>
      </c>
      <c r="H155" s="185">
        <f>H156</f>
        <v>60000</v>
      </c>
      <c r="I155" s="204">
        <f>I156</f>
        <v>60000</v>
      </c>
      <c r="J155" s="239">
        <f t="shared" si="21"/>
        <v>0</v>
      </c>
      <c r="K155" s="239"/>
      <c r="L155" s="204">
        <f>L156</f>
        <v>60000</v>
      </c>
    </row>
    <row r="156" spans="1:12" ht="56.25" outlineLevel="7">
      <c r="A156" s="182" t="s">
        <v>17</v>
      </c>
      <c r="B156" s="181" t="s">
        <v>515</v>
      </c>
      <c r="C156" s="181" t="s">
        <v>24</v>
      </c>
      <c r="D156" s="181" t="s">
        <v>296</v>
      </c>
      <c r="E156" s="189" t="s">
        <v>18</v>
      </c>
      <c r="F156" s="185">
        <v>60000</v>
      </c>
      <c r="G156" s="185">
        <v>60000</v>
      </c>
      <c r="H156" s="185">
        <v>60000</v>
      </c>
      <c r="I156" s="204">
        <v>60000</v>
      </c>
      <c r="J156" s="239">
        <f t="shared" si="21"/>
        <v>0</v>
      </c>
      <c r="K156" s="239"/>
      <c r="L156" s="204">
        <v>60000</v>
      </c>
    </row>
    <row r="157" spans="1:12" ht="19.5" customHeight="1" outlineLevel="7">
      <c r="A157" s="219" t="s">
        <v>603</v>
      </c>
      <c r="B157" s="220" t="s">
        <v>515</v>
      </c>
      <c r="C157" s="220" t="s">
        <v>26</v>
      </c>
      <c r="D157" s="220" t="s">
        <v>126</v>
      </c>
      <c r="E157" s="221" t="s">
        <v>6</v>
      </c>
      <c r="F157" s="185">
        <f aca="true" t="shared" si="22" ref="F157:I162">F158</f>
        <v>1465972.63</v>
      </c>
      <c r="G157" s="185">
        <f t="shared" si="22"/>
        <v>1348180</v>
      </c>
      <c r="H157" s="185">
        <f t="shared" si="22"/>
        <v>1591180</v>
      </c>
      <c r="I157" s="204">
        <f t="shared" si="22"/>
        <v>1591180</v>
      </c>
      <c r="J157" s="239">
        <f t="shared" si="21"/>
        <v>0</v>
      </c>
      <c r="K157" s="239"/>
      <c r="L157" s="204">
        <f aca="true" t="shared" si="23" ref="L157:L162">L158</f>
        <v>1591180</v>
      </c>
    </row>
    <row r="158" spans="1:12" ht="19.5" customHeight="1" outlineLevel="7">
      <c r="A158" s="182" t="s">
        <v>604</v>
      </c>
      <c r="B158" s="181" t="s">
        <v>515</v>
      </c>
      <c r="C158" s="181" t="s">
        <v>605</v>
      </c>
      <c r="D158" s="181" t="s">
        <v>126</v>
      </c>
      <c r="E158" s="189" t="s">
        <v>6</v>
      </c>
      <c r="F158" s="185">
        <f t="shared" si="22"/>
        <v>1465972.63</v>
      </c>
      <c r="G158" s="185">
        <f t="shared" si="22"/>
        <v>1348180</v>
      </c>
      <c r="H158" s="185">
        <f t="shared" si="22"/>
        <v>1591180</v>
      </c>
      <c r="I158" s="204">
        <f t="shared" si="22"/>
        <v>1591180</v>
      </c>
      <c r="J158" s="239">
        <f t="shared" si="21"/>
        <v>0</v>
      </c>
      <c r="K158" s="239"/>
      <c r="L158" s="204">
        <f t="shared" si="23"/>
        <v>1591180</v>
      </c>
    </row>
    <row r="159" spans="1:12" ht="56.25" outlineLevel="7">
      <c r="A159" s="182" t="s">
        <v>132</v>
      </c>
      <c r="B159" s="181" t="s">
        <v>515</v>
      </c>
      <c r="C159" s="181" t="s">
        <v>605</v>
      </c>
      <c r="D159" s="181" t="s">
        <v>127</v>
      </c>
      <c r="E159" s="189" t="s">
        <v>6</v>
      </c>
      <c r="F159" s="185">
        <f>F160+F164</f>
        <v>1465972.63</v>
      </c>
      <c r="G159" s="185">
        <f>G160+G164</f>
        <v>1348180</v>
      </c>
      <c r="H159" s="185">
        <f>H160+H164</f>
        <v>1591180</v>
      </c>
      <c r="I159" s="204">
        <f>I160+I164</f>
        <v>1591180</v>
      </c>
      <c r="J159" s="239">
        <f t="shared" si="21"/>
        <v>0</v>
      </c>
      <c r="K159" s="239"/>
      <c r="L159" s="204">
        <f>L160+L164</f>
        <v>1591180</v>
      </c>
    </row>
    <row r="160" spans="1:12" ht="37.5" outlineLevel="7">
      <c r="A160" s="182" t="s">
        <v>278</v>
      </c>
      <c r="B160" s="181" t="s">
        <v>515</v>
      </c>
      <c r="C160" s="181" t="s">
        <v>605</v>
      </c>
      <c r="D160" s="181" t="s">
        <v>277</v>
      </c>
      <c r="E160" s="189" t="s">
        <v>6</v>
      </c>
      <c r="F160" s="185">
        <f t="shared" si="22"/>
        <v>1334332</v>
      </c>
      <c r="G160" s="185">
        <f t="shared" si="22"/>
        <v>1348180</v>
      </c>
      <c r="H160" s="185">
        <f t="shared" si="22"/>
        <v>1348180</v>
      </c>
      <c r="I160" s="204">
        <f t="shared" si="22"/>
        <v>1348180</v>
      </c>
      <c r="J160" s="239">
        <f t="shared" si="21"/>
        <v>0</v>
      </c>
      <c r="K160" s="239"/>
      <c r="L160" s="204">
        <f t="shared" si="23"/>
        <v>1348180</v>
      </c>
    </row>
    <row r="161" spans="1:12" ht="75" outlineLevel="7">
      <c r="A161" s="223" t="s">
        <v>606</v>
      </c>
      <c r="B161" s="181" t="s">
        <v>515</v>
      </c>
      <c r="C161" s="181" t="s">
        <v>605</v>
      </c>
      <c r="D161" s="181" t="s">
        <v>607</v>
      </c>
      <c r="E161" s="189" t="s">
        <v>6</v>
      </c>
      <c r="F161" s="185">
        <f>F162</f>
        <v>1334332</v>
      </c>
      <c r="G161" s="185">
        <f t="shared" si="22"/>
        <v>1348180</v>
      </c>
      <c r="H161" s="185">
        <f t="shared" si="22"/>
        <v>1348180</v>
      </c>
      <c r="I161" s="204">
        <f t="shared" si="22"/>
        <v>1348180</v>
      </c>
      <c r="J161" s="239">
        <f t="shared" si="21"/>
        <v>0</v>
      </c>
      <c r="K161" s="239"/>
      <c r="L161" s="204">
        <f t="shared" si="23"/>
        <v>1348180</v>
      </c>
    </row>
    <row r="162" spans="1:12" ht="57" customHeight="1" outlineLevel="7">
      <c r="A162" s="182" t="s">
        <v>11</v>
      </c>
      <c r="B162" s="181" t="s">
        <v>515</v>
      </c>
      <c r="C162" s="181" t="s">
        <v>605</v>
      </c>
      <c r="D162" s="181" t="s">
        <v>607</v>
      </c>
      <c r="E162" s="189" t="s">
        <v>12</v>
      </c>
      <c r="F162" s="185">
        <f>F163</f>
        <v>1334332</v>
      </c>
      <c r="G162" s="185">
        <f t="shared" si="22"/>
        <v>1348180</v>
      </c>
      <c r="H162" s="185">
        <f t="shared" si="22"/>
        <v>1348180</v>
      </c>
      <c r="I162" s="204">
        <f t="shared" si="22"/>
        <v>1348180</v>
      </c>
      <c r="J162" s="239">
        <f t="shared" si="21"/>
        <v>0</v>
      </c>
      <c r="K162" s="239"/>
      <c r="L162" s="204">
        <f t="shared" si="23"/>
        <v>1348180</v>
      </c>
    </row>
    <row r="163" spans="1:12" ht="37.5" outlineLevel="7">
      <c r="A163" s="182" t="s">
        <v>34</v>
      </c>
      <c r="B163" s="181" t="s">
        <v>515</v>
      </c>
      <c r="C163" s="181" t="s">
        <v>605</v>
      </c>
      <c r="D163" s="181" t="s">
        <v>607</v>
      </c>
      <c r="E163" s="189" t="s">
        <v>35</v>
      </c>
      <c r="F163" s="185">
        <v>1334332</v>
      </c>
      <c r="G163" s="185">
        <v>1348180</v>
      </c>
      <c r="H163" s="185">
        <v>1348180</v>
      </c>
      <c r="I163" s="204">
        <v>1348180</v>
      </c>
      <c r="J163" s="239">
        <f t="shared" si="21"/>
        <v>0</v>
      </c>
      <c r="K163" s="239"/>
      <c r="L163" s="204">
        <v>1348180</v>
      </c>
    </row>
    <row r="164" spans="1:12" ht="75" outlineLevel="7">
      <c r="A164" s="223" t="s">
        <v>749</v>
      </c>
      <c r="B164" s="181" t="s">
        <v>515</v>
      </c>
      <c r="C164" s="181" t="s">
        <v>605</v>
      </c>
      <c r="D164" s="181" t="s">
        <v>754</v>
      </c>
      <c r="E164" s="181" t="s">
        <v>6</v>
      </c>
      <c r="F164" s="204">
        <f>F165</f>
        <v>131640.63</v>
      </c>
      <c r="G164" s="204">
        <f aca="true" t="shared" si="24" ref="G164:I165">G165</f>
        <v>0</v>
      </c>
      <c r="H164" s="204">
        <f t="shared" si="24"/>
        <v>243000</v>
      </c>
      <c r="I164" s="204">
        <f t="shared" si="24"/>
        <v>243000</v>
      </c>
      <c r="J164" s="239">
        <f t="shared" si="21"/>
        <v>0</v>
      </c>
      <c r="K164" s="239"/>
      <c r="L164" s="204">
        <f>L165</f>
        <v>243000</v>
      </c>
    </row>
    <row r="165" spans="1:12" ht="131.25" outlineLevel="7">
      <c r="A165" s="182" t="s">
        <v>11</v>
      </c>
      <c r="B165" s="181" t="s">
        <v>515</v>
      </c>
      <c r="C165" s="181" t="s">
        <v>605</v>
      </c>
      <c r="D165" s="181" t="s">
        <v>754</v>
      </c>
      <c r="E165" s="181" t="s">
        <v>12</v>
      </c>
      <c r="F165" s="204">
        <f>F166</f>
        <v>131640.63</v>
      </c>
      <c r="G165" s="204">
        <f t="shared" si="24"/>
        <v>0</v>
      </c>
      <c r="H165" s="204">
        <f t="shared" si="24"/>
        <v>243000</v>
      </c>
      <c r="I165" s="204">
        <f t="shared" si="24"/>
        <v>243000</v>
      </c>
      <c r="J165" s="239">
        <f t="shared" si="21"/>
        <v>0</v>
      </c>
      <c r="K165" s="239"/>
      <c r="L165" s="204">
        <f>L166</f>
        <v>243000</v>
      </c>
    </row>
    <row r="166" spans="1:12" ht="37.5" outlineLevel="7">
      <c r="A166" s="182" t="s">
        <v>34</v>
      </c>
      <c r="B166" s="181" t="s">
        <v>515</v>
      </c>
      <c r="C166" s="181" t="s">
        <v>605</v>
      </c>
      <c r="D166" s="181" t="s">
        <v>754</v>
      </c>
      <c r="E166" s="181" t="s">
        <v>14</v>
      </c>
      <c r="F166" s="204">
        <v>131640.63</v>
      </c>
      <c r="G166" s="185">
        <v>0</v>
      </c>
      <c r="H166" s="185">
        <v>243000</v>
      </c>
      <c r="I166" s="204">
        <f>175000+68000</f>
        <v>243000</v>
      </c>
      <c r="J166" s="239">
        <f t="shared" si="21"/>
        <v>0</v>
      </c>
      <c r="K166" s="239"/>
      <c r="L166" s="204">
        <f>175000+68000</f>
        <v>243000</v>
      </c>
    </row>
    <row r="167" spans="1:12" ht="56.25" outlineLevel="6">
      <c r="A167" s="219" t="s">
        <v>41</v>
      </c>
      <c r="B167" s="220" t="s">
        <v>515</v>
      </c>
      <c r="C167" s="220" t="s">
        <v>42</v>
      </c>
      <c r="D167" s="220" t="s">
        <v>126</v>
      </c>
      <c r="E167" s="221" t="s">
        <v>6</v>
      </c>
      <c r="F167" s="191">
        <f>F168+F173</f>
        <v>12285348.8</v>
      </c>
      <c r="G167" s="191">
        <f>G168+G173</f>
        <v>440000</v>
      </c>
      <c r="H167" s="191">
        <f>H168+H173</f>
        <v>1805000</v>
      </c>
      <c r="I167" s="222">
        <f>I168+I173</f>
        <v>991747.04</v>
      </c>
      <c r="J167" s="239">
        <f t="shared" si="21"/>
        <v>-813252.96</v>
      </c>
      <c r="K167" s="239"/>
      <c r="L167" s="222">
        <f>L168+L173</f>
        <v>991747.04</v>
      </c>
    </row>
    <row r="168" spans="1:12" ht="75" outlineLevel="7">
      <c r="A168" s="182" t="s">
        <v>43</v>
      </c>
      <c r="B168" s="181" t="s">
        <v>515</v>
      </c>
      <c r="C168" s="181" t="s">
        <v>44</v>
      </c>
      <c r="D168" s="181" t="s">
        <v>126</v>
      </c>
      <c r="E168" s="189" t="s">
        <v>6</v>
      </c>
      <c r="F168" s="185">
        <f>F169</f>
        <v>11945348.8</v>
      </c>
      <c r="G168" s="185">
        <f aca="true" t="shared" si="25" ref="G168:I171">G169</f>
        <v>100000</v>
      </c>
      <c r="H168" s="185">
        <f t="shared" si="25"/>
        <v>720000</v>
      </c>
      <c r="I168" s="185">
        <f t="shared" si="25"/>
        <v>406747.04000000004</v>
      </c>
      <c r="J168" s="239">
        <f t="shared" si="21"/>
        <v>-313252.95999999996</v>
      </c>
      <c r="K168" s="239"/>
      <c r="L168" s="185">
        <f>L169</f>
        <v>406747.04000000004</v>
      </c>
    </row>
    <row r="169" spans="1:12" ht="56.25" outlineLevel="1">
      <c r="A169" s="182" t="s">
        <v>132</v>
      </c>
      <c r="B169" s="181" t="s">
        <v>515</v>
      </c>
      <c r="C169" s="181" t="s">
        <v>44</v>
      </c>
      <c r="D169" s="181" t="s">
        <v>127</v>
      </c>
      <c r="E169" s="189" t="s">
        <v>6</v>
      </c>
      <c r="F169" s="185">
        <f>F170</f>
        <v>11945348.8</v>
      </c>
      <c r="G169" s="185">
        <f t="shared" si="25"/>
        <v>100000</v>
      </c>
      <c r="H169" s="185">
        <f t="shared" si="25"/>
        <v>720000</v>
      </c>
      <c r="I169" s="185">
        <f t="shared" si="25"/>
        <v>406747.04000000004</v>
      </c>
      <c r="J169" s="239">
        <f t="shared" si="21"/>
        <v>-313252.95999999996</v>
      </c>
      <c r="K169" s="239"/>
      <c r="L169" s="185">
        <f>L170</f>
        <v>406747.04000000004</v>
      </c>
    </row>
    <row r="170" spans="1:12" ht="56.25" outlineLevel="1">
      <c r="A170" s="182" t="s">
        <v>45</v>
      </c>
      <c r="B170" s="181" t="s">
        <v>515</v>
      </c>
      <c r="C170" s="181" t="s">
        <v>44</v>
      </c>
      <c r="D170" s="181" t="s">
        <v>133</v>
      </c>
      <c r="E170" s="189" t="s">
        <v>6</v>
      </c>
      <c r="F170" s="185">
        <f>F171</f>
        <v>11945348.8</v>
      </c>
      <c r="G170" s="185">
        <f t="shared" si="25"/>
        <v>100000</v>
      </c>
      <c r="H170" s="185">
        <f t="shared" si="25"/>
        <v>720000</v>
      </c>
      <c r="I170" s="185">
        <f t="shared" si="25"/>
        <v>406747.04000000004</v>
      </c>
      <c r="J170" s="239">
        <f t="shared" si="21"/>
        <v>-313252.95999999996</v>
      </c>
      <c r="K170" s="239"/>
      <c r="L170" s="185">
        <f>L171</f>
        <v>406747.04000000004</v>
      </c>
    </row>
    <row r="171" spans="1:12" ht="20.25" customHeight="1" outlineLevel="1">
      <c r="A171" s="182" t="s">
        <v>15</v>
      </c>
      <c r="B171" s="181" t="s">
        <v>515</v>
      </c>
      <c r="C171" s="181" t="s">
        <v>44</v>
      </c>
      <c r="D171" s="181" t="s">
        <v>133</v>
      </c>
      <c r="E171" s="189" t="s">
        <v>16</v>
      </c>
      <c r="F171" s="185">
        <f>F172</f>
        <v>11945348.8</v>
      </c>
      <c r="G171" s="185">
        <f t="shared" si="25"/>
        <v>100000</v>
      </c>
      <c r="H171" s="185">
        <f t="shared" si="25"/>
        <v>720000</v>
      </c>
      <c r="I171" s="185">
        <f t="shared" si="25"/>
        <v>406747.04000000004</v>
      </c>
      <c r="J171" s="239">
        <f t="shared" si="21"/>
        <v>-313252.95999999996</v>
      </c>
      <c r="K171" s="239"/>
      <c r="L171" s="185">
        <f>L172</f>
        <v>406747.04000000004</v>
      </c>
    </row>
    <row r="172" spans="1:12" ht="56.25" outlineLevel="1">
      <c r="A172" s="182" t="s">
        <v>17</v>
      </c>
      <c r="B172" s="181" t="s">
        <v>515</v>
      </c>
      <c r="C172" s="181" t="s">
        <v>44</v>
      </c>
      <c r="D172" s="181" t="s">
        <v>133</v>
      </c>
      <c r="E172" s="189" t="s">
        <v>18</v>
      </c>
      <c r="F172" s="185">
        <v>11945348.8</v>
      </c>
      <c r="G172" s="185">
        <v>100000</v>
      </c>
      <c r="H172" s="185">
        <v>720000</v>
      </c>
      <c r="I172" s="204">
        <f>612547.04-100000-105800</f>
        <v>406747.04000000004</v>
      </c>
      <c r="J172" s="239">
        <f t="shared" si="21"/>
        <v>-313252.95999999996</v>
      </c>
      <c r="K172" s="239"/>
      <c r="L172" s="204">
        <f>612547.04-100000-105800</f>
        <v>406747.04000000004</v>
      </c>
    </row>
    <row r="173" spans="1:12" ht="18.75" outlineLevel="1">
      <c r="A173" s="182" t="s">
        <v>519</v>
      </c>
      <c r="B173" s="181" t="s">
        <v>515</v>
      </c>
      <c r="C173" s="181" t="s">
        <v>520</v>
      </c>
      <c r="D173" s="181" t="s">
        <v>126</v>
      </c>
      <c r="E173" s="189" t="s">
        <v>6</v>
      </c>
      <c r="F173" s="185">
        <f>F174</f>
        <v>340000</v>
      </c>
      <c r="G173" s="185">
        <f aca="true" t="shared" si="26" ref="G173:I176">G174</f>
        <v>340000</v>
      </c>
      <c r="H173" s="185">
        <f t="shared" si="26"/>
        <v>1085000</v>
      </c>
      <c r="I173" s="204">
        <f t="shared" si="26"/>
        <v>585000</v>
      </c>
      <c r="J173" s="239">
        <f t="shared" si="21"/>
        <v>-500000</v>
      </c>
      <c r="K173" s="239"/>
      <c r="L173" s="204">
        <f>L174</f>
        <v>585000</v>
      </c>
    </row>
    <row r="174" spans="1:12" ht="56.25" outlineLevel="1">
      <c r="A174" s="182" t="s">
        <v>132</v>
      </c>
      <c r="B174" s="181" t="s">
        <v>515</v>
      </c>
      <c r="C174" s="181" t="s">
        <v>520</v>
      </c>
      <c r="D174" s="181" t="s">
        <v>127</v>
      </c>
      <c r="E174" s="189" t="s">
        <v>6</v>
      </c>
      <c r="F174" s="185">
        <f>F175</f>
        <v>340000</v>
      </c>
      <c r="G174" s="185">
        <f t="shared" si="26"/>
        <v>340000</v>
      </c>
      <c r="H174" s="185">
        <f t="shared" si="26"/>
        <v>1085000</v>
      </c>
      <c r="I174" s="204">
        <f t="shared" si="26"/>
        <v>585000</v>
      </c>
      <c r="J174" s="239">
        <f t="shared" si="21"/>
        <v>-500000</v>
      </c>
      <c r="K174" s="239"/>
      <c r="L174" s="204">
        <f>L175</f>
        <v>585000</v>
      </c>
    </row>
    <row r="175" spans="1:12" ht="56.25" outlineLevel="1">
      <c r="A175" s="182" t="s">
        <v>521</v>
      </c>
      <c r="B175" s="181" t="s">
        <v>515</v>
      </c>
      <c r="C175" s="181" t="s">
        <v>520</v>
      </c>
      <c r="D175" s="181" t="s">
        <v>707</v>
      </c>
      <c r="E175" s="189" t="s">
        <v>6</v>
      </c>
      <c r="F175" s="185">
        <f>F176</f>
        <v>340000</v>
      </c>
      <c r="G175" s="185">
        <f t="shared" si="26"/>
        <v>340000</v>
      </c>
      <c r="H175" s="185">
        <f t="shared" si="26"/>
        <v>1085000</v>
      </c>
      <c r="I175" s="204">
        <f t="shared" si="26"/>
        <v>585000</v>
      </c>
      <c r="J175" s="239">
        <f t="shared" si="21"/>
        <v>-500000</v>
      </c>
      <c r="K175" s="239"/>
      <c r="L175" s="204">
        <f>L176</f>
        <v>585000</v>
      </c>
    </row>
    <row r="176" spans="1:12" ht="56.25" outlineLevel="1">
      <c r="A176" s="182" t="s">
        <v>15</v>
      </c>
      <c r="B176" s="181" t="s">
        <v>515</v>
      </c>
      <c r="C176" s="181" t="s">
        <v>520</v>
      </c>
      <c r="D176" s="181" t="s">
        <v>707</v>
      </c>
      <c r="E176" s="189" t="s">
        <v>16</v>
      </c>
      <c r="F176" s="185">
        <f>F177</f>
        <v>340000</v>
      </c>
      <c r="G176" s="185">
        <f t="shared" si="26"/>
        <v>340000</v>
      </c>
      <c r="H176" s="185">
        <f t="shared" si="26"/>
        <v>1085000</v>
      </c>
      <c r="I176" s="204">
        <f t="shared" si="26"/>
        <v>585000</v>
      </c>
      <c r="J176" s="239">
        <f t="shared" si="21"/>
        <v>-500000</v>
      </c>
      <c r="K176" s="239"/>
      <c r="L176" s="204">
        <f>L177</f>
        <v>585000</v>
      </c>
    </row>
    <row r="177" spans="1:12" ht="56.25" outlineLevel="1">
      <c r="A177" s="182" t="s">
        <v>17</v>
      </c>
      <c r="B177" s="181" t="s">
        <v>515</v>
      </c>
      <c r="C177" s="181" t="s">
        <v>520</v>
      </c>
      <c r="D177" s="181" t="s">
        <v>707</v>
      </c>
      <c r="E177" s="189" t="s">
        <v>18</v>
      </c>
      <c r="F177" s="185">
        <v>340000</v>
      </c>
      <c r="G177" s="185">
        <v>340000</v>
      </c>
      <c r="H177" s="185">
        <v>1085000</v>
      </c>
      <c r="I177" s="204">
        <f>1085000-500000</f>
        <v>585000</v>
      </c>
      <c r="J177" s="239">
        <f t="shared" si="21"/>
        <v>-500000</v>
      </c>
      <c r="K177" s="239"/>
      <c r="L177" s="204">
        <f>1085000-500000</f>
        <v>585000</v>
      </c>
    </row>
    <row r="178" spans="1:12" ht="18.75" outlineLevel="1">
      <c r="A178" s="219" t="s">
        <v>119</v>
      </c>
      <c r="B178" s="220" t="s">
        <v>515</v>
      </c>
      <c r="C178" s="220" t="s">
        <v>46</v>
      </c>
      <c r="D178" s="220" t="s">
        <v>126</v>
      </c>
      <c r="E178" s="221" t="s">
        <v>6</v>
      </c>
      <c r="F178" s="191">
        <f>F196+F185+F208+F179</f>
        <v>48019062.059999995</v>
      </c>
      <c r="G178" s="191">
        <f>G196+G185+G208+G179</f>
        <v>12961514.17</v>
      </c>
      <c r="H178" s="191">
        <f>H196+H185+H208+H179</f>
        <v>16011114.17</v>
      </c>
      <c r="I178" s="191">
        <f>I196+I185+I208+I179</f>
        <v>13211114.17</v>
      </c>
      <c r="J178" s="239">
        <f t="shared" si="21"/>
        <v>-2800000</v>
      </c>
      <c r="K178" s="239"/>
      <c r="L178" s="191">
        <f>L196+L185+L208+L179</f>
        <v>37422264.17</v>
      </c>
    </row>
    <row r="179" spans="1:12" ht="18.75" outlineLevel="1">
      <c r="A179" s="182" t="s">
        <v>121</v>
      </c>
      <c r="B179" s="181" t="s">
        <v>515</v>
      </c>
      <c r="C179" s="181" t="s">
        <v>122</v>
      </c>
      <c r="D179" s="181" t="s">
        <v>126</v>
      </c>
      <c r="E179" s="189" t="s">
        <v>6</v>
      </c>
      <c r="F179" s="185">
        <f>F180</f>
        <v>324127.09</v>
      </c>
      <c r="G179" s="185">
        <f>G180</f>
        <v>324127.09</v>
      </c>
      <c r="H179" s="185">
        <f>H180</f>
        <v>324127.09</v>
      </c>
      <c r="I179" s="204">
        <f>I180</f>
        <v>324127.09</v>
      </c>
      <c r="J179" s="239">
        <f t="shared" si="21"/>
        <v>0</v>
      </c>
      <c r="K179" s="239"/>
      <c r="L179" s="204">
        <f>L180</f>
        <v>324127.09</v>
      </c>
    </row>
    <row r="180" spans="1:12" ht="56.25" outlineLevel="1">
      <c r="A180" s="219" t="s">
        <v>132</v>
      </c>
      <c r="B180" s="181" t="s">
        <v>515</v>
      </c>
      <c r="C180" s="220" t="s">
        <v>122</v>
      </c>
      <c r="D180" s="220" t="s">
        <v>127</v>
      </c>
      <c r="E180" s="221" t="s">
        <v>6</v>
      </c>
      <c r="F180" s="185">
        <f>F182</f>
        <v>324127.09</v>
      </c>
      <c r="G180" s="191">
        <f>G182</f>
        <v>324127.09</v>
      </c>
      <c r="H180" s="191">
        <f>H182</f>
        <v>324127.09</v>
      </c>
      <c r="I180" s="222">
        <f>I182</f>
        <v>324127.09</v>
      </c>
      <c r="J180" s="239">
        <f t="shared" si="21"/>
        <v>0</v>
      </c>
      <c r="K180" s="239"/>
      <c r="L180" s="222">
        <f>L182</f>
        <v>324127.09</v>
      </c>
    </row>
    <row r="181" spans="1:12" ht="37.5" outlineLevel="1">
      <c r="A181" s="182" t="s">
        <v>278</v>
      </c>
      <c r="B181" s="181" t="s">
        <v>515</v>
      </c>
      <c r="C181" s="181" t="s">
        <v>122</v>
      </c>
      <c r="D181" s="181" t="s">
        <v>277</v>
      </c>
      <c r="E181" s="189" t="s">
        <v>6</v>
      </c>
      <c r="F181" s="185">
        <f>F182</f>
        <v>324127.09</v>
      </c>
      <c r="G181" s="185">
        <f aca="true" t="shared" si="27" ref="G181:I183">G182</f>
        <v>324127.09</v>
      </c>
      <c r="H181" s="185">
        <f t="shared" si="27"/>
        <v>324127.09</v>
      </c>
      <c r="I181" s="204">
        <f t="shared" si="27"/>
        <v>324127.09</v>
      </c>
      <c r="J181" s="239">
        <f t="shared" si="21"/>
        <v>0</v>
      </c>
      <c r="K181" s="239"/>
      <c r="L181" s="204">
        <f>L182</f>
        <v>324127.09</v>
      </c>
    </row>
    <row r="182" spans="1:12" ht="150" outlineLevel="1">
      <c r="A182" s="223" t="s">
        <v>386</v>
      </c>
      <c r="B182" s="181" t="s">
        <v>515</v>
      </c>
      <c r="C182" s="181" t="s">
        <v>122</v>
      </c>
      <c r="D182" s="181" t="s">
        <v>287</v>
      </c>
      <c r="E182" s="189" t="s">
        <v>6</v>
      </c>
      <c r="F182" s="185">
        <f>F183</f>
        <v>324127.09</v>
      </c>
      <c r="G182" s="185">
        <f t="shared" si="27"/>
        <v>324127.09</v>
      </c>
      <c r="H182" s="185">
        <f t="shared" si="27"/>
        <v>324127.09</v>
      </c>
      <c r="I182" s="204">
        <f t="shared" si="27"/>
        <v>324127.09</v>
      </c>
      <c r="J182" s="239">
        <f t="shared" si="21"/>
        <v>0</v>
      </c>
      <c r="K182" s="239"/>
      <c r="L182" s="204">
        <f>L183</f>
        <v>324127.09</v>
      </c>
    </row>
    <row r="183" spans="1:12" ht="21" customHeight="1" outlineLevel="1">
      <c r="A183" s="182" t="s">
        <v>15</v>
      </c>
      <c r="B183" s="181" t="s">
        <v>515</v>
      </c>
      <c r="C183" s="181" t="s">
        <v>122</v>
      </c>
      <c r="D183" s="181" t="s">
        <v>287</v>
      </c>
      <c r="E183" s="189" t="s">
        <v>16</v>
      </c>
      <c r="F183" s="185">
        <f>F184</f>
        <v>324127.09</v>
      </c>
      <c r="G183" s="185">
        <f t="shared" si="27"/>
        <v>324127.09</v>
      </c>
      <c r="H183" s="185">
        <f t="shared" si="27"/>
        <v>324127.09</v>
      </c>
      <c r="I183" s="204">
        <f t="shared" si="27"/>
        <v>324127.09</v>
      </c>
      <c r="J183" s="239">
        <f t="shared" si="21"/>
        <v>0</v>
      </c>
      <c r="K183" s="239"/>
      <c r="L183" s="204">
        <f>L184</f>
        <v>324127.09</v>
      </c>
    </row>
    <row r="184" spans="1:12" ht="56.25" outlineLevel="1">
      <c r="A184" s="182" t="s">
        <v>17</v>
      </c>
      <c r="B184" s="181" t="s">
        <v>515</v>
      </c>
      <c r="C184" s="181" t="s">
        <v>122</v>
      </c>
      <c r="D184" s="181" t="s">
        <v>287</v>
      </c>
      <c r="E184" s="189" t="s">
        <v>18</v>
      </c>
      <c r="F184" s="185">
        <v>324127.09</v>
      </c>
      <c r="G184" s="185">
        <v>324127.09</v>
      </c>
      <c r="H184" s="185">
        <v>324127.09</v>
      </c>
      <c r="I184" s="204">
        <v>324127.09</v>
      </c>
      <c r="J184" s="239">
        <f t="shared" si="21"/>
        <v>0</v>
      </c>
      <c r="K184" s="239"/>
      <c r="L184" s="204">
        <v>324127.09</v>
      </c>
    </row>
    <row r="185" spans="1:12" ht="18.75" outlineLevel="1">
      <c r="A185" s="182" t="s">
        <v>291</v>
      </c>
      <c r="B185" s="181" t="s">
        <v>515</v>
      </c>
      <c r="C185" s="181" t="s">
        <v>292</v>
      </c>
      <c r="D185" s="181" t="s">
        <v>126</v>
      </c>
      <c r="E185" s="189" t="s">
        <v>6</v>
      </c>
      <c r="F185" s="185">
        <f>F186+F193</f>
        <v>3387.08</v>
      </c>
      <c r="G185" s="185">
        <f>G186+G193</f>
        <v>3387.08</v>
      </c>
      <c r="H185" s="185">
        <f>H186+H193</f>
        <v>3387.08</v>
      </c>
      <c r="I185" s="185">
        <f>I186+I193</f>
        <v>103387.08</v>
      </c>
      <c r="J185" s="239">
        <f t="shared" si="21"/>
        <v>100000</v>
      </c>
      <c r="K185" s="239"/>
      <c r="L185" s="185">
        <f>L186+L193</f>
        <v>103387.08</v>
      </c>
    </row>
    <row r="186" spans="1:12" ht="56.25" outlineLevel="1">
      <c r="A186" s="182" t="s">
        <v>132</v>
      </c>
      <c r="B186" s="181" t="s">
        <v>515</v>
      </c>
      <c r="C186" s="181" t="s">
        <v>292</v>
      </c>
      <c r="D186" s="181" t="s">
        <v>127</v>
      </c>
      <c r="E186" s="189" t="s">
        <v>6</v>
      </c>
      <c r="F186" s="185">
        <f>F188</f>
        <v>3387.08</v>
      </c>
      <c r="G186" s="185">
        <f>G188</f>
        <v>3387.08</v>
      </c>
      <c r="H186" s="185">
        <f>H188</f>
        <v>3387.08</v>
      </c>
      <c r="I186" s="204">
        <f>I188</f>
        <v>3387.08</v>
      </c>
      <c r="J186" s="239">
        <f t="shared" si="21"/>
        <v>0</v>
      </c>
      <c r="K186" s="239"/>
      <c r="L186" s="204">
        <f>L188</f>
        <v>3387.08</v>
      </c>
    </row>
    <row r="187" spans="1:12" ht="37.5" outlineLevel="1">
      <c r="A187" s="182" t="s">
        <v>278</v>
      </c>
      <c r="B187" s="181" t="s">
        <v>515</v>
      </c>
      <c r="C187" s="181" t="s">
        <v>292</v>
      </c>
      <c r="D187" s="181" t="s">
        <v>277</v>
      </c>
      <c r="E187" s="189" t="s">
        <v>6</v>
      </c>
      <c r="F187" s="185">
        <f>F188</f>
        <v>3387.08</v>
      </c>
      <c r="G187" s="185">
        <f>G188</f>
        <v>3387.08</v>
      </c>
      <c r="H187" s="185">
        <f>H188</f>
        <v>3387.08</v>
      </c>
      <c r="I187" s="204">
        <f>I188</f>
        <v>3387.08</v>
      </c>
      <c r="J187" s="239">
        <f t="shared" si="21"/>
        <v>0</v>
      </c>
      <c r="K187" s="239"/>
      <c r="L187" s="204">
        <f>L188</f>
        <v>3387.08</v>
      </c>
    </row>
    <row r="188" spans="1:12" ht="93.75" customHeight="1" outlineLevel="1">
      <c r="A188" s="209" t="s">
        <v>388</v>
      </c>
      <c r="B188" s="181" t="s">
        <v>515</v>
      </c>
      <c r="C188" s="181" t="s">
        <v>292</v>
      </c>
      <c r="D188" s="181" t="s">
        <v>387</v>
      </c>
      <c r="E188" s="189" t="s">
        <v>6</v>
      </c>
      <c r="F188" s="185">
        <f>F189</f>
        <v>3387.08</v>
      </c>
      <c r="G188" s="185">
        <f aca="true" t="shared" si="28" ref="G188:I189">G189</f>
        <v>3387.08</v>
      </c>
      <c r="H188" s="185">
        <f t="shared" si="28"/>
        <v>3387.08</v>
      </c>
      <c r="I188" s="204">
        <f t="shared" si="28"/>
        <v>3387.08</v>
      </c>
      <c r="J188" s="239">
        <f t="shared" si="21"/>
        <v>0</v>
      </c>
      <c r="K188" s="239"/>
      <c r="L188" s="204">
        <f>L189</f>
        <v>3387.08</v>
      </c>
    </row>
    <row r="189" spans="1:12" ht="19.5" customHeight="1" outlineLevel="1">
      <c r="A189" s="182" t="s">
        <v>15</v>
      </c>
      <c r="B189" s="181" t="s">
        <v>515</v>
      </c>
      <c r="C189" s="181" t="s">
        <v>292</v>
      </c>
      <c r="D189" s="181" t="s">
        <v>387</v>
      </c>
      <c r="E189" s="189" t="s">
        <v>16</v>
      </c>
      <c r="F189" s="185">
        <f>F190</f>
        <v>3387.08</v>
      </c>
      <c r="G189" s="185">
        <f t="shared" si="28"/>
        <v>3387.08</v>
      </c>
      <c r="H189" s="185">
        <f t="shared" si="28"/>
        <v>3387.08</v>
      </c>
      <c r="I189" s="204">
        <f t="shared" si="28"/>
        <v>3387.08</v>
      </c>
      <c r="J189" s="239">
        <f t="shared" si="21"/>
        <v>0</v>
      </c>
      <c r="K189" s="239"/>
      <c r="L189" s="204">
        <f>L190</f>
        <v>3387.08</v>
      </c>
    </row>
    <row r="190" spans="1:12" ht="56.25" outlineLevel="1">
      <c r="A190" s="182" t="s">
        <v>17</v>
      </c>
      <c r="B190" s="181" t="s">
        <v>515</v>
      </c>
      <c r="C190" s="181" t="s">
        <v>292</v>
      </c>
      <c r="D190" s="181" t="s">
        <v>387</v>
      </c>
      <c r="E190" s="189" t="s">
        <v>18</v>
      </c>
      <c r="F190" s="185">
        <v>3387.08</v>
      </c>
      <c r="G190" s="185">
        <v>3387.08</v>
      </c>
      <c r="H190" s="241">
        <v>3387.08</v>
      </c>
      <c r="I190" s="227">
        <v>3387.08</v>
      </c>
      <c r="J190" s="239">
        <f t="shared" si="21"/>
        <v>0</v>
      </c>
      <c r="K190" s="239"/>
      <c r="L190" s="227">
        <v>3387.08</v>
      </c>
    </row>
    <row r="191" spans="1:12" ht="75" outlineLevel="1">
      <c r="A191" s="219" t="s">
        <v>451</v>
      </c>
      <c r="B191" s="181" t="s">
        <v>515</v>
      </c>
      <c r="C191" s="181" t="s">
        <v>292</v>
      </c>
      <c r="D191" s="255" t="s">
        <v>129</v>
      </c>
      <c r="E191" s="189" t="s">
        <v>6</v>
      </c>
      <c r="F191" s="185">
        <f>F192</f>
        <v>0</v>
      </c>
      <c r="G191" s="185">
        <f aca="true" t="shared" si="29" ref="G191:I192">G192</f>
        <v>0</v>
      </c>
      <c r="H191" s="185">
        <f t="shared" si="29"/>
        <v>0</v>
      </c>
      <c r="I191" s="185">
        <f t="shared" si="29"/>
        <v>100000</v>
      </c>
      <c r="J191" s="239">
        <f t="shared" si="21"/>
        <v>100000</v>
      </c>
      <c r="K191" s="239"/>
      <c r="L191" s="185">
        <f>L192</f>
        <v>100000</v>
      </c>
    </row>
    <row r="192" spans="1:12" ht="56.25" outlineLevel="1">
      <c r="A192" s="254" t="s">
        <v>808</v>
      </c>
      <c r="B192" s="181" t="s">
        <v>515</v>
      </c>
      <c r="C192" s="181" t="s">
        <v>292</v>
      </c>
      <c r="D192" s="255" t="s">
        <v>820</v>
      </c>
      <c r="E192" s="189" t="s">
        <v>6</v>
      </c>
      <c r="F192" s="185">
        <f>F193</f>
        <v>0</v>
      </c>
      <c r="G192" s="185">
        <f t="shared" si="29"/>
        <v>0</v>
      </c>
      <c r="H192" s="185">
        <f t="shared" si="29"/>
        <v>0</v>
      </c>
      <c r="I192" s="185">
        <f t="shared" si="29"/>
        <v>100000</v>
      </c>
      <c r="J192" s="239">
        <f t="shared" si="21"/>
        <v>100000</v>
      </c>
      <c r="K192" s="239"/>
      <c r="L192" s="185">
        <f>L193</f>
        <v>100000</v>
      </c>
    </row>
    <row r="193" spans="1:12" ht="42" customHeight="1" outlineLevel="1">
      <c r="A193" s="254" t="s">
        <v>821</v>
      </c>
      <c r="B193" s="181" t="s">
        <v>515</v>
      </c>
      <c r="C193" s="181" t="s">
        <v>292</v>
      </c>
      <c r="D193" s="255" t="s">
        <v>818</v>
      </c>
      <c r="E193" s="189" t="s">
        <v>6</v>
      </c>
      <c r="F193" s="185">
        <f>F194</f>
        <v>0</v>
      </c>
      <c r="G193" s="185">
        <f aca="true" t="shared" si="30" ref="G193:I194">G194</f>
        <v>0</v>
      </c>
      <c r="H193" s="185">
        <f t="shared" si="30"/>
        <v>0</v>
      </c>
      <c r="I193" s="185">
        <f t="shared" si="30"/>
        <v>100000</v>
      </c>
      <c r="J193" s="239">
        <f t="shared" si="21"/>
        <v>100000</v>
      </c>
      <c r="K193" s="239"/>
      <c r="L193" s="185">
        <f>L194</f>
        <v>100000</v>
      </c>
    </row>
    <row r="194" spans="1:12" ht="56.25" outlineLevel="1">
      <c r="A194" s="253" t="s">
        <v>807</v>
      </c>
      <c r="B194" s="181" t="s">
        <v>515</v>
      </c>
      <c r="C194" s="181" t="s">
        <v>292</v>
      </c>
      <c r="D194" s="255" t="s">
        <v>819</v>
      </c>
      <c r="E194" s="189" t="s">
        <v>20</v>
      </c>
      <c r="F194" s="185">
        <f>F195</f>
        <v>0</v>
      </c>
      <c r="G194" s="185">
        <f t="shared" si="30"/>
        <v>0</v>
      </c>
      <c r="H194" s="185">
        <f t="shared" si="30"/>
        <v>0</v>
      </c>
      <c r="I194" s="185">
        <f t="shared" si="30"/>
        <v>100000</v>
      </c>
      <c r="J194" s="239">
        <f t="shared" si="21"/>
        <v>100000</v>
      </c>
      <c r="K194" s="239"/>
      <c r="L194" s="185">
        <f>L195</f>
        <v>100000</v>
      </c>
    </row>
    <row r="195" spans="1:12" ht="75" outlineLevel="1">
      <c r="A195" s="182" t="s">
        <v>47</v>
      </c>
      <c r="B195" s="181" t="s">
        <v>515</v>
      </c>
      <c r="C195" s="181" t="s">
        <v>292</v>
      </c>
      <c r="D195" s="255" t="s">
        <v>819</v>
      </c>
      <c r="E195" s="189" t="s">
        <v>48</v>
      </c>
      <c r="F195" s="185"/>
      <c r="G195" s="185"/>
      <c r="H195" s="241"/>
      <c r="I195" s="227">
        <v>100000</v>
      </c>
      <c r="J195" s="239">
        <f t="shared" si="21"/>
        <v>100000</v>
      </c>
      <c r="K195" s="239"/>
      <c r="L195" s="227">
        <v>100000</v>
      </c>
    </row>
    <row r="196" spans="1:12" ht="37.5" outlineLevel="1">
      <c r="A196" s="182" t="s">
        <v>49</v>
      </c>
      <c r="B196" s="181" t="s">
        <v>515</v>
      </c>
      <c r="C196" s="181" t="s">
        <v>50</v>
      </c>
      <c r="D196" s="181" t="s">
        <v>126</v>
      </c>
      <c r="E196" s="189" t="s">
        <v>6</v>
      </c>
      <c r="F196" s="185">
        <f>F197</f>
        <v>46731547.88999999</v>
      </c>
      <c r="G196" s="185">
        <f aca="true" t="shared" si="31" ref="G196:I197">G197</f>
        <v>12014000</v>
      </c>
      <c r="H196" s="185">
        <f t="shared" si="31"/>
        <v>12340000</v>
      </c>
      <c r="I196" s="204">
        <f>I197</f>
        <v>12340000</v>
      </c>
      <c r="J196" s="239">
        <f t="shared" si="21"/>
        <v>0</v>
      </c>
      <c r="K196" s="239"/>
      <c r="L196" s="204">
        <f>L197</f>
        <v>36551150</v>
      </c>
    </row>
    <row r="197" spans="1:12" ht="93.75" outlineLevel="1">
      <c r="A197" s="219" t="s">
        <v>335</v>
      </c>
      <c r="B197" s="220" t="s">
        <v>515</v>
      </c>
      <c r="C197" s="220" t="s">
        <v>50</v>
      </c>
      <c r="D197" s="220" t="s">
        <v>336</v>
      </c>
      <c r="E197" s="221" t="s">
        <v>6</v>
      </c>
      <c r="F197" s="191">
        <f>F198</f>
        <v>46731547.88999999</v>
      </c>
      <c r="G197" s="191">
        <f t="shared" si="31"/>
        <v>12014000</v>
      </c>
      <c r="H197" s="191">
        <f t="shared" si="31"/>
        <v>12340000</v>
      </c>
      <c r="I197" s="222">
        <f t="shared" si="31"/>
        <v>12340000</v>
      </c>
      <c r="J197" s="239">
        <f t="shared" si="21"/>
        <v>0</v>
      </c>
      <c r="K197" s="239"/>
      <c r="L197" s="222">
        <f>L198</f>
        <v>36551150</v>
      </c>
    </row>
    <row r="198" spans="1:12" ht="56.25" outlineLevel="1">
      <c r="A198" s="182" t="s">
        <v>337</v>
      </c>
      <c r="B198" s="181" t="s">
        <v>515</v>
      </c>
      <c r="C198" s="181" t="s">
        <v>50</v>
      </c>
      <c r="D198" s="181" t="s">
        <v>338</v>
      </c>
      <c r="E198" s="189" t="s">
        <v>6</v>
      </c>
      <c r="F198" s="185">
        <f>F199+F202+F205</f>
        <v>46731547.88999999</v>
      </c>
      <c r="G198" s="185">
        <f>G199+G205</f>
        <v>12014000</v>
      </c>
      <c r="H198" s="185">
        <f>H199+H205</f>
        <v>12340000</v>
      </c>
      <c r="I198" s="204">
        <f>I199+I205</f>
        <v>12340000</v>
      </c>
      <c r="J198" s="239">
        <f t="shared" si="21"/>
        <v>0</v>
      </c>
      <c r="K198" s="239"/>
      <c r="L198" s="204">
        <f>L199+L205</f>
        <v>36551150</v>
      </c>
    </row>
    <row r="199" spans="1:12" ht="93.75" outlineLevel="1">
      <c r="A199" s="229" t="s">
        <v>829</v>
      </c>
      <c r="B199" s="181" t="s">
        <v>515</v>
      </c>
      <c r="C199" s="181" t="s">
        <v>50</v>
      </c>
      <c r="D199" s="181" t="s">
        <v>340</v>
      </c>
      <c r="E199" s="189" t="s">
        <v>6</v>
      </c>
      <c r="F199" s="185">
        <f>F200</f>
        <v>10649073.66</v>
      </c>
      <c r="G199" s="185">
        <f aca="true" t="shared" si="32" ref="G199:I200">G200</f>
        <v>11914000</v>
      </c>
      <c r="H199" s="185">
        <f t="shared" si="32"/>
        <v>12030000</v>
      </c>
      <c r="I199" s="204">
        <f t="shared" si="32"/>
        <v>12030000</v>
      </c>
      <c r="J199" s="239">
        <f t="shared" si="21"/>
        <v>0</v>
      </c>
      <c r="K199" s="239"/>
      <c r="L199" s="204">
        <f>L200</f>
        <v>36241150</v>
      </c>
    </row>
    <row r="200" spans="1:12" ht="21" customHeight="1" outlineLevel="1">
      <c r="A200" s="182" t="s">
        <v>15</v>
      </c>
      <c r="B200" s="181" t="s">
        <v>515</v>
      </c>
      <c r="C200" s="181" t="s">
        <v>50</v>
      </c>
      <c r="D200" s="181" t="s">
        <v>340</v>
      </c>
      <c r="E200" s="189" t="s">
        <v>16</v>
      </c>
      <c r="F200" s="185">
        <f>F201</f>
        <v>10649073.66</v>
      </c>
      <c r="G200" s="185">
        <f t="shared" si="32"/>
        <v>11914000</v>
      </c>
      <c r="H200" s="185">
        <f t="shared" si="32"/>
        <v>12030000</v>
      </c>
      <c r="I200" s="204">
        <f t="shared" si="32"/>
        <v>12030000</v>
      </c>
      <c r="J200" s="239">
        <f t="shared" si="21"/>
        <v>0</v>
      </c>
      <c r="K200" s="239"/>
      <c r="L200" s="204">
        <f>L201</f>
        <v>36241150</v>
      </c>
    </row>
    <row r="201" spans="1:12" ht="56.25" outlineLevel="1">
      <c r="A201" s="182" t="s">
        <v>17</v>
      </c>
      <c r="B201" s="181" t="s">
        <v>515</v>
      </c>
      <c r="C201" s="181" t="s">
        <v>50</v>
      </c>
      <c r="D201" s="181" t="s">
        <v>340</v>
      </c>
      <c r="E201" s="189" t="s">
        <v>18</v>
      </c>
      <c r="F201" s="185">
        <f>11431547.89-473195.88-309278.35</f>
        <v>10649073.66</v>
      </c>
      <c r="G201" s="185">
        <f>12488000-574000</f>
        <v>11914000</v>
      </c>
      <c r="H201" s="185">
        <f>12030000</f>
        <v>12030000</v>
      </c>
      <c r="I201" s="204">
        <v>12030000</v>
      </c>
      <c r="J201" s="239">
        <f t="shared" si="21"/>
        <v>0</v>
      </c>
      <c r="K201" s="239">
        <v>24211150</v>
      </c>
      <c r="L201" s="204">
        <f>12030000+24211150</f>
        <v>36241150</v>
      </c>
    </row>
    <row r="202" spans="1:12" ht="131.25" outlineLevel="1">
      <c r="A202" s="182" t="s">
        <v>582</v>
      </c>
      <c r="B202" s="181" t="s">
        <v>515</v>
      </c>
      <c r="C202" s="181" t="s">
        <v>50</v>
      </c>
      <c r="D202" s="181" t="s">
        <v>608</v>
      </c>
      <c r="E202" s="181" t="s">
        <v>6</v>
      </c>
      <c r="F202" s="185">
        <f aca="true" t="shared" si="33" ref="F202:I203">F203</f>
        <v>35000000</v>
      </c>
      <c r="G202" s="185">
        <f t="shared" si="33"/>
        <v>0</v>
      </c>
      <c r="H202" s="185">
        <f t="shared" si="33"/>
        <v>0</v>
      </c>
      <c r="I202" s="204">
        <f t="shared" si="33"/>
        <v>0</v>
      </c>
      <c r="J202" s="239">
        <f t="shared" si="21"/>
        <v>0</v>
      </c>
      <c r="K202" s="239"/>
      <c r="L202" s="204">
        <f>L203</f>
        <v>0</v>
      </c>
    </row>
    <row r="203" spans="1:12" ht="56.25" outlineLevel="1">
      <c r="A203" s="182" t="s">
        <v>15</v>
      </c>
      <c r="B203" s="181" t="s">
        <v>515</v>
      </c>
      <c r="C203" s="181" t="s">
        <v>50</v>
      </c>
      <c r="D203" s="181" t="s">
        <v>608</v>
      </c>
      <c r="E203" s="181" t="s">
        <v>16</v>
      </c>
      <c r="F203" s="185">
        <f t="shared" si="33"/>
        <v>35000000</v>
      </c>
      <c r="G203" s="185">
        <f t="shared" si="33"/>
        <v>0</v>
      </c>
      <c r="H203" s="185">
        <f t="shared" si="33"/>
        <v>0</v>
      </c>
      <c r="I203" s="204">
        <f t="shared" si="33"/>
        <v>0</v>
      </c>
      <c r="J203" s="239">
        <f t="shared" si="21"/>
        <v>0</v>
      </c>
      <c r="K203" s="239"/>
      <c r="L203" s="204">
        <f>L204</f>
        <v>0</v>
      </c>
    </row>
    <row r="204" spans="1:12" ht="56.25" outlineLevel="1">
      <c r="A204" s="182" t="s">
        <v>17</v>
      </c>
      <c r="B204" s="181" t="s">
        <v>515</v>
      </c>
      <c r="C204" s="181" t="s">
        <v>50</v>
      </c>
      <c r="D204" s="181" t="s">
        <v>608</v>
      </c>
      <c r="E204" s="181" t="s">
        <v>18</v>
      </c>
      <c r="F204" s="185">
        <v>35000000</v>
      </c>
      <c r="G204" s="185"/>
      <c r="H204" s="185"/>
      <c r="I204" s="204"/>
      <c r="J204" s="239">
        <f t="shared" si="21"/>
        <v>0</v>
      </c>
      <c r="K204" s="239"/>
      <c r="L204" s="204"/>
    </row>
    <row r="205" spans="1:12" ht="75" outlineLevel="1">
      <c r="A205" s="182" t="s">
        <v>281</v>
      </c>
      <c r="B205" s="181" t="s">
        <v>515</v>
      </c>
      <c r="C205" s="181" t="s">
        <v>50</v>
      </c>
      <c r="D205" s="181" t="s">
        <v>412</v>
      </c>
      <c r="E205" s="189" t="s">
        <v>6</v>
      </c>
      <c r="F205" s="206">
        <f>F206</f>
        <v>1082474.23</v>
      </c>
      <c r="G205" s="206">
        <f aca="true" t="shared" si="34" ref="G205:I206">G206</f>
        <v>100000</v>
      </c>
      <c r="H205" s="206">
        <f t="shared" si="34"/>
        <v>310000</v>
      </c>
      <c r="I205" s="218">
        <f t="shared" si="34"/>
        <v>310000</v>
      </c>
      <c r="J205" s="239">
        <f t="shared" si="21"/>
        <v>0</v>
      </c>
      <c r="K205" s="239"/>
      <c r="L205" s="218">
        <f>L206</f>
        <v>310000</v>
      </c>
    </row>
    <row r="206" spans="1:12" ht="20.25" customHeight="1" outlineLevel="1">
      <c r="A206" s="182" t="s">
        <v>15</v>
      </c>
      <c r="B206" s="181" t="s">
        <v>515</v>
      </c>
      <c r="C206" s="181" t="s">
        <v>50</v>
      </c>
      <c r="D206" s="181" t="s">
        <v>412</v>
      </c>
      <c r="E206" s="189" t="s">
        <v>16</v>
      </c>
      <c r="F206" s="206">
        <f>F207</f>
        <v>1082474.23</v>
      </c>
      <c r="G206" s="206">
        <f t="shared" si="34"/>
        <v>100000</v>
      </c>
      <c r="H206" s="206">
        <f t="shared" si="34"/>
        <v>310000</v>
      </c>
      <c r="I206" s="218">
        <f t="shared" si="34"/>
        <v>310000</v>
      </c>
      <c r="J206" s="239">
        <f t="shared" si="21"/>
        <v>0</v>
      </c>
      <c r="K206" s="239"/>
      <c r="L206" s="218">
        <f>L207</f>
        <v>310000</v>
      </c>
    </row>
    <row r="207" spans="1:12" ht="56.25" outlineLevel="1">
      <c r="A207" s="182" t="s">
        <v>17</v>
      </c>
      <c r="B207" s="181" t="s">
        <v>515</v>
      </c>
      <c r="C207" s="181" t="s">
        <v>50</v>
      </c>
      <c r="D207" s="181" t="s">
        <v>412</v>
      </c>
      <c r="E207" s="189" t="s">
        <v>18</v>
      </c>
      <c r="F207" s="185">
        <f>300000+473195.88+309278.35</f>
        <v>1082474.23</v>
      </c>
      <c r="G207" s="185">
        <v>100000</v>
      </c>
      <c r="H207" s="185">
        <v>310000</v>
      </c>
      <c r="I207" s="204">
        <v>310000</v>
      </c>
      <c r="J207" s="239">
        <f t="shared" si="21"/>
        <v>0</v>
      </c>
      <c r="K207" s="239"/>
      <c r="L207" s="204">
        <v>310000</v>
      </c>
    </row>
    <row r="208" spans="1:12" ht="37.5" outlineLevel="1">
      <c r="A208" s="182" t="s">
        <v>52</v>
      </c>
      <c r="B208" s="181" t="s">
        <v>515</v>
      </c>
      <c r="C208" s="181" t="s">
        <v>53</v>
      </c>
      <c r="D208" s="181" t="s">
        <v>126</v>
      </c>
      <c r="E208" s="189" t="s">
        <v>6</v>
      </c>
      <c r="F208" s="185">
        <f>F218+F209+F213</f>
        <v>960000</v>
      </c>
      <c r="G208" s="185">
        <f>G218+G209+G213</f>
        <v>620000</v>
      </c>
      <c r="H208" s="185">
        <f>H218+H209+H213</f>
        <v>3343600</v>
      </c>
      <c r="I208" s="185">
        <f>I218+I209+I213</f>
        <v>443600</v>
      </c>
      <c r="J208" s="239">
        <f t="shared" si="21"/>
        <v>-2900000</v>
      </c>
      <c r="K208" s="239"/>
      <c r="L208" s="185">
        <f>L218+L209+L213</f>
        <v>443600</v>
      </c>
    </row>
    <row r="209" spans="1:12" ht="56.25" outlineLevel="1">
      <c r="A209" s="182" t="s">
        <v>132</v>
      </c>
      <c r="B209" s="181" t="s">
        <v>515</v>
      </c>
      <c r="C209" s="181" t="s">
        <v>53</v>
      </c>
      <c r="D209" s="181" t="s">
        <v>127</v>
      </c>
      <c r="E209" s="181" t="s">
        <v>6</v>
      </c>
      <c r="F209" s="185">
        <f aca="true" t="shared" si="35" ref="F209:G211">F210</f>
        <v>290000</v>
      </c>
      <c r="G209" s="185">
        <f t="shared" si="35"/>
        <v>0</v>
      </c>
      <c r="H209" s="185">
        <f aca="true" t="shared" si="36" ref="H209:I211">H210</f>
        <v>0</v>
      </c>
      <c r="I209" s="204">
        <f t="shared" si="36"/>
        <v>0</v>
      </c>
      <c r="J209" s="239">
        <f t="shared" si="21"/>
        <v>0</v>
      </c>
      <c r="K209" s="239"/>
      <c r="L209" s="204">
        <f>L210</f>
        <v>0</v>
      </c>
    </row>
    <row r="210" spans="1:12" ht="93.75" outlineLevel="1">
      <c r="A210" s="182" t="s">
        <v>706</v>
      </c>
      <c r="B210" s="181" t="s">
        <v>515</v>
      </c>
      <c r="C210" s="181" t="s">
        <v>53</v>
      </c>
      <c r="D210" s="181" t="s">
        <v>705</v>
      </c>
      <c r="E210" s="181" t="s">
        <v>6</v>
      </c>
      <c r="F210" s="185">
        <f t="shared" si="35"/>
        <v>290000</v>
      </c>
      <c r="G210" s="185">
        <f t="shared" si="35"/>
        <v>0</v>
      </c>
      <c r="H210" s="185">
        <f t="shared" si="36"/>
        <v>0</v>
      </c>
      <c r="I210" s="204">
        <f t="shared" si="36"/>
        <v>0</v>
      </c>
      <c r="J210" s="239">
        <f t="shared" si="21"/>
        <v>0</v>
      </c>
      <c r="K210" s="239"/>
      <c r="L210" s="204">
        <f>L211</f>
        <v>0</v>
      </c>
    </row>
    <row r="211" spans="1:12" ht="56.25" outlineLevel="1">
      <c r="A211" s="182" t="s">
        <v>15</v>
      </c>
      <c r="B211" s="181" t="s">
        <v>515</v>
      </c>
      <c r="C211" s="181" t="s">
        <v>53</v>
      </c>
      <c r="D211" s="181" t="s">
        <v>705</v>
      </c>
      <c r="E211" s="181" t="s">
        <v>16</v>
      </c>
      <c r="F211" s="185">
        <f t="shared" si="35"/>
        <v>290000</v>
      </c>
      <c r="G211" s="185">
        <f t="shared" si="35"/>
        <v>0</v>
      </c>
      <c r="H211" s="185">
        <f t="shared" si="36"/>
        <v>0</v>
      </c>
      <c r="I211" s="204">
        <f t="shared" si="36"/>
        <v>0</v>
      </c>
      <c r="J211" s="239">
        <f t="shared" si="21"/>
        <v>0</v>
      </c>
      <c r="K211" s="239"/>
      <c r="L211" s="204">
        <f>L212</f>
        <v>0</v>
      </c>
    </row>
    <row r="212" spans="1:12" ht="56.25" outlineLevel="1">
      <c r="A212" s="182" t="s">
        <v>17</v>
      </c>
      <c r="B212" s="181" t="s">
        <v>515</v>
      </c>
      <c r="C212" s="181" t="s">
        <v>53</v>
      </c>
      <c r="D212" s="181" t="s">
        <v>705</v>
      </c>
      <c r="E212" s="181" t="s">
        <v>18</v>
      </c>
      <c r="F212" s="185">
        <v>290000</v>
      </c>
      <c r="G212" s="185">
        <v>0</v>
      </c>
      <c r="H212" s="185">
        <v>0</v>
      </c>
      <c r="I212" s="204">
        <v>0</v>
      </c>
      <c r="J212" s="239">
        <f aca="true" t="shared" si="37" ref="J212:J283">I212-H212</f>
        <v>0</v>
      </c>
      <c r="K212" s="239"/>
      <c r="L212" s="204">
        <v>0</v>
      </c>
    </row>
    <row r="213" spans="1:12" ht="93.75" outlineLevel="1">
      <c r="A213" s="77" t="s">
        <v>814</v>
      </c>
      <c r="B213" s="62" t="s">
        <v>515</v>
      </c>
      <c r="C213" s="62" t="s">
        <v>53</v>
      </c>
      <c r="D213" s="62" t="s">
        <v>415</v>
      </c>
      <c r="E213" s="62" t="s">
        <v>6</v>
      </c>
      <c r="F213" s="185">
        <f>F214</f>
        <v>50000</v>
      </c>
      <c r="G213" s="185">
        <f aca="true" t="shared" si="38" ref="G213:I216">G214</f>
        <v>0</v>
      </c>
      <c r="H213" s="185">
        <f t="shared" si="38"/>
        <v>0</v>
      </c>
      <c r="I213" s="185">
        <f t="shared" si="38"/>
        <v>100000</v>
      </c>
      <c r="J213" s="239">
        <f t="shared" si="37"/>
        <v>100000</v>
      </c>
      <c r="K213" s="239"/>
      <c r="L213" s="185">
        <f>L214</f>
        <v>100000</v>
      </c>
    </row>
    <row r="214" spans="1:12" ht="56.25" outlineLevel="1">
      <c r="A214" s="46" t="s">
        <v>815</v>
      </c>
      <c r="B214" s="47" t="s">
        <v>515</v>
      </c>
      <c r="C214" s="47" t="s">
        <v>53</v>
      </c>
      <c r="D214" s="47" t="s">
        <v>417</v>
      </c>
      <c r="E214" s="47" t="s">
        <v>6</v>
      </c>
      <c r="F214" s="185">
        <f>F215</f>
        <v>50000</v>
      </c>
      <c r="G214" s="185">
        <f t="shared" si="38"/>
        <v>0</v>
      </c>
      <c r="H214" s="185">
        <f t="shared" si="38"/>
        <v>0</v>
      </c>
      <c r="I214" s="185">
        <f t="shared" si="38"/>
        <v>100000</v>
      </c>
      <c r="J214" s="239">
        <f t="shared" si="37"/>
        <v>100000</v>
      </c>
      <c r="K214" s="239"/>
      <c r="L214" s="185">
        <f>L215</f>
        <v>100000</v>
      </c>
    </row>
    <row r="215" spans="1:12" ht="150" outlineLevel="1">
      <c r="A215" s="46" t="s">
        <v>816</v>
      </c>
      <c r="B215" s="47" t="s">
        <v>515</v>
      </c>
      <c r="C215" s="47" t="s">
        <v>53</v>
      </c>
      <c r="D215" s="47" t="s">
        <v>817</v>
      </c>
      <c r="E215" s="47" t="s">
        <v>6</v>
      </c>
      <c r="F215" s="185">
        <f>F216</f>
        <v>50000</v>
      </c>
      <c r="G215" s="185">
        <f t="shared" si="38"/>
        <v>0</v>
      </c>
      <c r="H215" s="185">
        <f t="shared" si="38"/>
        <v>0</v>
      </c>
      <c r="I215" s="185">
        <f t="shared" si="38"/>
        <v>100000</v>
      </c>
      <c r="J215" s="239">
        <f t="shared" si="37"/>
        <v>100000</v>
      </c>
      <c r="K215" s="239"/>
      <c r="L215" s="185">
        <f>L216</f>
        <v>100000</v>
      </c>
    </row>
    <row r="216" spans="1:12" ht="18.75" outlineLevel="1">
      <c r="A216" s="46"/>
      <c r="B216" s="47" t="s">
        <v>515</v>
      </c>
      <c r="C216" s="47" t="s">
        <v>53</v>
      </c>
      <c r="D216" s="47" t="s">
        <v>817</v>
      </c>
      <c r="E216" s="47" t="s">
        <v>20</v>
      </c>
      <c r="F216" s="185">
        <f>F217</f>
        <v>50000</v>
      </c>
      <c r="G216" s="185">
        <f t="shared" si="38"/>
        <v>0</v>
      </c>
      <c r="H216" s="185">
        <f t="shared" si="38"/>
        <v>0</v>
      </c>
      <c r="I216" s="185">
        <f t="shared" si="38"/>
        <v>100000</v>
      </c>
      <c r="J216" s="239">
        <f t="shared" si="37"/>
        <v>100000</v>
      </c>
      <c r="K216" s="239"/>
      <c r="L216" s="185">
        <f>L217</f>
        <v>100000</v>
      </c>
    </row>
    <row r="217" spans="1:12" ht="18.75" outlineLevel="1">
      <c r="A217" s="46"/>
      <c r="B217" s="47" t="s">
        <v>515</v>
      </c>
      <c r="C217" s="47" t="s">
        <v>53</v>
      </c>
      <c r="D217" s="47" t="s">
        <v>817</v>
      </c>
      <c r="E217" s="47" t="s">
        <v>48</v>
      </c>
      <c r="F217" s="185">
        <v>50000</v>
      </c>
      <c r="G217" s="185">
        <v>0</v>
      </c>
      <c r="H217" s="185">
        <v>0</v>
      </c>
      <c r="I217" s="204">
        <v>100000</v>
      </c>
      <c r="J217" s="239">
        <f t="shared" si="37"/>
        <v>100000</v>
      </c>
      <c r="K217" s="239"/>
      <c r="L217" s="204">
        <v>100000</v>
      </c>
    </row>
    <row r="218" spans="1:12" ht="112.5" outlineLevel="1">
      <c r="A218" s="219" t="s">
        <v>392</v>
      </c>
      <c r="B218" s="220" t="s">
        <v>515</v>
      </c>
      <c r="C218" s="220" t="s">
        <v>53</v>
      </c>
      <c r="D218" s="220" t="s">
        <v>341</v>
      </c>
      <c r="E218" s="221" t="s">
        <v>6</v>
      </c>
      <c r="F218" s="191">
        <f>F219+F223</f>
        <v>620000</v>
      </c>
      <c r="G218" s="191">
        <f>G219+G223</f>
        <v>620000</v>
      </c>
      <c r="H218" s="191">
        <f>H219+H223</f>
        <v>3343600</v>
      </c>
      <c r="I218" s="222">
        <f>I219+I223</f>
        <v>343600</v>
      </c>
      <c r="J218" s="239">
        <f t="shared" si="37"/>
        <v>-3000000</v>
      </c>
      <c r="K218" s="239"/>
      <c r="L218" s="222">
        <f>L219+L223</f>
        <v>343600</v>
      </c>
    </row>
    <row r="219" spans="1:12" ht="37.5" outlineLevel="1">
      <c r="A219" s="182" t="s">
        <v>389</v>
      </c>
      <c r="B219" s="181" t="s">
        <v>515</v>
      </c>
      <c r="C219" s="181" t="s">
        <v>53</v>
      </c>
      <c r="D219" s="181" t="s">
        <v>342</v>
      </c>
      <c r="E219" s="189" t="s">
        <v>6</v>
      </c>
      <c r="F219" s="206">
        <f>F220</f>
        <v>300000</v>
      </c>
      <c r="G219" s="206">
        <f>G220</f>
        <v>300000</v>
      </c>
      <c r="H219" s="206">
        <f>H220</f>
        <v>3213600</v>
      </c>
      <c r="I219" s="218">
        <f>I220</f>
        <v>213600</v>
      </c>
      <c r="J219" s="239">
        <f t="shared" si="37"/>
        <v>-3000000</v>
      </c>
      <c r="K219" s="239"/>
      <c r="L219" s="218">
        <f>L220</f>
        <v>213600</v>
      </c>
    </row>
    <row r="220" spans="1:12" ht="37.5" outlineLevel="1">
      <c r="A220" s="182" t="s">
        <v>343</v>
      </c>
      <c r="B220" s="181" t="s">
        <v>515</v>
      </c>
      <c r="C220" s="181" t="s">
        <v>53</v>
      </c>
      <c r="D220" s="181" t="s">
        <v>344</v>
      </c>
      <c r="E220" s="189" t="s">
        <v>6</v>
      </c>
      <c r="F220" s="206">
        <f>F221</f>
        <v>300000</v>
      </c>
      <c r="G220" s="206">
        <f aca="true" t="shared" si="39" ref="G220:I221">G221</f>
        <v>300000</v>
      </c>
      <c r="H220" s="206">
        <f t="shared" si="39"/>
        <v>3213600</v>
      </c>
      <c r="I220" s="218">
        <f t="shared" si="39"/>
        <v>213600</v>
      </c>
      <c r="J220" s="239">
        <f t="shared" si="37"/>
        <v>-3000000</v>
      </c>
      <c r="K220" s="239"/>
      <c r="L220" s="218">
        <f>L221</f>
        <v>213600</v>
      </c>
    </row>
    <row r="221" spans="1:12" ht="19.5" customHeight="1" outlineLevel="1">
      <c r="A221" s="182" t="s">
        <v>15</v>
      </c>
      <c r="B221" s="181" t="s">
        <v>515</v>
      </c>
      <c r="C221" s="181" t="s">
        <v>53</v>
      </c>
      <c r="D221" s="181" t="s">
        <v>344</v>
      </c>
      <c r="E221" s="189" t="s">
        <v>16</v>
      </c>
      <c r="F221" s="206">
        <f>F222</f>
        <v>300000</v>
      </c>
      <c r="G221" s="206">
        <f t="shared" si="39"/>
        <v>300000</v>
      </c>
      <c r="H221" s="206">
        <f t="shared" si="39"/>
        <v>3213600</v>
      </c>
      <c r="I221" s="218">
        <f t="shared" si="39"/>
        <v>213600</v>
      </c>
      <c r="J221" s="239">
        <f t="shared" si="37"/>
        <v>-3000000</v>
      </c>
      <c r="K221" s="239"/>
      <c r="L221" s="218">
        <f>L222</f>
        <v>213600</v>
      </c>
    </row>
    <row r="222" spans="1:12" ht="56.25" outlineLevel="2">
      <c r="A222" s="182" t="s">
        <v>17</v>
      </c>
      <c r="B222" s="181" t="s">
        <v>515</v>
      </c>
      <c r="C222" s="181" t="s">
        <v>53</v>
      </c>
      <c r="D222" s="181" t="s">
        <v>344</v>
      </c>
      <c r="E222" s="189" t="s">
        <v>18</v>
      </c>
      <c r="F222" s="185">
        <v>300000</v>
      </c>
      <c r="G222" s="185">
        <v>300000</v>
      </c>
      <c r="H222" s="185">
        <v>3213600</v>
      </c>
      <c r="I222" s="204">
        <v>213600</v>
      </c>
      <c r="J222" s="239">
        <f t="shared" si="37"/>
        <v>-3000000</v>
      </c>
      <c r="K222" s="239"/>
      <c r="L222" s="204">
        <v>213600</v>
      </c>
    </row>
    <row r="223" spans="1:12" ht="56.25" outlineLevel="3">
      <c r="A223" s="223" t="s">
        <v>391</v>
      </c>
      <c r="B223" s="181" t="s">
        <v>515</v>
      </c>
      <c r="C223" s="181" t="s">
        <v>53</v>
      </c>
      <c r="D223" s="181" t="s">
        <v>390</v>
      </c>
      <c r="E223" s="189" t="s">
        <v>6</v>
      </c>
      <c r="F223" s="185">
        <f>F224</f>
        <v>320000</v>
      </c>
      <c r="G223" s="185">
        <f>G224</f>
        <v>320000</v>
      </c>
      <c r="H223" s="185">
        <f>H224</f>
        <v>130000</v>
      </c>
      <c r="I223" s="204">
        <f>I224</f>
        <v>130000</v>
      </c>
      <c r="J223" s="239">
        <f t="shared" si="37"/>
        <v>0</v>
      </c>
      <c r="K223" s="239"/>
      <c r="L223" s="204">
        <f>L224</f>
        <v>130000</v>
      </c>
    </row>
    <row r="224" spans="1:12" ht="37.5" outlineLevel="3">
      <c r="A224" s="182" t="s">
        <v>345</v>
      </c>
      <c r="B224" s="181" t="s">
        <v>515</v>
      </c>
      <c r="C224" s="181" t="s">
        <v>53</v>
      </c>
      <c r="D224" s="181" t="s">
        <v>450</v>
      </c>
      <c r="E224" s="189" t="s">
        <v>6</v>
      </c>
      <c r="F224" s="185">
        <f>F225</f>
        <v>320000</v>
      </c>
      <c r="G224" s="185">
        <f aca="true" t="shared" si="40" ref="G224:I225">G225</f>
        <v>320000</v>
      </c>
      <c r="H224" s="185">
        <f t="shared" si="40"/>
        <v>130000</v>
      </c>
      <c r="I224" s="204">
        <f t="shared" si="40"/>
        <v>130000</v>
      </c>
      <c r="J224" s="239">
        <f t="shared" si="37"/>
        <v>0</v>
      </c>
      <c r="K224" s="239"/>
      <c r="L224" s="204">
        <f>L225</f>
        <v>130000</v>
      </c>
    </row>
    <row r="225" spans="1:12" ht="21.75" customHeight="1" outlineLevel="3">
      <c r="A225" s="182" t="s">
        <v>15</v>
      </c>
      <c r="B225" s="181" t="s">
        <v>515</v>
      </c>
      <c r="C225" s="181" t="s">
        <v>53</v>
      </c>
      <c r="D225" s="181" t="s">
        <v>450</v>
      </c>
      <c r="E225" s="189" t="s">
        <v>16</v>
      </c>
      <c r="F225" s="185">
        <f>F226</f>
        <v>320000</v>
      </c>
      <c r="G225" s="185">
        <f t="shared" si="40"/>
        <v>320000</v>
      </c>
      <c r="H225" s="185">
        <f t="shared" si="40"/>
        <v>130000</v>
      </c>
      <c r="I225" s="204">
        <f t="shared" si="40"/>
        <v>130000</v>
      </c>
      <c r="J225" s="239">
        <f t="shared" si="37"/>
        <v>0</v>
      </c>
      <c r="K225" s="239"/>
      <c r="L225" s="204">
        <f>L226</f>
        <v>130000</v>
      </c>
    </row>
    <row r="226" spans="1:12" ht="56.25" outlineLevel="3">
      <c r="A226" s="182" t="s">
        <v>17</v>
      </c>
      <c r="B226" s="181" t="s">
        <v>515</v>
      </c>
      <c r="C226" s="181" t="s">
        <v>53</v>
      </c>
      <c r="D226" s="181" t="s">
        <v>450</v>
      </c>
      <c r="E226" s="189" t="s">
        <v>18</v>
      </c>
      <c r="F226" s="185">
        <v>320000</v>
      </c>
      <c r="G226" s="185">
        <v>320000</v>
      </c>
      <c r="H226" s="185">
        <v>130000</v>
      </c>
      <c r="I226" s="204">
        <v>130000</v>
      </c>
      <c r="J226" s="239">
        <f t="shared" si="37"/>
        <v>0</v>
      </c>
      <c r="K226" s="239"/>
      <c r="L226" s="204">
        <v>130000</v>
      </c>
    </row>
    <row r="227" spans="1:12" ht="37.5" outlineLevel="3">
      <c r="A227" s="219" t="s">
        <v>54</v>
      </c>
      <c r="B227" s="220" t="s">
        <v>515</v>
      </c>
      <c r="C227" s="220" t="s">
        <v>55</v>
      </c>
      <c r="D227" s="220" t="s">
        <v>126</v>
      </c>
      <c r="E227" s="221" t="s">
        <v>6</v>
      </c>
      <c r="F227" s="242">
        <f>F228+F239+F271+F317</f>
        <v>224194693.03</v>
      </c>
      <c r="G227" s="242">
        <f>G228+G239+G271+G317</f>
        <v>30324715.14</v>
      </c>
      <c r="H227" s="242">
        <f>H228+H239+H271+H317</f>
        <v>47118494.18</v>
      </c>
      <c r="I227" s="230">
        <f>I228+I239+I271+I317</f>
        <v>41846494.18</v>
      </c>
      <c r="J227" s="239">
        <f t="shared" si="37"/>
        <v>-5272000</v>
      </c>
      <c r="K227" s="239"/>
      <c r="L227" s="230">
        <f>L228+L239+L271+L317</f>
        <v>76906494.18</v>
      </c>
    </row>
    <row r="228" spans="1:12" ht="18.75" outlineLevel="5">
      <c r="A228" s="182" t="s">
        <v>56</v>
      </c>
      <c r="B228" s="181" t="s">
        <v>515</v>
      </c>
      <c r="C228" s="181" t="s">
        <v>57</v>
      </c>
      <c r="D228" s="181" t="s">
        <v>126</v>
      </c>
      <c r="E228" s="189" t="s">
        <v>6</v>
      </c>
      <c r="F228" s="185">
        <f>F229+F234</f>
        <v>3143000</v>
      </c>
      <c r="G228" s="185">
        <f>G229+G235</f>
        <v>500000</v>
      </c>
      <c r="H228" s="185">
        <f>H229+H235</f>
        <v>2500000</v>
      </c>
      <c r="I228" s="204">
        <f>I229+I235</f>
        <v>2500000</v>
      </c>
      <c r="J228" s="239">
        <f t="shared" si="37"/>
        <v>0</v>
      </c>
      <c r="K228" s="239"/>
      <c r="L228" s="204">
        <f>L229+L235</f>
        <v>2500000</v>
      </c>
    </row>
    <row r="229" spans="1:12" ht="26.25" customHeight="1" outlineLevel="6">
      <c r="A229" s="219" t="s">
        <v>562</v>
      </c>
      <c r="B229" s="220" t="s">
        <v>515</v>
      </c>
      <c r="C229" s="220" t="s">
        <v>57</v>
      </c>
      <c r="D229" s="220" t="s">
        <v>332</v>
      </c>
      <c r="E229" s="221" t="s">
        <v>6</v>
      </c>
      <c r="F229" s="191">
        <f>F230</f>
        <v>3143000</v>
      </c>
      <c r="G229" s="191">
        <f>G230</f>
        <v>500000</v>
      </c>
      <c r="H229" s="191">
        <f>H230</f>
        <v>2500000</v>
      </c>
      <c r="I229" s="222">
        <f>I230</f>
        <v>2500000</v>
      </c>
      <c r="J229" s="239">
        <f t="shared" si="37"/>
        <v>0</v>
      </c>
      <c r="K229" s="239"/>
      <c r="L229" s="222">
        <f>L230</f>
        <v>2500000</v>
      </c>
    </row>
    <row r="230" spans="1:12" ht="37.5" customHeight="1" outlineLevel="7">
      <c r="A230" s="182" t="s">
        <v>346</v>
      </c>
      <c r="B230" s="181" t="s">
        <v>515</v>
      </c>
      <c r="C230" s="181" t="s">
        <v>57</v>
      </c>
      <c r="D230" s="181" t="s">
        <v>333</v>
      </c>
      <c r="E230" s="189" t="s">
        <v>6</v>
      </c>
      <c r="F230" s="185">
        <f>F231</f>
        <v>3143000</v>
      </c>
      <c r="G230" s="185">
        <f aca="true" t="shared" si="41" ref="G230:I232">G231</f>
        <v>500000</v>
      </c>
      <c r="H230" s="185">
        <f t="shared" si="41"/>
        <v>2500000</v>
      </c>
      <c r="I230" s="204">
        <f t="shared" si="41"/>
        <v>2500000</v>
      </c>
      <c r="J230" s="239">
        <f t="shared" si="37"/>
        <v>0</v>
      </c>
      <c r="K230" s="239"/>
      <c r="L230" s="204">
        <f>L231</f>
        <v>2500000</v>
      </c>
    </row>
    <row r="231" spans="1:12" ht="37.5" outlineLevel="5">
      <c r="A231" s="182" t="s">
        <v>347</v>
      </c>
      <c r="B231" s="181" t="s">
        <v>515</v>
      </c>
      <c r="C231" s="181" t="s">
        <v>57</v>
      </c>
      <c r="D231" s="181" t="s">
        <v>348</v>
      </c>
      <c r="E231" s="189" t="s">
        <v>6</v>
      </c>
      <c r="F231" s="185">
        <f>F232</f>
        <v>3143000</v>
      </c>
      <c r="G231" s="185">
        <f t="shared" si="41"/>
        <v>500000</v>
      </c>
      <c r="H231" s="185">
        <f t="shared" si="41"/>
        <v>2500000</v>
      </c>
      <c r="I231" s="204">
        <f t="shared" si="41"/>
        <v>2500000</v>
      </c>
      <c r="J231" s="239">
        <f t="shared" si="37"/>
        <v>0</v>
      </c>
      <c r="K231" s="239"/>
      <c r="L231" s="204">
        <f>L232</f>
        <v>2500000</v>
      </c>
    </row>
    <row r="232" spans="1:12" ht="20.25" customHeight="1" outlineLevel="6">
      <c r="A232" s="182" t="s">
        <v>15</v>
      </c>
      <c r="B232" s="181" t="s">
        <v>515</v>
      </c>
      <c r="C232" s="181" t="s">
        <v>57</v>
      </c>
      <c r="D232" s="181" t="s">
        <v>348</v>
      </c>
      <c r="E232" s="189" t="s">
        <v>16</v>
      </c>
      <c r="F232" s="185">
        <f>F233</f>
        <v>3143000</v>
      </c>
      <c r="G232" s="185">
        <f t="shared" si="41"/>
        <v>500000</v>
      </c>
      <c r="H232" s="185">
        <f t="shared" si="41"/>
        <v>2500000</v>
      </c>
      <c r="I232" s="204">
        <f t="shared" si="41"/>
        <v>2500000</v>
      </c>
      <c r="J232" s="239">
        <f t="shared" si="37"/>
        <v>0</v>
      </c>
      <c r="K232" s="239"/>
      <c r="L232" s="204">
        <f>L233</f>
        <v>2500000</v>
      </c>
    </row>
    <row r="233" spans="1:12" ht="42" customHeight="1" outlineLevel="7">
      <c r="A233" s="182" t="s">
        <v>17</v>
      </c>
      <c r="B233" s="181" t="s">
        <v>515</v>
      </c>
      <c r="C233" s="181" t="s">
        <v>57</v>
      </c>
      <c r="D233" s="181" t="s">
        <v>348</v>
      </c>
      <c r="E233" s="189" t="s">
        <v>18</v>
      </c>
      <c r="F233" s="185">
        <v>3143000</v>
      </c>
      <c r="G233" s="185">
        <v>500000</v>
      </c>
      <c r="H233" s="206">
        <v>2500000</v>
      </c>
      <c r="I233" s="218">
        <v>2500000</v>
      </c>
      <c r="J233" s="239">
        <f t="shared" si="37"/>
        <v>0</v>
      </c>
      <c r="K233" s="239"/>
      <c r="L233" s="218">
        <v>2500000</v>
      </c>
    </row>
    <row r="234" spans="1:12" ht="56.25" outlineLevel="7">
      <c r="A234" s="182" t="s">
        <v>132</v>
      </c>
      <c r="B234" s="181" t="s">
        <v>515</v>
      </c>
      <c r="C234" s="181" t="s">
        <v>57</v>
      </c>
      <c r="D234" s="181" t="s">
        <v>127</v>
      </c>
      <c r="E234" s="189" t="s">
        <v>6</v>
      </c>
      <c r="F234" s="185">
        <f>F235</f>
        <v>0</v>
      </c>
      <c r="G234" s="185">
        <f aca="true" t="shared" si="42" ref="G234:I237">G235</f>
        <v>0</v>
      </c>
      <c r="H234" s="185">
        <f t="shared" si="42"/>
        <v>0</v>
      </c>
      <c r="I234" s="204">
        <f t="shared" si="42"/>
        <v>0</v>
      </c>
      <c r="J234" s="239">
        <f t="shared" si="37"/>
        <v>0</v>
      </c>
      <c r="K234" s="239"/>
      <c r="L234" s="204">
        <f>L235</f>
        <v>0</v>
      </c>
    </row>
    <row r="235" spans="1:12" ht="37.5" outlineLevel="7">
      <c r="A235" s="182" t="s">
        <v>278</v>
      </c>
      <c r="B235" s="181" t="s">
        <v>515</v>
      </c>
      <c r="C235" s="181" t="s">
        <v>57</v>
      </c>
      <c r="D235" s="181" t="s">
        <v>277</v>
      </c>
      <c r="E235" s="189" t="s">
        <v>6</v>
      </c>
      <c r="F235" s="185">
        <f>F236</f>
        <v>0</v>
      </c>
      <c r="G235" s="185">
        <f t="shared" si="42"/>
        <v>0</v>
      </c>
      <c r="H235" s="185">
        <f t="shared" si="42"/>
        <v>0</v>
      </c>
      <c r="I235" s="204">
        <f t="shared" si="42"/>
        <v>0</v>
      </c>
      <c r="J235" s="239">
        <f t="shared" si="37"/>
        <v>0</v>
      </c>
      <c r="K235" s="239"/>
      <c r="L235" s="204">
        <f>L236</f>
        <v>0</v>
      </c>
    </row>
    <row r="236" spans="1:12" ht="93.75" outlineLevel="7">
      <c r="A236" s="209" t="s">
        <v>384</v>
      </c>
      <c r="B236" s="181" t="s">
        <v>515</v>
      </c>
      <c r="C236" s="181" t="s">
        <v>57</v>
      </c>
      <c r="D236" s="181" t="s">
        <v>522</v>
      </c>
      <c r="E236" s="189" t="s">
        <v>6</v>
      </c>
      <c r="F236" s="185">
        <f>F237</f>
        <v>0</v>
      </c>
      <c r="G236" s="185">
        <f t="shared" si="42"/>
        <v>0</v>
      </c>
      <c r="H236" s="185">
        <f t="shared" si="42"/>
        <v>0</v>
      </c>
      <c r="I236" s="204">
        <f t="shared" si="42"/>
        <v>0</v>
      </c>
      <c r="J236" s="239">
        <f t="shared" si="37"/>
        <v>0</v>
      </c>
      <c r="K236" s="239"/>
      <c r="L236" s="204">
        <f>L237</f>
        <v>0</v>
      </c>
    </row>
    <row r="237" spans="1:12" ht="21" customHeight="1" outlineLevel="7">
      <c r="A237" s="182" t="s">
        <v>15</v>
      </c>
      <c r="B237" s="181" t="s">
        <v>515</v>
      </c>
      <c r="C237" s="181" t="s">
        <v>57</v>
      </c>
      <c r="D237" s="181" t="s">
        <v>522</v>
      </c>
      <c r="E237" s="189" t="s">
        <v>16</v>
      </c>
      <c r="F237" s="185">
        <f>F238</f>
        <v>0</v>
      </c>
      <c r="G237" s="185">
        <f t="shared" si="42"/>
        <v>0</v>
      </c>
      <c r="H237" s="185">
        <f t="shared" si="42"/>
        <v>0</v>
      </c>
      <c r="I237" s="204">
        <f t="shared" si="42"/>
        <v>0</v>
      </c>
      <c r="J237" s="239">
        <f t="shared" si="37"/>
        <v>0</v>
      </c>
      <c r="K237" s="239"/>
      <c r="L237" s="204">
        <f>L238</f>
        <v>0</v>
      </c>
    </row>
    <row r="238" spans="1:12" ht="23.25" customHeight="1" outlineLevel="7">
      <c r="A238" s="182" t="s">
        <v>17</v>
      </c>
      <c r="B238" s="181" t="s">
        <v>515</v>
      </c>
      <c r="C238" s="181" t="s">
        <v>57</v>
      </c>
      <c r="D238" s="181" t="s">
        <v>522</v>
      </c>
      <c r="E238" s="189" t="s">
        <v>18</v>
      </c>
      <c r="F238" s="185">
        <v>0</v>
      </c>
      <c r="G238" s="185">
        <v>0</v>
      </c>
      <c r="H238" s="206">
        <v>0</v>
      </c>
      <c r="I238" s="218">
        <v>0</v>
      </c>
      <c r="J238" s="239">
        <f t="shared" si="37"/>
        <v>0</v>
      </c>
      <c r="K238" s="239"/>
      <c r="L238" s="218">
        <v>0</v>
      </c>
    </row>
    <row r="239" spans="1:12" ht="24.75" customHeight="1" outlineLevel="1">
      <c r="A239" s="182" t="s">
        <v>58</v>
      </c>
      <c r="B239" s="181" t="s">
        <v>515</v>
      </c>
      <c r="C239" s="181" t="s">
        <v>59</v>
      </c>
      <c r="D239" s="181" t="s">
        <v>126</v>
      </c>
      <c r="E239" s="189" t="s">
        <v>6</v>
      </c>
      <c r="F239" s="185">
        <f aca="true" t="shared" si="43" ref="F239:I240">F240</f>
        <v>192790081.64</v>
      </c>
      <c r="G239" s="185">
        <f t="shared" si="43"/>
        <v>1925000</v>
      </c>
      <c r="H239" s="185">
        <f t="shared" si="43"/>
        <v>10350000</v>
      </c>
      <c r="I239" s="204">
        <f t="shared" si="43"/>
        <v>6128000</v>
      </c>
      <c r="J239" s="239">
        <f t="shared" si="37"/>
        <v>-4222000</v>
      </c>
      <c r="K239" s="239"/>
      <c r="L239" s="204">
        <f>L240</f>
        <v>30388000</v>
      </c>
    </row>
    <row r="240" spans="1:12" ht="41.25" customHeight="1" outlineLevel="2">
      <c r="A240" s="219" t="s">
        <v>349</v>
      </c>
      <c r="B240" s="220" t="s">
        <v>515</v>
      </c>
      <c r="C240" s="220" t="s">
        <v>59</v>
      </c>
      <c r="D240" s="220" t="s">
        <v>134</v>
      </c>
      <c r="E240" s="221" t="s">
        <v>6</v>
      </c>
      <c r="F240" s="191">
        <f t="shared" si="43"/>
        <v>192790081.64</v>
      </c>
      <c r="G240" s="191">
        <f t="shared" si="43"/>
        <v>1925000</v>
      </c>
      <c r="H240" s="191">
        <f t="shared" si="43"/>
        <v>10350000</v>
      </c>
      <c r="I240" s="222">
        <f t="shared" si="43"/>
        <v>6128000</v>
      </c>
      <c r="J240" s="239">
        <f t="shared" si="37"/>
        <v>-4222000</v>
      </c>
      <c r="K240" s="239"/>
      <c r="L240" s="222">
        <f>L241</f>
        <v>30388000</v>
      </c>
    </row>
    <row r="241" spans="1:12" ht="36" customHeight="1" outlineLevel="3">
      <c r="A241" s="182" t="s">
        <v>350</v>
      </c>
      <c r="B241" s="181" t="s">
        <v>515</v>
      </c>
      <c r="C241" s="181" t="s">
        <v>59</v>
      </c>
      <c r="D241" s="181" t="s">
        <v>351</v>
      </c>
      <c r="E241" s="189" t="s">
        <v>6</v>
      </c>
      <c r="F241" s="185">
        <f>F242+F259+F262+F256+F268+F265+F249+F252</f>
        <v>192790081.64</v>
      </c>
      <c r="G241" s="185">
        <f>G242+G249+G252+G258+G255</f>
        <v>1925000</v>
      </c>
      <c r="H241" s="185">
        <f>H242+H249+H252+H258+H255</f>
        <v>10350000</v>
      </c>
      <c r="I241" s="204">
        <f>I242+I249+I252+I258+I255</f>
        <v>6128000</v>
      </c>
      <c r="J241" s="239">
        <f t="shared" si="37"/>
        <v>-4222000</v>
      </c>
      <c r="K241" s="239"/>
      <c r="L241" s="204">
        <f>L242+L249+L252+L258+L255</f>
        <v>30388000</v>
      </c>
    </row>
    <row r="242" spans="1:12" ht="131.25" outlineLevel="5">
      <c r="A242" s="182" t="s">
        <v>60</v>
      </c>
      <c r="B242" s="181" t="s">
        <v>515</v>
      </c>
      <c r="C242" s="181" t="s">
        <v>59</v>
      </c>
      <c r="D242" s="181" t="s">
        <v>352</v>
      </c>
      <c r="E242" s="189" t="s">
        <v>6</v>
      </c>
      <c r="F242" s="185">
        <f>F243+F245+F247</f>
        <v>19234000</v>
      </c>
      <c r="G242" s="185">
        <f>G243+G245+G247</f>
        <v>455000</v>
      </c>
      <c r="H242" s="185">
        <f>H243+H245+H247</f>
        <v>650000</v>
      </c>
      <c r="I242" s="185">
        <f>I243+I245+I247</f>
        <v>650000</v>
      </c>
      <c r="J242" s="239">
        <f t="shared" si="37"/>
        <v>0</v>
      </c>
      <c r="K242" s="239"/>
      <c r="L242" s="185">
        <f>L243+L245+L247</f>
        <v>14910000</v>
      </c>
    </row>
    <row r="243" spans="1:12" ht="20.25" customHeight="1" outlineLevel="6">
      <c r="A243" s="182" t="s">
        <v>15</v>
      </c>
      <c r="B243" s="181" t="s">
        <v>515</v>
      </c>
      <c r="C243" s="181" t="s">
        <v>59</v>
      </c>
      <c r="D243" s="181" t="s">
        <v>352</v>
      </c>
      <c r="E243" s="189" t="s">
        <v>16</v>
      </c>
      <c r="F243" s="185">
        <f>F244</f>
        <v>5940123.62</v>
      </c>
      <c r="G243" s="185">
        <f>G244</f>
        <v>455000</v>
      </c>
      <c r="H243" s="185">
        <f>H244</f>
        <v>650000</v>
      </c>
      <c r="I243" s="204">
        <f>I244</f>
        <v>650000</v>
      </c>
      <c r="J243" s="239">
        <f t="shared" si="37"/>
        <v>0</v>
      </c>
      <c r="K243" s="239"/>
      <c r="L243" s="204">
        <f>L244</f>
        <v>4910000</v>
      </c>
    </row>
    <row r="244" spans="1:12" ht="56.25" outlineLevel="7">
      <c r="A244" s="182" t="s">
        <v>17</v>
      </c>
      <c r="B244" s="181" t="s">
        <v>515</v>
      </c>
      <c r="C244" s="181" t="s">
        <v>59</v>
      </c>
      <c r="D244" s="181" t="s">
        <v>352</v>
      </c>
      <c r="E244" s="189" t="s">
        <v>18</v>
      </c>
      <c r="F244" s="185">
        <v>5940123.62</v>
      </c>
      <c r="G244" s="185">
        <v>455000</v>
      </c>
      <c r="H244" s="206">
        <v>650000</v>
      </c>
      <c r="I244" s="218">
        <v>650000</v>
      </c>
      <c r="J244" s="239">
        <f t="shared" si="37"/>
        <v>0</v>
      </c>
      <c r="K244" s="239">
        <v>4260000</v>
      </c>
      <c r="L244" s="218">
        <f>650000+4260000</f>
        <v>4910000</v>
      </c>
    </row>
    <row r="245" spans="1:12" ht="75" outlineLevel="7">
      <c r="A245" s="182" t="s">
        <v>265</v>
      </c>
      <c r="B245" s="181" t="s">
        <v>515</v>
      </c>
      <c r="C245" s="181" t="s">
        <v>59</v>
      </c>
      <c r="D245" s="181" t="s">
        <v>352</v>
      </c>
      <c r="E245" s="181" t="s">
        <v>266</v>
      </c>
      <c r="F245" s="185">
        <f>F246</f>
        <v>1362876.38</v>
      </c>
      <c r="G245" s="185">
        <f>G246</f>
        <v>0</v>
      </c>
      <c r="H245" s="185">
        <f>H246</f>
        <v>0</v>
      </c>
      <c r="I245" s="185">
        <f>I246</f>
        <v>0</v>
      </c>
      <c r="J245" s="239">
        <f t="shared" si="37"/>
        <v>0</v>
      </c>
      <c r="K245" s="239"/>
      <c r="L245" s="185">
        <f>L246</f>
        <v>0</v>
      </c>
    </row>
    <row r="246" spans="1:12" ht="18.75" outlineLevel="7">
      <c r="A246" s="182" t="s">
        <v>267</v>
      </c>
      <c r="B246" s="181" t="s">
        <v>515</v>
      </c>
      <c r="C246" s="181" t="s">
        <v>59</v>
      </c>
      <c r="D246" s="181" t="s">
        <v>352</v>
      </c>
      <c r="E246" s="181" t="s">
        <v>268</v>
      </c>
      <c r="F246" s="185">
        <v>1362876.38</v>
      </c>
      <c r="G246" s="185"/>
      <c r="H246" s="206"/>
      <c r="I246" s="218"/>
      <c r="J246" s="239">
        <f t="shared" si="37"/>
        <v>0</v>
      </c>
      <c r="K246" s="239"/>
      <c r="L246" s="218"/>
    </row>
    <row r="247" spans="1:12" ht="18.75" outlineLevel="7">
      <c r="A247" s="182" t="s">
        <v>19</v>
      </c>
      <c r="B247" s="181" t="s">
        <v>515</v>
      </c>
      <c r="C247" s="181" t="s">
        <v>59</v>
      </c>
      <c r="D247" s="181" t="s">
        <v>352</v>
      </c>
      <c r="E247" s="181" t="s">
        <v>20</v>
      </c>
      <c r="F247" s="185">
        <f>F248</f>
        <v>11931000</v>
      </c>
      <c r="G247" s="185">
        <f>G248</f>
        <v>0</v>
      </c>
      <c r="H247" s="185">
        <f>H248</f>
        <v>0</v>
      </c>
      <c r="I247" s="185">
        <f>I248</f>
        <v>0</v>
      </c>
      <c r="J247" s="239">
        <f t="shared" si="37"/>
        <v>0</v>
      </c>
      <c r="K247" s="239"/>
      <c r="L247" s="185">
        <f>L248</f>
        <v>10000000</v>
      </c>
    </row>
    <row r="248" spans="1:12" ht="75" outlineLevel="7">
      <c r="A248" s="182" t="s">
        <v>47</v>
      </c>
      <c r="B248" s="181" t="s">
        <v>515</v>
      </c>
      <c r="C248" s="181" t="s">
        <v>59</v>
      </c>
      <c r="D248" s="181" t="s">
        <v>352</v>
      </c>
      <c r="E248" s="181" t="s">
        <v>48</v>
      </c>
      <c r="F248" s="185">
        <v>11931000</v>
      </c>
      <c r="G248" s="185"/>
      <c r="H248" s="206"/>
      <c r="I248" s="218"/>
      <c r="J248" s="239">
        <f t="shared" si="37"/>
        <v>0</v>
      </c>
      <c r="K248" s="239">
        <v>10000000</v>
      </c>
      <c r="L248" s="218">
        <v>10000000</v>
      </c>
    </row>
    <row r="249" spans="1:12" ht="75" outlineLevel="3">
      <c r="A249" s="182" t="s">
        <v>251</v>
      </c>
      <c r="B249" s="181" t="s">
        <v>515</v>
      </c>
      <c r="C249" s="181" t="s">
        <v>59</v>
      </c>
      <c r="D249" s="181" t="s">
        <v>353</v>
      </c>
      <c r="E249" s="189" t="s">
        <v>6</v>
      </c>
      <c r="F249" s="206">
        <f>F250</f>
        <v>500000</v>
      </c>
      <c r="G249" s="206">
        <f aca="true" t="shared" si="44" ref="G249:I250">G250</f>
        <v>500000</v>
      </c>
      <c r="H249" s="206">
        <f t="shared" si="44"/>
        <v>4000000</v>
      </c>
      <c r="I249" s="218">
        <f t="shared" si="44"/>
        <v>4000000</v>
      </c>
      <c r="J249" s="239">
        <f t="shared" si="37"/>
        <v>0</v>
      </c>
      <c r="K249" s="239"/>
      <c r="L249" s="218">
        <f>L250</f>
        <v>4000000</v>
      </c>
    </row>
    <row r="250" spans="1:12" ht="18.75" outlineLevel="7">
      <c r="A250" s="182" t="s">
        <v>19</v>
      </c>
      <c r="B250" s="181" t="s">
        <v>515</v>
      </c>
      <c r="C250" s="181" t="s">
        <v>59</v>
      </c>
      <c r="D250" s="181" t="s">
        <v>353</v>
      </c>
      <c r="E250" s="189" t="s">
        <v>20</v>
      </c>
      <c r="F250" s="206">
        <f>F251</f>
        <v>500000</v>
      </c>
      <c r="G250" s="206">
        <f t="shared" si="44"/>
        <v>500000</v>
      </c>
      <c r="H250" s="206">
        <f t="shared" si="44"/>
        <v>4000000</v>
      </c>
      <c r="I250" s="218">
        <f t="shared" si="44"/>
        <v>4000000</v>
      </c>
      <c r="J250" s="239">
        <f t="shared" si="37"/>
        <v>0</v>
      </c>
      <c r="K250" s="239"/>
      <c r="L250" s="218">
        <f>L251</f>
        <v>4000000</v>
      </c>
    </row>
    <row r="251" spans="1:12" ht="75" outlineLevel="7">
      <c r="A251" s="182" t="s">
        <v>47</v>
      </c>
      <c r="B251" s="181" t="s">
        <v>515</v>
      </c>
      <c r="C251" s="181" t="s">
        <v>59</v>
      </c>
      <c r="D251" s="181" t="s">
        <v>353</v>
      </c>
      <c r="E251" s="189" t="s">
        <v>48</v>
      </c>
      <c r="F251" s="185">
        <v>500000</v>
      </c>
      <c r="G251" s="185">
        <v>500000</v>
      </c>
      <c r="H251" s="185">
        <v>4000000</v>
      </c>
      <c r="I251" s="204">
        <v>4000000</v>
      </c>
      <c r="J251" s="239">
        <f t="shared" si="37"/>
        <v>0</v>
      </c>
      <c r="K251" s="239"/>
      <c r="L251" s="204">
        <v>4000000</v>
      </c>
    </row>
    <row r="252" spans="1:12" ht="75" outlineLevel="7">
      <c r="A252" s="182" t="s">
        <v>263</v>
      </c>
      <c r="B252" s="181" t="s">
        <v>515</v>
      </c>
      <c r="C252" s="181" t="s">
        <v>59</v>
      </c>
      <c r="D252" s="181" t="s">
        <v>354</v>
      </c>
      <c r="E252" s="189" t="s">
        <v>6</v>
      </c>
      <c r="F252" s="206">
        <f>F253</f>
        <v>11000000</v>
      </c>
      <c r="G252" s="206">
        <f aca="true" t="shared" si="45" ref="G252:I253">G253</f>
        <v>500000</v>
      </c>
      <c r="H252" s="206">
        <f t="shared" si="45"/>
        <v>5000000</v>
      </c>
      <c r="I252" s="218">
        <f t="shared" si="45"/>
        <v>778000</v>
      </c>
      <c r="J252" s="239">
        <f t="shared" si="37"/>
        <v>-4222000</v>
      </c>
      <c r="K252" s="239"/>
      <c r="L252" s="218">
        <f>L253</f>
        <v>10778000</v>
      </c>
    </row>
    <row r="253" spans="1:12" ht="18.75" outlineLevel="5">
      <c r="A253" s="182" t="s">
        <v>19</v>
      </c>
      <c r="B253" s="181" t="s">
        <v>515</v>
      </c>
      <c r="C253" s="181" t="s">
        <v>59</v>
      </c>
      <c r="D253" s="181" t="s">
        <v>354</v>
      </c>
      <c r="E253" s="189" t="s">
        <v>20</v>
      </c>
      <c r="F253" s="206">
        <f>F254</f>
        <v>11000000</v>
      </c>
      <c r="G253" s="206">
        <f t="shared" si="45"/>
        <v>500000</v>
      </c>
      <c r="H253" s="206">
        <f t="shared" si="45"/>
        <v>5000000</v>
      </c>
      <c r="I253" s="218">
        <f t="shared" si="45"/>
        <v>778000</v>
      </c>
      <c r="J253" s="239">
        <f t="shared" si="37"/>
        <v>-4222000</v>
      </c>
      <c r="K253" s="239"/>
      <c r="L253" s="218">
        <f>L254</f>
        <v>10778000</v>
      </c>
    </row>
    <row r="254" spans="1:12" ht="75" outlineLevel="6">
      <c r="A254" s="182" t="s">
        <v>47</v>
      </c>
      <c r="B254" s="181" t="s">
        <v>515</v>
      </c>
      <c r="C254" s="181" t="s">
        <v>59</v>
      </c>
      <c r="D254" s="181" t="s">
        <v>354</v>
      </c>
      <c r="E254" s="189" t="s">
        <v>48</v>
      </c>
      <c r="F254" s="185">
        <v>11000000</v>
      </c>
      <c r="G254" s="185">
        <v>500000</v>
      </c>
      <c r="H254" s="185">
        <v>5000000</v>
      </c>
      <c r="I254" s="185">
        <f>500000+278000</f>
        <v>778000</v>
      </c>
      <c r="J254" s="239">
        <f t="shared" si="37"/>
        <v>-4222000</v>
      </c>
      <c r="K254" s="239">
        <v>10000000</v>
      </c>
      <c r="L254" s="185">
        <f>500000+278000+10000000</f>
        <v>10778000</v>
      </c>
    </row>
    <row r="255" spans="1:12" ht="93.75" outlineLevel="6">
      <c r="A255" s="182" t="s">
        <v>300</v>
      </c>
      <c r="B255" s="181" t="s">
        <v>515</v>
      </c>
      <c r="C255" s="181" t="s">
        <v>59</v>
      </c>
      <c r="D255" s="181" t="s">
        <v>393</v>
      </c>
      <c r="E255" s="189" t="s">
        <v>6</v>
      </c>
      <c r="F255" s="189"/>
      <c r="G255" s="185">
        <f aca="true" t="shared" si="46" ref="G255:I256">G256</f>
        <v>270000</v>
      </c>
      <c r="H255" s="185">
        <f t="shared" si="46"/>
        <v>500000</v>
      </c>
      <c r="I255" s="204">
        <f t="shared" si="46"/>
        <v>500000</v>
      </c>
      <c r="J255" s="239">
        <f t="shared" si="37"/>
        <v>0</v>
      </c>
      <c r="K255" s="239"/>
      <c r="L255" s="204">
        <f>L256</f>
        <v>500000</v>
      </c>
    </row>
    <row r="256" spans="1:12" ht="56.25" outlineLevel="6">
      <c r="A256" s="182" t="s">
        <v>15</v>
      </c>
      <c r="B256" s="181" t="s">
        <v>515</v>
      </c>
      <c r="C256" s="181" t="s">
        <v>59</v>
      </c>
      <c r="D256" s="181" t="s">
        <v>393</v>
      </c>
      <c r="E256" s="189" t="s">
        <v>16</v>
      </c>
      <c r="F256" s="189"/>
      <c r="G256" s="185">
        <f t="shared" si="46"/>
        <v>270000</v>
      </c>
      <c r="H256" s="185">
        <f t="shared" si="46"/>
        <v>500000</v>
      </c>
      <c r="I256" s="204">
        <f t="shared" si="46"/>
        <v>500000</v>
      </c>
      <c r="J256" s="239">
        <f t="shared" si="37"/>
        <v>0</v>
      </c>
      <c r="K256" s="239"/>
      <c r="L256" s="204">
        <f>L257</f>
        <v>500000</v>
      </c>
    </row>
    <row r="257" spans="1:12" ht="56.25" outlineLevel="6">
      <c r="A257" s="182" t="s">
        <v>17</v>
      </c>
      <c r="B257" s="181" t="s">
        <v>515</v>
      </c>
      <c r="C257" s="181" t="s">
        <v>59</v>
      </c>
      <c r="D257" s="181" t="s">
        <v>393</v>
      </c>
      <c r="E257" s="189" t="s">
        <v>18</v>
      </c>
      <c r="F257" s="189"/>
      <c r="G257" s="185">
        <v>270000</v>
      </c>
      <c r="H257" s="185">
        <v>500000</v>
      </c>
      <c r="I257" s="204">
        <v>500000</v>
      </c>
      <c r="J257" s="239">
        <f t="shared" si="37"/>
        <v>0</v>
      </c>
      <c r="K257" s="239"/>
      <c r="L257" s="204">
        <v>500000</v>
      </c>
    </row>
    <row r="258" spans="1:12" ht="93.75" outlineLevel="7">
      <c r="A258" s="182" t="s">
        <v>264</v>
      </c>
      <c r="B258" s="181" t="s">
        <v>515</v>
      </c>
      <c r="C258" s="181" t="s">
        <v>59</v>
      </c>
      <c r="D258" s="181" t="s">
        <v>394</v>
      </c>
      <c r="E258" s="189" t="s">
        <v>6</v>
      </c>
      <c r="F258" s="189"/>
      <c r="G258" s="185">
        <f aca="true" t="shared" si="47" ref="G258:I259">G259</f>
        <v>200000</v>
      </c>
      <c r="H258" s="185">
        <f t="shared" si="47"/>
        <v>200000</v>
      </c>
      <c r="I258" s="204">
        <f t="shared" si="47"/>
        <v>200000</v>
      </c>
      <c r="J258" s="239">
        <f t="shared" si="37"/>
        <v>0</v>
      </c>
      <c r="K258" s="239"/>
      <c r="L258" s="204">
        <f>L259</f>
        <v>200000</v>
      </c>
    </row>
    <row r="259" spans="1:12" ht="21" customHeight="1" outlineLevel="7">
      <c r="A259" s="182" t="s">
        <v>15</v>
      </c>
      <c r="B259" s="181" t="s">
        <v>515</v>
      </c>
      <c r="C259" s="181" t="s">
        <v>59</v>
      </c>
      <c r="D259" s="181" t="s">
        <v>394</v>
      </c>
      <c r="E259" s="189" t="s">
        <v>16</v>
      </c>
      <c r="F259" s="189"/>
      <c r="G259" s="185">
        <f t="shared" si="47"/>
        <v>200000</v>
      </c>
      <c r="H259" s="185">
        <f t="shared" si="47"/>
        <v>200000</v>
      </c>
      <c r="I259" s="185">
        <f t="shared" si="47"/>
        <v>200000</v>
      </c>
      <c r="J259" s="239">
        <f t="shared" si="37"/>
        <v>0</v>
      </c>
      <c r="K259" s="239"/>
      <c r="L259" s="185">
        <f>L260</f>
        <v>200000</v>
      </c>
    </row>
    <row r="260" spans="1:12" ht="56.25" outlineLevel="7">
      <c r="A260" s="182" t="s">
        <v>17</v>
      </c>
      <c r="B260" s="181" t="s">
        <v>515</v>
      </c>
      <c r="C260" s="181" t="s">
        <v>59</v>
      </c>
      <c r="D260" s="181" t="s">
        <v>394</v>
      </c>
      <c r="E260" s="189" t="s">
        <v>18</v>
      </c>
      <c r="F260" s="189"/>
      <c r="G260" s="185">
        <v>200000</v>
      </c>
      <c r="H260" s="185">
        <v>200000</v>
      </c>
      <c r="I260" s="204">
        <v>200000</v>
      </c>
      <c r="J260" s="239">
        <f t="shared" si="37"/>
        <v>0</v>
      </c>
      <c r="K260" s="239"/>
      <c r="L260" s="204">
        <v>200000</v>
      </c>
    </row>
    <row r="261" spans="1:12" ht="75" outlineLevel="7">
      <c r="A261" s="182" t="s">
        <v>734</v>
      </c>
      <c r="B261" s="181" t="s">
        <v>515</v>
      </c>
      <c r="C261" s="181" t="s">
        <v>59</v>
      </c>
      <c r="D261" s="181" t="s">
        <v>733</v>
      </c>
      <c r="E261" s="181" t="s">
        <v>6</v>
      </c>
      <c r="F261" s="185">
        <f aca="true" t="shared" si="48" ref="F261:I262">F262</f>
        <v>6000000</v>
      </c>
      <c r="G261" s="185">
        <f t="shared" si="48"/>
        <v>0</v>
      </c>
      <c r="H261" s="185">
        <f t="shared" si="48"/>
        <v>0</v>
      </c>
      <c r="I261" s="204">
        <f t="shared" si="48"/>
        <v>0</v>
      </c>
      <c r="J261" s="239">
        <f t="shared" si="37"/>
        <v>0</v>
      </c>
      <c r="K261" s="239"/>
      <c r="L261" s="204">
        <f>L262</f>
        <v>0</v>
      </c>
    </row>
    <row r="262" spans="1:12" ht="56.25" outlineLevel="7">
      <c r="A262" s="182" t="s">
        <v>15</v>
      </c>
      <c r="B262" s="181" t="s">
        <v>515</v>
      </c>
      <c r="C262" s="181" t="s">
        <v>59</v>
      </c>
      <c r="D262" s="181" t="s">
        <v>733</v>
      </c>
      <c r="E262" s="181" t="s">
        <v>16</v>
      </c>
      <c r="F262" s="185">
        <f t="shared" si="48"/>
        <v>6000000</v>
      </c>
      <c r="G262" s="185">
        <f t="shared" si="48"/>
        <v>0</v>
      </c>
      <c r="H262" s="185">
        <f t="shared" si="48"/>
        <v>0</v>
      </c>
      <c r="I262" s="204">
        <f t="shared" si="48"/>
        <v>0</v>
      </c>
      <c r="J262" s="239">
        <f t="shared" si="37"/>
        <v>0</v>
      </c>
      <c r="K262" s="239"/>
      <c r="L262" s="204">
        <f>L263</f>
        <v>0</v>
      </c>
    </row>
    <row r="263" spans="1:12" ht="56.25" outlineLevel="7">
      <c r="A263" s="182" t="s">
        <v>17</v>
      </c>
      <c r="B263" s="181" t="s">
        <v>515</v>
      </c>
      <c r="C263" s="181" t="s">
        <v>59</v>
      </c>
      <c r="D263" s="181" t="s">
        <v>733</v>
      </c>
      <c r="E263" s="181" t="s">
        <v>18</v>
      </c>
      <c r="F263" s="185">
        <v>6000000</v>
      </c>
      <c r="G263" s="185"/>
      <c r="H263" s="185"/>
      <c r="I263" s="204"/>
      <c r="J263" s="239">
        <f t="shared" si="37"/>
        <v>0</v>
      </c>
      <c r="K263" s="239"/>
      <c r="L263" s="204"/>
    </row>
    <row r="264" spans="1:12" ht="56.25" outlineLevel="7">
      <c r="A264" s="182" t="s">
        <v>704</v>
      </c>
      <c r="B264" s="181" t="s">
        <v>515</v>
      </c>
      <c r="C264" s="181" t="s">
        <v>59</v>
      </c>
      <c r="D264" s="181" t="s">
        <v>703</v>
      </c>
      <c r="E264" s="181" t="s">
        <v>6</v>
      </c>
      <c r="F264" s="185">
        <f aca="true" t="shared" si="49" ref="F264:I265">F265</f>
        <v>62000</v>
      </c>
      <c r="G264" s="185">
        <f t="shared" si="49"/>
        <v>0</v>
      </c>
      <c r="H264" s="185">
        <f t="shared" si="49"/>
        <v>0</v>
      </c>
      <c r="I264" s="204">
        <f t="shared" si="49"/>
        <v>0</v>
      </c>
      <c r="J264" s="239">
        <f t="shared" si="37"/>
        <v>0</v>
      </c>
      <c r="K264" s="239"/>
      <c r="L264" s="204">
        <f>L265</f>
        <v>0</v>
      </c>
    </row>
    <row r="265" spans="1:12" ht="56.25" outlineLevel="7">
      <c r="A265" s="182" t="s">
        <v>15</v>
      </c>
      <c r="B265" s="181" t="s">
        <v>515</v>
      </c>
      <c r="C265" s="181" t="s">
        <v>59</v>
      </c>
      <c r="D265" s="181" t="s">
        <v>703</v>
      </c>
      <c r="E265" s="181" t="s">
        <v>16</v>
      </c>
      <c r="F265" s="185">
        <f t="shared" si="49"/>
        <v>62000</v>
      </c>
      <c r="G265" s="185">
        <f t="shared" si="49"/>
        <v>0</v>
      </c>
      <c r="H265" s="185">
        <f t="shared" si="49"/>
        <v>0</v>
      </c>
      <c r="I265" s="204">
        <f t="shared" si="49"/>
        <v>0</v>
      </c>
      <c r="J265" s="239">
        <f t="shared" si="37"/>
        <v>0</v>
      </c>
      <c r="K265" s="239"/>
      <c r="L265" s="204">
        <f>L266</f>
        <v>0</v>
      </c>
    </row>
    <row r="266" spans="1:12" ht="56.25" outlineLevel="7">
      <c r="A266" s="182" t="s">
        <v>17</v>
      </c>
      <c r="B266" s="181" t="s">
        <v>515</v>
      </c>
      <c r="C266" s="181" t="s">
        <v>59</v>
      </c>
      <c r="D266" s="181" t="s">
        <v>703</v>
      </c>
      <c r="E266" s="181" t="s">
        <v>18</v>
      </c>
      <c r="F266" s="185">
        <v>62000</v>
      </c>
      <c r="G266" s="185"/>
      <c r="H266" s="185"/>
      <c r="I266" s="204"/>
      <c r="J266" s="239">
        <f t="shared" si="37"/>
        <v>0</v>
      </c>
      <c r="K266" s="239"/>
      <c r="L266" s="204"/>
    </row>
    <row r="267" spans="1:12" ht="18.75" outlineLevel="7">
      <c r="A267" s="223" t="s">
        <v>467</v>
      </c>
      <c r="B267" s="181" t="s">
        <v>515</v>
      </c>
      <c r="C267" s="181" t="s">
        <v>59</v>
      </c>
      <c r="D267" s="181" t="s">
        <v>725</v>
      </c>
      <c r="E267" s="181" t="s">
        <v>6</v>
      </c>
      <c r="F267" s="185">
        <f>F268</f>
        <v>155994081.64</v>
      </c>
      <c r="G267" s="185"/>
      <c r="H267" s="185"/>
      <c r="I267" s="204"/>
      <c r="J267" s="239">
        <f t="shared" si="37"/>
        <v>0</v>
      </c>
      <c r="K267" s="239"/>
      <c r="L267" s="204"/>
    </row>
    <row r="268" spans="1:12" ht="93.75" outlineLevel="7">
      <c r="A268" s="182" t="s">
        <v>472</v>
      </c>
      <c r="B268" s="181" t="s">
        <v>515</v>
      </c>
      <c r="C268" s="181" t="s">
        <v>59</v>
      </c>
      <c r="D268" s="181" t="s">
        <v>726</v>
      </c>
      <c r="E268" s="181" t="s">
        <v>6</v>
      </c>
      <c r="F268" s="185">
        <f>F269</f>
        <v>155994081.64</v>
      </c>
      <c r="G268" s="185"/>
      <c r="H268" s="185"/>
      <c r="I268" s="204"/>
      <c r="J268" s="239">
        <f t="shared" si="37"/>
        <v>0</v>
      </c>
      <c r="K268" s="239"/>
      <c r="L268" s="204"/>
    </row>
    <row r="269" spans="1:12" ht="75" outlineLevel="7">
      <c r="A269" s="182" t="s">
        <v>265</v>
      </c>
      <c r="B269" s="181" t="s">
        <v>515</v>
      </c>
      <c r="C269" s="181" t="s">
        <v>59</v>
      </c>
      <c r="D269" s="181" t="s">
        <v>726</v>
      </c>
      <c r="E269" s="181" t="s">
        <v>266</v>
      </c>
      <c r="F269" s="185">
        <f>F270</f>
        <v>155994081.64</v>
      </c>
      <c r="G269" s="185"/>
      <c r="H269" s="185"/>
      <c r="I269" s="204"/>
      <c r="J269" s="239">
        <f t="shared" si="37"/>
        <v>0</v>
      </c>
      <c r="K269" s="239"/>
      <c r="L269" s="204"/>
    </row>
    <row r="270" spans="1:12" ht="18.75" outlineLevel="7">
      <c r="A270" s="182" t="s">
        <v>267</v>
      </c>
      <c r="B270" s="181" t="s">
        <v>515</v>
      </c>
      <c r="C270" s="181" t="s">
        <v>59</v>
      </c>
      <c r="D270" s="181" t="s">
        <v>726</v>
      </c>
      <c r="E270" s="181" t="s">
        <v>268</v>
      </c>
      <c r="F270" s="185">
        <f>143460299.73+12533781.91</f>
        <v>155994081.64</v>
      </c>
      <c r="G270" s="185"/>
      <c r="H270" s="185"/>
      <c r="I270" s="204"/>
      <c r="J270" s="239">
        <f t="shared" si="37"/>
        <v>0</v>
      </c>
      <c r="K270" s="239"/>
      <c r="L270" s="204"/>
    </row>
    <row r="271" spans="1:12" ht="18.75" outlineLevel="7">
      <c r="A271" s="182" t="s">
        <v>61</v>
      </c>
      <c r="B271" s="181" t="s">
        <v>515</v>
      </c>
      <c r="C271" s="181" t="s">
        <v>62</v>
      </c>
      <c r="D271" s="181" t="s">
        <v>126</v>
      </c>
      <c r="E271" s="189" t="s">
        <v>6</v>
      </c>
      <c r="F271" s="185">
        <f>F272+F283+F294</f>
        <v>27421266.55</v>
      </c>
      <c r="G271" s="185">
        <f>G272+G283+G294</f>
        <v>26909370.3</v>
      </c>
      <c r="H271" s="185">
        <f>H272+H283+H294</f>
        <v>26807625.42</v>
      </c>
      <c r="I271" s="204">
        <f>I272+I283+I294</f>
        <v>25757625.42</v>
      </c>
      <c r="J271" s="239">
        <f t="shared" si="37"/>
        <v>-1050000</v>
      </c>
      <c r="K271" s="239"/>
      <c r="L271" s="204">
        <f>L272+L283+L294</f>
        <v>36557625.42</v>
      </c>
    </row>
    <row r="272" spans="1:12" ht="81.75" customHeight="1" outlineLevel="7">
      <c r="A272" s="219" t="s">
        <v>349</v>
      </c>
      <c r="B272" s="181" t="s">
        <v>515</v>
      </c>
      <c r="C272" s="220" t="s">
        <v>62</v>
      </c>
      <c r="D272" s="220" t="s">
        <v>134</v>
      </c>
      <c r="E272" s="221" t="s">
        <v>6</v>
      </c>
      <c r="F272" s="191">
        <f>F273</f>
        <v>550000</v>
      </c>
      <c r="G272" s="185">
        <f>G273</f>
        <v>550000</v>
      </c>
      <c r="H272" s="185">
        <f>H273</f>
        <v>3492316</v>
      </c>
      <c r="I272" s="204">
        <f>I273</f>
        <v>2992316</v>
      </c>
      <c r="J272" s="239">
        <f t="shared" si="37"/>
        <v>-500000</v>
      </c>
      <c r="K272" s="239"/>
      <c r="L272" s="204">
        <f>L273</f>
        <v>2992316</v>
      </c>
    </row>
    <row r="273" spans="1:12" ht="37.5" outlineLevel="7">
      <c r="A273" s="182" t="s">
        <v>355</v>
      </c>
      <c r="B273" s="181" t="s">
        <v>515</v>
      </c>
      <c r="C273" s="181" t="s">
        <v>62</v>
      </c>
      <c r="D273" s="181" t="s">
        <v>233</v>
      </c>
      <c r="E273" s="189" t="s">
        <v>6</v>
      </c>
      <c r="F273" s="185">
        <f>F274+F280+F277</f>
        <v>550000</v>
      </c>
      <c r="G273" s="185">
        <f>G274+G280+G277</f>
        <v>550000</v>
      </c>
      <c r="H273" s="185">
        <f>H274+H280+H277</f>
        <v>3492316</v>
      </c>
      <c r="I273" s="185">
        <f>I274+I280+I277</f>
        <v>2992316</v>
      </c>
      <c r="J273" s="239">
        <f t="shared" si="37"/>
        <v>-500000</v>
      </c>
      <c r="K273" s="239"/>
      <c r="L273" s="185">
        <f>L274+L280+L277</f>
        <v>2992316</v>
      </c>
    </row>
    <row r="274" spans="1:12" ht="37.5" outlineLevel="7">
      <c r="A274" s="182" t="s">
        <v>361</v>
      </c>
      <c r="B274" s="181" t="s">
        <v>515</v>
      </c>
      <c r="C274" s="181" t="s">
        <v>62</v>
      </c>
      <c r="D274" s="181" t="s">
        <v>473</v>
      </c>
      <c r="E274" s="189" t="s">
        <v>6</v>
      </c>
      <c r="F274" s="185">
        <f>F275</f>
        <v>200000</v>
      </c>
      <c r="G274" s="185">
        <f aca="true" t="shared" si="50" ref="G274:I275">G275</f>
        <v>200000</v>
      </c>
      <c r="H274" s="185">
        <f t="shared" si="50"/>
        <v>200000</v>
      </c>
      <c r="I274" s="204">
        <f t="shared" si="50"/>
        <v>200000</v>
      </c>
      <c r="J274" s="239">
        <f t="shared" si="37"/>
        <v>0</v>
      </c>
      <c r="K274" s="239"/>
      <c r="L274" s="204">
        <f>L275</f>
        <v>200000</v>
      </c>
    </row>
    <row r="275" spans="1:12" ht="20.25" customHeight="1" outlineLevel="7">
      <c r="A275" s="34" t="s">
        <v>15</v>
      </c>
      <c r="B275" s="181" t="s">
        <v>515</v>
      </c>
      <c r="C275" s="181" t="s">
        <v>62</v>
      </c>
      <c r="D275" s="181" t="s">
        <v>473</v>
      </c>
      <c r="E275" s="189" t="s">
        <v>16</v>
      </c>
      <c r="F275" s="185">
        <f>F276</f>
        <v>200000</v>
      </c>
      <c r="G275" s="185">
        <f t="shared" si="50"/>
        <v>200000</v>
      </c>
      <c r="H275" s="185">
        <f t="shared" si="50"/>
        <v>200000</v>
      </c>
      <c r="I275" s="204">
        <f t="shared" si="50"/>
        <v>200000</v>
      </c>
      <c r="J275" s="239">
        <f t="shared" si="37"/>
        <v>0</v>
      </c>
      <c r="K275" s="239"/>
      <c r="L275" s="204">
        <f>L276</f>
        <v>200000</v>
      </c>
    </row>
    <row r="276" spans="1:12" ht="56.25" outlineLevel="7">
      <c r="A276" s="34" t="s">
        <v>17</v>
      </c>
      <c r="B276" s="181" t="s">
        <v>515</v>
      </c>
      <c r="C276" s="181" t="s">
        <v>62</v>
      </c>
      <c r="D276" s="181" t="s">
        <v>473</v>
      </c>
      <c r="E276" s="189" t="s">
        <v>18</v>
      </c>
      <c r="F276" s="185">
        <v>200000</v>
      </c>
      <c r="G276" s="185">
        <v>200000</v>
      </c>
      <c r="H276" s="185">
        <v>200000</v>
      </c>
      <c r="I276" s="204">
        <v>200000</v>
      </c>
      <c r="J276" s="239">
        <f t="shared" si="37"/>
        <v>0</v>
      </c>
      <c r="K276" s="239"/>
      <c r="L276" s="204">
        <v>200000</v>
      </c>
    </row>
    <row r="277" spans="1:12" ht="75" outlineLevel="7">
      <c r="A277" s="34" t="s">
        <v>794</v>
      </c>
      <c r="B277" s="181" t="s">
        <v>515</v>
      </c>
      <c r="C277" s="181" t="s">
        <v>62</v>
      </c>
      <c r="D277" s="181" t="s">
        <v>793</v>
      </c>
      <c r="E277" s="189" t="s">
        <v>6</v>
      </c>
      <c r="F277" s="185">
        <f>F278</f>
        <v>0</v>
      </c>
      <c r="G277" s="185">
        <f aca="true" t="shared" si="51" ref="G277:I278">G278</f>
        <v>0</v>
      </c>
      <c r="H277" s="185">
        <f t="shared" si="51"/>
        <v>2292316</v>
      </c>
      <c r="I277" s="185">
        <f>I278</f>
        <v>2292316</v>
      </c>
      <c r="J277" s="239">
        <f t="shared" si="37"/>
        <v>0</v>
      </c>
      <c r="K277" s="239"/>
      <c r="L277" s="185">
        <f>L278</f>
        <v>2292316</v>
      </c>
    </row>
    <row r="278" spans="1:12" ht="56.25" outlineLevel="7">
      <c r="A278" s="34" t="s">
        <v>15</v>
      </c>
      <c r="B278" s="181" t="s">
        <v>515</v>
      </c>
      <c r="C278" s="181" t="s">
        <v>62</v>
      </c>
      <c r="D278" s="181" t="s">
        <v>793</v>
      </c>
      <c r="E278" s="189" t="s">
        <v>16</v>
      </c>
      <c r="F278" s="185">
        <f>F279</f>
        <v>0</v>
      </c>
      <c r="G278" s="185">
        <f t="shared" si="51"/>
        <v>0</v>
      </c>
      <c r="H278" s="185">
        <f t="shared" si="51"/>
        <v>2292316</v>
      </c>
      <c r="I278" s="185">
        <f t="shared" si="51"/>
        <v>2292316</v>
      </c>
      <c r="J278" s="239">
        <f t="shared" si="37"/>
        <v>0</v>
      </c>
      <c r="K278" s="239"/>
      <c r="L278" s="185">
        <f>L279</f>
        <v>2292316</v>
      </c>
    </row>
    <row r="279" spans="1:12" ht="56.25" outlineLevel="7">
      <c r="A279" s="34" t="s">
        <v>17</v>
      </c>
      <c r="B279" s="181" t="s">
        <v>515</v>
      </c>
      <c r="C279" s="181" t="s">
        <v>62</v>
      </c>
      <c r="D279" s="181" t="s">
        <v>793</v>
      </c>
      <c r="E279" s="189" t="s">
        <v>18</v>
      </c>
      <c r="F279" s="185">
        <v>0</v>
      </c>
      <c r="G279" s="185">
        <v>0</v>
      </c>
      <c r="H279" s="185">
        <v>2292316</v>
      </c>
      <c r="I279" s="204">
        <v>2292316</v>
      </c>
      <c r="J279" s="239">
        <f t="shared" si="37"/>
        <v>0</v>
      </c>
      <c r="K279" s="239"/>
      <c r="L279" s="204">
        <v>2292316</v>
      </c>
    </row>
    <row r="280" spans="1:12" ht="18.75" customHeight="1" outlineLevel="7">
      <c r="A280" s="182" t="s">
        <v>63</v>
      </c>
      <c r="B280" s="181" t="s">
        <v>515</v>
      </c>
      <c r="C280" s="181" t="s">
        <v>62</v>
      </c>
      <c r="D280" s="181" t="s">
        <v>356</v>
      </c>
      <c r="E280" s="189" t="s">
        <v>6</v>
      </c>
      <c r="F280" s="185">
        <f>F281</f>
        <v>350000</v>
      </c>
      <c r="G280" s="185">
        <f aca="true" t="shared" si="52" ref="G280:I281">G281</f>
        <v>350000</v>
      </c>
      <c r="H280" s="185">
        <f t="shared" si="52"/>
        <v>1000000</v>
      </c>
      <c r="I280" s="204">
        <f t="shared" si="52"/>
        <v>500000</v>
      </c>
      <c r="J280" s="239">
        <f t="shared" si="37"/>
        <v>-500000</v>
      </c>
      <c r="K280" s="239"/>
      <c r="L280" s="204">
        <f>L281</f>
        <v>500000</v>
      </c>
    </row>
    <row r="281" spans="1:12" ht="19.5" customHeight="1" outlineLevel="7">
      <c r="A281" s="182" t="s">
        <v>15</v>
      </c>
      <c r="B281" s="181" t="s">
        <v>515</v>
      </c>
      <c r="C281" s="181" t="s">
        <v>62</v>
      </c>
      <c r="D281" s="181" t="s">
        <v>356</v>
      </c>
      <c r="E281" s="189" t="s">
        <v>16</v>
      </c>
      <c r="F281" s="185">
        <f>F282</f>
        <v>350000</v>
      </c>
      <c r="G281" s="185">
        <f t="shared" si="52"/>
        <v>350000</v>
      </c>
      <c r="H281" s="185">
        <f t="shared" si="52"/>
        <v>1000000</v>
      </c>
      <c r="I281" s="204">
        <f t="shared" si="52"/>
        <v>500000</v>
      </c>
      <c r="J281" s="239">
        <f t="shared" si="37"/>
        <v>-500000</v>
      </c>
      <c r="K281" s="239"/>
      <c r="L281" s="204">
        <f>L282</f>
        <v>500000</v>
      </c>
    </row>
    <row r="282" spans="1:12" ht="56.25" outlineLevel="1">
      <c r="A282" s="182" t="s">
        <v>17</v>
      </c>
      <c r="B282" s="181" t="s">
        <v>515</v>
      </c>
      <c r="C282" s="181" t="s">
        <v>62</v>
      </c>
      <c r="D282" s="181" t="s">
        <v>356</v>
      </c>
      <c r="E282" s="189" t="s">
        <v>18</v>
      </c>
      <c r="F282" s="185">
        <v>350000</v>
      </c>
      <c r="G282" s="185">
        <v>350000</v>
      </c>
      <c r="H282" s="206">
        <v>1000000</v>
      </c>
      <c r="I282" s="218">
        <v>500000</v>
      </c>
      <c r="J282" s="239">
        <f t="shared" si="37"/>
        <v>-500000</v>
      </c>
      <c r="K282" s="239"/>
      <c r="L282" s="218">
        <v>500000</v>
      </c>
    </row>
    <row r="283" spans="1:12" ht="93.75" outlineLevel="1">
      <c r="A283" s="219" t="s">
        <v>523</v>
      </c>
      <c r="B283" s="220" t="s">
        <v>515</v>
      </c>
      <c r="C283" s="220" t="s">
        <v>62</v>
      </c>
      <c r="D283" s="220" t="s">
        <v>524</v>
      </c>
      <c r="E283" s="221" t="s">
        <v>6</v>
      </c>
      <c r="F283" s="191">
        <f>F284</f>
        <v>10960858.32</v>
      </c>
      <c r="G283" s="185">
        <f>G284</f>
        <v>5896668.38</v>
      </c>
      <c r="H283" s="185">
        <f>H284</f>
        <v>8347000</v>
      </c>
      <c r="I283" s="204">
        <f>I284</f>
        <v>7797000</v>
      </c>
      <c r="J283" s="239">
        <f t="shared" si="37"/>
        <v>-550000</v>
      </c>
      <c r="K283" s="239"/>
      <c r="L283" s="204">
        <f>L284</f>
        <v>10797000</v>
      </c>
    </row>
    <row r="284" spans="1:12" ht="56.25" outlineLevel="1">
      <c r="A284" s="182" t="s">
        <v>525</v>
      </c>
      <c r="B284" s="181" t="s">
        <v>515</v>
      </c>
      <c r="C284" s="181" t="s">
        <v>62</v>
      </c>
      <c r="D284" s="181" t="s">
        <v>526</v>
      </c>
      <c r="E284" s="189" t="s">
        <v>6</v>
      </c>
      <c r="F284" s="185">
        <f>F285+F288+F291</f>
        <v>10960858.32</v>
      </c>
      <c r="G284" s="185">
        <f>G285+G288+G291</f>
        <v>5896668.38</v>
      </c>
      <c r="H284" s="185">
        <f>H285+H288+H291</f>
        <v>8347000</v>
      </c>
      <c r="I284" s="204">
        <f>I285+I288+I291</f>
        <v>7797000</v>
      </c>
      <c r="J284" s="239">
        <f aca="true" t="shared" si="53" ref="J284:J350">I284-H284</f>
        <v>-550000</v>
      </c>
      <c r="K284" s="239"/>
      <c r="L284" s="204">
        <f>L285+L288+L291</f>
        <v>10797000</v>
      </c>
    </row>
    <row r="285" spans="1:12" ht="93.75" outlineLevel="1">
      <c r="A285" s="182" t="s">
        <v>527</v>
      </c>
      <c r="B285" s="181" t="s">
        <v>515</v>
      </c>
      <c r="C285" s="181" t="s">
        <v>62</v>
      </c>
      <c r="D285" s="181" t="s">
        <v>528</v>
      </c>
      <c r="E285" s="189" t="s">
        <v>6</v>
      </c>
      <c r="F285" s="185">
        <f>F286</f>
        <v>2000000</v>
      </c>
      <c r="G285" s="185">
        <f aca="true" t="shared" si="54" ref="G285:I286">G286</f>
        <v>1896668.38</v>
      </c>
      <c r="H285" s="185">
        <f t="shared" si="54"/>
        <v>2050000</v>
      </c>
      <c r="I285" s="204">
        <f t="shared" si="54"/>
        <v>1500000</v>
      </c>
      <c r="J285" s="239">
        <f t="shared" si="53"/>
        <v>-550000</v>
      </c>
      <c r="K285" s="239"/>
      <c r="L285" s="204">
        <f>L286</f>
        <v>1500000</v>
      </c>
    </row>
    <row r="286" spans="1:12" ht="19.5" customHeight="1" outlineLevel="1">
      <c r="A286" s="182" t="s">
        <v>15</v>
      </c>
      <c r="B286" s="181" t="s">
        <v>515</v>
      </c>
      <c r="C286" s="181" t="s">
        <v>62</v>
      </c>
      <c r="D286" s="181" t="s">
        <v>528</v>
      </c>
      <c r="E286" s="189" t="s">
        <v>16</v>
      </c>
      <c r="F286" s="185">
        <f>F287</f>
        <v>2000000</v>
      </c>
      <c r="G286" s="185">
        <f t="shared" si="54"/>
        <v>1896668.38</v>
      </c>
      <c r="H286" s="185">
        <f t="shared" si="54"/>
        <v>2050000</v>
      </c>
      <c r="I286" s="204">
        <f t="shared" si="54"/>
        <v>1500000</v>
      </c>
      <c r="J286" s="239">
        <f t="shared" si="53"/>
        <v>-550000</v>
      </c>
      <c r="K286" s="239"/>
      <c r="L286" s="204">
        <f>L287</f>
        <v>1500000</v>
      </c>
    </row>
    <row r="287" spans="1:12" ht="56.25" outlineLevel="1">
      <c r="A287" s="182" t="s">
        <v>17</v>
      </c>
      <c r="B287" s="181" t="s">
        <v>515</v>
      </c>
      <c r="C287" s="181" t="s">
        <v>62</v>
      </c>
      <c r="D287" s="181" t="s">
        <v>528</v>
      </c>
      <c r="E287" s="189" t="s">
        <v>18</v>
      </c>
      <c r="F287" s="185">
        <v>2000000</v>
      </c>
      <c r="G287" s="185">
        <v>1896668.38</v>
      </c>
      <c r="H287" s="206">
        <v>2050000</v>
      </c>
      <c r="I287" s="218">
        <f>1500000</f>
        <v>1500000</v>
      </c>
      <c r="J287" s="239">
        <f t="shared" si="53"/>
        <v>-550000</v>
      </c>
      <c r="K287" s="239"/>
      <c r="L287" s="218">
        <f>1500000</f>
        <v>1500000</v>
      </c>
    </row>
    <row r="288" spans="1:12" ht="75" outlineLevel="1">
      <c r="A288" s="182" t="s">
        <v>529</v>
      </c>
      <c r="B288" s="181" t="s">
        <v>515</v>
      </c>
      <c r="C288" s="181" t="s">
        <v>62</v>
      </c>
      <c r="D288" s="181" t="s">
        <v>530</v>
      </c>
      <c r="E288" s="189" t="s">
        <v>6</v>
      </c>
      <c r="F288" s="185">
        <f>F289</f>
        <v>3751000</v>
      </c>
      <c r="G288" s="185">
        <f aca="true" t="shared" si="55" ref="G288:I289">G289</f>
        <v>1500000</v>
      </c>
      <c r="H288" s="185">
        <f t="shared" si="55"/>
        <v>3621000</v>
      </c>
      <c r="I288" s="204">
        <f t="shared" si="55"/>
        <v>3621000</v>
      </c>
      <c r="J288" s="239">
        <f t="shared" si="53"/>
        <v>0</v>
      </c>
      <c r="K288" s="239"/>
      <c r="L288" s="204">
        <f>L289</f>
        <v>3621000</v>
      </c>
    </row>
    <row r="289" spans="1:12" ht="21" customHeight="1" outlineLevel="1">
      <c r="A289" s="182" t="s">
        <v>15</v>
      </c>
      <c r="B289" s="181" t="s">
        <v>515</v>
      </c>
      <c r="C289" s="181" t="s">
        <v>62</v>
      </c>
      <c r="D289" s="181" t="s">
        <v>530</v>
      </c>
      <c r="E289" s="189" t="s">
        <v>16</v>
      </c>
      <c r="F289" s="185">
        <f>F290</f>
        <v>3751000</v>
      </c>
      <c r="G289" s="185">
        <f t="shared" si="55"/>
        <v>1500000</v>
      </c>
      <c r="H289" s="185">
        <f t="shared" si="55"/>
        <v>3621000</v>
      </c>
      <c r="I289" s="204">
        <f t="shared" si="55"/>
        <v>3621000</v>
      </c>
      <c r="J289" s="239">
        <f t="shared" si="53"/>
        <v>0</v>
      </c>
      <c r="K289" s="239"/>
      <c r="L289" s="204">
        <f>L290</f>
        <v>3621000</v>
      </c>
    </row>
    <row r="290" spans="1:12" ht="56.25" outlineLevel="1">
      <c r="A290" s="182" t="s">
        <v>17</v>
      </c>
      <c r="B290" s="181" t="s">
        <v>515</v>
      </c>
      <c r="C290" s="181" t="s">
        <v>62</v>
      </c>
      <c r="D290" s="181" t="s">
        <v>530</v>
      </c>
      <c r="E290" s="189" t="s">
        <v>18</v>
      </c>
      <c r="F290" s="185">
        <f>1500000+1951000+300000</f>
        <v>3751000</v>
      </c>
      <c r="G290" s="185">
        <v>1500000</v>
      </c>
      <c r="H290" s="206">
        <v>3621000</v>
      </c>
      <c r="I290" s="218">
        <v>3621000</v>
      </c>
      <c r="J290" s="239">
        <f t="shared" si="53"/>
        <v>0</v>
      </c>
      <c r="K290" s="239"/>
      <c r="L290" s="218">
        <v>3621000</v>
      </c>
    </row>
    <row r="291" spans="1:12" ht="47.25" customHeight="1" outlineLevel="1">
      <c r="A291" s="182" t="s">
        <v>531</v>
      </c>
      <c r="B291" s="181" t="s">
        <v>515</v>
      </c>
      <c r="C291" s="181" t="s">
        <v>62</v>
      </c>
      <c r="D291" s="181" t="s">
        <v>532</v>
      </c>
      <c r="E291" s="189" t="s">
        <v>6</v>
      </c>
      <c r="F291" s="185">
        <f>F292</f>
        <v>5209858.32</v>
      </c>
      <c r="G291" s="185">
        <f aca="true" t="shared" si="56" ref="G291:I292">G292</f>
        <v>2500000</v>
      </c>
      <c r="H291" s="185">
        <f t="shared" si="56"/>
        <v>2676000</v>
      </c>
      <c r="I291" s="204">
        <f t="shared" si="56"/>
        <v>2676000</v>
      </c>
      <c r="J291" s="239">
        <f t="shared" si="53"/>
        <v>0</v>
      </c>
      <c r="K291" s="239"/>
      <c r="L291" s="204">
        <f>L292</f>
        <v>5676000</v>
      </c>
    </row>
    <row r="292" spans="1:12" ht="21.75" customHeight="1" outlineLevel="1">
      <c r="A292" s="182" t="s">
        <v>15</v>
      </c>
      <c r="B292" s="181" t="s">
        <v>515</v>
      </c>
      <c r="C292" s="181" t="s">
        <v>62</v>
      </c>
      <c r="D292" s="181" t="s">
        <v>532</v>
      </c>
      <c r="E292" s="189" t="s">
        <v>16</v>
      </c>
      <c r="F292" s="185">
        <f>F293</f>
        <v>5209858.32</v>
      </c>
      <c r="G292" s="185">
        <f t="shared" si="56"/>
        <v>2500000</v>
      </c>
      <c r="H292" s="185">
        <f t="shared" si="56"/>
        <v>2676000</v>
      </c>
      <c r="I292" s="204">
        <f t="shared" si="56"/>
        <v>2676000</v>
      </c>
      <c r="J292" s="239">
        <f t="shared" si="53"/>
        <v>0</v>
      </c>
      <c r="K292" s="239"/>
      <c r="L292" s="204">
        <f>L293</f>
        <v>5676000</v>
      </c>
    </row>
    <row r="293" spans="1:12" ht="56.25" outlineLevel="1">
      <c r="A293" s="182" t="s">
        <v>17</v>
      </c>
      <c r="B293" s="181" t="s">
        <v>515</v>
      </c>
      <c r="C293" s="181" t="s">
        <v>62</v>
      </c>
      <c r="D293" s="181" t="s">
        <v>532</v>
      </c>
      <c r="E293" s="189" t="s">
        <v>18</v>
      </c>
      <c r="F293" s="185">
        <v>5209858.32</v>
      </c>
      <c r="G293" s="185">
        <v>2500000</v>
      </c>
      <c r="H293" s="206">
        <v>2676000</v>
      </c>
      <c r="I293" s="218">
        <f>2676000</f>
        <v>2676000</v>
      </c>
      <c r="J293" s="239">
        <f t="shared" si="53"/>
        <v>0</v>
      </c>
      <c r="K293" s="239">
        <v>3000000</v>
      </c>
      <c r="L293" s="218">
        <f>2676000+3000000</f>
        <v>5676000</v>
      </c>
    </row>
    <row r="294" spans="1:12" ht="37.5" customHeight="1" outlineLevel="1">
      <c r="A294" s="219" t="s">
        <v>533</v>
      </c>
      <c r="B294" s="220" t="s">
        <v>515</v>
      </c>
      <c r="C294" s="220" t="s">
        <v>62</v>
      </c>
      <c r="D294" s="220" t="s">
        <v>534</v>
      </c>
      <c r="E294" s="221" t="s">
        <v>6</v>
      </c>
      <c r="F294" s="191">
        <f>F295+F303</f>
        <v>15910408.23</v>
      </c>
      <c r="G294" s="185">
        <f>G295+G303</f>
        <v>20462701.92</v>
      </c>
      <c r="H294" s="185">
        <f>H295+H303</f>
        <v>14968309.42</v>
      </c>
      <c r="I294" s="204">
        <f>I295+I303</f>
        <v>14968309.42</v>
      </c>
      <c r="J294" s="239">
        <f t="shared" si="53"/>
        <v>0</v>
      </c>
      <c r="K294" s="239"/>
      <c r="L294" s="204">
        <f>L295+L303</f>
        <v>22768309.42</v>
      </c>
    </row>
    <row r="295" spans="1:12" ht="37.5" customHeight="1" outlineLevel="1">
      <c r="A295" s="219" t="s">
        <v>565</v>
      </c>
      <c r="B295" s="220" t="s">
        <v>515</v>
      </c>
      <c r="C295" s="220" t="s">
        <v>62</v>
      </c>
      <c r="D295" s="220" t="s">
        <v>566</v>
      </c>
      <c r="E295" s="221" t="s">
        <v>6</v>
      </c>
      <c r="F295" s="191">
        <f>F296</f>
        <v>8282327.95</v>
      </c>
      <c r="G295" s="185">
        <f>G296+G300</f>
        <v>7018314.5600000005</v>
      </c>
      <c r="H295" s="185">
        <f>H296+H300</f>
        <v>6967934.4</v>
      </c>
      <c r="I295" s="204">
        <f>I296+I300</f>
        <v>6967934.4</v>
      </c>
      <c r="J295" s="239">
        <f t="shared" si="53"/>
        <v>0</v>
      </c>
      <c r="K295" s="239"/>
      <c r="L295" s="204">
        <f>L296+L300</f>
        <v>6967934.4</v>
      </c>
    </row>
    <row r="296" spans="1:12" ht="20.25" customHeight="1" outlineLevel="1">
      <c r="A296" s="182" t="s">
        <v>564</v>
      </c>
      <c r="B296" s="181" t="s">
        <v>515</v>
      </c>
      <c r="C296" s="181" t="s">
        <v>62</v>
      </c>
      <c r="D296" s="181" t="s">
        <v>567</v>
      </c>
      <c r="E296" s="189" t="s">
        <v>6</v>
      </c>
      <c r="F296" s="185">
        <f>F297+F300</f>
        <v>8282327.95</v>
      </c>
      <c r="G296" s="185">
        <f aca="true" t="shared" si="57" ref="G296:I298">G297</f>
        <v>6752074.94</v>
      </c>
      <c r="H296" s="185">
        <f t="shared" si="57"/>
        <v>6752074.94</v>
      </c>
      <c r="I296" s="204">
        <f t="shared" si="57"/>
        <v>6642788.65</v>
      </c>
      <c r="J296" s="239">
        <f t="shared" si="53"/>
        <v>-109286.29000000004</v>
      </c>
      <c r="K296" s="239"/>
      <c r="L296" s="204">
        <f>L297</f>
        <v>6642788.65</v>
      </c>
    </row>
    <row r="297" spans="1:12" ht="20.25" customHeight="1" outlineLevel="1">
      <c r="A297" s="182" t="s">
        <v>563</v>
      </c>
      <c r="B297" s="181" t="s">
        <v>515</v>
      </c>
      <c r="C297" s="181" t="s">
        <v>62</v>
      </c>
      <c r="D297" s="181" t="s">
        <v>568</v>
      </c>
      <c r="E297" s="189" t="s">
        <v>6</v>
      </c>
      <c r="F297" s="185">
        <f>F298</f>
        <v>6850012.11</v>
      </c>
      <c r="G297" s="185">
        <f t="shared" si="57"/>
        <v>6752074.94</v>
      </c>
      <c r="H297" s="185">
        <f t="shared" si="57"/>
        <v>6752074.94</v>
      </c>
      <c r="I297" s="204">
        <f t="shared" si="57"/>
        <v>6642788.65</v>
      </c>
      <c r="J297" s="239">
        <f t="shared" si="53"/>
        <v>-109286.29000000004</v>
      </c>
      <c r="K297" s="239"/>
      <c r="L297" s="204">
        <f>L298</f>
        <v>6642788.65</v>
      </c>
    </row>
    <row r="298" spans="1:12" ht="21" customHeight="1" outlineLevel="1">
      <c r="A298" s="182" t="s">
        <v>15</v>
      </c>
      <c r="B298" s="181" t="s">
        <v>515</v>
      </c>
      <c r="C298" s="181" t="s">
        <v>62</v>
      </c>
      <c r="D298" s="181" t="s">
        <v>568</v>
      </c>
      <c r="E298" s="189" t="s">
        <v>16</v>
      </c>
      <c r="F298" s="185">
        <f>F299</f>
        <v>6850012.11</v>
      </c>
      <c r="G298" s="185">
        <f t="shared" si="57"/>
        <v>6752074.94</v>
      </c>
      <c r="H298" s="185">
        <f t="shared" si="57"/>
        <v>6752074.94</v>
      </c>
      <c r="I298" s="204">
        <f t="shared" si="57"/>
        <v>6642788.65</v>
      </c>
      <c r="J298" s="239">
        <f t="shared" si="53"/>
        <v>-109286.29000000004</v>
      </c>
      <c r="K298" s="239"/>
      <c r="L298" s="204">
        <f>L299</f>
        <v>6642788.65</v>
      </c>
    </row>
    <row r="299" spans="1:12" ht="20.25" customHeight="1" outlineLevel="1">
      <c r="A299" s="182" t="s">
        <v>17</v>
      </c>
      <c r="B299" s="181" t="s">
        <v>515</v>
      </c>
      <c r="C299" s="181" t="s">
        <v>62</v>
      </c>
      <c r="D299" s="181" t="s">
        <v>568</v>
      </c>
      <c r="E299" s="189" t="s">
        <v>18</v>
      </c>
      <c r="F299" s="185">
        <v>6850012.11</v>
      </c>
      <c r="G299" s="185">
        <v>6752074.94</v>
      </c>
      <c r="H299" s="185">
        <v>6752074.94</v>
      </c>
      <c r="I299" s="204">
        <v>6642788.65</v>
      </c>
      <c r="J299" s="239">
        <f t="shared" si="53"/>
        <v>-109286.29000000004</v>
      </c>
      <c r="K299" s="239"/>
      <c r="L299" s="204">
        <v>6642788.65</v>
      </c>
    </row>
    <row r="300" spans="1:12" ht="20.25" customHeight="1" outlineLevel="1">
      <c r="A300" s="34" t="s">
        <v>702</v>
      </c>
      <c r="B300" s="181" t="s">
        <v>515</v>
      </c>
      <c r="C300" s="181" t="s">
        <v>62</v>
      </c>
      <c r="D300" s="181" t="s">
        <v>750</v>
      </c>
      <c r="E300" s="181" t="s">
        <v>6</v>
      </c>
      <c r="F300" s="185">
        <f aca="true" t="shared" si="58" ref="F300:I301">F301</f>
        <v>1432315.84</v>
      </c>
      <c r="G300" s="185">
        <f t="shared" si="58"/>
        <v>266239.62</v>
      </c>
      <c r="H300" s="185">
        <f t="shared" si="58"/>
        <v>215859.46</v>
      </c>
      <c r="I300" s="204">
        <f t="shared" si="58"/>
        <v>325145.75</v>
      </c>
      <c r="J300" s="239">
        <f t="shared" si="53"/>
        <v>109286.29000000001</v>
      </c>
      <c r="K300" s="239"/>
      <c r="L300" s="204">
        <f>L301</f>
        <v>325145.75</v>
      </c>
    </row>
    <row r="301" spans="1:12" ht="20.25" customHeight="1" outlineLevel="1">
      <c r="A301" s="182" t="s">
        <v>15</v>
      </c>
      <c r="B301" s="181" t="s">
        <v>515</v>
      </c>
      <c r="C301" s="181" t="s">
        <v>62</v>
      </c>
      <c r="D301" s="181" t="s">
        <v>750</v>
      </c>
      <c r="E301" s="181" t="s">
        <v>16</v>
      </c>
      <c r="F301" s="185">
        <f t="shared" si="58"/>
        <v>1432315.84</v>
      </c>
      <c r="G301" s="185">
        <f t="shared" si="58"/>
        <v>266239.62</v>
      </c>
      <c r="H301" s="185">
        <f t="shared" si="58"/>
        <v>215859.46</v>
      </c>
      <c r="I301" s="204">
        <f t="shared" si="58"/>
        <v>325145.75</v>
      </c>
      <c r="J301" s="239">
        <f t="shared" si="53"/>
        <v>109286.29000000001</v>
      </c>
      <c r="K301" s="239"/>
      <c r="L301" s="204">
        <f>L302</f>
        <v>325145.75</v>
      </c>
    </row>
    <row r="302" spans="1:12" ht="20.25" customHeight="1" outlineLevel="1">
      <c r="A302" s="182" t="s">
        <v>17</v>
      </c>
      <c r="B302" s="181" t="s">
        <v>515</v>
      </c>
      <c r="C302" s="181" t="s">
        <v>62</v>
      </c>
      <c r="D302" s="181" t="s">
        <v>750</v>
      </c>
      <c r="E302" s="181" t="s">
        <v>18</v>
      </c>
      <c r="F302" s="185">
        <v>1432315.84</v>
      </c>
      <c r="G302" s="185">
        <v>266239.62</v>
      </c>
      <c r="H302" s="185">
        <v>215859.46</v>
      </c>
      <c r="I302" s="204">
        <f>215859.46+109286.29</f>
        <v>325145.75</v>
      </c>
      <c r="J302" s="239">
        <f t="shared" si="53"/>
        <v>109286.29000000001</v>
      </c>
      <c r="K302" s="239"/>
      <c r="L302" s="204">
        <f>215859.46+109286.29</f>
        <v>325145.75</v>
      </c>
    </row>
    <row r="303" spans="1:12" ht="75" outlineLevel="1">
      <c r="A303" s="231" t="s">
        <v>569</v>
      </c>
      <c r="B303" s="181" t="s">
        <v>515</v>
      </c>
      <c r="C303" s="181" t="s">
        <v>62</v>
      </c>
      <c r="D303" s="220" t="s">
        <v>571</v>
      </c>
      <c r="E303" s="221" t="s">
        <v>6</v>
      </c>
      <c r="F303" s="191">
        <f>F304</f>
        <v>7628080.279999999</v>
      </c>
      <c r="G303" s="185">
        <f>G304</f>
        <v>13444387.36</v>
      </c>
      <c r="H303" s="185">
        <f>H304</f>
        <v>8000375.02</v>
      </c>
      <c r="I303" s="204">
        <f>I304</f>
        <v>8000375.02</v>
      </c>
      <c r="J303" s="239">
        <f t="shared" si="53"/>
        <v>0</v>
      </c>
      <c r="K303" s="239"/>
      <c r="L303" s="204">
        <f aca="true" t="shared" si="59" ref="L303:L309">L304</f>
        <v>15800375.02</v>
      </c>
    </row>
    <row r="304" spans="1:12" ht="56.25" outlineLevel="1">
      <c r="A304" s="231" t="s">
        <v>570</v>
      </c>
      <c r="B304" s="181" t="s">
        <v>515</v>
      </c>
      <c r="C304" s="181" t="s">
        <v>62</v>
      </c>
      <c r="D304" s="220" t="s">
        <v>572</v>
      </c>
      <c r="E304" s="221" t="s">
        <v>6</v>
      </c>
      <c r="F304" s="191">
        <f>F305+F308+F311+F314</f>
        <v>7628080.279999999</v>
      </c>
      <c r="G304" s="191">
        <f>G305+G308+G311+G314</f>
        <v>13444387.36</v>
      </c>
      <c r="H304" s="191">
        <f>H305+H308+H311+H314</f>
        <v>8000375.02</v>
      </c>
      <c r="I304" s="191">
        <f>I305+I308+I311+I314</f>
        <v>8000375.02</v>
      </c>
      <c r="J304" s="239">
        <f t="shared" si="53"/>
        <v>0</v>
      </c>
      <c r="K304" s="239"/>
      <c r="L304" s="191">
        <f>L305+L308+L311+L314</f>
        <v>15800375.02</v>
      </c>
    </row>
    <row r="305" spans="1:12" ht="112.5" outlineLevel="1">
      <c r="A305" s="34" t="s">
        <v>584</v>
      </c>
      <c r="B305" s="181" t="s">
        <v>515</v>
      </c>
      <c r="C305" s="181" t="s">
        <v>62</v>
      </c>
      <c r="D305" s="181" t="s">
        <v>609</v>
      </c>
      <c r="E305" s="189" t="s">
        <v>6</v>
      </c>
      <c r="F305" s="191">
        <f>F306</f>
        <v>6501429.37</v>
      </c>
      <c r="G305" s="185">
        <f aca="true" t="shared" si="60" ref="G305:I306">G306</f>
        <v>13041055.74</v>
      </c>
      <c r="H305" s="185">
        <f t="shared" si="60"/>
        <v>6855579.56</v>
      </c>
      <c r="I305" s="204">
        <f t="shared" si="60"/>
        <v>6855579.56</v>
      </c>
      <c r="J305" s="239">
        <f t="shared" si="53"/>
        <v>0</v>
      </c>
      <c r="K305" s="239"/>
      <c r="L305" s="204">
        <f>L306</f>
        <v>6855579.56</v>
      </c>
    </row>
    <row r="306" spans="1:12" ht="21" customHeight="1" outlineLevel="1">
      <c r="A306" s="182" t="s">
        <v>15</v>
      </c>
      <c r="B306" s="181" t="s">
        <v>515</v>
      </c>
      <c r="C306" s="181" t="s">
        <v>62</v>
      </c>
      <c r="D306" s="181" t="s">
        <v>609</v>
      </c>
      <c r="E306" s="189" t="s">
        <v>16</v>
      </c>
      <c r="F306" s="191">
        <f>F307</f>
        <v>6501429.37</v>
      </c>
      <c r="G306" s="185">
        <f t="shared" si="60"/>
        <v>13041055.74</v>
      </c>
      <c r="H306" s="185">
        <f t="shared" si="60"/>
        <v>6855579.56</v>
      </c>
      <c r="I306" s="204">
        <f t="shared" si="60"/>
        <v>6855579.56</v>
      </c>
      <c r="J306" s="239">
        <f t="shared" si="53"/>
        <v>0</v>
      </c>
      <c r="K306" s="239"/>
      <c r="L306" s="204">
        <f>L307</f>
        <v>6855579.56</v>
      </c>
    </row>
    <row r="307" spans="1:12" ht="56.25" outlineLevel="1">
      <c r="A307" s="182" t="s">
        <v>17</v>
      </c>
      <c r="B307" s="181" t="s">
        <v>515</v>
      </c>
      <c r="C307" s="181" t="s">
        <v>62</v>
      </c>
      <c r="D307" s="181" t="s">
        <v>609</v>
      </c>
      <c r="E307" s="189" t="s">
        <v>18</v>
      </c>
      <c r="F307" s="191">
        <v>6501429.37</v>
      </c>
      <c r="G307" s="185">
        <v>13041055.74</v>
      </c>
      <c r="H307" s="185">
        <v>6855579.56</v>
      </c>
      <c r="I307" s="204">
        <v>6855579.56</v>
      </c>
      <c r="J307" s="239">
        <f t="shared" si="53"/>
        <v>0</v>
      </c>
      <c r="K307" s="239"/>
      <c r="L307" s="204">
        <v>6855579.56</v>
      </c>
    </row>
    <row r="308" spans="1:12" ht="39.75" customHeight="1" outlineLevel="1">
      <c r="A308" s="34" t="s">
        <v>574</v>
      </c>
      <c r="B308" s="181" t="s">
        <v>515</v>
      </c>
      <c r="C308" s="181" t="s">
        <v>62</v>
      </c>
      <c r="D308" s="181" t="s">
        <v>573</v>
      </c>
      <c r="E308" s="189" t="s">
        <v>6</v>
      </c>
      <c r="F308" s="185">
        <f aca="true" t="shared" si="61" ref="F308:I309">F309</f>
        <v>201075.14</v>
      </c>
      <c r="G308" s="185">
        <f t="shared" si="61"/>
        <v>403331.62</v>
      </c>
      <c r="H308" s="185">
        <f t="shared" si="61"/>
        <v>403331.62</v>
      </c>
      <c r="I308" s="204">
        <f t="shared" si="61"/>
        <v>403331.62</v>
      </c>
      <c r="J308" s="239">
        <f t="shared" si="53"/>
        <v>0</v>
      </c>
      <c r="K308" s="239"/>
      <c r="L308" s="204">
        <f t="shared" si="59"/>
        <v>403331.62</v>
      </c>
    </row>
    <row r="309" spans="1:12" ht="21.75" customHeight="1" outlineLevel="1">
      <c r="A309" s="182" t="s">
        <v>15</v>
      </c>
      <c r="B309" s="181" t="s">
        <v>515</v>
      </c>
      <c r="C309" s="181" t="s">
        <v>62</v>
      </c>
      <c r="D309" s="181" t="s">
        <v>573</v>
      </c>
      <c r="E309" s="189" t="s">
        <v>16</v>
      </c>
      <c r="F309" s="185">
        <f t="shared" si="61"/>
        <v>201075.14</v>
      </c>
      <c r="G309" s="185">
        <f t="shared" si="61"/>
        <v>403331.62</v>
      </c>
      <c r="H309" s="185">
        <f t="shared" si="61"/>
        <v>403331.62</v>
      </c>
      <c r="I309" s="204">
        <f t="shared" si="61"/>
        <v>403331.62</v>
      </c>
      <c r="J309" s="239">
        <f t="shared" si="53"/>
        <v>0</v>
      </c>
      <c r="K309" s="239"/>
      <c r="L309" s="204">
        <f t="shared" si="59"/>
        <v>403331.62</v>
      </c>
    </row>
    <row r="310" spans="1:12" ht="39.75" customHeight="1" outlineLevel="1">
      <c r="A310" s="182" t="s">
        <v>17</v>
      </c>
      <c r="B310" s="181" t="s">
        <v>515</v>
      </c>
      <c r="C310" s="181" t="s">
        <v>62</v>
      </c>
      <c r="D310" s="181" t="s">
        <v>573</v>
      </c>
      <c r="E310" s="189" t="s">
        <v>18</v>
      </c>
      <c r="F310" s="185">
        <v>201075.14</v>
      </c>
      <c r="G310" s="185">
        <v>403331.62</v>
      </c>
      <c r="H310" s="206">
        <v>403331.62</v>
      </c>
      <c r="I310" s="218">
        <v>403331.62</v>
      </c>
      <c r="J310" s="239">
        <f t="shared" si="53"/>
        <v>0</v>
      </c>
      <c r="K310" s="239"/>
      <c r="L310" s="218">
        <v>403331.62</v>
      </c>
    </row>
    <row r="311" spans="1:12" ht="39.75" customHeight="1" outlineLevel="1">
      <c r="A311" s="182" t="s">
        <v>702</v>
      </c>
      <c r="B311" s="181" t="s">
        <v>515</v>
      </c>
      <c r="C311" s="181" t="s">
        <v>62</v>
      </c>
      <c r="D311" s="181" t="s">
        <v>701</v>
      </c>
      <c r="E311" s="181" t="s">
        <v>6</v>
      </c>
      <c r="F311" s="185">
        <f aca="true" t="shared" si="62" ref="F311:I312">F312</f>
        <v>925575.77</v>
      </c>
      <c r="G311" s="185">
        <f t="shared" si="62"/>
        <v>0</v>
      </c>
      <c r="H311" s="185">
        <f t="shared" si="62"/>
        <v>679463.84</v>
      </c>
      <c r="I311" s="204">
        <f t="shared" si="62"/>
        <v>679463.84</v>
      </c>
      <c r="J311" s="239">
        <f t="shared" si="53"/>
        <v>0</v>
      </c>
      <c r="K311" s="239"/>
      <c r="L311" s="204">
        <f>L312</f>
        <v>8479463.84</v>
      </c>
    </row>
    <row r="312" spans="1:12" ht="39.75" customHeight="1" outlineLevel="1">
      <c r="A312" s="182" t="s">
        <v>15</v>
      </c>
      <c r="B312" s="181" t="s">
        <v>515</v>
      </c>
      <c r="C312" s="181" t="s">
        <v>62</v>
      </c>
      <c r="D312" s="181" t="s">
        <v>701</v>
      </c>
      <c r="E312" s="181" t="s">
        <v>16</v>
      </c>
      <c r="F312" s="185">
        <f t="shared" si="62"/>
        <v>925575.77</v>
      </c>
      <c r="G312" s="185">
        <f t="shared" si="62"/>
        <v>0</v>
      </c>
      <c r="H312" s="185">
        <f t="shared" si="62"/>
        <v>679463.84</v>
      </c>
      <c r="I312" s="204">
        <f t="shared" si="62"/>
        <v>679463.84</v>
      </c>
      <c r="J312" s="239">
        <f t="shared" si="53"/>
        <v>0</v>
      </c>
      <c r="K312" s="239"/>
      <c r="L312" s="204">
        <f>L313</f>
        <v>8479463.84</v>
      </c>
    </row>
    <row r="313" spans="1:12" ht="39.75" customHeight="1" outlineLevel="1">
      <c r="A313" s="182" t="s">
        <v>17</v>
      </c>
      <c r="B313" s="181" t="s">
        <v>515</v>
      </c>
      <c r="C313" s="181" t="s">
        <v>62</v>
      </c>
      <c r="D313" s="181" t="s">
        <v>701</v>
      </c>
      <c r="E313" s="181" t="s">
        <v>18</v>
      </c>
      <c r="F313" s="185">
        <v>925575.77</v>
      </c>
      <c r="G313" s="185">
        <v>0</v>
      </c>
      <c r="H313" s="206">
        <v>679463.84</v>
      </c>
      <c r="I313" s="218">
        <f>679463.84</f>
        <v>679463.84</v>
      </c>
      <c r="J313" s="239">
        <f t="shared" si="53"/>
        <v>0</v>
      </c>
      <c r="K313" s="239">
        <v>7800000</v>
      </c>
      <c r="L313" s="218">
        <f>679463.84+7800000</f>
        <v>8479463.84</v>
      </c>
    </row>
    <row r="314" spans="1:12" ht="58.5" customHeight="1" outlineLevel="1">
      <c r="A314" s="182" t="s">
        <v>704</v>
      </c>
      <c r="B314" s="181" t="s">
        <v>515</v>
      </c>
      <c r="C314" s="181" t="s">
        <v>62</v>
      </c>
      <c r="D314" s="181" t="s">
        <v>792</v>
      </c>
      <c r="E314" s="181" t="s">
        <v>6</v>
      </c>
      <c r="F314" s="185">
        <f>F315</f>
        <v>0</v>
      </c>
      <c r="G314" s="185">
        <f aca="true" t="shared" si="63" ref="G314:I315">G315</f>
        <v>0</v>
      </c>
      <c r="H314" s="185">
        <f t="shared" si="63"/>
        <v>62000</v>
      </c>
      <c r="I314" s="185">
        <f t="shared" si="63"/>
        <v>62000</v>
      </c>
      <c r="J314" s="239">
        <f t="shared" si="53"/>
        <v>0</v>
      </c>
      <c r="K314" s="239"/>
      <c r="L314" s="185">
        <f>L315</f>
        <v>62000</v>
      </c>
    </row>
    <row r="315" spans="1:12" ht="39.75" customHeight="1" outlineLevel="1">
      <c r="A315" s="182" t="s">
        <v>15</v>
      </c>
      <c r="B315" s="181" t="s">
        <v>515</v>
      </c>
      <c r="C315" s="181" t="s">
        <v>62</v>
      </c>
      <c r="D315" s="181" t="s">
        <v>792</v>
      </c>
      <c r="E315" s="181" t="s">
        <v>16</v>
      </c>
      <c r="F315" s="185">
        <f>F316</f>
        <v>0</v>
      </c>
      <c r="G315" s="185">
        <f t="shared" si="63"/>
        <v>0</v>
      </c>
      <c r="H315" s="185">
        <f t="shared" si="63"/>
        <v>62000</v>
      </c>
      <c r="I315" s="185">
        <f t="shared" si="63"/>
        <v>62000</v>
      </c>
      <c r="J315" s="239">
        <f t="shared" si="53"/>
        <v>0</v>
      </c>
      <c r="K315" s="239"/>
      <c r="L315" s="185">
        <f>L316</f>
        <v>62000</v>
      </c>
    </row>
    <row r="316" spans="1:12" ht="39.75" customHeight="1" outlineLevel="1">
      <c r="A316" s="182" t="s">
        <v>17</v>
      </c>
      <c r="B316" s="181" t="s">
        <v>515</v>
      </c>
      <c r="C316" s="181" t="s">
        <v>62</v>
      </c>
      <c r="D316" s="181" t="s">
        <v>792</v>
      </c>
      <c r="E316" s="181" t="s">
        <v>18</v>
      </c>
      <c r="F316" s="185">
        <v>0</v>
      </c>
      <c r="G316" s="185">
        <v>0</v>
      </c>
      <c r="H316" s="206">
        <v>62000</v>
      </c>
      <c r="I316" s="218">
        <v>62000</v>
      </c>
      <c r="J316" s="239">
        <f t="shared" si="53"/>
        <v>0</v>
      </c>
      <c r="K316" s="239"/>
      <c r="L316" s="218">
        <v>62000</v>
      </c>
    </row>
    <row r="317" spans="1:12" ht="37.5" outlineLevel="7">
      <c r="A317" s="182" t="s">
        <v>293</v>
      </c>
      <c r="B317" s="181" t="s">
        <v>515</v>
      </c>
      <c r="C317" s="181" t="s">
        <v>294</v>
      </c>
      <c r="D317" s="181" t="s">
        <v>126</v>
      </c>
      <c r="E317" s="189" t="s">
        <v>6</v>
      </c>
      <c r="F317" s="206">
        <f>F318</f>
        <v>840344.84</v>
      </c>
      <c r="G317" s="206">
        <f aca="true" t="shared" si="64" ref="G317:I318">G318</f>
        <v>990344.84</v>
      </c>
      <c r="H317" s="206">
        <f t="shared" si="64"/>
        <v>7460868.76</v>
      </c>
      <c r="I317" s="206">
        <f t="shared" si="64"/>
        <v>7460868.76</v>
      </c>
      <c r="J317" s="239">
        <f t="shared" si="53"/>
        <v>0</v>
      </c>
      <c r="K317" s="239"/>
      <c r="L317" s="206">
        <f>L318</f>
        <v>7460868.76</v>
      </c>
    </row>
    <row r="318" spans="1:12" ht="38.25" customHeight="1" outlineLevel="7">
      <c r="A318" s="219" t="s">
        <v>428</v>
      </c>
      <c r="B318" s="220" t="s">
        <v>515</v>
      </c>
      <c r="C318" s="220" t="s">
        <v>294</v>
      </c>
      <c r="D318" s="220" t="s">
        <v>134</v>
      </c>
      <c r="E318" s="221" t="s">
        <v>6</v>
      </c>
      <c r="F318" s="232">
        <f>F319</f>
        <v>840344.84</v>
      </c>
      <c r="G318" s="232">
        <f t="shared" si="64"/>
        <v>990344.84</v>
      </c>
      <c r="H318" s="232">
        <f t="shared" si="64"/>
        <v>7460868.76</v>
      </c>
      <c r="I318" s="232">
        <f t="shared" si="64"/>
        <v>7460868.76</v>
      </c>
      <c r="J318" s="239">
        <f t="shared" si="53"/>
        <v>0</v>
      </c>
      <c r="K318" s="239"/>
      <c r="L318" s="232">
        <f>L319</f>
        <v>7460868.76</v>
      </c>
    </row>
    <row r="319" spans="1:12" ht="75" outlineLevel="7">
      <c r="A319" s="182" t="s">
        <v>357</v>
      </c>
      <c r="B319" s="181" t="s">
        <v>515</v>
      </c>
      <c r="C319" s="181" t="s">
        <v>294</v>
      </c>
      <c r="D319" s="181" t="s">
        <v>351</v>
      </c>
      <c r="E319" s="189" t="s">
        <v>6</v>
      </c>
      <c r="F319" s="206">
        <f>F320+F323</f>
        <v>840344.84</v>
      </c>
      <c r="G319" s="206">
        <f>G320+G323</f>
        <v>990344.84</v>
      </c>
      <c r="H319" s="206">
        <f>H320+H323</f>
        <v>7460868.76</v>
      </c>
      <c r="I319" s="206">
        <f>I320+I323</f>
        <v>7460868.76</v>
      </c>
      <c r="J319" s="239">
        <f t="shared" si="53"/>
        <v>0</v>
      </c>
      <c r="K319" s="239"/>
      <c r="L319" s="206">
        <f>L320+L323</f>
        <v>7460868.76</v>
      </c>
    </row>
    <row r="320" spans="1:12" ht="75" outlineLevel="7">
      <c r="A320" s="209" t="s">
        <v>580</v>
      </c>
      <c r="B320" s="181" t="s">
        <v>515</v>
      </c>
      <c r="C320" s="181" t="s">
        <v>294</v>
      </c>
      <c r="D320" s="181" t="s">
        <v>610</v>
      </c>
      <c r="E320" s="181" t="s">
        <v>6</v>
      </c>
      <c r="F320" s="206">
        <f>F321</f>
        <v>690344.84</v>
      </c>
      <c r="G320" s="206">
        <f aca="true" t="shared" si="65" ref="G320:I321">G321</f>
        <v>690344.84</v>
      </c>
      <c r="H320" s="206">
        <f t="shared" si="65"/>
        <v>7160868.76</v>
      </c>
      <c r="I320" s="206">
        <f t="shared" si="65"/>
        <v>7160868.76</v>
      </c>
      <c r="J320" s="239">
        <f t="shared" si="53"/>
        <v>0</v>
      </c>
      <c r="K320" s="239"/>
      <c r="L320" s="206">
        <f>L321</f>
        <v>7160868.76</v>
      </c>
    </row>
    <row r="321" spans="1:12" ht="18.75" outlineLevel="7">
      <c r="A321" s="182" t="s">
        <v>19</v>
      </c>
      <c r="B321" s="181" t="s">
        <v>515</v>
      </c>
      <c r="C321" s="181" t="s">
        <v>294</v>
      </c>
      <c r="D321" s="181" t="s">
        <v>610</v>
      </c>
      <c r="E321" s="181" t="s">
        <v>20</v>
      </c>
      <c r="F321" s="206">
        <f>F322</f>
        <v>690344.84</v>
      </c>
      <c r="G321" s="206">
        <f t="shared" si="65"/>
        <v>690344.84</v>
      </c>
      <c r="H321" s="206">
        <f t="shared" si="65"/>
        <v>7160868.76</v>
      </c>
      <c r="I321" s="206">
        <f t="shared" si="65"/>
        <v>7160868.76</v>
      </c>
      <c r="J321" s="239">
        <f t="shared" si="53"/>
        <v>0</v>
      </c>
      <c r="K321" s="239"/>
      <c r="L321" s="206">
        <f>L322</f>
        <v>7160868.76</v>
      </c>
    </row>
    <row r="322" spans="1:12" ht="75" outlineLevel="7">
      <c r="A322" s="182" t="s">
        <v>47</v>
      </c>
      <c r="B322" s="181" t="s">
        <v>515</v>
      </c>
      <c r="C322" s="181" t="s">
        <v>294</v>
      </c>
      <c r="D322" s="181" t="s">
        <v>610</v>
      </c>
      <c r="E322" s="181" t="s">
        <v>48</v>
      </c>
      <c r="F322" s="206">
        <v>690344.84</v>
      </c>
      <c r="G322" s="206">
        <v>690344.84</v>
      </c>
      <c r="H322" s="206">
        <v>7160868.76</v>
      </c>
      <c r="I322" s="206">
        <v>7160868.76</v>
      </c>
      <c r="J322" s="239">
        <f t="shared" si="53"/>
        <v>0</v>
      </c>
      <c r="K322" s="239"/>
      <c r="L322" s="206">
        <v>7160868.76</v>
      </c>
    </row>
    <row r="323" spans="1:12" ht="75" outlineLevel="7">
      <c r="A323" s="182" t="s">
        <v>307</v>
      </c>
      <c r="B323" s="181" t="s">
        <v>515</v>
      </c>
      <c r="C323" s="181" t="s">
        <v>294</v>
      </c>
      <c r="D323" s="181" t="s">
        <v>358</v>
      </c>
      <c r="E323" s="189" t="s">
        <v>6</v>
      </c>
      <c r="F323" s="206">
        <f>F324</f>
        <v>150000</v>
      </c>
      <c r="G323" s="206">
        <f aca="true" t="shared" si="66" ref="G323:I324">G324</f>
        <v>300000</v>
      </c>
      <c r="H323" s="206">
        <f t="shared" si="66"/>
        <v>300000</v>
      </c>
      <c r="I323" s="218">
        <f t="shared" si="66"/>
        <v>300000</v>
      </c>
      <c r="J323" s="239">
        <f t="shared" si="53"/>
        <v>0</v>
      </c>
      <c r="K323" s="239"/>
      <c r="L323" s="218">
        <f>L324</f>
        <v>300000</v>
      </c>
    </row>
    <row r="324" spans="1:12" ht="18.75" outlineLevel="7">
      <c r="A324" s="182" t="s">
        <v>19</v>
      </c>
      <c r="B324" s="181" t="s">
        <v>515</v>
      </c>
      <c r="C324" s="181" t="s">
        <v>294</v>
      </c>
      <c r="D324" s="181" t="s">
        <v>358</v>
      </c>
      <c r="E324" s="189" t="s">
        <v>20</v>
      </c>
      <c r="F324" s="206">
        <f>F325</f>
        <v>150000</v>
      </c>
      <c r="G324" s="206">
        <f t="shared" si="66"/>
        <v>300000</v>
      </c>
      <c r="H324" s="206">
        <f t="shared" si="66"/>
        <v>300000</v>
      </c>
      <c r="I324" s="218">
        <f t="shared" si="66"/>
        <v>300000</v>
      </c>
      <c r="J324" s="239">
        <f t="shared" si="53"/>
        <v>0</v>
      </c>
      <c r="K324" s="239"/>
      <c r="L324" s="218">
        <f>L325</f>
        <v>300000</v>
      </c>
    </row>
    <row r="325" spans="1:12" ht="75" outlineLevel="7">
      <c r="A325" s="182" t="s">
        <v>47</v>
      </c>
      <c r="B325" s="181" t="s">
        <v>515</v>
      </c>
      <c r="C325" s="181" t="s">
        <v>294</v>
      </c>
      <c r="D325" s="181" t="s">
        <v>358</v>
      </c>
      <c r="E325" s="189" t="s">
        <v>48</v>
      </c>
      <c r="F325" s="185">
        <v>150000</v>
      </c>
      <c r="G325" s="185">
        <v>300000</v>
      </c>
      <c r="H325" s="241">
        <v>300000</v>
      </c>
      <c r="I325" s="227">
        <v>300000</v>
      </c>
      <c r="J325" s="239">
        <f t="shared" si="53"/>
        <v>0</v>
      </c>
      <c r="K325" s="239"/>
      <c r="L325" s="227">
        <v>300000</v>
      </c>
    </row>
    <row r="326" spans="1:12" ht="18.75" outlineLevel="3">
      <c r="A326" s="219" t="s">
        <v>64</v>
      </c>
      <c r="B326" s="181" t="s">
        <v>515</v>
      </c>
      <c r="C326" s="220" t="s">
        <v>65</v>
      </c>
      <c r="D326" s="220" t="s">
        <v>126</v>
      </c>
      <c r="E326" s="221" t="s">
        <v>6</v>
      </c>
      <c r="F326" s="191">
        <f>F327</f>
        <v>515000</v>
      </c>
      <c r="G326" s="191">
        <f>G327</f>
        <v>515000</v>
      </c>
      <c r="H326" s="191">
        <f>H327</f>
        <v>515000</v>
      </c>
      <c r="I326" s="222">
        <f>I327</f>
        <v>515000</v>
      </c>
      <c r="J326" s="239">
        <f t="shared" si="53"/>
        <v>0</v>
      </c>
      <c r="K326" s="239"/>
      <c r="L326" s="222">
        <f>L327</f>
        <v>515000</v>
      </c>
    </row>
    <row r="327" spans="1:12" ht="37.5" outlineLevel="4">
      <c r="A327" s="182" t="s">
        <v>66</v>
      </c>
      <c r="B327" s="181" t="s">
        <v>515</v>
      </c>
      <c r="C327" s="181" t="s">
        <v>67</v>
      </c>
      <c r="D327" s="181" t="s">
        <v>126</v>
      </c>
      <c r="E327" s="189" t="s">
        <v>6</v>
      </c>
      <c r="F327" s="185">
        <f>F328+F337</f>
        <v>515000</v>
      </c>
      <c r="G327" s="185">
        <f>G328+G337</f>
        <v>515000</v>
      </c>
      <c r="H327" s="185">
        <f>H328+H337</f>
        <v>515000</v>
      </c>
      <c r="I327" s="204">
        <f>I328+I337</f>
        <v>515000</v>
      </c>
      <c r="J327" s="239">
        <f t="shared" si="53"/>
        <v>0</v>
      </c>
      <c r="K327" s="239"/>
      <c r="L327" s="204">
        <f>L328+L337</f>
        <v>515000</v>
      </c>
    </row>
    <row r="328" spans="1:12" ht="75" outlineLevel="5">
      <c r="A328" s="219" t="s">
        <v>359</v>
      </c>
      <c r="B328" s="220" t="s">
        <v>515</v>
      </c>
      <c r="C328" s="220" t="s">
        <v>67</v>
      </c>
      <c r="D328" s="220" t="s">
        <v>135</v>
      </c>
      <c r="E328" s="221" t="s">
        <v>6</v>
      </c>
      <c r="F328" s="191">
        <f>F329+F333</f>
        <v>470000</v>
      </c>
      <c r="G328" s="191">
        <f>G329+G333</f>
        <v>470000</v>
      </c>
      <c r="H328" s="191">
        <f>H329+H333</f>
        <v>470000</v>
      </c>
      <c r="I328" s="222">
        <f>I329+I333</f>
        <v>470000</v>
      </c>
      <c r="J328" s="239">
        <f t="shared" si="53"/>
        <v>0</v>
      </c>
      <c r="K328" s="239"/>
      <c r="L328" s="222">
        <f>L329+L333</f>
        <v>470000</v>
      </c>
    </row>
    <row r="329" spans="1:12" ht="39.75" customHeight="1" outlineLevel="6">
      <c r="A329" s="182" t="s">
        <v>360</v>
      </c>
      <c r="B329" s="181" t="s">
        <v>515</v>
      </c>
      <c r="C329" s="181" t="s">
        <v>67</v>
      </c>
      <c r="D329" s="181" t="s">
        <v>395</v>
      </c>
      <c r="E329" s="189" t="s">
        <v>6</v>
      </c>
      <c r="F329" s="185">
        <f>F330</f>
        <v>440000</v>
      </c>
      <c r="G329" s="185">
        <f>G330</f>
        <v>440000</v>
      </c>
      <c r="H329" s="185">
        <f>H330</f>
        <v>440000</v>
      </c>
      <c r="I329" s="204">
        <f>I330</f>
        <v>440000</v>
      </c>
      <c r="J329" s="239">
        <f t="shared" si="53"/>
        <v>0</v>
      </c>
      <c r="K329" s="239"/>
      <c r="L329" s="204">
        <f>L330</f>
        <v>440000</v>
      </c>
    </row>
    <row r="330" spans="1:12" ht="37.5" outlineLevel="2">
      <c r="A330" s="182" t="s">
        <v>245</v>
      </c>
      <c r="B330" s="181" t="s">
        <v>515</v>
      </c>
      <c r="C330" s="181" t="s">
        <v>67</v>
      </c>
      <c r="D330" s="181" t="s">
        <v>362</v>
      </c>
      <c r="E330" s="189" t="s">
        <v>6</v>
      </c>
      <c r="F330" s="185">
        <f>F331</f>
        <v>440000</v>
      </c>
      <c r="G330" s="185">
        <f aca="true" t="shared" si="67" ref="G330:I331">G331</f>
        <v>440000</v>
      </c>
      <c r="H330" s="185">
        <f t="shared" si="67"/>
        <v>440000</v>
      </c>
      <c r="I330" s="204">
        <f t="shared" si="67"/>
        <v>440000</v>
      </c>
      <c r="J330" s="239">
        <f t="shared" si="53"/>
        <v>0</v>
      </c>
      <c r="K330" s="239"/>
      <c r="L330" s="204">
        <f>L331</f>
        <v>440000</v>
      </c>
    </row>
    <row r="331" spans="1:12" ht="21" customHeight="1" outlineLevel="4">
      <c r="A331" s="182" t="s">
        <v>15</v>
      </c>
      <c r="B331" s="181" t="s">
        <v>515</v>
      </c>
      <c r="C331" s="181" t="s">
        <v>67</v>
      </c>
      <c r="D331" s="181" t="s">
        <v>362</v>
      </c>
      <c r="E331" s="189" t="s">
        <v>16</v>
      </c>
      <c r="F331" s="185">
        <f>F332</f>
        <v>440000</v>
      </c>
      <c r="G331" s="185">
        <f t="shared" si="67"/>
        <v>440000</v>
      </c>
      <c r="H331" s="185">
        <f t="shared" si="67"/>
        <v>440000</v>
      </c>
      <c r="I331" s="204">
        <f t="shared" si="67"/>
        <v>440000</v>
      </c>
      <c r="J331" s="239">
        <f t="shared" si="53"/>
        <v>0</v>
      </c>
      <c r="K331" s="239"/>
      <c r="L331" s="204">
        <f>L332</f>
        <v>440000</v>
      </c>
    </row>
    <row r="332" spans="1:12" ht="56.25" outlineLevel="5">
      <c r="A332" s="182" t="s">
        <v>17</v>
      </c>
      <c r="B332" s="181" t="s">
        <v>515</v>
      </c>
      <c r="C332" s="181" t="s">
        <v>67</v>
      </c>
      <c r="D332" s="181" t="s">
        <v>362</v>
      </c>
      <c r="E332" s="189" t="s">
        <v>18</v>
      </c>
      <c r="F332" s="185">
        <v>440000</v>
      </c>
      <c r="G332" s="185">
        <v>440000</v>
      </c>
      <c r="H332" s="185">
        <v>440000</v>
      </c>
      <c r="I332" s="204">
        <v>440000</v>
      </c>
      <c r="J332" s="239">
        <f t="shared" si="53"/>
        <v>0</v>
      </c>
      <c r="K332" s="239"/>
      <c r="L332" s="204">
        <v>440000</v>
      </c>
    </row>
    <row r="333" spans="1:12" ht="37.5" outlineLevel="6">
      <c r="A333" s="182" t="s">
        <v>363</v>
      </c>
      <c r="B333" s="181" t="s">
        <v>515</v>
      </c>
      <c r="C333" s="181" t="s">
        <v>67</v>
      </c>
      <c r="D333" s="181" t="s">
        <v>247</v>
      </c>
      <c r="E333" s="189" t="s">
        <v>6</v>
      </c>
      <c r="F333" s="206">
        <f>F334</f>
        <v>30000</v>
      </c>
      <c r="G333" s="206">
        <f>G334</f>
        <v>30000</v>
      </c>
      <c r="H333" s="206">
        <f>H334</f>
        <v>30000</v>
      </c>
      <c r="I333" s="218">
        <f>I334</f>
        <v>30000</v>
      </c>
      <c r="J333" s="239">
        <f t="shared" si="53"/>
        <v>0</v>
      </c>
      <c r="K333" s="239"/>
      <c r="L333" s="218">
        <f>L334</f>
        <v>30000</v>
      </c>
    </row>
    <row r="334" spans="1:12" ht="37.5" outlineLevel="7">
      <c r="A334" s="182" t="s">
        <v>68</v>
      </c>
      <c r="B334" s="181" t="s">
        <v>515</v>
      </c>
      <c r="C334" s="181" t="s">
        <v>67</v>
      </c>
      <c r="D334" s="181" t="s">
        <v>246</v>
      </c>
      <c r="E334" s="189" t="s">
        <v>6</v>
      </c>
      <c r="F334" s="185">
        <f>F335</f>
        <v>30000</v>
      </c>
      <c r="G334" s="185">
        <f aca="true" t="shared" si="68" ref="G334:I335">G335</f>
        <v>30000</v>
      </c>
      <c r="H334" s="185">
        <f t="shared" si="68"/>
        <v>30000</v>
      </c>
      <c r="I334" s="204">
        <f t="shared" si="68"/>
        <v>30000</v>
      </c>
      <c r="J334" s="239">
        <f t="shared" si="53"/>
        <v>0</v>
      </c>
      <c r="K334" s="239"/>
      <c r="L334" s="204">
        <f>L335</f>
        <v>30000</v>
      </c>
    </row>
    <row r="335" spans="1:12" ht="19.5" customHeight="1" outlineLevel="5">
      <c r="A335" s="182" t="s">
        <v>15</v>
      </c>
      <c r="B335" s="181" t="s">
        <v>515</v>
      </c>
      <c r="C335" s="181" t="s">
        <v>67</v>
      </c>
      <c r="D335" s="181" t="s">
        <v>246</v>
      </c>
      <c r="E335" s="189" t="s">
        <v>16</v>
      </c>
      <c r="F335" s="185">
        <f>F336</f>
        <v>30000</v>
      </c>
      <c r="G335" s="185">
        <f t="shared" si="68"/>
        <v>30000</v>
      </c>
      <c r="H335" s="185">
        <f t="shared" si="68"/>
        <v>30000</v>
      </c>
      <c r="I335" s="204">
        <f t="shared" si="68"/>
        <v>30000</v>
      </c>
      <c r="J335" s="239">
        <f t="shared" si="53"/>
        <v>0</v>
      </c>
      <c r="K335" s="239"/>
      <c r="L335" s="204">
        <f>L336</f>
        <v>30000</v>
      </c>
    </row>
    <row r="336" spans="1:12" ht="56.25" outlineLevel="6">
      <c r="A336" s="182" t="s">
        <v>17</v>
      </c>
      <c r="B336" s="181" t="s">
        <v>515</v>
      </c>
      <c r="C336" s="181" t="s">
        <v>67</v>
      </c>
      <c r="D336" s="181" t="s">
        <v>246</v>
      </c>
      <c r="E336" s="189" t="s">
        <v>18</v>
      </c>
      <c r="F336" s="185">
        <v>30000</v>
      </c>
      <c r="G336" s="185">
        <v>30000</v>
      </c>
      <c r="H336" s="185">
        <v>30000</v>
      </c>
      <c r="I336" s="204">
        <v>30000</v>
      </c>
      <c r="J336" s="239">
        <f t="shared" si="53"/>
        <v>0</v>
      </c>
      <c r="K336" s="239"/>
      <c r="L336" s="204">
        <v>30000</v>
      </c>
    </row>
    <row r="337" spans="1:12" ht="131.25" outlineLevel="7">
      <c r="A337" s="219" t="s">
        <v>436</v>
      </c>
      <c r="B337" s="220" t="s">
        <v>515</v>
      </c>
      <c r="C337" s="220" t="s">
        <v>67</v>
      </c>
      <c r="D337" s="220" t="s">
        <v>364</v>
      </c>
      <c r="E337" s="221" t="s">
        <v>6</v>
      </c>
      <c r="F337" s="191">
        <f>F338</f>
        <v>45000</v>
      </c>
      <c r="G337" s="191">
        <f>G338</f>
        <v>45000</v>
      </c>
      <c r="H337" s="191">
        <f>H338</f>
        <v>45000</v>
      </c>
      <c r="I337" s="222">
        <f>I338</f>
        <v>45000</v>
      </c>
      <c r="J337" s="239">
        <f t="shared" si="53"/>
        <v>0</v>
      </c>
      <c r="K337" s="239"/>
      <c r="L337" s="222">
        <f>L338</f>
        <v>45000</v>
      </c>
    </row>
    <row r="338" spans="1:12" ht="56.25" outlineLevel="6">
      <c r="A338" s="182" t="s">
        <v>365</v>
      </c>
      <c r="B338" s="181" t="s">
        <v>515</v>
      </c>
      <c r="C338" s="181" t="s">
        <v>67</v>
      </c>
      <c r="D338" s="181" t="s">
        <v>366</v>
      </c>
      <c r="E338" s="189" t="s">
        <v>6</v>
      </c>
      <c r="F338" s="185">
        <f>F340</f>
        <v>45000</v>
      </c>
      <c r="G338" s="185">
        <f>G340</f>
        <v>45000</v>
      </c>
      <c r="H338" s="185">
        <f>H340</f>
        <v>45000</v>
      </c>
      <c r="I338" s="204">
        <f>I340</f>
        <v>45000</v>
      </c>
      <c r="J338" s="239">
        <f t="shared" si="53"/>
        <v>0</v>
      </c>
      <c r="K338" s="239"/>
      <c r="L338" s="204">
        <f>L340</f>
        <v>45000</v>
      </c>
    </row>
    <row r="339" spans="1:12" ht="37.5" outlineLevel="7">
      <c r="A339" s="182" t="s">
        <v>367</v>
      </c>
      <c r="B339" s="181" t="s">
        <v>515</v>
      </c>
      <c r="C339" s="181" t="s">
        <v>67</v>
      </c>
      <c r="D339" s="181" t="s">
        <v>368</v>
      </c>
      <c r="E339" s="189" t="s">
        <v>6</v>
      </c>
      <c r="F339" s="185">
        <f aca="true" t="shared" si="69" ref="F339:I340">F340</f>
        <v>45000</v>
      </c>
      <c r="G339" s="185">
        <f t="shared" si="69"/>
        <v>45000</v>
      </c>
      <c r="H339" s="185">
        <f t="shared" si="69"/>
        <v>45000</v>
      </c>
      <c r="I339" s="204">
        <f t="shared" si="69"/>
        <v>45000</v>
      </c>
      <c r="J339" s="239">
        <f t="shared" si="53"/>
        <v>0</v>
      </c>
      <c r="K339" s="239"/>
      <c r="L339" s="204">
        <f>L340</f>
        <v>45000</v>
      </c>
    </row>
    <row r="340" spans="1:12" ht="18.75" customHeight="1" outlineLevel="6">
      <c r="A340" s="182" t="s">
        <v>15</v>
      </c>
      <c r="B340" s="181" t="s">
        <v>515</v>
      </c>
      <c r="C340" s="181" t="s">
        <v>67</v>
      </c>
      <c r="D340" s="181" t="s">
        <v>368</v>
      </c>
      <c r="E340" s="189" t="s">
        <v>16</v>
      </c>
      <c r="F340" s="185">
        <f t="shared" si="69"/>
        <v>45000</v>
      </c>
      <c r="G340" s="185">
        <f t="shared" si="69"/>
        <v>45000</v>
      </c>
      <c r="H340" s="185">
        <f t="shared" si="69"/>
        <v>45000</v>
      </c>
      <c r="I340" s="204">
        <f t="shared" si="69"/>
        <v>45000</v>
      </c>
      <c r="J340" s="239">
        <f t="shared" si="53"/>
        <v>0</v>
      </c>
      <c r="K340" s="239"/>
      <c r="L340" s="204">
        <f>L341</f>
        <v>45000</v>
      </c>
    </row>
    <row r="341" spans="1:12" ht="56.25" outlineLevel="7">
      <c r="A341" s="182" t="s">
        <v>17</v>
      </c>
      <c r="B341" s="181" t="s">
        <v>515</v>
      </c>
      <c r="C341" s="181" t="s">
        <v>67</v>
      </c>
      <c r="D341" s="181" t="s">
        <v>368</v>
      </c>
      <c r="E341" s="189" t="s">
        <v>18</v>
      </c>
      <c r="F341" s="185">
        <v>45000</v>
      </c>
      <c r="G341" s="185">
        <v>45000</v>
      </c>
      <c r="H341" s="206">
        <v>45000</v>
      </c>
      <c r="I341" s="218">
        <v>45000</v>
      </c>
      <c r="J341" s="239">
        <f t="shared" si="53"/>
        <v>0</v>
      </c>
      <c r="K341" s="239"/>
      <c r="L341" s="218">
        <v>45000</v>
      </c>
    </row>
    <row r="342" spans="1:12" ht="18.75" outlineLevel="5">
      <c r="A342" s="219" t="s">
        <v>69</v>
      </c>
      <c r="B342" s="220" t="s">
        <v>515</v>
      </c>
      <c r="C342" s="220" t="s">
        <v>70</v>
      </c>
      <c r="D342" s="220" t="s">
        <v>126</v>
      </c>
      <c r="E342" s="221" t="s">
        <v>6</v>
      </c>
      <c r="F342" s="191">
        <f>F343</f>
        <v>16105024.54</v>
      </c>
      <c r="G342" s="191">
        <f aca="true" t="shared" si="70" ref="G342:I347">G343</f>
        <v>12942789.18</v>
      </c>
      <c r="H342" s="191">
        <f t="shared" si="70"/>
        <v>18741462.58</v>
      </c>
      <c r="I342" s="222">
        <f t="shared" si="70"/>
        <v>18291462.58</v>
      </c>
      <c r="J342" s="239">
        <f t="shared" si="53"/>
        <v>-450000</v>
      </c>
      <c r="K342" s="239"/>
      <c r="L342" s="222">
        <f aca="true" t="shared" si="71" ref="L342:L347">L343</f>
        <v>18291462.58</v>
      </c>
    </row>
    <row r="343" spans="1:12" ht="18.75" outlineLevel="6">
      <c r="A343" s="182" t="s">
        <v>258</v>
      </c>
      <c r="B343" s="181" t="s">
        <v>515</v>
      </c>
      <c r="C343" s="181" t="s">
        <v>257</v>
      </c>
      <c r="D343" s="181" t="s">
        <v>126</v>
      </c>
      <c r="E343" s="189" t="s">
        <v>6</v>
      </c>
      <c r="F343" s="185">
        <f>F344</f>
        <v>16105024.54</v>
      </c>
      <c r="G343" s="185">
        <f t="shared" si="70"/>
        <v>12942789.18</v>
      </c>
      <c r="H343" s="185">
        <f t="shared" si="70"/>
        <v>18741462.58</v>
      </c>
      <c r="I343" s="204">
        <f t="shared" si="70"/>
        <v>18291462.58</v>
      </c>
      <c r="J343" s="239">
        <f t="shared" si="53"/>
        <v>-450000</v>
      </c>
      <c r="K343" s="239"/>
      <c r="L343" s="204">
        <f t="shared" si="71"/>
        <v>18291462.58</v>
      </c>
    </row>
    <row r="344" spans="1:12" ht="75" outlineLevel="7">
      <c r="A344" s="219" t="s">
        <v>371</v>
      </c>
      <c r="B344" s="220" t="s">
        <v>515</v>
      </c>
      <c r="C344" s="220" t="s">
        <v>257</v>
      </c>
      <c r="D344" s="220" t="s">
        <v>136</v>
      </c>
      <c r="E344" s="221" t="s">
        <v>6</v>
      </c>
      <c r="F344" s="191">
        <f>F345+F349+F353</f>
        <v>16105024.54</v>
      </c>
      <c r="G344" s="191">
        <f>G345+G352</f>
        <v>12942789.18</v>
      </c>
      <c r="H344" s="191">
        <f>H345+H352</f>
        <v>18741462.58</v>
      </c>
      <c r="I344" s="222">
        <f>I345+I352</f>
        <v>18291462.58</v>
      </c>
      <c r="J344" s="239">
        <f t="shared" si="53"/>
        <v>-450000</v>
      </c>
      <c r="K344" s="239"/>
      <c r="L344" s="222">
        <f>L345+L352</f>
        <v>18291462.58</v>
      </c>
    </row>
    <row r="345" spans="1:12" ht="56.25" outlineLevel="2">
      <c r="A345" s="233" t="s">
        <v>370</v>
      </c>
      <c r="B345" s="181" t="s">
        <v>515</v>
      </c>
      <c r="C345" s="181" t="s">
        <v>257</v>
      </c>
      <c r="D345" s="181" t="s">
        <v>229</v>
      </c>
      <c r="E345" s="189" t="s">
        <v>6</v>
      </c>
      <c r="F345" s="185">
        <f>F346</f>
        <v>16000000</v>
      </c>
      <c r="G345" s="185">
        <f>G346+G349</f>
        <v>12942789.18</v>
      </c>
      <c r="H345" s="185">
        <f>H346+H349</f>
        <v>18741462.58</v>
      </c>
      <c r="I345" s="204">
        <f>I346+I349</f>
        <v>18291462.58</v>
      </c>
      <c r="J345" s="239">
        <f t="shared" si="53"/>
        <v>-450000</v>
      </c>
      <c r="K345" s="239"/>
      <c r="L345" s="204">
        <f>L346+L349</f>
        <v>18291462.58</v>
      </c>
    </row>
    <row r="346" spans="1:12" ht="75" outlineLevel="4">
      <c r="A346" s="182" t="s">
        <v>73</v>
      </c>
      <c r="B346" s="181" t="s">
        <v>515</v>
      </c>
      <c r="C346" s="181" t="s">
        <v>257</v>
      </c>
      <c r="D346" s="181" t="s">
        <v>137</v>
      </c>
      <c r="E346" s="189" t="s">
        <v>6</v>
      </c>
      <c r="F346" s="185">
        <f>F347</f>
        <v>16000000</v>
      </c>
      <c r="G346" s="185">
        <f t="shared" si="70"/>
        <v>12844429.18</v>
      </c>
      <c r="H346" s="185">
        <f t="shared" si="70"/>
        <v>18643102.58</v>
      </c>
      <c r="I346" s="204">
        <f t="shared" si="70"/>
        <v>18193102.58</v>
      </c>
      <c r="J346" s="239">
        <f t="shared" si="53"/>
        <v>-450000</v>
      </c>
      <c r="K346" s="239"/>
      <c r="L346" s="204">
        <f t="shared" si="71"/>
        <v>18193102.58</v>
      </c>
    </row>
    <row r="347" spans="1:12" ht="56.25" outlineLevel="5">
      <c r="A347" s="182" t="s">
        <v>37</v>
      </c>
      <c r="B347" s="181" t="s">
        <v>515</v>
      </c>
      <c r="C347" s="181" t="s">
        <v>257</v>
      </c>
      <c r="D347" s="181" t="s">
        <v>137</v>
      </c>
      <c r="E347" s="189" t="s">
        <v>38</v>
      </c>
      <c r="F347" s="185">
        <f>F348</f>
        <v>16000000</v>
      </c>
      <c r="G347" s="185">
        <f t="shared" si="70"/>
        <v>12844429.18</v>
      </c>
      <c r="H347" s="185">
        <f t="shared" si="70"/>
        <v>18643102.58</v>
      </c>
      <c r="I347" s="204">
        <f t="shared" si="70"/>
        <v>18193102.58</v>
      </c>
      <c r="J347" s="239">
        <f t="shared" si="53"/>
        <v>-450000</v>
      </c>
      <c r="K347" s="239"/>
      <c r="L347" s="204">
        <f t="shared" si="71"/>
        <v>18193102.58</v>
      </c>
    </row>
    <row r="348" spans="1:12" ht="18.75" outlineLevel="6">
      <c r="A348" s="233" t="s">
        <v>74</v>
      </c>
      <c r="B348" s="181" t="s">
        <v>515</v>
      </c>
      <c r="C348" s="181" t="s">
        <v>257</v>
      </c>
      <c r="D348" s="181" t="s">
        <v>137</v>
      </c>
      <c r="E348" s="189" t="s">
        <v>75</v>
      </c>
      <c r="F348" s="185">
        <v>16000000</v>
      </c>
      <c r="G348" s="185">
        <v>12844429.18</v>
      </c>
      <c r="H348" s="185">
        <v>18643102.58</v>
      </c>
      <c r="I348" s="204">
        <f>18643102.58-450000</f>
        <v>18193102.58</v>
      </c>
      <c r="J348" s="239">
        <f t="shared" si="53"/>
        <v>-450000</v>
      </c>
      <c r="K348" s="239"/>
      <c r="L348" s="204">
        <f>18643102.58-450000</f>
        <v>18193102.58</v>
      </c>
    </row>
    <row r="349" spans="1:12" ht="81.75" customHeight="1" outlineLevel="6">
      <c r="A349" s="233" t="s">
        <v>735</v>
      </c>
      <c r="B349" s="181" t="s">
        <v>515</v>
      </c>
      <c r="C349" s="181" t="s">
        <v>257</v>
      </c>
      <c r="D349" s="181" t="s">
        <v>736</v>
      </c>
      <c r="E349" s="189" t="s">
        <v>6</v>
      </c>
      <c r="F349" s="189"/>
      <c r="G349" s="185">
        <f aca="true" t="shared" si="72" ref="G349:I350">G350</f>
        <v>98360</v>
      </c>
      <c r="H349" s="185">
        <f t="shared" si="72"/>
        <v>98360</v>
      </c>
      <c r="I349" s="204">
        <f>I350</f>
        <v>98360</v>
      </c>
      <c r="J349" s="239">
        <f t="shared" si="53"/>
        <v>0</v>
      </c>
      <c r="K349" s="239"/>
      <c r="L349" s="204">
        <f>L350</f>
        <v>98360</v>
      </c>
    </row>
    <row r="350" spans="1:12" ht="56.25" outlineLevel="6">
      <c r="A350" s="182" t="s">
        <v>37</v>
      </c>
      <c r="B350" s="181" t="s">
        <v>515</v>
      </c>
      <c r="C350" s="181" t="s">
        <v>257</v>
      </c>
      <c r="D350" s="181" t="s">
        <v>736</v>
      </c>
      <c r="E350" s="189" t="s">
        <v>38</v>
      </c>
      <c r="F350" s="189"/>
      <c r="G350" s="185">
        <f t="shared" si="72"/>
        <v>98360</v>
      </c>
      <c r="H350" s="185">
        <f t="shared" si="72"/>
        <v>98360</v>
      </c>
      <c r="I350" s="204">
        <f t="shared" si="72"/>
        <v>98360</v>
      </c>
      <c r="J350" s="239">
        <f t="shared" si="53"/>
        <v>0</v>
      </c>
      <c r="K350" s="239"/>
      <c r="L350" s="204">
        <f>L351</f>
        <v>98360</v>
      </c>
    </row>
    <row r="351" spans="1:12" ht="18.75" outlineLevel="6">
      <c r="A351" s="233" t="s">
        <v>74</v>
      </c>
      <c r="B351" s="181" t="s">
        <v>515</v>
      </c>
      <c r="C351" s="181" t="s">
        <v>257</v>
      </c>
      <c r="D351" s="181" t="s">
        <v>736</v>
      </c>
      <c r="E351" s="189" t="s">
        <v>75</v>
      </c>
      <c r="F351" s="189"/>
      <c r="G351" s="185">
        <v>98360</v>
      </c>
      <c r="H351" s="185">
        <v>98360</v>
      </c>
      <c r="I351" s="204">
        <v>98360</v>
      </c>
      <c r="J351" s="239">
        <f aca="true" t="shared" si="73" ref="J351:J414">I351-H351</f>
        <v>0</v>
      </c>
      <c r="K351" s="239"/>
      <c r="L351" s="204">
        <v>98360</v>
      </c>
    </row>
    <row r="352" spans="1:12" ht="37.5" outlineLevel="6">
      <c r="A352" s="231" t="s">
        <v>619</v>
      </c>
      <c r="B352" s="220" t="s">
        <v>515</v>
      </c>
      <c r="C352" s="220" t="s">
        <v>257</v>
      </c>
      <c r="D352" s="220" t="s">
        <v>620</v>
      </c>
      <c r="E352" s="221" t="s">
        <v>6</v>
      </c>
      <c r="F352" s="221"/>
      <c r="G352" s="185">
        <f aca="true" t="shared" si="74" ref="G352:I354">G353</f>
        <v>0</v>
      </c>
      <c r="H352" s="185">
        <f t="shared" si="74"/>
        <v>0</v>
      </c>
      <c r="I352" s="204">
        <f t="shared" si="74"/>
        <v>0</v>
      </c>
      <c r="J352" s="239">
        <f t="shared" si="73"/>
        <v>0</v>
      </c>
      <c r="K352" s="239"/>
      <c r="L352" s="204">
        <f>L353</f>
        <v>0</v>
      </c>
    </row>
    <row r="353" spans="1:12" ht="112.5" outlineLevel="6">
      <c r="A353" s="182" t="s">
        <v>535</v>
      </c>
      <c r="B353" s="181" t="s">
        <v>515</v>
      </c>
      <c r="C353" s="181" t="s">
        <v>257</v>
      </c>
      <c r="D353" s="181" t="s">
        <v>536</v>
      </c>
      <c r="E353" s="181" t="s">
        <v>6</v>
      </c>
      <c r="F353" s="185">
        <f>F354</f>
        <v>105024.54</v>
      </c>
      <c r="G353" s="185">
        <f t="shared" si="74"/>
        <v>0</v>
      </c>
      <c r="H353" s="185">
        <f t="shared" si="74"/>
        <v>0</v>
      </c>
      <c r="I353" s="204">
        <f t="shared" si="74"/>
        <v>0</v>
      </c>
      <c r="J353" s="239">
        <f t="shared" si="73"/>
        <v>0</v>
      </c>
      <c r="K353" s="239"/>
      <c r="L353" s="204">
        <f>L354</f>
        <v>0</v>
      </c>
    </row>
    <row r="354" spans="1:12" ht="56.25" outlineLevel="6">
      <c r="A354" s="182" t="s">
        <v>37</v>
      </c>
      <c r="B354" s="181" t="s">
        <v>515</v>
      </c>
      <c r="C354" s="181" t="s">
        <v>257</v>
      </c>
      <c r="D354" s="181" t="s">
        <v>536</v>
      </c>
      <c r="E354" s="181" t="s">
        <v>38</v>
      </c>
      <c r="F354" s="185">
        <f>F355</f>
        <v>105024.54</v>
      </c>
      <c r="G354" s="185">
        <f t="shared" si="74"/>
        <v>0</v>
      </c>
      <c r="H354" s="185">
        <f t="shared" si="74"/>
        <v>0</v>
      </c>
      <c r="I354" s="204">
        <f t="shared" si="74"/>
        <v>0</v>
      </c>
      <c r="J354" s="239">
        <f t="shared" si="73"/>
        <v>0</v>
      </c>
      <c r="K354" s="239"/>
      <c r="L354" s="204">
        <f>L355</f>
        <v>0</v>
      </c>
    </row>
    <row r="355" spans="1:12" ht="18.75" outlineLevel="6">
      <c r="A355" s="182" t="s">
        <v>74</v>
      </c>
      <c r="B355" s="181" t="s">
        <v>515</v>
      </c>
      <c r="C355" s="181" t="s">
        <v>257</v>
      </c>
      <c r="D355" s="181" t="s">
        <v>536</v>
      </c>
      <c r="E355" s="181" t="s">
        <v>75</v>
      </c>
      <c r="F355" s="185">
        <v>105024.54</v>
      </c>
      <c r="G355" s="185">
        <v>0</v>
      </c>
      <c r="H355" s="185">
        <v>0</v>
      </c>
      <c r="I355" s="204"/>
      <c r="J355" s="239">
        <f t="shared" si="73"/>
        <v>0</v>
      </c>
      <c r="K355" s="239"/>
      <c r="L355" s="204"/>
    </row>
    <row r="356" spans="1:12" ht="18.75" outlineLevel="7">
      <c r="A356" s="219" t="s">
        <v>79</v>
      </c>
      <c r="B356" s="220" t="s">
        <v>515</v>
      </c>
      <c r="C356" s="220" t="s">
        <v>80</v>
      </c>
      <c r="D356" s="220" t="s">
        <v>126</v>
      </c>
      <c r="E356" s="221" t="s">
        <v>6</v>
      </c>
      <c r="F356" s="191">
        <f>F357+F378+F381</f>
        <v>35763006.28</v>
      </c>
      <c r="G356" s="191">
        <f>G357+G378+G381</f>
        <v>25799948.490000002</v>
      </c>
      <c r="H356" s="191">
        <f>H357+H381</f>
        <v>33962060.940000005</v>
      </c>
      <c r="I356" s="191">
        <f>I357+I381</f>
        <v>34062060.940000005</v>
      </c>
      <c r="J356" s="239">
        <f t="shared" si="73"/>
        <v>100000</v>
      </c>
      <c r="K356" s="239"/>
      <c r="L356" s="191">
        <f>L357+L381</f>
        <v>34522060.940000005</v>
      </c>
    </row>
    <row r="357" spans="1:12" ht="18.75" outlineLevel="2">
      <c r="A357" s="182" t="s">
        <v>81</v>
      </c>
      <c r="B357" s="181" t="s">
        <v>515</v>
      </c>
      <c r="C357" s="181" t="s">
        <v>82</v>
      </c>
      <c r="D357" s="181" t="s">
        <v>126</v>
      </c>
      <c r="E357" s="189" t="s">
        <v>6</v>
      </c>
      <c r="F357" s="185">
        <f>F358</f>
        <v>33612506.28</v>
      </c>
      <c r="G357" s="185">
        <f>G358</f>
        <v>25128948.490000002</v>
      </c>
      <c r="H357" s="185">
        <f>H358</f>
        <v>33759913.550000004</v>
      </c>
      <c r="I357" s="204">
        <f>I358</f>
        <v>33859913.550000004</v>
      </c>
      <c r="J357" s="239">
        <f t="shared" si="73"/>
        <v>100000</v>
      </c>
      <c r="K357" s="239"/>
      <c r="L357" s="204">
        <f>L358</f>
        <v>34319913.550000004</v>
      </c>
    </row>
    <row r="358" spans="1:12" ht="75" outlineLevel="3">
      <c r="A358" s="219" t="s">
        <v>371</v>
      </c>
      <c r="B358" s="220" t="s">
        <v>515</v>
      </c>
      <c r="C358" s="220" t="s">
        <v>82</v>
      </c>
      <c r="D358" s="220" t="s">
        <v>136</v>
      </c>
      <c r="E358" s="221" t="s">
        <v>6</v>
      </c>
      <c r="F358" s="191">
        <f>F359+F373+F363</f>
        <v>33612506.28</v>
      </c>
      <c r="G358" s="191">
        <f>G359+G376+G363</f>
        <v>25128948.490000002</v>
      </c>
      <c r="H358" s="191">
        <f>H359+H376+H363</f>
        <v>33759913.550000004</v>
      </c>
      <c r="I358" s="222">
        <f>I359+I376+I363</f>
        <v>33859913.550000004</v>
      </c>
      <c r="J358" s="239">
        <f t="shared" si="73"/>
        <v>100000</v>
      </c>
      <c r="K358" s="239"/>
      <c r="L358" s="222">
        <f>L359+L376+L363</f>
        <v>34319913.550000004</v>
      </c>
    </row>
    <row r="359" spans="1:12" ht="56.25" outlineLevel="4">
      <c r="A359" s="182" t="s">
        <v>372</v>
      </c>
      <c r="B359" s="181" t="s">
        <v>515</v>
      </c>
      <c r="C359" s="181" t="s">
        <v>82</v>
      </c>
      <c r="D359" s="181" t="s">
        <v>228</v>
      </c>
      <c r="E359" s="189" t="s">
        <v>6</v>
      </c>
      <c r="F359" s="185">
        <f>F370+F367+F360</f>
        <v>8599942.89</v>
      </c>
      <c r="G359" s="185">
        <f>G373+G370+G360</f>
        <v>7913005</v>
      </c>
      <c r="H359" s="185">
        <f>H373+H370+H360</f>
        <v>9234070.610000001</v>
      </c>
      <c r="I359" s="204">
        <f>I373+I370+I360</f>
        <v>9334070.610000001</v>
      </c>
      <c r="J359" s="239">
        <f t="shared" si="73"/>
        <v>100000</v>
      </c>
      <c r="K359" s="239"/>
      <c r="L359" s="204">
        <f>L373+L370+L360</f>
        <v>9334070.610000001</v>
      </c>
    </row>
    <row r="360" spans="1:12" ht="75" outlineLevel="7">
      <c r="A360" s="34" t="s">
        <v>84</v>
      </c>
      <c r="B360" s="181" t="s">
        <v>515</v>
      </c>
      <c r="C360" s="181" t="s">
        <v>82</v>
      </c>
      <c r="D360" s="181" t="s">
        <v>141</v>
      </c>
      <c r="E360" s="189" t="s">
        <v>6</v>
      </c>
      <c r="F360" s="185">
        <f>F361</f>
        <v>8373500</v>
      </c>
      <c r="G360" s="185">
        <f aca="true" t="shared" si="75" ref="G360:I361">G361</f>
        <v>7740500</v>
      </c>
      <c r="H360" s="185">
        <f t="shared" si="75"/>
        <v>9229030.46</v>
      </c>
      <c r="I360" s="204">
        <f t="shared" si="75"/>
        <v>9329030.46</v>
      </c>
      <c r="J360" s="239">
        <f t="shared" si="73"/>
        <v>100000</v>
      </c>
      <c r="K360" s="239"/>
      <c r="L360" s="204">
        <f>L361</f>
        <v>9329030.46</v>
      </c>
    </row>
    <row r="361" spans="1:12" ht="56.25" outlineLevel="7">
      <c r="A361" s="182" t="s">
        <v>37</v>
      </c>
      <c r="B361" s="181" t="s">
        <v>515</v>
      </c>
      <c r="C361" s="181" t="s">
        <v>82</v>
      </c>
      <c r="D361" s="181" t="s">
        <v>141</v>
      </c>
      <c r="E361" s="189" t="s">
        <v>38</v>
      </c>
      <c r="F361" s="185">
        <f>F362</f>
        <v>8373500</v>
      </c>
      <c r="G361" s="185">
        <f t="shared" si="75"/>
        <v>7740500</v>
      </c>
      <c r="H361" s="185">
        <f t="shared" si="75"/>
        <v>9229030.46</v>
      </c>
      <c r="I361" s="204">
        <f t="shared" si="75"/>
        <v>9329030.46</v>
      </c>
      <c r="J361" s="239">
        <f t="shared" si="73"/>
        <v>100000</v>
      </c>
      <c r="K361" s="239"/>
      <c r="L361" s="204">
        <f>L362</f>
        <v>9329030.46</v>
      </c>
    </row>
    <row r="362" spans="1:12" ht="18.75" outlineLevel="7">
      <c r="A362" s="182" t="s">
        <v>74</v>
      </c>
      <c r="B362" s="181" t="s">
        <v>515</v>
      </c>
      <c r="C362" s="181" t="s">
        <v>82</v>
      </c>
      <c r="D362" s="181" t="s">
        <v>141</v>
      </c>
      <c r="E362" s="189" t="s">
        <v>75</v>
      </c>
      <c r="F362" s="185">
        <v>8373500</v>
      </c>
      <c r="G362" s="185">
        <v>7740500</v>
      </c>
      <c r="H362" s="241">
        <v>9229030.46</v>
      </c>
      <c r="I362" s="227">
        <f>9229030.46+100000</f>
        <v>9329030.46</v>
      </c>
      <c r="J362" s="239">
        <f t="shared" si="73"/>
        <v>100000</v>
      </c>
      <c r="K362" s="239"/>
      <c r="L362" s="227">
        <f>9229030.46+100000</f>
        <v>9329030.46</v>
      </c>
    </row>
    <row r="363" spans="1:12" ht="37.5" outlineLevel="7">
      <c r="A363" s="182" t="s">
        <v>700</v>
      </c>
      <c r="B363" s="181" t="s">
        <v>515</v>
      </c>
      <c r="C363" s="181" t="s">
        <v>82</v>
      </c>
      <c r="D363" s="181" t="s">
        <v>699</v>
      </c>
      <c r="E363" s="189" t="s">
        <v>6</v>
      </c>
      <c r="F363" s="185">
        <f>F364</f>
        <v>25005560</v>
      </c>
      <c r="G363" s="185">
        <f>G364+G367</f>
        <v>16544943.49</v>
      </c>
      <c r="H363" s="185">
        <f>H364+H367</f>
        <v>23779342.94</v>
      </c>
      <c r="I363" s="204">
        <f>I364+I367</f>
        <v>23779342.94</v>
      </c>
      <c r="J363" s="239">
        <f t="shared" si="73"/>
        <v>0</v>
      </c>
      <c r="K363" s="239"/>
      <c r="L363" s="204">
        <f>L364+L367</f>
        <v>24239342.94</v>
      </c>
    </row>
    <row r="364" spans="1:12" ht="75" outlineLevel="7">
      <c r="A364" s="34" t="s">
        <v>84</v>
      </c>
      <c r="B364" s="181" t="s">
        <v>515</v>
      </c>
      <c r="C364" s="181" t="s">
        <v>82</v>
      </c>
      <c r="D364" s="181" t="s">
        <v>698</v>
      </c>
      <c r="E364" s="189" t="s">
        <v>6</v>
      </c>
      <c r="F364" s="185">
        <f>F365</f>
        <v>25005560</v>
      </c>
      <c r="G364" s="185">
        <f aca="true" t="shared" si="76" ref="G364:I365">G365</f>
        <v>16544943.49</v>
      </c>
      <c r="H364" s="185">
        <f t="shared" si="76"/>
        <v>23779342.94</v>
      </c>
      <c r="I364" s="204">
        <f t="shared" si="76"/>
        <v>23779342.94</v>
      </c>
      <c r="J364" s="239">
        <f t="shared" si="73"/>
        <v>0</v>
      </c>
      <c r="K364" s="239"/>
      <c r="L364" s="204">
        <f>L365</f>
        <v>24239342.94</v>
      </c>
    </row>
    <row r="365" spans="1:12" ht="56.25" outlineLevel="7">
      <c r="A365" s="182" t="s">
        <v>37</v>
      </c>
      <c r="B365" s="181" t="s">
        <v>515</v>
      </c>
      <c r="C365" s="181" t="s">
        <v>82</v>
      </c>
      <c r="D365" s="181" t="s">
        <v>698</v>
      </c>
      <c r="E365" s="189" t="s">
        <v>38</v>
      </c>
      <c r="F365" s="185">
        <f>F366</f>
        <v>25005560</v>
      </c>
      <c r="G365" s="185">
        <f t="shared" si="76"/>
        <v>16544943.49</v>
      </c>
      <c r="H365" s="185">
        <f t="shared" si="76"/>
        <v>23779342.94</v>
      </c>
      <c r="I365" s="204">
        <f t="shared" si="76"/>
        <v>23779342.94</v>
      </c>
      <c r="J365" s="239">
        <f t="shared" si="73"/>
        <v>0</v>
      </c>
      <c r="K365" s="239"/>
      <c r="L365" s="204">
        <f>L366</f>
        <v>24239342.94</v>
      </c>
    </row>
    <row r="366" spans="1:12" ht="18.75" outlineLevel="7">
      <c r="A366" s="182" t="s">
        <v>74</v>
      </c>
      <c r="B366" s="181" t="s">
        <v>515</v>
      </c>
      <c r="C366" s="181" t="s">
        <v>82</v>
      </c>
      <c r="D366" s="181" t="s">
        <v>698</v>
      </c>
      <c r="E366" s="189" t="s">
        <v>75</v>
      </c>
      <c r="F366" s="185">
        <v>25005560</v>
      </c>
      <c r="G366" s="185">
        <f>16530943.49+14000</f>
        <v>16544943.49</v>
      </c>
      <c r="H366" s="241">
        <v>23779342.94</v>
      </c>
      <c r="I366" s="227">
        <v>23779342.94</v>
      </c>
      <c r="J366" s="239">
        <f t="shared" si="73"/>
        <v>0</v>
      </c>
      <c r="K366" s="239">
        <v>460000</v>
      </c>
      <c r="L366" s="227">
        <f>23779342.94+460000</f>
        <v>24239342.94</v>
      </c>
    </row>
    <row r="367" spans="1:12" ht="150" outlineLevel="7">
      <c r="A367" s="233" t="s">
        <v>735</v>
      </c>
      <c r="B367" s="181" t="s">
        <v>515</v>
      </c>
      <c r="C367" s="181" t="s">
        <v>82</v>
      </c>
      <c r="D367" s="181" t="s">
        <v>737</v>
      </c>
      <c r="E367" s="189" t="s">
        <v>6</v>
      </c>
      <c r="F367" s="189"/>
      <c r="G367" s="185">
        <f aca="true" t="shared" si="77" ref="G367:I368">G368</f>
        <v>0</v>
      </c>
      <c r="H367" s="185">
        <f t="shared" si="77"/>
        <v>0</v>
      </c>
      <c r="I367" s="204">
        <f t="shared" si="77"/>
        <v>0</v>
      </c>
      <c r="J367" s="239">
        <f t="shared" si="73"/>
        <v>0</v>
      </c>
      <c r="K367" s="239"/>
      <c r="L367" s="204">
        <f>L368</f>
        <v>0</v>
      </c>
    </row>
    <row r="368" spans="1:12" ht="56.25" outlineLevel="7">
      <c r="A368" s="182" t="s">
        <v>37</v>
      </c>
      <c r="B368" s="181" t="s">
        <v>515</v>
      </c>
      <c r="C368" s="181" t="s">
        <v>82</v>
      </c>
      <c r="D368" s="181" t="s">
        <v>737</v>
      </c>
      <c r="E368" s="189" t="s">
        <v>38</v>
      </c>
      <c r="F368" s="189"/>
      <c r="G368" s="185">
        <f t="shared" si="77"/>
        <v>0</v>
      </c>
      <c r="H368" s="185">
        <f t="shared" si="77"/>
        <v>0</v>
      </c>
      <c r="I368" s="204">
        <f t="shared" si="77"/>
        <v>0</v>
      </c>
      <c r="J368" s="239">
        <f t="shared" si="73"/>
        <v>0</v>
      </c>
      <c r="K368" s="239"/>
      <c r="L368" s="204">
        <f>L369</f>
        <v>0</v>
      </c>
    </row>
    <row r="369" spans="1:12" ht="18.75" outlineLevel="7">
      <c r="A369" s="233" t="s">
        <v>74</v>
      </c>
      <c r="B369" s="181" t="s">
        <v>515</v>
      </c>
      <c r="C369" s="181" t="s">
        <v>82</v>
      </c>
      <c r="D369" s="181" t="s">
        <v>737</v>
      </c>
      <c r="E369" s="189" t="s">
        <v>75</v>
      </c>
      <c r="F369" s="189"/>
      <c r="G369" s="185">
        <v>0</v>
      </c>
      <c r="H369" s="241">
        <v>0</v>
      </c>
      <c r="I369" s="227"/>
      <c r="J369" s="239">
        <f t="shared" si="73"/>
        <v>0</v>
      </c>
      <c r="K369" s="239"/>
      <c r="L369" s="227"/>
    </row>
    <row r="370" spans="1:12" ht="112.5" outlineLevel="7">
      <c r="A370" s="209" t="s">
        <v>396</v>
      </c>
      <c r="B370" s="181" t="s">
        <v>515</v>
      </c>
      <c r="C370" s="181" t="s">
        <v>82</v>
      </c>
      <c r="D370" s="181" t="s">
        <v>295</v>
      </c>
      <c r="E370" s="189" t="s">
        <v>6</v>
      </c>
      <c r="F370" s="185">
        <f>F371</f>
        <v>226442.89</v>
      </c>
      <c r="G370" s="185">
        <f aca="true" t="shared" si="78" ref="G370:I371">G371</f>
        <v>168005</v>
      </c>
      <c r="H370" s="185">
        <f t="shared" si="78"/>
        <v>0</v>
      </c>
      <c r="I370" s="204">
        <f t="shared" si="78"/>
        <v>0</v>
      </c>
      <c r="J370" s="239">
        <f t="shared" si="73"/>
        <v>0</v>
      </c>
      <c r="K370" s="239"/>
      <c r="L370" s="204">
        <f>L371</f>
        <v>0</v>
      </c>
    </row>
    <row r="371" spans="1:12" ht="56.25" outlineLevel="7">
      <c r="A371" s="182" t="s">
        <v>37</v>
      </c>
      <c r="B371" s="181" t="s">
        <v>515</v>
      </c>
      <c r="C371" s="181" t="s">
        <v>82</v>
      </c>
      <c r="D371" s="181" t="s">
        <v>295</v>
      </c>
      <c r="E371" s="189" t="s">
        <v>38</v>
      </c>
      <c r="F371" s="185">
        <f>F372</f>
        <v>226442.89</v>
      </c>
      <c r="G371" s="185">
        <f t="shared" si="78"/>
        <v>168005</v>
      </c>
      <c r="H371" s="185">
        <f t="shared" si="78"/>
        <v>0</v>
      </c>
      <c r="I371" s="204">
        <f t="shared" si="78"/>
        <v>0</v>
      </c>
      <c r="J371" s="239">
        <f t="shared" si="73"/>
        <v>0</v>
      </c>
      <c r="K371" s="239"/>
      <c r="L371" s="204">
        <f>L372</f>
        <v>0</v>
      </c>
    </row>
    <row r="372" spans="1:12" ht="18.75" outlineLevel="7">
      <c r="A372" s="182" t="s">
        <v>74</v>
      </c>
      <c r="B372" s="181" t="s">
        <v>515</v>
      </c>
      <c r="C372" s="181" t="s">
        <v>82</v>
      </c>
      <c r="D372" s="181" t="s">
        <v>295</v>
      </c>
      <c r="E372" s="189" t="s">
        <v>75</v>
      </c>
      <c r="F372" s="185">
        <v>226442.89</v>
      </c>
      <c r="G372" s="185">
        <v>168005</v>
      </c>
      <c r="H372" s="241"/>
      <c r="I372" s="227"/>
      <c r="J372" s="239">
        <f t="shared" si="73"/>
        <v>0</v>
      </c>
      <c r="K372" s="239"/>
      <c r="L372" s="227"/>
    </row>
    <row r="373" spans="1:12" ht="93.75" outlineLevel="5">
      <c r="A373" s="182" t="s">
        <v>308</v>
      </c>
      <c r="B373" s="181" t="s">
        <v>515</v>
      </c>
      <c r="C373" s="181" t="s">
        <v>82</v>
      </c>
      <c r="D373" s="181" t="s">
        <v>309</v>
      </c>
      <c r="E373" s="189" t="s">
        <v>6</v>
      </c>
      <c r="F373" s="185">
        <f>F374</f>
        <v>7003.39</v>
      </c>
      <c r="G373" s="185">
        <f aca="true" t="shared" si="79" ref="G373:I374">G374</f>
        <v>4500</v>
      </c>
      <c r="H373" s="185">
        <f t="shared" si="79"/>
        <v>5040.15</v>
      </c>
      <c r="I373" s="204">
        <f t="shared" si="79"/>
        <v>5040.15</v>
      </c>
      <c r="J373" s="239">
        <f t="shared" si="73"/>
        <v>0</v>
      </c>
      <c r="K373" s="239"/>
      <c r="L373" s="204">
        <f>L374</f>
        <v>5040.15</v>
      </c>
    </row>
    <row r="374" spans="1:12" ht="56.25" outlineLevel="6">
      <c r="A374" s="182" t="s">
        <v>37</v>
      </c>
      <c r="B374" s="181" t="s">
        <v>515</v>
      </c>
      <c r="C374" s="181" t="s">
        <v>82</v>
      </c>
      <c r="D374" s="181" t="s">
        <v>309</v>
      </c>
      <c r="E374" s="189" t="s">
        <v>38</v>
      </c>
      <c r="F374" s="185">
        <f>F375</f>
        <v>7003.39</v>
      </c>
      <c r="G374" s="185">
        <f t="shared" si="79"/>
        <v>4500</v>
      </c>
      <c r="H374" s="185">
        <f t="shared" si="79"/>
        <v>5040.15</v>
      </c>
      <c r="I374" s="204">
        <f t="shared" si="79"/>
        <v>5040.15</v>
      </c>
      <c r="J374" s="239">
        <f t="shared" si="73"/>
        <v>0</v>
      </c>
      <c r="K374" s="239"/>
      <c r="L374" s="204">
        <f>L375</f>
        <v>5040.15</v>
      </c>
    </row>
    <row r="375" spans="1:12" ht="18.75" outlineLevel="7">
      <c r="A375" s="182" t="s">
        <v>74</v>
      </c>
      <c r="B375" s="181" t="s">
        <v>515</v>
      </c>
      <c r="C375" s="181" t="s">
        <v>82</v>
      </c>
      <c r="D375" s="181" t="s">
        <v>309</v>
      </c>
      <c r="E375" s="189" t="s">
        <v>75</v>
      </c>
      <c r="F375" s="185">
        <v>7003.39</v>
      </c>
      <c r="G375" s="185">
        <v>4500</v>
      </c>
      <c r="H375" s="206">
        <v>5040.15</v>
      </c>
      <c r="I375" s="218">
        <v>5040.15</v>
      </c>
      <c r="J375" s="239">
        <f t="shared" si="73"/>
        <v>0</v>
      </c>
      <c r="K375" s="239"/>
      <c r="L375" s="218">
        <v>5040.15</v>
      </c>
    </row>
    <row r="376" spans="1:12" ht="37.5" outlineLevel="2">
      <c r="A376" s="182" t="s">
        <v>211</v>
      </c>
      <c r="B376" s="181" t="s">
        <v>515</v>
      </c>
      <c r="C376" s="181" t="s">
        <v>82</v>
      </c>
      <c r="D376" s="181" t="s">
        <v>230</v>
      </c>
      <c r="E376" s="189" t="s">
        <v>6</v>
      </c>
      <c r="F376" s="206">
        <f>F377</f>
        <v>1970500</v>
      </c>
      <c r="G376" s="206">
        <f aca="true" t="shared" si="80" ref="G376:I377">G377</f>
        <v>671000</v>
      </c>
      <c r="H376" s="206">
        <f t="shared" si="80"/>
        <v>746500</v>
      </c>
      <c r="I376" s="218">
        <f t="shared" si="80"/>
        <v>746500</v>
      </c>
      <c r="J376" s="239">
        <f t="shared" si="73"/>
        <v>0</v>
      </c>
      <c r="K376" s="239"/>
      <c r="L376" s="218">
        <f>L377</f>
        <v>746500</v>
      </c>
    </row>
    <row r="377" spans="1:12" ht="37.5" outlineLevel="3">
      <c r="A377" s="182" t="s">
        <v>83</v>
      </c>
      <c r="B377" s="181" t="s">
        <v>515</v>
      </c>
      <c r="C377" s="181" t="s">
        <v>82</v>
      </c>
      <c r="D377" s="181" t="s">
        <v>140</v>
      </c>
      <c r="E377" s="189" t="s">
        <v>6</v>
      </c>
      <c r="F377" s="185">
        <f>F378</f>
        <v>1970500</v>
      </c>
      <c r="G377" s="185">
        <f t="shared" si="80"/>
        <v>671000</v>
      </c>
      <c r="H377" s="185">
        <f t="shared" si="80"/>
        <v>746500</v>
      </c>
      <c r="I377" s="204">
        <f t="shared" si="80"/>
        <v>746500</v>
      </c>
      <c r="J377" s="239">
        <f t="shared" si="73"/>
        <v>0</v>
      </c>
      <c r="K377" s="239"/>
      <c r="L377" s="204">
        <f>L378</f>
        <v>746500</v>
      </c>
    </row>
    <row r="378" spans="1:12" ht="56.25" outlineLevel="4">
      <c r="A378" s="182" t="s">
        <v>37</v>
      </c>
      <c r="B378" s="181" t="s">
        <v>515</v>
      </c>
      <c r="C378" s="181" t="s">
        <v>82</v>
      </c>
      <c r="D378" s="181" t="s">
        <v>140</v>
      </c>
      <c r="E378" s="189" t="s">
        <v>38</v>
      </c>
      <c r="F378" s="185">
        <f>F379+F380</f>
        <v>1970500</v>
      </c>
      <c r="G378" s="185">
        <f>G379+G380</f>
        <v>671000</v>
      </c>
      <c r="H378" s="185">
        <f>H379+H380</f>
        <v>746500</v>
      </c>
      <c r="I378" s="204">
        <f>I379+I380</f>
        <v>746500</v>
      </c>
      <c r="J378" s="239">
        <f t="shared" si="73"/>
        <v>0</v>
      </c>
      <c r="K378" s="239"/>
      <c r="L378" s="204">
        <f>L379+L380</f>
        <v>746500</v>
      </c>
    </row>
    <row r="379" spans="1:12" ht="18.75" outlineLevel="5">
      <c r="A379" s="182" t="s">
        <v>74</v>
      </c>
      <c r="B379" s="181" t="s">
        <v>515</v>
      </c>
      <c r="C379" s="181" t="s">
        <v>82</v>
      </c>
      <c r="D379" s="181" t="s">
        <v>140</v>
      </c>
      <c r="E379" s="189" t="s">
        <v>75</v>
      </c>
      <c r="F379" s="185">
        <v>1856500</v>
      </c>
      <c r="G379" s="185">
        <v>557000</v>
      </c>
      <c r="H379" s="185">
        <v>632500</v>
      </c>
      <c r="I379" s="204">
        <v>632500</v>
      </c>
      <c r="J379" s="239">
        <f t="shared" si="73"/>
        <v>0</v>
      </c>
      <c r="K379" s="239"/>
      <c r="L379" s="204">
        <v>632500</v>
      </c>
    </row>
    <row r="380" spans="1:12" ht="75" outlineLevel="6">
      <c r="A380" s="182" t="s">
        <v>373</v>
      </c>
      <c r="B380" s="181" t="s">
        <v>515</v>
      </c>
      <c r="C380" s="181" t="s">
        <v>82</v>
      </c>
      <c r="D380" s="181" t="s">
        <v>140</v>
      </c>
      <c r="E380" s="189" t="s">
        <v>253</v>
      </c>
      <c r="F380" s="185">
        <v>114000</v>
      </c>
      <c r="G380" s="185">
        <v>114000</v>
      </c>
      <c r="H380" s="185">
        <v>114000</v>
      </c>
      <c r="I380" s="204">
        <v>114000</v>
      </c>
      <c r="J380" s="239">
        <f t="shared" si="73"/>
        <v>0</v>
      </c>
      <c r="K380" s="239"/>
      <c r="L380" s="204">
        <v>114000</v>
      </c>
    </row>
    <row r="381" spans="1:12" ht="37.5" outlineLevel="6">
      <c r="A381" s="182" t="s">
        <v>537</v>
      </c>
      <c r="B381" s="181" t="s">
        <v>515</v>
      </c>
      <c r="C381" s="181" t="s">
        <v>538</v>
      </c>
      <c r="D381" s="181" t="s">
        <v>126</v>
      </c>
      <c r="E381" s="181" t="s">
        <v>6</v>
      </c>
      <c r="F381" s="185">
        <f>F382</f>
        <v>180000</v>
      </c>
      <c r="G381" s="185">
        <f aca="true" t="shared" si="81" ref="G381:I385">G382</f>
        <v>0</v>
      </c>
      <c r="H381" s="185">
        <f t="shared" si="81"/>
        <v>202147.39</v>
      </c>
      <c r="I381" s="204">
        <f t="shared" si="81"/>
        <v>202147.39</v>
      </c>
      <c r="J381" s="239">
        <f t="shared" si="73"/>
        <v>0</v>
      </c>
      <c r="K381" s="239"/>
      <c r="L381" s="204">
        <f>L382</f>
        <v>202147.39</v>
      </c>
    </row>
    <row r="382" spans="1:12" ht="75" outlineLevel="6">
      <c r="A382" s="182" t="s">
        <v>371</v>
      </c>
      <c r="B382" s="181" t="s">
        <v>515</v>
      </c>
      <c r="C382" s="181" t="s">
        <v>538</v>
      </c>
      <c r="D382" s="181" t="s">
        <v>136</v>
      </c>
      <c r="E382" s="181" t="s">
        <v>6</v>
      </c>
      <c r="F382" s="185">
        <f>F383</f>
        <v>180000</v>
      </c>
      <c r="G382" s="185">
        <f t="shared" si="81"/>
        <v>0</v>
      </c>
      <c r="H382" s="185">
        <f t="shared" si="81"/>
        <v>202147.39</v>
      </c>
      <c r="I382" s="204">
        <f t="shared" si="81"/>
        <v>202147.39</v>
      </c>
      <c r="J382" s="239">
        <f t="shared" si="73"/>
        <v>0</v>
      </c>
      <c r="K382" s="239"/>
      <c r="L382" s="204">
        <f>L383</f>
        <v>202147.39</v>
      </c>
    </row>
    <row r="383" spans="1:12" ht="37.5" outlineLevel="6">
      <c r="A383" s="182" t="s">
        <v>211</v>
      </c>
      <c r="B383" s="181" t="s">
        <v>515</v>
      </c>
      <c r="C383" s="181" t="s">
        <v>538</v>
      </c>
      <c r="D383" s="181" t="s">
        <v>230</v>
      </c>
      <c r="E383" s="181" t="s">
        <v>6</v>
      </c>
      <c r="F383" s="185">
        <f>F384</f>
        <v>180000</v>
      </c>
      <c r="G383" s="185">
        <f t="shared" si="81"/>
        <v>0</v>
      </c>
      <c r="H383" s="185">
        <f t="shared" si="81"/>
        <v>202147.39</v>
      </c>
      <c r="I383" s="204">
        <f t="shared" si="81"/>
        <v>202147.39</v>
      </c>
      <c r="J383" s="239">
        <f t="shared" si="73"/>
        <v>0</v>
      </c>
      <c r="K383" s="239"/>
      <c r="L383" s="204">
        <f>L384</f>
        <v>202147.39</v>
      </c>
    </row>
    <row r="384" spans="1:12" ht="93.75" outlineLevel="6">
      <c r="A384" s="182" t="s">
        <v>539</v>
      </c>
      <c r="B384" s="181" t="s">
        <v>515</v>
      </c>
      <c r="C384" s="181" t="s">
        <v>538</v>
      </c>
      <c r="D384" s="181" t="s">
        <v>540</v>
      </c>
      <c r="E384" s="181" t="s">
        <v>6</v>
      </c>
      <c r="F384" s="185">
        <f>F385</f>
        <v>180000</v>
      </c>
      <c r="G384" s="185">
        <f t="shared" si="81"/>
        <v>0</v>
      </c>
      <c r="H384" s="185">
        <f t="shared" si="81"/>
        <v>202147.39</v>
      </c>
      <c r="I384" s="204">
        <f t="shared" si="81"/>
        <v>202147.39</v>
      </c>
      <c r="J384" s="239">
        <f t="shared" si="73"/>
        <v>0</v>
      </c>
      <c r="K384" s="239"/>
      <c r="L384" s="204">
        <f>L385</f>
        <v>202147.39</v>
      </c>
    </row>
    <row r="385" spans="1:12" ht="56.25" outlineLevel="6">
      <c r="A385" s="182" t="s">
        <v>37</v>
      </c>
      <c r="B385" s="181" t="s">
        <v>515</v>
      </c>
      <c r="C385" s="181" t="s">
        <v>538</v>
      </c>
      <c r="D385" s="181" t="s">
        <v>540</v>
      </c>
      <c r="E385" s="181" t="s">
        <v>38</v>
      </c>
      <c r="F385" s="185">
        <f>F386</f>
        <v>180000</v>
      </c>
      <c r="G385" s="185">
        <f t="shared" si="81"/>
        <v>0</v>
      </c>
      <c r="H385" s="185">
        <f t="shared" si="81"/>
        <v>202147.39</v>
      </c>
      <c r="I385" s="204">
        <f t="shared" si="81"/>
        <v>202147.39</v>
      </c>
      <c r="J385" s="239">
        <f t="shared" si="73"/>
        <v>0</v>
      </c>
      <c r="K385" s="239"/>
      <c r="L385" s="204">
        <f>L386</f>
        <v>202147.39</v>
      </c>
    </row>
    <row r="386" spans="1:12" ht="18.75" outlineLevel="6">
      <c r="A386" s="182" t="s">
        <v>74</v>
      </c>
      <c r="B386" s="181" t="s">
        <v>515</v>
      </c>
      <c r="C386" s="181" t="s">
        <v>538</v>
      </c>
      <c r="D386" s="181" t="s">
        <v>540</v>
      </c>
      <c r="E386" s="181" t="s">
        <v>75</v>
      </c>
      <c r="F386" s="185">
        <v>180000</v>
      </c>
      <c r="G386" s="185">
        <v>0</v>
      </c>
      <c r="H386" s="185">
        <v>202147.39</v>
      </c>
      <c r="I386" s="204">
        <v>202147.39</v>
      </c>
      <c r="J386" s="239">
        <f t="shared" si="73"/>
        <v>0</v>
      </c>
      <c r="K386" s="239"/>
      <c r="L386" s="204">
        <v>202147.39</v>
      </c>
    </row>
    <row r="387" spans="1:12" ht="18.75" outlineLevel="7">
      <c r="A387" s="219" t="s">
        <v>85</v>
      </c>
      <c r="B387" s="220" t="s">
        <v>515</v>
      </c>
      <c r="C387" s="220" t="s">
        <v>86</v>
      </c>
      <c r="D387" s="220" t="s">
        <v>126</v>
      </c>
      <c r="E387" s="221" t="s">
        <v>6</v>
      </c>
      <c r="F387" s="191">
        <f>F388+F393+F408</f>
        <v>40237941.52</v>
      </c>
      <c r="G387" s="191">
        <f>G388+G393+G408</f>
        <v>22024638.98</v>
      </c>
      <c r="H387" s="191">
        <f>H388+H393+H408</f>
        <v>42323719.29</v>
      </c>
      <c r="I387" s="222">
        <f>I388+I393+I408</f>
        <v>42323719.29</v>
      </c>
      <c r="J387" s="239">
        <f t="shared" si="73"/>
        <v>0</v>
      </c>
      <c r="K387" s="239"/>
      <c r="L387" s="222">
        <f>L388+L393+L408</f>
        <v>42323719.29</v>
      </c>
    </row>
    <row r="388" spans="1:12" ht="18.75" outlineLevel="7">
      <c r="A388" s="182" t="s">
        <v>87</v>
      </c>
      <c r="B388" s="181" t="s">
        <v>515</v>
      </c>
      <c r="C388" s="181" t="s">
        <v>88</v>
      </c>
      <c r="D388" s="181" t="s">
        <v>126</v>
      </c>
      <c r="E388" s="189" t="s">
        <v>6</v>
      </c>
      <c r="F388" s="185">
        <f>F389</f>
        <v>5559675.24</v>
      </c>
      <c r="G388" s="185">
        <f aca="true" t="shared" si="82" ref="G388:I391">G389</f>
        <v>5301675.24</v>
      </c>
      <c r="H388" s="185">
        <f t="shared" si="82"/>
        <v>5386176</v>
      </c>
      <c r="I388" s="204">
        <f t="shared" si="82"/>
        <v>5386176</v>
      </c>
      <c r="J388" s="239">
        <f t="shared" si="73"/>
        <v>0</v>
      </c>
      <c r="K388" s="239"/>
      <c r="L388" s="204">
        <f>L389</f>
        <v>5386176</v>
      </c>
    </row>
    <row r="389" spans="1:12" ht="56.25" outlineLevel="7">
      <c r="A389" s="219" t="s">
        <v>132</v>
      </c>
      <c r="B389" s="220" t="s">
        <v>515</v>
      </c>
      <c r="C389" s="220" t="s">
        <v>88</v>
      </c>
      <c r="D389" s="220" t="s">
        <v>127</v>
      </c>
      <c r="E389" s="221" t="s">
        <v>6</v>
      </c>
      <c r="F389" s="185">
        <f>F390</f>
        <v>5559675.24</v>
      </c>
      <c r="G389" s="191">
        <f t="shared" si="82"/>
        <v>5301675.24</v>
      </c>
      <c r="H389" s="191">
        <f t="shared" si="82"/>
        <v>5386176</v>
      </c>
      <c r="I389" s="222">
        <f t="shared" si="82"/>
        <v>5386176</v>
      </c>
      <c r="J389" s="239">
        <f t="shared" si="73"/>
        <v>0</v>
      </c>
      <c r="K389" s="239"/>
      <c r="L389" s="222">
        <f>L390</f>
        <v>5386176</v>
      </c>
    </row>
    <row r="390" spans="1:12" ht="37.5" outlineLevel="7">
      <c r="A390" s="182" t="s">
        <v>89</v>
      </c>
      <c r="B390" s="181" t="s">
        <v>515</v>
      </c>
      <c r="C390" s="181" t="s">
        <v>88</v>
      </c>
      <c r="D390" s="181" t="s">
        <v>142</v>
      </c>
      <c r="E390" s="189" t="s">
        <v>6</v>
      </c>
      <c r="F390" s="185">
        <f>F391</f>
        <v>5559675.24</v>
      </c>
      <c r="G390" s="185">
        <f t="shared" si="82"/>
        <v>5301675.24</v>
      </c>
      <c r="H390" s="185">
        <f t="shared" si="82"/>
        <v>5386176</v>
      </c>
      <c r="I390" s="204">
        <f t="shared" si="82"/>
        <v>5386176</v>
      </c>
      <c r="J390" s="239">
        <f t="shared" si="73"/>
        <v>0</v>
      </c>
      <c r="K390" s="239"/>
      <c r="L390" s="204">
        <f>L391</f>
        <v>5386176</v>
      </c>
    </row>
    <row r="391" spans="1:12" ht="37.5" outlineLevel="7">
      <c r="A391" s="182" t="s">
        <v>90</v>
      </c>
      <c r="B391" s="181" t="s">
        <v>515</v>
      </c>
      <c r="C391" s="181" t="s">
        <v>88</v>
      </c>
      <c r="D391" s="181" t="s">
        <v>142</v>
      </c>
      <c r="E391" s="189" t="s">
        <v>91</v>
      </c>
      <c r="F391" s="185">
        <f>F392</f>
        <v>5559675.24</v>
      </c>
      <c r="G391" s="185">
        <f t="shared" si="82"/>
        <v>5301675.24</v>
      </c>
      <c r="H391" s="185">
        <f t="shared" si="82"/>
        <v>5386176</v>
      </c>
      <c r="I391" s="204">
        <f t="shared" si="82"/>
        <v>5386176</v>
      </c>
      <c r="J391" s="239">
        <f t="shared" si="73"/>
        <v>0</v>
      </c>
      <c r="K391" s="239"/>
      <c r="L391" s="204">
        <f>L392</f>
        <v>5386176</v>
      </c>
    </row>
    <row r="392" spans="1:12" ht="37.5" outlineLevel="7">
      <c r="A392" s="182" t="s">
        <v>92</v>
      </c>
      <c r="B392" s="181" t="s">
        <v>515</v>
      </c>
      <c r="C392" s="181" t="s">
        <v>88</v>
      </c>
      <c r="D392" s="181" t="s">
        <v>142</v>
      </c>
      <c r="E392" s="189" t="s">
        <v>93</v>
      </c>
      <c r="F392" s="185">
        <v>5559675.24</v>
      </c>
      <c r="G392" s="185">
        <v>5301675.24</v>
      </c>
      <c r="H392" s="241">
        <v>5386176</v>
      </c>
      <c r="I392" s="227">
        <v>5386176</v>
      </c>
      <c r="J392" s="239">
        <f t="shared" si="73"/>
        <v>0</v>
      </c>
      <c r="K392" s="239"/>
      <c r="L392" s="227">
        <v>5386176</v>
      </c>
    </row>
    <row r="393" spans="1:12" ht="18.75" outlineLevel="7">
      <c r="A393" s="182" t="s">
        <v>94</v>
      </c>
      <c r="B393" s="181" t="s">
        <v>515</v>
      </c>
      <c r="C393" s="181" t="s">
        <v>95</v>
      </c>
      <c r="D393" s="181" t="s">
        <v>126</v>
      </c>
      <c r="E393" s="189" t="s">
        <v>6</v>
      </c>
      <c r="F393" s="185">
        <f>F394+F404+F399</f>
        <v>858600</v>
      </c>
      <c r="G393" s="185">
        <f>G394+G404+G399</f>
        <v>994383.0299999999</v>
      </c>
      <c r="H393" s="185">
        <f>H394+H404+H399</f>
        <v>1003343.25</v>
      </c>
      <c r="I393" s="204">
        <f>I394+I404+I399</f>
        <v>1003343.25</v>
      </c>
      <c r="J393" s="239">
        <f t="shared" si="73"/>
        <v>0</v>
      </c>
      <c r="K393" s="239"/>
      <c r="L393" s="204">
        <f>L394+L404+L399</f>
        <v>1003343.25</v>
      </c>
    </row>
    <row r="394" spans="1:12" ht="75" outlineLevel="7">
      <c r="A394" s="219" t="s">
        <v>451</v>
      </c>
      <c r="B394" s="181" t="s">
        <v>515</v>
      </c>
      <c r="C394" s="220" t="s">
        <v>95</v>
      </c>
      <c r="D394" s="220" t="s">
        <v>129</v>
      </c>
      <c r="E394" s="221" t="s">
        <v>6</v>
      </c>
      <c r="F394" s="191">
        <f aca="true" t="shared" si="83" ref="F394:I395">F395</f>
        <v>200000</v>
      </c>
      <c r="G394" s="191">
        <f t="shared" si="83"/>
        <v>200000</v>
      </c>
      <c r="H394" s="191">
        <f t="shared" si="83"/>
        <v>150000</v>
      </c>
      <c r="I394" s="222">
        <f t="shared" si="83"/>
        <v>150000</v>
      </c>
      <c r="J394" s="239">
        <f t="shared" si="73"/>
        <v>0</v>
      </c>
      <c r="K394" s="239"/>
      <c r="L394" s="222">
        <f>L395</f>
        <v>150000</v>
      </c>
    </row>
    <row r="395" spans="1:12" ht="56.25" outlineLevel="7">
      <c r="A395" s="182" t="s">
        <v>375</v>
      </c>
      <c r="B395" s="181" t="s">
        <v>515</v>
      </c>
      <c r="C395" s="181" t="s">
        <v>95</v>
      </c>
      <c r="D395" s="181" t="s">
        <v>452</v>
      </c>
      <c r="E395" s="189" t="s">
        <v>6</v>
      </c>
      <c r="F395" s="185">
        <f t="shared" si="83"/>
        <v>200000</v>
      </c>
      <c r="G395" s="185">
        <f t="shared" si="83"/>
        <v>200000</v>
      </c>
      <c r="H395" s="185">
        <f t="shared" si="83"/>
        <v>150000</v>
      </c>
      <c r="I395" s="204">
        <f t="shared" si="83"/>
        <v>150000</v>
      </c>
      <c r="J395" s="239">
        <f t="shared" si="73"/>
        <v>0</v>
      </c>
      <c r="K395" s="239"/>
      <c r="L395" s="204">
        <f>L396</f>
        <v>150000</v>
      </c>
    </row>
    <row r="396" spans="1:12" ht="56.25" outlineLevel="7">
      <c r="A396" s="182" t="s">
        <v>99</v>
      </c>
      <c r="B396" s="181" t="s">
        <v>515</v>
      </c>
      <c r="C396" s="181" t="s">
        <v>95</v>
      </c>
      <c r="D396" s="181" t="s">
        <v>419</v>
      </c>
      <c r="E396" s="189" t="s">
        <v>6</v>
      </c>
      <c r="F396" s="185">
        <f>F397</f>
        <v>200000</v>
      </c>
      <c r="G396" s="185">
        <f aca="true" t="shared" si="84" ref="G396:I397">G397</f>
        <v>200000</v>
      </c>
      <c r="H396" s="185">
        <f t="shared" si="84"/>
        <v>150000</v>
      </c>
      <c r="I396" s="204">
        <f t="shared" si="84"/>
        <v>150000</v>
      </c>
      <c r="J396" s="239">
        <f t="shared" si="73"/>
        <v>0</v>
      </c>
      <c r="K396" s="239"/>
      <c r="L396" s="204">
        <f>L397</f>
        <v>150000</v>
      </c>
    </row>
    <row r="397" spans="1:12" ht="37.5" outlineLevel="7">
      <c r="A397" s="182" t="s">
        <v>90</v>
      </c>
      <c r="B397" s="181" t="s">
        <v>515</v>
      </c>
      <c r="C397" s="181" t="s">
        <v>95</v>
      </c>
      <c r="D397" s="181" t="s">
        <v>419</v>
      </c>
      <c r="E397" s="189" t="s">
        <v>91</v>
      </c>
      <c r="F397" s="185">
        <f>F398</f>
        <v>200000</v>
      </c>
      <c r="G397" s="185">
        <f t="shared" si="84"/>
        <v>200000</v>
      </c>
      <c r="H397" s="185">
        <f t="shared" si="84"/>
        <v>150000</v>
      </c>
      <c r="I397" s="204">
        <f t="shared" si="84"/>
        <v>150000</v>
      </c>
      <c r="J397" s="239">
        <f t="shared" si="73"/>
        <v>0</v>
      </c>
      <c r="K397" s="239"/>
      <c r="L397" s="204">
        <f>L398</f>
        <v>150000</v>
      </c>
    </row>
    <row r="398" spans="1:12" ht="56.25" outlineLevel="7">
      <c r="A398" s="182" t="s">
        <v>97</v>
      </c>
      <c r="B398" s="181" t="s">
        <v>515</v>
      </c>
      <c r="C398" s="181" t="s">
        <v>95</v>
      </c>
      <c r="D398" s="181" t="s">
        <v>419</v>
      </c>
      <c r="E398" s="189" t="s">
        <v>98</v>
      </c>
      <c r="F398" s="185">
        <v>200000</v>
      </c>
      <c r="G398" s="185">
        <v>200000</v>
      </c>
      <c r="H398" s="241">
        <v>150000</v>
      </c>
      <c r="I398" s="227">
        <v>150000</v>
      </c>
      <c r="J398" s="239">
        <f t="shared" si="73"/>
        <v>0</v>
      </c>
      <c r="K398" s="239"/>
      <c r="L398" s="227">
        <v>150000</v>
      </c>
    </row>
    <row r="399" spans="1:12" ht="75" outlineLevel="7">
      <c r="A399" s="219" t="s">
        <v>376</v>
      </c>
      <c r="B399" s="181" t="s">
        <v>515</v>
      </c>
      <c r="C399" s="220" t="s">
        <v>95</v>
      </c>
      <c r="D399" s="220" t="s">
        <v>377</v>
      </c>
      <c r="E399" s="221" t="s">
        <v>6</v>
      </c>
      <c r="F399" s="232">
        <f>F400</f>
        <v>558600</v>
      </c>
      <c r="G399" s="232">
        <f>G400</f>
        <v>763383.0299999999</v>
      </c>
      <c r="H399" s="232">
        <f>H400</f>
        <v>753343.25</v>
      </c>
      <c r="I399" s="225">
        <f>I400</f>
        <v>753343.25</v>
      </c>
      <c r="J399" s="239">
        <f t="shared" si="73"/>
        <v>0</v>
      </c>
      <c r="K399" s="239"/>
      <c r="L399" s="225">
        <f>L400</f>
        <v>753343.25</v>
      </c>
    </row>
    <row r="400" spans="1:12" ht="75" outlineLevel="2">
      <c r="A400" s="182" t="s">
        <v>397</v>
      </c>
      <c r="B400" s="181" t="s">
        <v>515</v>
      </c>
      <c r="C400" s="181" t="s">
        <v>95</v>
      </c>
      <c r="D400" s="181" t="s">
        <v>378</v>
      </c>
      <c r="E400" s="189" t="s">
        <v>6</v>
      </c>
      <c r="F400" s="206">
        <f>F401</f>
        <v>558600</v>
      </c>
      <c r="G400" s="206">
        <f aca="true" t="shared" si="85" ref="G400:I401">G401</f>
        <v>763383.0299999999</v>
      </c>
      <c r="H400" s="206">
        <f t="shared" si="85"/>
        <v>753343.25</v>
      </c>
      <c r="I400" s="218">
        <f t="shared" si="85"/>
        <v>753343.25</v>
      </c>
      <c r="J400" s="239">
        <f t="shared" si="73"/>
        <v>0</v>
      </c>
      <c r="K400" s="239"/>
      <c r="L400" s="218">
        <f>L401</f>
        <v>753343.25</v>
      </c>
    </row>
    <row r="401" spans="1:12" ht="56.25" outlineLevel="3">
      <c r="A401" s="182" t="s">
        <v>96</v>
      </c>
      <c r="B401" s="181" t="s">
        <v>515</v>
      </c>
      <c r="C401" s="181" t="s">
        <v>95</v>
      </c>
      <c r="D401" s="181" t="s">
        <v>379</v>
      </c>
      <c r="E401" s="189" t="s">
        <v>6</v>
      </c>
      <c r="F401" s="185">
        <f>F402</f>
        <v>558600</v>
      </c>
      <c r="G401" s="185">
        <f t="shared" si="85"/>
        <v>763383.0299999999</v>
      </c>
      <c r="H401" s="185">
        <f t="shared" si="85"/>
        <v>753343.25</v>
      </c>
      <c r="I401" s="204">
        <f t="shared" si="85"/>
        <v>753343.25</v>
      </c>
      <c r="J401" s="239">
        <f t="shared" si="73"/>
        <v>0</v>
      </c>
      <c r="K401" s="239"/>
      <c r="L401" s="204">
        <f>L402</f>
        <v>753343.25</v>
      </c>
    </row>
    <row r="402" spans="1:12" ht="37.5" outlineLevel="4">
      <c r="A402" s="182" t="s">
        <v>90</v>
      </c>
      <c r="B402" s="181" t="s">
        <v>515</v>
      </c>
      <c r="C402" s="181" t="s">
        <v>95</v>
      </c>
      <c r="D402" s="181" t="s">
        <v>453</v>
      </c>
      <c r="E402" s="189" t="s">
        <v>91</v>
      </c>
      <c r="F402" s="206">
        <f>F403</f>
        <v>558600</v>
      </c>
      <c r="G402" s="206">
        <f>G403</f>
        <v>763383.0299999999</v>
      </c>
      <c r="H402" s="206">
        <f>H403</f>
        <v>753343.25</v>
      </c>
      <c r="I402" s="218">
        <f>I403</f>
        <v>753343.25</v>
      </c>
      <c r="J402" s="239">
        <f t="shared" si="73"/>
        <v>0</v>
      </c>
      <c r="K402" s="239"/>
      <c r="L402" s="218">
        <f>L403</f>
        <v>753343.25</v>
      </c>
    </row>
    <row r="403" spans="1:12" ht="56.25" outlineLevel="5">
      <c r="A403" s="182" t="s">
        <v>97</v>
      </c>
      <c r="B403" s="181" t="s">
        <v>515</v>
      </c>
      <c r="C403" s="181" t="s">
        <v>95</v>
      </c>
      <c r="D403" s="181" t="s">
        <v>453</v>
      </c>
      <c r="E403" s="189" t="s">
        <v>98</v>
      </c>
      <c r="F403" s="185">
        <v>558600</v>
      </c>
      <c r="G403" s="185">
        <f>750536.94+12846.09</f>
        <v>763383.0299999999</v>
      </c>
      <c r="H403" s="185">
        <f>579843.25+173500</f>
        <v>753343.25</v>
      </c>
      <c r="I403" s="204">
        <v>753343.25</v>
      </c>
      <c r="J403" s="239">
        <f t="shared" si="73"/>
        <v>0</v>
      </c>
      <c r="K403" s="239"/>
      <c r="L403" s="204">
        <v>753343.25</v>
      </c>
    </row>
    <row r="404" spans="1:12" ht="56.25" outlineLevel="6">
      <c r="A404" s="219" t="s">
        <v>132</v>
      </c>
      <c r="B404" s="220" t="s">
        <v>515</v>
      </c>
      <c r="C404" s="220" t="s">
        <v>95</v>
      </c>
      <c r="D404" s="220" t="s">
        <v>127</v>
      </c>
      <c r="E404" s="221" t="s">
        <v>6</v>
      </c>
      <c r="F404" s="206">
        <f>F405</f>
        <v>100000</v>
      </c>
      <c r="G404" s="232">
        <f aca="true" t="shared" si="86" ref="G404:I406">G405</f>
        <v>31000</v>
      </c>
      <c r="H404" s="232">
        <f t="shared" si="86"/>
        <v>100000</v>
      </c>
      <c r="I404" s="225">
        <f t="shared" si="86"/>
        <v>100000</v>
      </c>
      <c r="J404" s="239">
        <f t="shared" si="73"/>
        <v>0</v>
      </c>
      <c r="K404" s="239"/>
      <c r="L404" s="225">
        <f>L405</f>
        <v>100000</v>
      </c>
    </row>
    <row r="405" spans="1:12" ht="18.75" customHeight="1" outlineLevel="7">
      <c r="A405" s="182" t="s">
        <v>541</v>
      </c>
      <c r="B405" s="181" t="s">
        <v>515</v>
      </c>
      <c r="C405" s="181" t="s">
        <v>95</v>
      </c>
      <c r="D405" s="181" t="s">
        <v>554</v>
      </c>
      <c r="E405" s="189" t="s">
        <v>6</v>
      </c>
      <c r="F405" s="206">
        <f>F406</f>
        <v>100000</v>
      </c>
      <c r="G405" s="206">
        <f t="shared" si="86"/>
        <v>31000</v>
      </c>
      <c r="H405" s="206">
        <f t="shared" si="86"/>
        <v>100000</v>
      </c>
      <c r="I405" s="218">
        <f t="shared" si="86"/>
        <v>100000</v>
      </c>
      <c r="J405" s="239">
        <f t="shared" si="73"/>
        <v>0</v>
      </c>
      <c r="K405" s="239"/>
      <c r="L405" s="218">
        <f>L406</f>
        <v>100000</v>
      </c>
    </row>
    <row r="406" spans="1:12" ht="37.5" outlineLevel="5">
      <c r="A406" s="182" t="s">
        <v>90</v>
      </c>
      <c r="B406" s="181" t="s">
        <v>515</v>
      </c>
      <c r="C406" s="181" t="s">
        <v>95</v>
      </c>
      <c r="D406" s="181" t="s">
        <v>554</v>
      </c>
      <c r="E406" s="189" t="s">
        <v>91</v>
      </c>
      <c r="F406" s="206">
        <f>F407</f>
        <v>100000</v>
      </c>
      <c r="G406" s="206">
        <f t="shared" si="86"/>
        <v>31000</v>
      </c>
      <c r="H406" s="206">
        <f t="shared" si="86"/>
        <v>100000</v>
      </c>
      <c r="I406" s="218">
        <f t="shared" si="86"/>
        <v>100000</v>
      </c>
      <c r="J406" s="239">
        <f t="shared" si="73"/>
        <v>0</v>
      </c>
      <c r="K406" s="239"/>
      <c r="L406" s="218">
        <f>L407</f>
        <v>100000</v>
      </c>
    </row>
    <row r="407" spans="1:12" ht="18.75" outlineLevel="5">
      <c r="A407" s="182" t="s">
        <v>310</v>
      </c>
      <c r="B407" s="181" t="s">
        <v>515</v>
      </c>
      <c r="C407" s="181" t="s">
        <v>95</v>
      </c>
      <c r="D407" s="181" t="s">
        <v>554</v>
      </c>
      <c r="E407" s="189" t="s">
        <v>311</v>
      </c>
      <c r="F407" s="185">
        <v>100000</v>
      </c>
      <c r="G407" s="185">
        <v>31000</v>
      </c>
      <c r="H407" s="185">
        <v>100000</v>
      </c>
      <c r="I407" s="204">
        <v>100000</v>
      </c>
      <c r="J407" s="239">
        <f t="shared" si="73"/>
        <v>0</v>
      </c>
      <c r="K407" s="239"/>
      <c r="L407" s="204">
        <v>100000</v>
      </c>
    </row>
    <row r="408" spans="1:12" ht="18.75" outlineLevel="5">
      <c r="A408" s="182" t="s">
        <v>123</v>
      </c>
      <c r="B408" s="181" t="s">
        <v>515</v>
      </c>
      <c r="C408" s="181" t="s">
        <v>124</v>
      </c>
      <c r="D408" s="181" t="s">
        <v>126</v>
      </c>
      <c r="E408" s="189" t="s">
        <v>6</v>
      </c>
      <c r="F408" s="206">
        <f>F409</f>
        <v>33819666.28</v>
      </c>
      <c r="G408" s="206">
        <f aca="true" t="shared" si="87" ref="G408:I409">G409</f>
        <v>15728580.709999999</v>
      </c>
      <c r="H408" s="206">
        <f t="shared" si="87"/>
        <v>35934200.04</v>
      </c>
      <c r="I408" s="218">
        <f t="shared" si="87"/>
        <v>35934200.04</v>
      </c>
      <c r="J408" s="239">
        <f t="shared" si="73"/>
        <v>0</v>
      </c>
      <c r="K408" s="239"/>
      <c r="L408" s="218">
        <f>L409</f>
        <v>35934200.04</v>
      </c>
    </row>
    <row r="409" spans="1:12" ht="56.25" outlineLevel="5">
      <c r="A409" s="219" t="s">
        <v>132</v>
      </c>
      <c r="B409" s="220" t="s">
        <v>515</v>
      </c>
      <c r="C409" s="220" t="s">
        <v>124</v>
      </c>
      <c r="D409" s="220" t="s">
        <v>127</v>
      </c>
      <c r="E409" s="221" t="s">
        <v>6</v>
      </c>
      <c r="F409" s="206">
        <f>F410</f>
        <v>33819666.28</v>
      </c>
      <c r="G409" s="232">
        <f t="shared" si="87"/>
        <v>15728580.709999999</v>
      </c>
      <c r="H409" s="232">
        <f t="shared" si="87"/>
        <v>35934200.04</v>
      </c>
      <c r="I409" s="225">
        <f t="shared" si="87"/>
        <v>35934200.04</v>
      </c>
      <c r="J409" s="239">
        <f t="shared" si="73"/>
        <v>0</v>
      </c>
      <c r="K409" s="239"/>
      <c r="L409" s="225">
        <f>L410</f>
        <v>35934200.04</v>
      </c>
    </row>
    <row r="410" spans="1:12" ht="37.5" outlineLevel="5">
      <c r="A410" s="182" t="s">
        <v>278</v>
      </c>
      <c r="B410" s="181" t="s">
        <v>515</v>
      </c>
      <c r="C410" s="181" t="s">
        <v>124</v>
      </c>
      <c r="D410" s="181" t="s">
        <v>277</v>
      </c>
      <c r="E410" s="189" t="s">
        <v>6</v>
      </c>
      <c r="F410" s="206">
        <f>F423+F411+F414+F420</f>
        <v>33819666.28</v>
      </c>
      <c r="G410" s="206">
        <f>G423+G411+G414+G420</f>
        <v>15728580.709999999</v>
      </c>
      <c r="H410" s="206">
        <f>H423+H411+H414+H420</f>
        <v>35934200.04</v>
      </c>
      <c r="I410" s="206">
        <f>I423+I411+I414+I420</f>
        <v>35934200.04</v>
      </c>
      <c r="J410" s="239">
        <f t="shared" si="73"/>
        <v>0</v>
      </c>
      <c r="K410" s="239"/>
      <c r="L410" s="206">
        <f>L423+L411+L414+L420</f>
        <v>35934200.04</v>
      </c>
    </row>
    <row r="411" spans="1:12" ht="131.25" outlineLevel="5">
      <c r="A411" s="182" t="s">
        <v>439</v>
      </c>
      <c r="B411" s="181" t="s">
        <v>515</v>
      </c>
      <c r="C411" s="181" t="s">
        <v>124</v>
      </c>
      <c r="D411" s="181" t="s">
        <v>440</v>
      </c>
      <c r="E411" s="189" t="s">
        <v>6</v>
      </c>
      <c r="F411" s="185">
        <f>F412</f>
        <v>1021243.89</v>
      </c>
      <c r="G411" s="185">
        <f aca="true" t="shared" si="88" ref="G411:I412">G412</f>
        <v>1077196.26</v>
      </c>
      <c r="H411" s="185">
        <f t="shared" si="88"/>
        <v>1035455.64</v>
      </c>
      <c r="I411" s="204">
        <f t="shared" si="88"/>
        <v>1035455.64</v>
      </c>
      <c r="J411" s="239">
        <f t="shared" si="73"/>
        <v>0</v>
      </c>
      <c r="K411" s="239"/>
      <c r="L411" s="204">
        <f>L412</f>
        <v>1035455.64</v>
      </c>
    </row>
    <row r="412" spans="1:12" ht="37.5" outlineLevel="5">
      <c r="A412" s="182" t="s">
        <v>90</v>
      </c>
      <c r="B412" s="181" t="s">
        <v>515</v>
      </c>
      <c r="C412" s="181" t="s">
        <v>124</v>
      </c>
      <c r="D412" s="181" t="s">
        <v>440</v>
      </c>
      <c r="E412" s="189" t="s">
        <v>91</v>
      </c>
      <c r="F412" s="185">
        <f>F413</f>
        <v>1021243.89</v>
      </c>
      <c r="G412" s="185">
        <f t="shared" si="88"/>
        <v>1077196.26</v>
      </c>
      <c r="H412" s="185">
        <f t="shared" si="88"/>
        <v>1035455.64</v>
      </c>
      <c r="I412" s="204">
        <f t="shared" si="88"/>
        <v>1035455.64</v>
      </c>
      <c r="J412" s="239">
        <f t="shared" si="73"/>
        <v>0</v>
      </c>
      <c r="K412" s="239"/>
      <c r="L412" s="204">
        <f>L413</f>
        <v>1035455.64</v>
      </c>
    </row>
    <row r="413" spans="1:12" ht="37.5" outlineLevel="5">
      <c r="A413" s="182" t="s">
        <v>92</v>
      </c>
      <c r="B413" s="181" t="s">
        <v>515</v>
      </c>
      <c r="C413" s="181" t="s">
        <v>124</v>
      </c>
      <c r="D413" s="181" t="s">
        <v>440</v>
      </c>
      <c r="E413" s="189" t="s">
        <v>93</v>
      </c>
      <c r="F413" s="185">
        <v>1021243.89</v>
      </c>
      <c r="G413" s="185">
        <v>1077196.26</v>
      </c>
      <c r="H413" s="185">
        <v>1035455.64</v>
      </c>
      <c r="I413" s="204">
        <v>1035455.64</v>
      </c>
      <c r="J413" s="239">
        <f t="shared" si="73"/>
        <v>0</v>
      </c>
      <c r="K413" s="239"/>
      <c r="L413" s="204">
        <v>1035455.64</v>
      </c>
    </row>
    <row r="414" spans="1:12" ht="76.5" customHeight="1" outlineLevel="5">
      <c r="A414" s="209" t="s">
        <v>441</v>
      </c>
      <c r="B414" s="181" t="s">
        <v>515</v>
      </c>
      <c r="C414" s="181" t="s">
        <v>124</v>
      </c>
      <c r="D414" s="181" t="s">
        <v>442</v>
      </c>
      <c r="E414" s="189" t="s">
        <v>6</v>
      </c>
      <c r="F414" s="185">
        <f>F415+F417</f>
        <v>14290492.39</v>
      </c>
      <c r="G414" s="185">
        <f>G415+G417</f>
        <v>14651384.45</v>
      </c>
      <c r="H414" s="185">
        <f>H415+H417</f>
        <v>21927344.4</v>
      </c>
      <c r="I414" s="204">
        <f>I415+I417</f>
        <v>21927344.4</v>
      </c>
      <c r="J414" s="239">
        <f t="shared" si="73"/>
        <v>0</v>
      </c>
      <c r="K414" s="239"/>
      <c r="L414" s="204">
        <f>L415+L417</f>
        <v>21927344.4</v>
      </c>
    </row>
    <row r="415" spans="1:12" ht="18.75" customHeight="1" outlineLevel="5">
      <c r="A415" s="182" t="s">
        <v>15</v>
      </c>
      <c r="B415" s="181" t="s">
        <v>515</v>
      </c>
      <c r="C415" s="181" t="s">
        <v>124</v>
      </c>
      <c r="D415" s="181" t="s">
        <v>442</v>
      </c>
      <c r="E415" s="189" t="s">
        <v>16</v>
      </c>
      <c r="F415" s="185">
        <f>F416</f>
        <v>130000</v>
      </c>
      <c r="G415" s="185">
        <f>G416</f>
        <v>130000</v>
      </c>
      <c r="H415" s="185">
        <f>H416</f>
        <v>130000</v>
      </c>
      <c r="I415" s="204">
        <f>I416</f>
        <v>130000</v>
      </c>
      <c r="J415" s="239">
        <f aca="true" t="shared" si="89" ref="J415:J487">I415-H415</f>
        <v>0</v>
      </c>
      <c r="K415" s="239"/>
      <c r="L415" s="204">
        <f>L416</f>
        <v>130000</v>
      </c>
    </row>
    <row r="416" spans="1:12" ht="56.25" outlineLevel="5">
      <c r="A416" s="182" t="s">
        <v>17</v>
      </c>
      <c r="B416" s="181" t="s">
        <v>515</v>
      </c>
      <c r="C416" s="181" t="s">
        <v>124</v>
      </c>
      <c r="D416" s="181" t="s">
        <v>442</v>
      </c>
      <c r="E416" s="189" t="s">
        <v>18</v>
      </c>
      <c r="F416" s="185">
        <v>130000</v>
      </c>
      <c r="G416" s="185">
        <v>130000</v>
      </c>
      <c r="H416" s="185">
        <v>130000</v>
      </c>
      <c r="I416" s="204">
        <v>130000</v>
      </c>
      <c r="J416" s="239">
        <f t="shared" si="89"/>
        <v>0</v>
      </c>
      <c r="K416" s="239"/>
      <c r="L416" s="204">
        <v>130000</v>
      </c>
    </row>
    <row r="417" spans="1:12" ht="37.5" outlineLevel="5">
      <c r="A417" s="182" t="s">
        <v>90</v>
      </c>
      <c r="B417" s="181" t="s">
        <v>515</v>
      </c>
      <c r="C417" s="181" t="s">
        <v>124</v>
      </c>
      <c r="D417" s="181" t="s">
        <v>442</v>
      </c>
      <c r="E417" s="189" t="s">
        <v>91</v>
      </c>
      <c r="F417" s="185">
        <f>F418+F419</f>
        <v>14160492.39</v>
      </c>
      <c r="G417" s="185">
        <f>G418+G419</f>
        <v>14521384.45</v>
      </c>
      <c r="H417" s="185">
        <f>H418+H419</f>
        <v>21797344.4</v>
      </c>
      <c r="I417" s="204">
        <f>I418+I419</f>
        <v>21797344.4</v>
      </c>
      <c r="J417" s="239">
        <f t="shared" si="89"/>
        <v>0</v>
      </c>
      <c r="K417" s="239"/>
      <c r="L417" s="204">
        <f>L418+L419</f>
        <v>21797344.4</v>
      </c>
    </row>
    <row r="418" spans="1:12" ht="37.5" outlineLevel="5">
      <c r="A418" s="182" t="s">
        <v>92</v>
      </c>
      <c r="B418" s="181" t="s">
        <v>515</v>
      </c>
      <c r="C418" s="181" t="s">
        <v>124</v>
      </c>
      <c r="D418" s="181" t="s">
        <v>442</v>
      </c>
      <c r="E418" s="189" t="s">
        <v>93</v>
      </c>
      <c r="F418" s="185">
        <v>12360492.39</v>
      </c>
      <c r="G418" s="185">
        <v>12721384.45</v>
      </c>
      <c r="H418" s="185">
        <v>19797344.4</v>
      </c>
      <c r="I418" s="204">
        <v>19797344.4</v>
      </c>
      <c r="J418" s="239">
        <f t="shared" si="89"/>
        <v>0</v>
      </c>
      <c r="K418" s="239"/>
      <c r="L418" s="204">
        <v>19797344.4</v>
      </c>
    </row>
    <row r="419" spans="1:12" ht="35.25" customHeight="1" outlineLevel="5">
      <c r="A419" s="182" t="s">
        <v>97</v>
      </c>
      <c r="B419" s="181" t="s">
        <v>515</v>
      </c>
      <c r="C419" s="181" t="s">
        <v>124</v>
      </c>
      <c r="D419" s="181" t="s">
        <v>442</v>
      </c>
      <c r="E419" s="189" t="s">
        <v>98</v>
      </c>
      <c r="F419" s="185">
        <v>1800000</v>
      </c>
      <c r="G419" s="185">
        <v>1800000</v>
      </c>
      <c r="H419" s="185">
        <v>2000000</v>
      </c>
      <c r="I419" s="204">
        <v>2000000</v>
      </c>
      <c r="J419" s="239">
        <f t="shared" si="89"/>
        <v>0</v>
      </c>
      <c r="K419" s="239"/>
      <c r="L419" s="204">
        <v>2000000</v>
      </c>
    </row>
    <row r="420" spans="1:12" ht="120.75" customHeight="1" outlineLevel="5">
      <c r="A420" s="209" t="s">
        <v>787</v>
      </c>
      <c r="B420" s="181" t="s">
        <v>515</v>
      </c>
      <c r="C420" s="181" t="s">
        <v>124</v>
      </c>
      <c r="D420" s="181" t="s">
        <v>296</v>
      </c>
      <c r="E420" s="189" t="s">
        <v>6</v>
      </c>
      <c r="F420" s="185">
        <f>F421</f>
        <v>0</v>
      </c>
      <c r="G420" s="185">
        <f aca="true" t="shared" si="90" ref="G420:I421">G421</f>
        <v>0</v>
      </c>
      <c r="H420" s="185">
        <f t="shared" si="90"/>
        <v>0</v>
      </c>
      <c r="I420" s="185">
        <f t="shared" si="90"/>
        <v>0</v>
      </c>
      <c r="J420" s="239">
        <f t="shared" si="89"/>
        <v>0</v>
      </c>
      <c r="K420" s="239"/>
      <c r="L420" s="185">
        <f>L421</f>
        <v>0</v>
      </c>
    </row>
    <row r="421" spans="1:12" ht="75" outlineLevel="5">
      <c r="A421" s="182" t="s">
        <v>265</v>
      </c>
      <c r="B421" s="181" t="s">
        <v>515</v>
      </c>
      <c r="C421" s="181" t="s">
        <v>124</v>
      </c>
      <c r="D421" s="181" t="s">
        <v>296</v>
      </c>
      <c r="E421" s="189" t="s">
        <v>266</v>
      </c>
      <c r="F421" s="185">
        <f>F422</f>
        <v>0</v>
      </c>
      <c r="G421" s="185">
        <f t="shared" si="90"/>
        <v>0</v>
      </c>
      <c r="H421" s="185">
        <f t="shared" si="90"/>
        <v>0</v>
      </c>
      <c r="I421" s="185">
        <f t="shared" si="90"/>
        <v>0</v>
      </c>
      <c r="J421" s="239">
        <f t="shared" si="89"/>
        <v>0</v>
      </c>
      <c r="K421" s="239"/>
      <c r="L421" s="185">
        <f>L422</f>
        <v>0</v>
      </c>
    </row>
    <row r="422" spans="1:12" ht="18.75" outlineLevel="5">
      <c r="A422" s="182" t="s">
        <v>267</v>
      </c>
      <c r="B422" s="181" t="s">
        <v>515</v>
      </c>
      <c r="C422" s="181" t="s">
        <v>124</v>
      </c>
      <c r="D422" s="181" t="s">
        <v>296</v>
      </c>
      <c r="E422" s="189" t="s">
        <v>268</v>
      </c>
      <c r="F422" s="185">
        <v>0</v>
      </c>
      <c r="G422" s="185">
        <v>0</v>
      </c>
      <c r="H422" s="185">
        <v>0</v>
      </c>
      <c r="I422" s="204">
        <v>0</v>
      </c>
      <c r="J422" s="239">
        <f t="shared" si="89"/>
        <v>0</v>
      </c>
      <c r="K422" s="239"/>
      <c r="L422" s="204">
        <v>0</v>
      </c>
    </row>
    <row r="423" spans="1:12" ht="120" customHeight="1" outlineLevel="5">
      <c r="A423" s="209" t="s">
        <v>678</v>
      </c>
      <c r="B423" s="181" t="s">
        <v>515</v>
      </c>
      <c r="C423" s="181" t="s">
        <v>124</v>
      </c>
      <c r="D423" s="181" t="s">
        <v>296</v>
      </c>
      <c r="E423" s="189" t="s">
        <v>6</v>
      </c>
      <c r="F423" s="206">
        <f aca="true" t="shared" si="91" ref="F423:I424">F424</f>
        <v>18507930</v>
      </c>
      <c r="G423" s="206">
        <f t="shared" si="91"/>
        <v>0</v>
      </c>
      <c r="H423" s="206">
        <f t="shared" si="91"/>
        <v>12971400</v>
      </c>
      <c r="I423" s="206">
        <f t="shared" si="91"/>
        <v>12971400</v>
      </c>
      <c r="J423" s="239">
        <f t="shared" si="89"/>
        <v>0</v>
      </c>
      <c r="K423" s="239"/>
      <c r="L423" s="206">
        <f>L424</f>
        <v>12971400</v>
      </c>
    </row>
    <row r="424" spans="1:12" ht="75" outlineLevel="5">
      <c r="A424" s="182" t="s">
        <v>265</v>
      </c>
      <c r="B424" s="181" t="s">
        <v>515</v>
      </c>
      <c r="C424" s="181" t="s">
        <v>124</v>
      </c>
      <c r="D424" s="181" t="s">
        <v>296</v>
      </c>
      <c r="E424" s="189" t="s">
        <v>266</v>
      </c>
      <c r="F424" s="206">
        <f t="shared" si="91"/>
        <v>18507930</v>
      </c>
      <c r="G424" s="206">
        <f t="shared" si="91"/>
        <v>0</v>
      </c>
      <c r="H424" s="206">
        <f t="shared" si="91"/>
        <v>12971400</v>
      </c>
      <c r="I424" s="218">
        <f t="shared" si="91"/>
        <v>12971400</v>
      </c>
      <c r="J424" s="239">
        <f t="shared" si="89"/>
        <v>0</v>
      </c>
      <c r="K424" s="239"/>
      <c r="L424" s="218">
        <f>L425</f>
        <v>12971400</v>
      </c>
    </row>
    <row r="425" spans="1:12" ht="18.75" outlineLevel="5">
      <c r="A425" s="182" t="s">
        <v>267</v>
      </c>
      <c r="B425" s="181" t="s">
        <v>515</v>
      </c>
      <c r="C425" s="181" t="s">
        <v>124</v>
      </c>
      <c r="D425" s="181" t="s">
        <v>296</v>
      </c>
      <c r="E425" s="189" t="s">
        <v>268</v>
      </c>
      <c r="F425" s="185">
        <v>18507930</v>
      </c>
      <c r="G425" s="185">
        <v>0</v>
      </c>
      <c r="H425" s="185">
        <v>12971400</v>
      </c>
      <c r="I425" s="204">
        <v>12971400</v>
      </c>
      <c r="J425" s="239">
        <f t="shared" si="89"/>
        <v>0</v>
      </c>
      <c r="K425" s="239"/>
      <c r="L425" s="204">
        <v>12971400</v>
      </c>
    </row>
    <row r="426" spans="1:12" ht="18.75" outlineLevel="5">
      <c r="A426" s="219" t="s">
        <v>100</v>
      </c>
      <c r="B426" s="220" t="s">
        <v>515</v>
      </c>
      <c r="C426" s="220" t="s">
        <v>101</v>
      </c>
      <c r="D426" s="220" t="s">
        <v>126</v>
      </c>
      <c r="E426" s="221" t="s">
        <v>6</v>
      </c>
      <c r="F426" s="232">
        <f>F427</f>
        <v>924454.33</v>
      </c>
      <c r="G426" s="232">
        <f>G427</f>
        <v>1838310</v>
      </c>
      <c r="H426" s="232">
        <f>H427</f>
        <v>2563559</v>
      </c>
      <c r="I426" s="225">
        <f>I427</f>
        <v>2763559</v>
      </c>
      <c r="J426" s="239">
        <f t="shared" si="89"/>
        <v>200000</v>
      </c>
      <c r="K426" s="239"/>
      <c r="L426" s="225">
        <f>L427</f>
        <v>2763559</v>
      </c>
    </row>
    <row r="427" spans="1:12" ht="18.75" outlineLevel="5">
      <c r="A427" s="182" t="s">
        <v>302</v>
      </c>
      <c r="B427" s="181" t="s">
        <v>515</v>
      </c>
      <c r="C427" s="181" t="s">
        <v>301</v>
      </c>
      <c r="D427" s="181" t="s">
        <v>126</v>
      </c>
      <c r="E427" s="189" t="s">
        <v>6</v>
      </c>
      <c r="F427" s="206">
        <f>F428+F445</f>
        <v>924454.33</v>
      </c>
      <c r="G427" s="206">
        <f>G428+G445</f>
        <v>1838310</v>
      </c>
      <c r="H427" s="206">
        <f>H428+H445</f>
        <v>2563559</v>
      </c>
      <c r="I427" s="218">
        <f>I428+I445</f>
        <v>2763559</v>
      </c>
      <c r="J427" s="239">
        <f t="shared" si="89"/>
        <v>200000</v>
      </c>
      <c r="K427" s="239"/>
      <c r="L427" s="218">
        <f>L428+L445</f>
        <v>2763559</v>
      </c>
    </row>
    <row r="428" spans="1:12" ht="75" outlineLevel="5">
      <c r="A428" s="219" t="s">
        <v>380</v>
      </c>
      <c r="B428" s="220" t="s">
        <v>515</v>
      </c>
      <c r="C428" s="220" t="s">
        <v>301</v>
      </c>
      <c r="D428" s="220" t="s">
        <v>200</v>
      </c>
      <c r="E428" s="221" t="s">
        <v>6</v>
      </c>
      <c r="F428" s="232">
        <f>F435+F429</f>
        <v>874454.33</v>
      </c>
      <c r="G428" s="232">
        <f>G429+G435</f>
        <v>1788310</v>
      </c>
      <c r="H428" s="232">
        <f>H429+H435</f>
        <v>2513559</v>
      </c>
      <c r="I428" s="225">
        <f>I429+I435</f>
        <v>2713559</v>
      </c>
      <c r="J428" s="239">
        <f t="shared" si="89"/>
        <v>200000</v>
      </c>
      <c r="K428" s="239"/>
      <c r="L428" s="225">
        <f>L429+L435</f>
        <v>2713559</v>
      </c>
    </row>
    <row r="429" spans="1:12" ht="75" outlineLevel="7">
      <c r="A429" s="182" t="s">
        <v>213</v>
      </c>
      <c r="B429" s="181" t="s">
        <v>515</v>
      </c>
      <c r="C429" s="181" t="s">
        <v>301</v>
      </c>
      <c r="D429" s="181" t="s">
        <v>231</v>
      </c>
      <c r="E429" s="189" t="s">
        <v>6</v>
      </c>
      <c r="F429" s="206">
        <f>F430</f>
        <v>661000</v>
      </c>
      <c r="G429" s="206">
        <f>G430</f>
        <v>661000</v>
      </c>
      <c r="H429" s="206">
        <f>H430</f>
        <v>661000</v>
      </c>
      <c r="I429" s="218">
        <f>I430</f>
        <v>861000</v>
      </c>
      <c r="J429" s="239">
        <f t="shared" si="89"/>
        <v>200000</v>
      </c>
      <c r="K429" s="239"/>
      <c r="L429" s="218">
        <f>L430</f>
        <v>861000</v>
      </c>
    </row>
    <row r="430" spans="1:12" ht="37.5" outlineLevel="7">
      <c r="A430" s="182" t="s">
        <v>102</v>
      </c>
      <c r="B430" s="181" t="s">
        <v>515</v>
      </c>
      <c r="C430" s="181" t="s">
        <v>301</v>
      </c>
      <c r="D430" s="181" t="s">
        <v>201</v>
      </c>
      <c r="E430" s="189" t="s">
        <v>6</v>
      </c>
      <c r="F430" s="206">
        <f>F431+F433</f>
        <v>661000</v>
      </c>
      <c r="G430" s="206">
        <f>G431+G433</f>
        <v>661000</v>
      </c>
      <c r="H430" s="206">
        <f>H431+H433</f>
        <v>661000</v>
      </c>
      <c r="I430" s="218">
        <f>I431+I433</f>
        <v>861000</v>
      </c>
      <c r="J430" s="239">
        <f t="shared" si="89"/>
        <v>200000</v>
      </c>
      <c r="K430" s="239"/>
      <c r="L430" s="218">
        <f>L431+L433</f>
        <v>861000</v>
      </c>
    </row>
    <row r="431" spans="1:12" ht="18.75" customHeight="1" outlineLevel="7">
      <c r="A431" s="182" t="s">
        <v>15</v>
      </c>
      <c r="B431" s="181" t="s">
        <v>515</v>
      </c>
      <c r="C431" s="181" t="s">
        <v>301</v>
      </c>
      <c r="D431" s="181" t="s">
        <v>201</v>
      </c>
      <c r="E431" s="189" t="s">
        <v>16</v>
      </c>
      <c r="F431" s="206">
        <f>F432</f>
        <v>631000</v>
      </c>
      <c r="G431" s="206">
        <f>G432</f>
        <v>631000</v>
      </c>
      <c r="H431" s="206">
        <f>H432</f>
        <v>631000</v>
      </c>
      <c r="I431" s="218">
        <f>I432</f>
        <v>831000</v>
      </c>
      <c r="J431" s="239">
        <f t="shared" si="89"/>
        <v>200000</v>
      </c>
      <c r="K431" s="239"/>
      <c r="L431" s="218">
        <f>L432</f>
        <v>831000</v>
      </c>
    </row>
    <row r="432" spans="1:12" ht="56.25" outlineLevel="7">
      <c r="A432" s="182" t="s">
        <v>17</v>
      </c>
      <c r="B432" s="181" t="s">
        <v>515</v>
      </c>
      <c r="C432" s="181" t="s">
        <v>301</v>
      </c>
      <c r="D432" s="181" t="s">
        <v>201</v>
      </c>
      <c r="E432" s="189" t="s">
        <v>18</v>
      </c>
      <c r="F432" s="185">
        <v>631000</v>
      </c>
      <c r="G432" s="185">
        <v>631000</v>
      </c>
      <c r="H432" s="241">
        <f>631000</f>
        <v>631000</v>
      </c>
      <c r="I432" s="227">
        <f>631000+200000</f>
        <v>831000</v>
      </c>
      <c r="J432" s="239">
        <f t="shared" si="89"/>
        <v>200000</v>
      </c>
      <c r="K432" s="239"/>
      <c r="L432" s="227">
        <f>631000+200000</f>
        <v>831000</v>
      </c>
    </row>
    <row r="433" spans="1:12" ht="21" customHeight="1" outlineLevel="7">
      <c r="A433" s="182" t="s">
        <v>272</v>
      </c>
      <c r="B433" s="181" t="s">
        <v>515</v>
      </c>
      <c r="C433" s="181" t="s">
        <v>301</v>
      </c>
      <c r="D433" s="181" t="s">
        <v>201</v>
      </c>
      <c r="E433" s="189" t="s">
        <v>20</v>
      </c>
      <c r="F433" s="206">
        <f>F434</f>
        <v>30000</v>
      </c>
      <c r="G433" s="206">
        <f>G434</f>
        <v>30000</v>
      </c>
      <c r="H433" s="206">
        <f>H434</f>
        <v>30000</v>
      </c>
      <c r="I433" s="218">
        <f>I434</f>
        <v>30000</v>
      </c>
      <c r="J433" s="239">
        <f t="shared" si="89"/>
        <v>0</v>
      </c>
      <c r="K433" s="239"/>
      <c r="L433" s="218">
        <f>L434</f>
        <v>30000</v>
      </c>
    </row>
    <row r="434" spans="1:12" ht="21" customHeight="1" outlineLevel="7">
      <c r="A434" s="182" t="s">
        <v>273</v>
      </c>
      <c r="B434" s="181" t="s">
        <v>515</v>
      </c>
      <c r="C434" s="181" t="s">
        <v>301</v>
      </c>
      <c r="D434" s="181" t="s">
        <v>201</v>
      </c>
      <c r="E434" s="189" t="s">
        <v>22</v>
      </c>
      <c r="F434" s="185">
        <v>30000</v>
      </c>
      <c r="G434" s="185">
        <v>30000</v>
      </c>
      <c r="H434" s="206">
        <v>30000</v>
      </c>
      <c r="I434" s="218">
        <v>30000</v>
      </c>
      <c r="J434" s="239">
        <f t="shared" si="89"/>
        <v>0</v>
      </c>
      <c r="K434" s="239"/>
      <c r="L434" s="218">
        <v>30000</v>
      </c>
    </row>
    <row r="435" spans="1:12" ht="21" customHeight="1" outlineLevel="7">
      <c r="A435" s="182" t="s">
        <v>381</v>
      </c>
      <c r="B435" s="181" t="s">
        <v>515</v>
      </c>
      <c r="C435" s="181" t="s">
        <v>301</v>
      </c>
      <c r="D435" s="181" t="s">
        <v>304</v>
      </c>
      <c r="E435" s="189" t="s">
        <v>6</v>
      </c>
      <c r="F435" s="206">
        <f>F436+F439+F442</f>
        <v>213454.33</v>
      </c>
      <c r="G435" s="206">
        <f>G436+G439+G442</f>
        <v>1127310</v>
      </c>
      <c r="H435" s="206">
        <f>H436+H439+H442</f>
        <v>1852559</v>
      </c>
      <c r="I435" s="206">
        <f>I436+I439+I442</f>
        <v>1852559</v>
      </c>
      <c r="J435" s="239">
        <f t="shared" si="89"/>
        <v>0</v>
      </c>
      <c r="K435" s="239"/>
      <c r="L435" s="206">
        <f>L436+L439+L442</f>
        <v>1852559</v>
      </c>
    </row>
    <row r="436" spans="1:12" ht="21" customHeight="1" outlineLevel="7">
      <c r="A436" s="182" t="s">
        <v>282</v>
      </c>
      <c r="B436" s="181" t="s">
        <v>515</v>
      </c>
      <c r="C436" s="181" t="s">
        <v>301</v>
      </c>
      <c r="D436" s="181" t="s">
        <v>303</v>
      </c>
      <c r="E436" s="189" t="s">
        <v>6</v>
      </c>
      <c r="F436" s="206">
        <f>F437</f>
        <v>213454.33</v>
      </c>
      <c r="G436" s="185">
        <f aca="true" t="shared" si="92" ref="G436:I437">G437</f>
        <v>1127310</v>
      </c>
      <c r="H436" s="185">
        <f t="shared" si="92"/>
        <v>1127310</v>
      </c>
      <c r="I436" s="204">
        <f t="shared" si="92"/>
        <v>1127310</v>
      </c>
      <c r="J436" s="239">
        <f t="shared" si="89"/>
        <v>0</v>
      </c>
      <c r="K436" s="239"/>
      <c r="L436" s="204">
        <f>L437</f>
        <v>1127310</v>
      </c>
    </row>
    <row r="437" spans="1:12" ht="21" customHeight="1" outlineLevel="7">
      <c r="A437" s="182" t="s">
        <v>265</v>
      </c>
      <c r="B437" s="181" t="s">
        <v>515</v>
      </c>
      <c r="C437" s="181" t="s">
        <v>301</v>
      </c>
      <c r="D437" s="181" t="s">
        <v>303</v>
      </c>
      <c r="E437" s="189" t="s">
        <v>266</v>
      </c>
      <c r="F437" s="206">
        <f>F438</f>
        <v>213454.33</v>
      </c>
      <c r="G437" s="185">
        <f t="shared" si="92"/>
        <v>1127310</v>
      </c>
      <c r="H437" s="185">
        <f t="shared" si="92"/>
        <v>1127310</v>
      </c>
      <c r="I437" s="204">
        <f t="shared" si="92"/>
        <v>1127310</v>
      </c>
      <c r="J437" s="239">
        <f t="shared" si="89"/>
        <v>0</v>
      </c>
      <c r="K437" s="239"/>
      <c r="L437" s="204">
        <f>L438</f>
        <v>1127310</v>
      </c>
    </row>
    <row r="438" spans="1:12" ht="21" customHeight="1" outlineLevel="7">
      <c r="A438" s="182" t="s">
        <v>267</v>
      </c>
      <c r="B438" s="181" t="s">
        <v>515</v>
      </c>
      <c r="C438" s="181" t="s">
        <v>301</v>
      </c>
      <c r="D438" s="181" t="s">
        <v>303</v>
      </c>
      <c r="E438" s="189" t="s">
        <v>268</v>
      </c>
      <c r="F438" s="185">
        <v>213454.33</v>
      </c>
      <c r="G438" s="185">
        <v>1127310</v>
      </c>
      <c r="H438" s="206">
        <v>1127310</v>
      </c>
      <c r="I438" s="218">
        <v>1127310</v>
      </c>
      <c r="J438" s="239">
        <f t="shared" si="89"/>
        <v>0</v>
      </c>
      <c r="K438" s="239"/>
      <c r="L438" s="218">
        <v>1127310</v>
      </c>
    </row>
    <row r="439" spans="1:12" ht="80.25" customHeight="1" outlineLevel="7">
      <c r="A439" s="182" t="s">
        <v>790</v>
      </c>
      <c r="B439" s="181" t="s">
        <v>515</v>
      </c>
      <c r="C439" s="181" t="s">
        <v>301</v>
      </c>
      <c r="D439" s="181" t="s">
        <v>791</v>
      </c>
      <c r="E439" s="189" t="s">
        <v>6</v>
      </c>
      <c r="F439" s="116">
        <f>F440</f>
        <v>0</v>
      </c>
      <c r="G439" s="116">
        <f aca="true" t="shared" si="93" ref="G439:I440">G440</f>
        <v>0</v>
      </c>
      <c r="H439" s="116">
        <f t="shared" si="93"/>
        <v>703249</v>
      </c>
      <c r="I439" s="116">
        <f t="shared" si="93"/>
        <v>703249</v>
      </c>
      <c r="J439" s="239">
        <f t="shared" si="89"/>
        <v>0</v>
      </c>
      <c r="K439" s="239"/>
      <c r="L439" s="116">
        <f>L440</f>
        <v>703249</v>
      </c>
    </row>
    <row r="440" spans="1:12" ht="21" customHeight="1" outlineLevel="7">
      <c r="A440" s="182" t="s">
        <v>37</v>
      </c>
      <c r="B440" s="181" t="s">
        <v>515</v>
      </c>
      <c r="C440" s="181" t="s">
        <v>301</v>
      </c>
      <c r="D440" s="181" t="s">
        <v>791</v>
      </c>
      <c r="E440" s="189" t="s">
        <v>38</v>
      </c>
      <c r="F440" s="116">
        <f>F441</f>
        <v>0</v>
      </c>
      <c r="G440" s="116">
        <f t="shared" si="93"/>
        <v>0</v>
      </c>
      <c r="H440" s="116">
        <f t="shared" si="93"/>
        <v>703249</v>
      </c>
      <c r="I440" s="116">
        <f t="shared" si="93"/>
        <v>703249</v>
      </c>
      <c r="J440" s="239">
        <f t="shared" si="89"/>
        <v>0</v>
      </c>
      <c r="K440" s="239"/>
      <c r="L440" s="116">
        <f>L441</f>
        <v>703249</v>
      </c>
    </row>
    <row r="441" spans="1:12" ht="21" customHeight="1" outlineLevel="7">
      <c r="A441" s="182" t="s">
        <v>74</v>
      </c>
      <c r="B441" s="181" t="s">
        <v>515</v>
      </c>
      <c r="C441" s="181" t="s">
        <v>301</v>
      </c>
      <c r="D441" s="181" t="s">
        <v>791</v>
      </c>
      <c r="E441" s="189" t="s">
        <v>75</v>
      </c>
      <c r="F441" s="116">
        <v>0</v>
      </c>
      <c r="G441" s="206">
        <v>0</v>
      </c>
      <c r="H441" s="206">
        <v>703249</v>
      </c>
      <c r="I441" s="218">
        <v>703249</v>
      </c>
      <c r="J441" s="239">
        <f t="shared" si="89"/>
        <v>0</v>
      </c>
      <c r="K441" s="239"/>
      <c r="L441" s="218">
        <v>703249</v>
      </c>
    </row>
    <row r="442" spans="1:12" ht="80.25" customHeight="1" outlineLevel="7">
      <c r="A442" s="182" t="s">
        <v>803</v>
      </c>
      <c r="B442" s="181" t="s">
        <v>515</v>
      </c>
      <c r="C442" s="181" t="s">
        <v>301</v>
      </c>
      <c r="D442" s="181" t="s">
        <v>802</v>
      </c>
      <c r="E442" s="189" t="s">
        <v>6</v>
      </c>
      <c r="F442" s="116">
        <f>F443</f>
        <v>0</v>
      </c>
      <c r="G442" s="116">
        <f aca="true" t="shared" si="94" ref="G442:I443">G443</f>
        <v>0</v>
      </c>
      <c r="H442" s="116">
        <f t="shared" si="94"/>
        <v>22000</v>
      </c>
      <c r="I442" s="116">
        <f t="shared" si="94"/>
        <v>22000</v>
      </c>
      <c r="J442" s="239">
        <f t="shared" si="89"/>
        <v>0</v>
      </c>
      <c r="K442" s="239"/>
      <c r="L442" s="116">
        <f>L443</f>
        <v>22000</v>
      </c>
    </row>
    <row r="443" spans="1:12" ht="21" customHeight="1" outlineLevel="7">
      <c r="A443" s="182" t="s">
        <v>37</v>
      </c>
      <c r="B443" s="181" t="s">
        <v>515</v>
      </c>
      <c r="C443" s="181" t="s">
        <v>301</v>
      </c>
      <c r="D443" s="181" t="s">
        <v>802</v>
      </c>
      <c r="E443" s="189" t="s">
        <v>38</v>
      </c>
      <c r="F443" s="116">
        <f>F444</f>
        <v>0</v>
      </c>
      <c r="G443" s="116">
        <f t="shared" si="94"/>
        <v>0</v>
      </c>
      <c r="H443" s="116">
        <f t="shared" si="94"/>
        <v>22000</v>
      </c>
      <c r="I443" s="116">
        <f t="shared" si="94"/>
        <v>22000</v>
      </c>
      <c r="J443" s="239">
        <f t="shared" si="89"/>
        <v>0</v>
      </c>
      <c r="K443" s="239"/>
      <c r="L443" s="116">
        <f>L444</f>
        <v>22000</v>
      </c>
    </row>
    <row r="444" spans="1:12" ht="21" customHeight="1" outlineLevel="7">
      <c r="A444" s="182" t="s">
        <v>74</v>
      </c>
      <c r="B444" s="181" t="s">
        <v>515</v>
      </c>
      <c r="C444" s="181" t="s">
        <v>301</v>
      </c>
      <c r="D444" s="181" t="s">
        <v>802</v>
      </c>
      <c r="E444" s="189" t="s">
        <v>75</v>
      </c>
      <c r="F444" s="116"/>
      <c r="G444" s="206"/>
      <c r="H444" s="206">
        <v>22000</v>
      </c>
      <c r="I444" s="218">
        <v>22000</v>
      </c>
      <c r="J444" s="239">
        <f t="shared" si="89"/>
        <v>0</v>
      </c>
      <c r="K444" s="239"/>
      <c r="L444" s="218">
        <v>22000</v>
      </c>
    </row>
    <row r="445" spans="1:12" ht="75" outlineLevel="7">
      <c r="A445" s="224" t="s">
        <v>474</v>
      </c>
      <c r="B445" s="220" t="s">
        <v>515</v>
      </c>
      <c r="C445" s="220" t="s">
        <v>301</v>
      </c>
      <c r="D445" s="220" t="s">
        <v>475</v>
      </c>
      <c r="E445" s="221" t="s">
        <v>6</v>
      </c>
      <c r="F445" s="185">
        <f>F446</f>
        <v>50000</v>
      </c>
      <c r="G445" s="185">
        <f aca="true" t="shared" si="95" ref="G445:I448">G446</f>
        <v>50000</v>
      </c>
      <c r="H445" s="185">
        <f t="shared" si="95"/>
        <v>50000</v>
      </c>
      <c r="I445" s="204">
        <f t="shared" si="95"/>
        <v>50000</v>
      </c>
      <c r="J445" s="239">
        <f t="shared" si="89"/>
        <v>0</v>
      </c>
      <c r="K445" s="239"/>
      <c r="L445" s="204">
        <f>L446</f>
        <v>50000</v>
      </c>
    </row>
    <row r="446" spans="1:12" ht="39.75" customHeight="1" outlineLevel="7">
      <c r="A446" s="223" t="s">
        <v>476</v>
      </c>
      <c r="B446" s="181" t="s">
        <v>515</v>
      </c>
      <c r="C446" s="181" t="s">
        <v>301</v>
      </c>
      <c r="D446" s="181" t="s">
        <v>477</v>
      </c>
      <c r="E446" s="189" t="s">
        <v>6</v>
      </c>
      <c r="F446" s="185">
        <f>F447</f>
        <v>50000</v>
      </c>
      <c r="G446" s="185">
        <f t="shared" si="95"/>
        <v>50000</v>
      </c>
      <c r="H446" s="185">
        <f t="shared" si="95"/>
        <v>50000</v>
      </c>
      <c r="I446" s="204">
        <f t="shared" si="95"/>
        <v>50000</v>
      </c>
      <c r="J446" s="239">
        <f t="shared" si="89"/>
        <v>0</v>
      </c>
      <c r="K446" s="239"/>
      <c r="L446" s="204">
        <f>L447</f>
        <v>50000</v>
      </c>
    </row>
    <row r="447" spans="1:12" ht="56.25" outlineLevel="7">
      <c r="A447" s="182" t="s">
        <v>478</v>
      </c>
      <c r="B447" s="181" t="s">
        <v>515</v>
      </c>
      <c r="C447" s="181" t="s">
        <v>301</v>
      </c>
      <c r="D447" s="181" t="s">
        <v>479</v>
      </c>
      <c r="E447" s="189" t="s">
        <v>6</v>
      </c>
      <c r="F447" s="185">
        <f>F448</f>
        <v>50000</v>
      </c>
      <c r="G447" s="185">
        <f t="shared" si="95"/>
        <v>50000</v>
      </c>
      <c r="H447" s="185">
        <f t="shared" si="95"/>
        <v>50000</v>
      </c>
      <c r="I447" s="204">
        <f t="shared" si="95"/>
        <v>50000</v>
      </c>
      <c r="J447" s="239">
        <f t="shared" si="89"/>
        <v>0</v>
      </c>
      <c r="K447" s="239"/>
      <c r="L447" s="204">
        <f>L448</f>
        <v>50000</v>
      </c>
    </row>
    <row r="448" spans="1:12" ht="24" customHeight="1" outlineLevel="7">
      <c r="A448" s="182" t="s">
        <v>15</v>
      </c>
      <c r="B448" s="181" t="s">
        <v>515</v>
      </c>
      <c r="C448" s="181" t="s">
        <v>301</v>
      </c>
      <c r="D448" s="181" t="s">
        <v>479</v>
      </c>
      <c r="E448" s="189" t="s">
        <v>16</v>
      </c>
      <c r="F448" s="185">
        <f>F449</f>
        <v>50000</v>
      </c>
      <c r="G448" s="185">
        <f t="shared" si="95"/>
        <v>50000</v>
      </c>
      <c r="H448" s="185">
        <f t="shared" si="95"/>
        <v>50000</v>
      </c>
      <c r="I448" s="204">
        <f t="shared" si="95"/>
        <v>50000</v>
      </c>
      <c r="J448" s="239">
        <f t="shared" si="89"/>
        <v>0</v>
      </c>
      <c r="K448" s="239"/>
      <c r="L448" s="204">
        <f>L449</f>
        <v>50000</v>
      </c>
    </row>
    <row r="449" spans="1:12" ht="56.25" outlineLevel="7">
      <c r="A449" s="182" t="s">
        <v>17</v>
      </c>
      <c r="B449" s="181" t="s">
        <v>515</v>
      </c>
      <c r="C449" s="181" t="s">
        <v>301</v>
      </c>
      <c r="D449" s="181" t="s">
        <v>479</v>
      </c>
      <c r="E449" s="189" t="s">
        <v>18</v>
      </c>
      <c r="F449" s="185">
        <v>50000</v>
      </c>
      <c r="G449" s="185">
        <v>50000</v>
      </c>
      <c r="H449" s="206">
        <v>50000</v>
      </c>
      <c r="I449" s="218">
        <v>50000</v>
      </c>
      <c r="J449" s="239">
        <f t="shared" si="89"/>
        <v>0</v>
      </c>
      <c r="K449" s="239"/>
      <c r="L449" s="218">
        <v>50000</v>
      </c>
    </row>
    <row r="450" spans="1:12" ht="37.5" outlineLevel="2">
      <c r="A450" s="219" t="s">
        <v>103</v>
      </c>
      <c r="B450" s="181" t="s">
        <v>515</v>
      </c>
      <c r="C450" s="220" t="s">
        <v>104</v>
      </c>
      <c r="D450" s="220" t="s">
        <v>126</v>
      </c>
      <c r="E450" s="221" t="s">
        <v>6</v>
      </c>
      <c r="F450" s="191">
        <f aca="true" t="shared" si="96" ref="F450:F455">F451</f>
        <v>2500000</v>
      </c>
      <c r="G450" s="191">
        <f aca="true" t="shared" si="97" ref="G450:I455">G451</f>
        <v>1000000</v>
      </c>
      <c r="H450" s="191">
        <f t="shared" si="97"/>
        <v>2500000</v>
      </c>
      <c r="I450" s="222">
        <f t="shared" si="97"/>
        <v>2500000</v>
      </c>
      <c r="J450" s="239">
        <f t="shared" si="89"/>
        <v>0</v>
      </c>
      <c r="K450" s="239"/>
      <c r="L450" s="222">
        <f aca="true" t="shared" si="98" ref="L450:L455">L451</f>
        <v>2500000</v>
      </c>
    </row>
    <row r="451" spans="1:12" ht="18.75" outlineLevel="3">
      <c r="A451" s="182" t="s">
        <v>105</v>
      </c>
      <c r="B451" s="181" t="s">
        <v>515</v>
      </c>
      <c r="C451" s="181" t="s">
        <v>106</v>
      </c>
      <c r="D451" s="181" t="s">
        <v>126</v>
      </c>
      <c r="E451" s="189" t="s">
        <v>6</v>
      </c>
      <c r="F451" s="185">
        <f t="shared" si="96"/>
        <v>2500000</v>
      </c>
      <c r="G451" s="185">
        <f t="shared" si="97"/>
        <v>1000000</v>
      </c>
      <c r="H451" s="185">
        <f t="shared" si="97"/>
        <v>2500000</v>
      </c>
      <c r="I451" s="204">
        <f t="shared" si="97"/>
        <v>2500000</v>
      </c>
      <c r="J451" s="239">
        <f t="shared" si="89"/>
        <v>0</v>
      </c>
      <c r="K451" s="239"/>
      <c r="L451" s="204">
        <f t="shared" si="98"/>
        <v>2500000</v>
      </c>
    </row>
    <row r="452" spans="1:12" ht="36.75" customHeight="1" outlineLevel="3">
      <c r="A452" s="219" t="s">
        <v>435</v>
      </c>
      <c r="B452" s="181" t="s">
        <v>515</v>
      </c>
      <c r="C452" s="220" t="s">
        <v>106</v>
      </c>
      <c r="D452" s="220" t="s">
        <v>318</v>
      </c>
      <c r="E452" s="221" t="s">
        <v>6</v>
      </c>
      <c r="F452" s="191">
        <f t="shared" si="96"/>
        <v>2500000</v>
      </c>
      <c r="G452" s="191">
        <f>G453</f>
        <v>1000000</v>
      </c>
      <c r="H452" s="191">
        <f>H453</f>
        <v>2500000</v>
      </c>
      <c r="I452" s="222">
        <f>I453</f>
        <v>2500000</v>
      </c>
      <c r="J452" s="239">
        <f t="shared" si="89"/>
        <v>0</v>
      </c>
      <c r="K452" s="239"/>
      <c r="L452" s="222">
        <f>L453</f>
        <v>2500000</v>
      </c>
    </row>
    <row r="453" spans="1:12" ht="56.25" outlineLevel="3">
      <c r="A453" s="223" t="s">
        <v>328</v>
      </c>
      <c r="B453" s="181" t="s">
        <v>515</v>
      </c>
      <c r="C453" s="181" t="s">
        <v>106</v>
      </c>
      <c r="D453" s="181" t="s">
        <v>319</v>
      </c>
      <c r="E453" s="189" t="s">
        <v>6</v>
      </c>
      <c r="F453" s="185">
        <f t="shared" si="96"/>
        <v>2500000</v>
      </c>
      <c r="G453" s="185">
        <f t="shared" si="97"/>
        <v>1000000</v>
      </c>
      <c r="H453" s="185">
        <f t="shared" si="97"/>
        <v>2500000</v>
      </c>
      <c r="I453" s="204">
        <f t="shared" si="97"/>
        <v>2500000</v>
      </c>
      <c r="J453" s="239">
        <f t="shared" si="89"/>
        <v>0</v>
      </c>
      <c r="K453" s="239"/>
      <c r="L453" s="204">
        <f t="shared" si="98"/>
        <v>2500000</v>
      </c>
    </row>
    <row r="454" spans="1:12" ht="75" outlineLevel="3">
      <c r="A454" s="182" t="s">
        <v>107</v>
      </c>
      <c r="B454" s="181" t="s">
        <v>515</v>
      </c>
      <c r="C454" s="181" t="s">
        <v>106</v>
      </c>
      <c r="D454" s="181" t="s">
        <v>320</v>
      </c>
      <c r="E454" s="189" t="s">
        <v>6</v>
      </c>
      <c r="F454" s="185">
        <f t="shared" si="96"/>
        <v>2500000</v>
      </c>
      <c r="G454" s="185">
        <f t="shared" si="97"/>
        <v>1000000</v>
      </c>
      <c r="H454" s="185">
        <f t="shared" si="97"/>
        <v>2500000</v>
      </c>
      <c r="I454" s="204">
        <f t="shared" si="97"/>
        <v>2500000</v>
      </c>
      <c r="J454" s="239">
        <f t="shared" si="89"/>
        <v>0</v>
      </c>
      <c r="K454" s="239"/>
      <c r="L454" s="204">
        <f t="shared" si="98"/>
        <v>2500000</v>
      </c>
    </row>
    <row r="455" spans="1:12" ht="56.25" outlineLevel="3">
      <c r="A455" s="182" t="s">
        <v>37</v>
      </c>
      <c r="B455" s="181" t="s">
        <v>515</v>
      </c>
      <c r="C455" s="181" t="s">
        <v>106</v>
      </c>
      <c r="D455" s="181" t="s">
        <v>320</v>
      </c>
      <c r="E455" s="189" t="s">
        <v>38</v>
      </c>
      <c r="F455" s="185">
        <f t="shared" si="96"/>
        <v>2500000</v>
      </c>
      <c r="G455" s="185">
        <f t="shared" si="97"/>
        <v>1000000</v>
      </c>
      <c r="H455" s="185">
        <f t="shared" si="97"/>
        <v>2500000</v>
      </c>
      <c r="I455" s="204">
        <f t="shared" si="97"/>
        <v>2500000</v>
      </c>
      <c r="J455" s="239">
        <f t="shared" si="89"/>
        <v>0</v>
      </c>
      <c r="K455" s="239"/>
      <c r="L455" s="204">
        <f t="shared" si="98"/>
        <v>2500000</v>
      </c>
    </row>
    <row r="456" spans="1:12" ht="18.75" outlineLevel="3">
      <c r="A456" s="182" t="s">
        <v>39</v>
      </c>
      <c r="B456" s="181" t="s">
        <v>515</v>
      </c>
      <c r="C456" s="181" t="s">
        <v>106</v>
      </c>
      <c r="D456" s="181" t="s">
        <v>320</v>
      </c>
      <c r="E456" s="189" t="s">
        <v>40</v>
      </c>
      <c r="F456" s="185">
        <v>2500000</v>
      </c>
      <c r="G456" s="185">
        <v>1000000</v>
      </c>
      <c r="H456" s="185">
        <v>2500000</v>
      </c>
      <c r="I456" s="204">
        <v>2500000</v>
      </c>
      <c r="J456" s="239">
        <f t="shared" si="89"/>
        <v>0</v>
      </c>
      <c r="K456" s="239"/>
      <c r="L456" s="204">
        <v>2500000</v>
      </c>
    </row>
    <row r="457" spans="1:12" ht="37.5" outlineLevel="3">
      <c r="A457" s="214" t="s">
        <v>542</v>
      </c>
      <c r="B457" s="215" t="s">
        <v>516</v>
      </c>
      <c r="C457" s="215" t="s">
        <v>5</v>
      </c>
      <c r="D457" s="215" t="s">
        <v>126</v>
      </c>
      <c r="E457" s="216" t="s">
        <v>6</v>
      </c>
      <c r="F457" s="238">
        <f>F458</f>
        <v>6730444</v>
      </c>
      <c r="G457" s="238">
        <f>G458</f>
        <v>4972227</v>
      </c>
      <c r="H457" s="238">
        <f>H458</f>
        <v>5604070.29</v>
      </c>
      <c r="I457" s="217">
        <f>I458</f>
        <v>5604070.29</v>
      </c>
      <c r="J457" s="239">
        <f t="shared" si="89"/>
        <v>0</v>
      </c>
      <c r="K457" s="239"/>
      <c r="L457" s="217">
        <f>L458</f>
        <v>5604070.29</v>
      </c>
    </row>
    <row r="458" spans="1:12" ht="37.5" outlineLevel="3">
      <c r="A458" s="182" t="s">
        <v>7</v>
      </c>
      <c r="B458" s="181" t="s">
        <v>516</v>
      </c>
      <c r="C458" s="181" t="s">
        <v>8</v>
      </c>
      <c r="D458" s="181" t="s">
        <v>126</v>
      </c>
      <c r="E458" s="189" t="s">
        <v>6</v>
      </c>
      <c r="F458" s="185">
        <f>F459+F474+F479+F489</f>
        <v>6730444</v>
      </c>
      <c r="G458" s="185">
        <f>G459+G474+G479</f>
        <v>4972227</v>
      </c>
      <c r="H458" s="185">
        <f>H459+H474+H479</f>
        <v>5604070.29</v>
      </c>
      <c r="I458" s="204">
        <f>I459+I474+I479</f>
        <v>5604070.29</v>
      </c>
      <c r="J458" s="239">
        <f t="shared" si="89"/>
        <v>0</v>
      </c>
      <c r="K458" s="239"/>
      <c r="L458" s="204">
        <f>L459+L474+L479</f>
        <v>5604070.29</v>
      </c>
    </row>
    <row r="459" spans="1:12" ht="93.75" outlineLevel="3">
      <c r="A459" s="182" t="s">
        <v>108</v>
      </c>
      <c r="B459" s="181" t="s">
        <v>516</v>
      </c>
      <c r="C459" s="181" t="s">
        <v>109</v>
      </c>
      <c r="D459" s="181" t="s">
        <v>126</v>
      </c>
      <c r="E459" s="189" t="s">
        <v>6</v>
      </c>
      <c r="F459" s="185">
        <f>F460</f>
        <v>5053227</v>
      </c>
      <c r="G459" s="185">
        <f>G460</f>
        <v>4852227</v>
      </c>
      <c r="H459" s="185">
        <f>H460</f>
        <v>5466790.29</v>
      </c>
      <c r="I459" s="204">
        <f>I460</f>
        <v>5466790.29</v>
      </c>
      <c r="J459" s="239">
        <f t="shared" si="89"/>
        <v>0</v>
      </c>
      <c r="K459" s="239"/>
      <c r="L459" s="204">
        <f>L460</f>
        <v>5466790.29</v>
      </c>
    </row>
    <row r="460" spans="1:12" ht="56.25" outlineLevel="3">
      <c r="A460" s="182" t="s">
        <v>132</v>
      </c>
      <c r="B460" s="181" t="s">
        <v>516</v>
      </c>
      <c r="C460" s="181" t="s">
        <v>109</v>
      </c>
      <c r="D460" s="181" t="s">
        <v>127</v>
      </c>
      <c r="E460" s="189" t="s">
        <v>6</v>
      </c>
      <c r="F460" s="185">
        <f>F461+F464+F471</f>
        <v>5053227</v>
      </c>
      <c r="G460" s="185">
        <f>G461+G464+G471</f>
        <v>4852227</v>
      </c>
      <c r="H460" s="185">
        <f>H461+H464+H471</f>
        <v>5466790.29</v>
      </c>
      <c r="I460" s="204">
        <f>I461+I464+I471</f>
        <v>5466790.29</v>
      </c>
      <c r="J460" s="239">
        <f t="shared" si="89"/>
        <v>0</v>
      </c>
      <c r="K460" s="239"/>
      <c r="L460" s="204">
        <f>L461+L464+L471</f>
        <v>5466790.29</v>
      </c>
    </row>
    <row r="461" spans="1:12" ht="37.5" outlineLevel="7">
      <c r="A461" s="182" t="s">
        <v>543</v>
      </c>
      <c r="B461" s="181" t="s">
        <v>516</v>
      </c>
      <c r="C461" s="181" t="s">
        <v>109</v>
      </c>
      <c r="D461" s="181" t="s">
        <v>544</v>
      </c>
      <c r="E461" s="189" t="s">
        <v>6</v>
      </c>
      <c r="F461" s="185">
        <f aca="true" t="shared" si="99" ref="F461:I462">F462</f>
        <v>2328541</v>
      </c>
      <c r="G461" s="185">
        <f t="shared" si="99"/>
        <v>2207541</v>
      </c>
      <c r="H461" s="185">
        <f t="shared" si="99"/>
        <v>2517857.96</v>
      </c>
      <c r="I461" s="204">
        <f t="shared" si="99"/>
        <v>2517857.96</v>
      </c>
      <c r="J461" s="239">
        <f t="shared" si="89"/>
        <v>0</v>
      </c>
      <c r="K461" s="239"/>
      <c r="L461" s="204">
        <f>L462</f>
        <v>2517857.96</v>
      </c>
    </row>
    <row r="462" spans="1:12" ht="57" customHeight="1" outlineLevel="7">
      <c r="A462" s="182" t="s">
        <v>11</v>
      </c>
      <c r="B462" s="181" t="s">
        <v>516</v>
      </c>
      <c r="C462" s="181" t="s">
        <v>109</v>
      </c>
      <c r="D462" s="181" t="s">
        <v>544</v>
      </c>
      <c r="E462" s="189" t="s">
        <v>12</v>
      </c>
      <c r="F462" s="185">
        <f t="shared" si="99"/>
        <v>2328541</v>
      </c>
      <c r="G462" s="185">
        <f t="shared" si="99"/>
        <v>2207541</v>
      </c>
      <c r="H462" s="185">
        <f t="shared" si="99"/>
        <v>2517857.96</v>
      </c>
      <c r="I462" s="204">
        <f t="shared" si="99"/>
        <v>2517857.96</v>
      </c>
      <c r="J462" s="239">
        <f t="shared" si="89"/>
        <v>0</v>
      </c>
      <c r="K462" s="239"/>
      <c r="L462" s="204">
        <f>L463</f>
        <v>2517857.96</v>
      </c>
    </row>
    <row r="463" spans="1:12" ht="18.75" customHeight="1" outlineLevel="7">
      <c r="A463" s="182" t="s">
        <v>13</v>
      </c>
      <c r="B463" s="181" t="s">
        <v>516</v>
      </c>
      <c r="C463" s="181" t="s">
        <v>109</v>
      </c>
      <c r="D463" s="181" t="s">
        <v>544</v>
      </c>
      <c r="E463" s="189" t="s">
        <v>14</v>
      </c>
      <c r="F463" s="206">
        <v>2328541</v>
      </c>
      <c r="G463" s="206">
        <v>2207541</v>
      </c>
      <c r="H463" s="206">
        <f>1961169.96+556688</f>
        <v>2517857.96</v>
      </c>
      <c r="I463" s="218">
        <v>2517857.96</v>
      </c>
      <c r="J463" s="239">
        <f t="shared" si="89"/>
        <v>0</v>
      </c>
      <c r="K463" s="239"/>
      <c r="L463" s="218">
        <v>2517857.96</v>
      </c>
    </row>
    <row r="464" spans="1:12" ht="75" outlineLevel="2">
      <c r="A464" s="182" t="s">
        <v>509</v>
      </c>
      <c r="B464" s="181" t="s">
        <v>516</v>
      </c>
      <c r="C464" s="181" t="s">
        <v>109</v>
      </c>
      <c r="D464" s="181" t="s">
        <v>510</v>
      </c>
      <c r="E464" s="189" t="s">
        <v>6</v>
      </c>
      <c r="F464" s="185">
        <f>F465+F467+F469</f>
        <v>2544686</v>
      </c>
      <c r="G464" s="185">
        <f>G465+G467+G469</f>
        <v>2464686</v>
      </c>
      <c r="H464" s="185">
        <f>H465+H467+H469</f>
        <v>2768932.33</v>
      </c>
      <c r="I464" s="204">
        <f>I465+I467+I469</f>
        <v>2768932.33</v>
      </c>
      <c r="J464" s="239">
        <f t="shared" si="89"/>
        <v>0</v>
      </c>
      <c r="K464" s="239"/>
      <c r="L464" s="204">
        <f>L465+L467+L469</f>
        <v>2768932.33</v>
      </c>
    </row>
    <row r="465" spans="1:12" ht="57" customHeight="1" outlineLevel="3">
      <c r="A465" s="182" t="s">
        <v>11</v>
      </c>
      <c r="B465" s="181" t="s">
        <v>516</v>
      </c>
      <c r="C465" s="181" t="s">
        <v>109</v>
      </c>
      <c r="D465" s="181" t="s">
        <v>510</v>
      </c>
      <c r="E465" s="189" t="s">
        <v>12</v>
      </c>
      <c r="F465" s="185">
        <f>F466</f>
        <v>2391186</v>
      </c>
      <c r="G465" s="185">
        <f>G466</f>
        <v>2319186</v>
      </c>
      <c r="H465" s="185">
        <f>H466</f>
        <v>2517432.33</v>
      </c>
      <c r="I465" s="204">
        <f>I466</f>
        <v>2517432.33</v>
      </c>
      <c r="J465" s="239">
        <f t="shared" si="89"/>
        <v>0</v>
      </c>
      <c r="K465" s="239"/>
      <c r="L465" s="204">
        <f>L466</f>
        <v>2517432.33</v>
      </c>
    </row>
    <row r="466" spans="1:12" ht="19.5" customHeight="1" outlineLevel="5">
      <c r="A466" s="182" t="s">
        <v>13</v>
      </c>
      <c r="B466" s="181" t="s">
        <v>516</v>
      </c>
      <c r="C466" s="181" t="s">
        <v>109</v>
      </c>
      <c r="D466" s="181" t="s">
        <v>510</v>
      </c>
      <c r="E466" s="189" t="s">
        <v>14</v>
      </c>
      <c r="F466" s="206">
        <v>2391186</v>
      </c>
      <c r="G466" s="206">
        <v>2319186</v>
      </c>
      <c r="H466" s="185">
        <f>1933511.48+583920.85</f>
        <v>2517432.33</v>
      </c>
      <c r="I466" s="204">
        <v>2517432.33</v>
      </c>
      <c r="J466" s="239">
        <f t="shared" si="89"/>
        <v>0</v>
      </c>
      <c r="K466" s="239"/>
      <c r="L466" s="204">
        <v>2517432.33</v>
      </c>
    </row>
    <row r="467" spans="1:12" ht="19.5" customHeight="1" outlineLevel="6">
      <c r="A467" s="182" t="s">
        <v>15</v>
      </c>
      <c r="B467" s="181" t="s">
        <v>516</v>
      </c>
      <c r="C467" s="181" t="s">
        <v>109</v>
      </c>
      <c r="D467" s="181" t="s">
        <v>510</v>
      </c>
      <c r="E467" s="189" t="s">
        <v>16</v>
      </c>
      <c r="F467" s="185">
        <f>F468</f>
        <v>148000</v>
      </c>
      <c r="G467" s="185">
        <f>G468</f>
        <v>140000</v>
      </c>
      <c r="H467" s="185">
        <f>H468</f>
        <v>246000</v>
      </c>
      <c r="I467" s="204">
        <f>I468</f>
        <v>246000</v>
      </c>
      <c r="J467" s="239">
        <f t="shared" si="89"/>
        <v>0</v>
      </c>
      <c r="K467" s="239"/>
      <c r="L467" s="204">
        <f>L468</f>
        <v>246000</v>
      </c>
    </row>
    <row r="468" spans="1:12" ht="56.25" outlineLevel="7">
      <c r="A468" s="182" t="s">
        <v>17</v>
      </c>
      <c r="B468" s="181" t="s">
        <v>516</v>
      </c>
      <c r="C468" s="181" t="s">
        <v>109</v>
      </c>
      <c r="D468" s="181" t="s">
        <v>510</v>
      </c>
      <c r="E468" s="189" t="s">
        <v>18</v>
      </c>
      <c r="F468" s="206">
        <v>148000</v>
      </c>
      <c r="G468" s="206">
        <v>140000</v>
      </c>
      <c r="H468" s="206">
        <v>246000</v>
      </c>
      <c r="I468" s="218">
        <v>246000</v>
      </c>
      <c r="J468" s="239">
        <f t="shared" si="89"/>
        <v>0</v>
      </c>
      <c r="K468" s="239"/>
      <c r="L468" s="218">
        <v>246000</v>
      </c>
    </row>
    <row r="469" spans="1:12" ht="18.75" outlineLevel="6">
      <c r="A469" s="182" t="s">
        <v>19</v>
      </c>
      <c r="B469" s="181" t="s">
        <v>516</v>
      </c>
      <c r="C469" s="181" t="s">
        <v>109</v>
      </c>
      <c r="D469" s="181" t="s">
        <v>510</v>
      </c>
      <c r="E469" s="189" t="s">
        <v>20</v>
      </c>
      <c r="F469" s="185">
        <f>F470</f>
        <v>5500</v>
      </c>
      <c r="G469" s="185">
        <f>G470</f>
        <v>5500</v>
      </c>
      <c r="H469" s="185">
        <f>H470</f>
        <v>5500</v>
      </c>
      <c r="I469" s="204">
        <f>I470</f>
        <v>5500</v>
      </c>
      <c r="J469" s="239">
        <f t="shared" si="89"/>
        <v>0</v>
      </c>
      <c r="K469" s="239"/>
      <c r="L469" s="204">
        <f>L470</f>
        <v>5500</v>
      </c>
    </row>
    <row r="470" spans="1:12" ht="37.5" outlineLevel="7">
      <c r="A470" s="182" t="s">
        <v>21</v>
      </c>
      <c r="B470" s="181" t="s">
        <v>516</v>
      </c>
      <c r="C470" s="181" t="s">
        <v>109</v>
      </c>
      <c r="D470" s="181" t="s">
        <v>510</v>
      </c>
      <c r="E470" s="189" t="s">
        <v>22</v>
      </c>
      <c r="F470" s="206">
        <v>5500</v>
      </c>
      <c r="G470" s="206">
        <v>5500</v>
      </c>
      <c r="H470" s="206">
        <v>5500</v>
      </c>
      <c r="I470" s="218">
        <v>5500</v>
      </c>
      <c r="J470" s="239">
        <f t="shared" si="89"/>
        <v>0</v>
      </c>
      <c r="K470" s="239"/>
      <c r="L470" s="218">
        <v>5500</v>
      </c>
    </row>
    <row r="471" spans="1:12" ht="37.5" outlineLevel="5">
      <c r="A471" s="182" t="s">
        <v>546</v>
      </c>
      <c r="B471" s="181" t="s">
        <v>516</v>
      </c>
      <c r="C471" s="181" t="s">
        <v>109</v>
      </c>
      <c r="D471" s="181" t="s">
        <v>545</v>
      </c>
      <c r="E471" s="189" t="s">
        <v>6</v>
      </c>
      <c r="F471" s="185">
        <f aca="true" t="shared" si="100" ref="F471:I472">F472</f>
        <v>180000</v>
      </c>
      <c r="G471" s="185">
        <f t="shared" si="100"/>
        <v>180000</v>
      </c>
      <c r="H471" s="185">
        <f t="shared" si="100"/>
        <v>180000</v>
      </c>
      <c r="I471" s="204">
        <f t="shared" si="100"/>
        <v>180000</v>
      </c>
      <c r="J471" s="239">
        <f t="shared" si="89"/>
        <v>0</v>
      </c>
      <c r="K471" s="239"/>
      <c r="L471" s="204">
        <f>L472</f>
        <v>180000</v>
      </c>
    </row>
    <row r="472" spans="1:12" ht="58.5" customHeight="1" outlineLevel="6">
      <c r="A472" s="182" t="s">
        <v>11</v>
      </c>
      <c r="B472" s="181" t="s">
        <v>516</v>
      </c>
      <c r="C472" s="181" t="s">
        <v>109</v>
      </c>
      <c r="D472" s="181" t="s">
        <v>545</v>
      </c>
      <c r="E472" s="189" t="s">
        <v>12</v>
      </c>
      <c r="F472" s="185">
        <f t="shared" si="100"/>
        <v>180000</v>
      </c>
      <c r="G472" s="185">
        <f t="shared" si="100"/>
        <v>180000</v>
      </c>
      <c r="H472" s="185">
        <f t="shared" si="100"/>
        <v>180000</v>
      </c>
      <c r="I472" s="204">
        <f t="shared" si="100"/>
        <v>180000</v>
      </c>
      <c r="J472" s="239">
        <f t="shared" si="89"/>
        <v>0</v>
      </c>
      <c r="K472" s="239"/>
      <c r="L472" s="204">
        <f>L473</f>
        <v>180000</v>
      </c>
    </row>
    <row r="473" spans="1:12" ht="18.75" customHeight="1" outlineLevel="7">
      <c r="A473" s="182" t="s">
        <v>13</v>
      </c>
      <c r="B473" s="181" t="s">
        <v>516</v>
      </c>
      <c r="C473" s="181" t="s">
        <v>109</v>
      </c>
      <c r="D473" s="181" t="s">
        <v>545</v>
      </c>
      <c r="E473" s="189" t="s">
        <v>14</v>
      </c>
      <c r="F473" s="206">
        <v>180000</v>
      </c>
      <c r="G473" s="206">
        <v>180000</v>
      </c>
      <c r="H473" s="206">
        <v>180000</v>
      </c>
      <c r="I473" s="218">
        <v>180000</v>
      </c>
      <c r="J473" s="239">
        <f t="shared" si="89"/>
        <v>0</v>
      </c>
      <c r="K473" s="239"/>
      <c r="L473" s="218">
        <v>180000</v>
      </c>
    </row>
    <row r="474" spans="1:12" ht="75" outlineLevel="6">
      <c r="A474" s="182" t="s">
        <v>9</v>
      </c>
      <c r="B474" s="181" t="s">
        <v>516</v>
      </c>
      <c r="C474" s="181" t="s">
        <v>10</v>
      </c>
      <c r="D474" s="181" t="s">
        <v>126</v>
      </c>
      <c r="E474" s="189" t="s">
        <v>6</v>
      </c>
      <c r="F474" s="185">
        <f aca="true" t="shared" si="101" ref="F474:I477">F475</f>
        <v>0</v>
      </c>
      <c r="G474" s="185">
        <f t="shared" si="101"/>
        <v>0</v>
      </c>
      <c r="H474" s="185">
        <f t="shared" si="101"/>
        <v>0</v>
      </c>
      <c r="I474" s="204">
        <f t="shared" si="101"/>
        <v>0</v>
      </c>
      <c r="J474" s="239">
        <f t="shared" si="89"/>
        <v>0</v>
      </c>
      <c r="K474" s="239"/>
      <c r="L474" s="204">
        <f>L475</f>
        <v>0</v>
      </c>
    </row>
    <row r="475" spans="1:12" ht="0.75" customHeight="1" outlineLevel="7">
      <c r="A475" s="182" t="s">
        <v>132</v>
      </c>
      <c r="B475" s="181" t="s">
        <v>516</v>
      </c>
      <c r="C475" s="181" t="s">
        <v>10</v>
      </c>
      <c r="D475" s="181" t="s">
        <v>127</v>
      </c>
      <c r="E475" s="189" t="s">
        <v>6</v>
      </c>
      <c r="F475" s="185">
        <f t="shared" si="101"/>
        <v>0</v>
      </c>
      <c r="G475" s="185">
        <f t="shared" si="101"/>
        <v>0</v>
      </c>
      <c r="H475" s="185">
        <f t="shared" si="101"/>
        <v>0</v>
      </c>
      <c r="I475" s="204">
        <f t="shared" si="101"/>
        <v>0</v>
      </c>
      <c r="J475" s="239">
        <f t="shared" si="89"/>
        <v>0</v>
      </c>
      <c r="K475" s="239"/>
      <c r="L475" s="204">
        <f>L476</f>
        <v>0</v>
      </c>
    </row>
    <row r="476" spans="1:12" ht="24" customHeight="1" outlineLevel="6">
      <c r="A476" s="182" t="s">
        <v>120</v>
      </c>
      <c r="B476" s="181" t="s">
        <v>516</v>
      </c>
      <c r="C476" s="181" t="s">
        <v>10</v>
      </c>
      <c r="D476" s="181" t="s">
        <v>143</v>
      </c>
      <c r="E476" s="189" t="s">
        <v>6</v>
      </c>
      <c r="F476" s="185">
        <f t="shared" si="101"/>
        <v>0</v>
      </c>
      <c r="G476" s="185">
        <f t="shared" si="101"/>
        <v>0</v>
      </c>
      <c r="H476" s="185">
        <f t="shared" si="101"/>
        <v>0</v>
      </c>
      <c r="I476" s="204">
        <f t="shared" si="101"/>
        <v>0</v>
      </c>
      <c r="J476" s="239">
        <f t="shared" si="89"/>
        <v>0</v>
      </c>
      <c r="K476" s="239"/>
      <c r="L476" s="204">
        <f>L477</f>
        <v>0</v>
      </c>
    </row>
    <row r="477" spans="1:12" ht="24.75" customHeight="1" outlineLevel="7">
      <c r="A477" s="182" t="s">
        <v>11</v>
      </c>
      <c r="B477" s="181" t="s">
        <v>516</v>
      </c>
      <c r="C477" s="181" t="s">
        <v>10</v>
      </c>
      <c r="D477" s="181" t="s">
        <v>143</v>
      </c>
      <c r="E477" s="189" t="s">
        <v>12</v>
      </c>
      <c r="F477" s="185">
        <f t="shared" si="101"/>
        <v>0</v>
      </c>
      <c r="G477" s="185">
        <f t="shared" si="101"/>
        <v>0</v>
      </c>
      <c r="H477" s="185">
        <f t="shared" si="101"/>
        <v>0</v>
      </c>
      <c r="I477" s="204">
        <f t="shared" si="101"/>
        <v>0</v>
      </c>
      <c r="J477" s="239">
        <f t="shared" si="89"/>
        <v>0</v>
      </c>
      <c r="K477" s="239"/>
      <c r="L477" s="204">
        <f>L478</f>
        <v>0</v>
      </c>
    </row>
    <row r="478" spans="1:12" ht="34.5" customHeight="1" outlineLevel="3">
      <c r="A478" s="182" t="s">
        <v>13</v>
      </c>
      <c r="B478" s="181" t="s">
        <v>516</v>
      </c>
      <c r="C478" s="181" t="s">
        <v>10</v>
      </c>
      <c r="D478" s="181" t="s">
        <v>143</v>
      </c>
      <c r="E478" s="189" t="s">
        <v>14</v>
      </c>
      <c r="F478" s="206"/>
      <c r="G478" s="206"/>
      <c r="H478" s="185"/>
      <c r="I478" s="204"/>
      <c r="J478" s="239">
        <f t="shared" si="89"/>
        <v>0</v>
      </c>
      <c r="K478" s="239"/>
      <c r="L478" s="204"/>
    </row>
    <row r="479" spans="1:12" ht="18.75" outlineLevel="3">
      <c r="A479" s="182" t="s">
        <v>23</v>
      </c>
      <c r="B479" s="181" t="s">
        <v>516</v>
      </c>
      <c r="C479" s="181" t="s">
        <v>24</v>
      </c>
      <c r="D479" s="181" t="s">
        <v>126</v>
      </c>
      <c r="E479" s="189" t="s">
        <v>6</v>
      </c>
      <c r="F479" s="185">
        <f>F480+F485</f>
        <v>132000</v>
      </c>
      <c r="G479" s="185">
        <f>G480+G485</f>
        <v>120000</v>
      </c>
      <c r="H479" s="185">
        <f>H480+H485</f>
        <v>137280</v>
      </c>
      <c r="I479" s="204">
        <f>I480+I485</f>
        <v>137280</v>
      </c>
      <c r="J479" s="239">
        <f t="shared" si="89"/>
        <v>0</v>
      </c>
      <c r="K479" s="239"/>
      <c r="L479" s="204">
        <f>L480+L485</f>
        <v>137280</v>
      </c>
    </row>
    <row r="480" spans="1:12" ht="75" outlineLevel="3">
      <c r="A480" s="219" t="s">
        <v>427</v>
      </c>
      <c r="B480" s="220" t="s">
        <v>516</v>
      </c>
      <c r="C480" s="220" t="s">
        <v>24</v>
      </c>
      <c r="D480" s="220" t="s">
        <v>128</v>
      </c>
      <c r="E480" s="221" t="s">
        <v>6</v>
      </c>
      <c r="F480" s="191">
        <f aca="true" t="shared" si="102" ref="F480:I483">F481</f>
        <v>32000</v>
      </c>
      <c r="G480" s="191">
        <f t="shared" si="102"/>
        <v>20000</v>
      </c>
      <c r="H480" s="191">
        <f t="shared" si="102"/>
        <v>33280</v>
      </c>
      <c r="I480" s="222">
        <f t="shared" si="102"/>
        <v>33280</v>
      </c>
      <c r="J480" s="239">
        <f t="shared" si="89"/>
        <v>0</v>
      </c>
      <c r="K480" s="239"/>
      <c r="L480" s="222">
        <f>L481</f>
        <v>33280</v>
      </c>
    </row>
    <row r="481" spans="1:12" ht="75" outlineLevel="3">
      <c r="A481" s="223" t="s">
        <v>214</v>
      </c>
      <c r="B481" s="181" t="s">
        <v>516</v>
      </c>
      <c r="C481" s="181" t="s">
        <v>24</v>
      </c>
      <c r="D481" s="181" t="s">
        <v>316</v>
      </c>
      <c r="E481" s="189" t="s">
        <v>6</v>
      </c>
      <c r="F481" s="185">
        <f t="shared" si="102"/>
        <v>32000</v>
      </c>
      <c r="G481" s="185">
        <f t="shared" si="102"/>
        <v>20000</v>
      </c>
      <c r="H481" s="185">
        <f t="shared" si="102"/>
        <v>33280</v>
      </c>
      <c r="I481" s="204">
        <f t="shared" si="102"/>
        <v>33280</v>
      </c>
      <c r="J481" s="239">
        <f t="shared" si="89"/>
        <v>0</v>
      </c>
      <c r="K481" s="239"/>
      <c r="L481" s="204">
        <f>L482</f>
        <v>33280</v>
      </c>
    </row>
    <row r="482" spans="1:12" ht="37.5" outlineLevel="3">
      <c r="A482" s="223" t="s">
        <v>322</v>
      </c>
      <c r="B482" s="181" t="s">
        <v>516</v>
      </c>
      <c r="C482" s="181" t="s">
        <v>24</v>
      </c>
      <c r="D482" s="181" t="s">
        <v>317</v>
      </c>
      <c r="E482" s="189" t="s">
        <v>6</v>
      </c>
      <c r="F482" s="185">
        <f t="shared" si="102"/>
        <v>32000</v>
      </c>
      <c r="G482" s="185">
        <f t="shared" si="102"/>
        <v>20000</v>
      </c>
      <c r="H482" s="185">
        <f t="shared" si="102"/>
        <v>33280</v>
      </c>
      <c r="I482" s="204">
        <f t="shared" si="102"/>
        <v>33280</v>
      </c>
      <c r="J482" s="239">
        <f t="shared" si="89"/>
        <v>0</v>
      </c>
      <c r="K482" s="239"/>
      <c r="L482" s="204">
        <f>L483</f>
        <v>33280</v>
      </c>
    </row>
    <row r="483" spans="1:12" ht="19.5" customHeight="1" outlineLevel="3">
      <c r="A483" s="182" t="s">
        <v>15</v>
      </c>
      <c r="B483" s="181" t="s">
        <v>516</v>
      </c>
      <c r="C483" s="181" t="s">
        <v>24</v>
      </c>
      <c r="D483" s="181" t="s">
        <v>317</v>
      </c>
      <c r="E483" s="189" t="s">
        <v>16</v>
      </c>
      <c r="F483" s="185">
        <f t="shared" si="102"/>
        <v>32000</v>
      </c>
      <c r="G483" s="185">
        <f t="shared" si="102"/>
        <v>20000</v>
      </c>
      <c r="H483" s="185">
        <f t="shared" si="102"/>
        <v>33280</v>
      </c>
      <c r="I483" s="204">
        <f t="shared" si="102"/>
        <v>33280</v>
      </c>
      <c r="J483" s="239">
        <f t="shared" si="89"/>
        <v>0</v>
      </c>
      <c r="K483" s="239"/>
      <c r="L483" s="204">
        <f>L484</f>
        <v>33280</v>
      </c>
    </row>
    <row r="484" spans="1:12" ht="56.25" outlineLevel="3">
      <c r="A484" s="182" t="s">
        <v>17</v>
      </c>
      <c r="B484" s="181" t="s">
        <v>516</v>
      </c>
      <c r="C484" s="181" t="s">
        <v>24</v>
      </c>
      <c r="D484" s="181" t="s">
        <v>317</v>
      </c>
      <c r="E484" s="189" t="s">
        <v>18</v>
      </c>
      <c r="F484" s="206">
        <v>32000</v>
      </c>
      <c r="G484" s="206">
        <v>20000</v>
      </c>
      <c r="H484" s="185">
        <v>33280</v>
      </c>
      <c r="I484" s="204">
        <v>33280</v>
      </c>
      <c r="J484" s="239">
        <f t="shared" si="89"/>
        <v>0</v>
      </c>
      <c r="K484" s="239"/>
      <c r="L484" s="204">
        <v>33280</v>
      </c>
    </row>
    <row r="485" spans="1:12" ht="56.25" outlineLevel="3">
      <c r="A485" s="219" t="s">
        <v>132</v>
      </c>
      <c r="B485" s="220" t="s">
        <v>516</v>
      </c>
      <c r="C485" s="220" t="s">
        <v>24</v>
      </c>
      <c r="D485" s="220" t="s">
        <v>127</v>
      </c>
      <c r="E485" s="221" t="s">
        <v>6</v>
      </c>
      <c r="F485" s="243">
        <f aca="true" t="shared" si="103" ref="F485:I487">F486</f>
        <v>100000</v>
      </c>
      <c r="G485" s="243">
        <f t="shared" si="103"/>
        <v>100000</v>
      </c>
      <c r="H485" s="243">
        <f t="shared" si="103"/>
        <v>104000</v>
      </c>
      <c r="I485" s="235">
        <f t="shared" si="103"/>
        <v>104000</v>
      </c>
      <c r="J485" s="239">
        <f t="shared" si="89"/>
        <v>0</v>
      </c>
      <c r="K485" s="239"/>
      <c r="L485" s="235">
        <f>L486</f>
        <v>104000</v>
      </c>
    </row>
    <row r="486" spans="1:12" ht="21.75" customHeight="1" outlineLevel="3">
      <c r="A486" s="182" t="s">
        <v>547</v>
      </c>
      <c r="B486" s="181" t="s">
        <v>516</v>
      </c>
      <c r="C486" s="181" t="s">
        <v>24</v>
      </c>
      <c r="D486" s="236">
        <v>9909970201</v>
      </c>
      <c r="E486" s="189" t="s">
        <v>6</v>
      </c>
      <c r="F486" s="241">
        <f t="shared" si="103"/>
        <v>100000</v>
      </c>
      <c r="G486" s="241">
        <f t="shared" si="103"/>
        <v>100000</v>
      </c>
      <c r="H486" s="241">
        <f t="shared" si="103"/>
        <v>104000</v>
      </c>
      <c r="I486" s="227">
        <f t="shared" si="103"/>
        <v>104000</v>
      </c>
      <c r="J486" s="239">
        <f t="shared" si="89"/>
        <v>0</v>
      </c>
      <c r="K486" s="239"/>
      <c r="L486" s="227">
        <f>L487</f>
        <v>104000</v>
      </c>
    </row>
    <row r="487" spans="1:12" ht="18.75" customHeight="1" outlineLevel="3">
      <c r="A487" s="182" t="s">
        <v>15</v>
      </c>
      <c r="B487" s="181" t="s">
        <v>516</v>
      </c>
      <c r="C487" s="181" t="s">
        <v>24</v>
      </c>
      <c r="D487" s="236">
        <v>9909970201</v>
      </c>
      <c r="E487" s="189" t="s">
        <v>16</v>
      </c>
      <c r="F487" s="241">
        <f t="shared" si="103"/>
        <v>100000</v>
      </c>
      <c r="G487" s="241">
        <f t="shared" si="103"/>
        <v>100000</v>
      </c>
      <c r="H487" s="241">
        <f t="shared" si="103"/>
        <v>104000</v>
      </c>
      <c r="I487" s="227">
        <f t="shared" si="103"/>
        <v>104000</v>
      </c>
      <c r="J487" s="239">
        <f t="shared" si="89"/>
        <v>0</v>
      </c>
      <c r="K487" s="239"/>
      <c r="L487" s="227">
        <f>L488</f>
        <v>104000</v>
      </c>
    </row>
    <row r="488" spans="1:12" ht="56.25" outlineLevel="3">
      <c r="A488" s="182" t="s">
        <v>17</v>
      </c>
      <c r="B488" s="181" t="s">
        <v>516</v>
      </c>
      <c r="C488" s="181" t="s">
        <v>24</v>
      </c>
      <c r="D488" s="236">
        <v>9909970201</v>
      </c>
      <c r="E488" s="189" t="s">
        <v>18</v>
      </c>
      <c r="F488" s="206">
        <v>100000</v>
      </c>
      <c r="G488" s="206">
        <v>100000</v>
      </c>
      <c r="H488" s="185">
        <v>104000</v>
      </c>
      <c r="I488" s="204">
        <v>104000</v>
      </c>
      <c r="J488" s="239">
        <f aca="true" t="shared" si="104" ref="J488:J551">I488-H488</f>
        <v>0</v>
      </c>
      <c r="K488" s="239"/>
      <c r="L488" s="204">
        <v>104000</v>
      </c>
    </row>
    <row r="489" spans="1:12" ht="75" outlineLevel="3">
      <c r="A489" s="182" t="s">
        <v>9</v>
      </c>
      <c r="B489" s="181" t="s">
        <v>516</v>
      </c>
      <c r="C489" s="181" t="s">
        <v>10</v>
      </c>
      <c r="D489" s="181" t="s">
        <v>126</v>
      </c>
      <c r="E489" s="181" t="s">
        <v>6</v>
      </c>
      <c r="F489" s="185">
        <f>F490</f>
        <v>1545217</v>
      </c>
      <c r="G489" s="185">
        <f aca="true" t="shared" si="105" ref="G489:I490">G490</f>
        <v>0</v>
      </c>
      <c r="H489" s="185">
        <f t="shared" si="105"/>
        <v>0</v>
      </c>
      <c r="I489" s="185">
        <f t="shared" si="105"/>
        <v>0</v>
      </c>
      <c r="J489" s="239">
        <f t="shared" si="104"/>
        <v>0</v>
      </c>
      <c r="K489" s="239"/>
      <c r="L489" s="185">
        <f>L490</f>
        <v>0</v>
      </c>
    </row>
    <row r="490" spans="1:12" ht="56.25" outlineLevel="3">
      <c r="A490" s="182" t="s">
        <v>132</v>
      </c>
      <c r="B490" s="181" t="s">
        <v>516</v>
      </c>
      <c r="C490" s="181" t="s">
        <v>10</v>
      </c>
      <c r="D490" s="181" t="s">
        <v>127</v>
      </c>
      <c r="E490" s="181" t="s">
        <v>6</v>
      </c>
      <c r="F490" s="185">
        <f>F491</f>
        <v>1545217</v>
      </c>
      <c r="G490" s="185">
        <f t="shared" si="105"/>
        <v>0</v>
      </c>
      <c r="H490" s="185">
        <f t="shared" si="105"/>
        <v>0</v>
      </c>
      <c r="I490" s="185">
        <f t="shared" si="105"/>
        <v>0</v>
      </c>
      <c r="J490" s="239">
        <f t="shared" si="104"/>
        <v>0</v>
      </c>
      <c r="K490" s="239"/>
      <c r="L490" s="185">
        <f>L491</f>
        <v>0</v>
      </c>
    </row>
    <row r="491" spans="1:12" ht="37.5" outlineLevel="3">
      <c r="A491" s="182" t="s">
        <v>120</v>
      </c>
      <c r="B491" s="181" t="s">
        <v>516</v>
      </c>
      <c r="C491" s="181" t="s">
        <v>10</v>
      </c>
      <c r="D491" s="181" t="s">
        <v>143</v>
      </c>
      <c r="E491" s="181" t="s">
        <v>6</v>
      </c>
      <c r="F491" s="185">
        <f>F492+F494</f>
        <v>1545217</v>
      </c>
      <c r="G491" s="206"/>
      <c r="H491" s="185"/>
      <c r="I491" s="204"/>
      <c r="J491" s="239">
        <f t="shared" si="104"/>
        <v>0</v>
      </c>
      <c r="K491" s="239"/>
      <c r="L491" s="204"/>
    </row>
    <row r="492" spans="1:12" ht="131.25" outlineLevel="3">
      <c r="A492" s="182" t="s">
        <v>11</v>
      </c>
      <c r="B492" s="181" t="s">
        <v>516</v>
      </c>
      <c r="C492" s="181" t="s">
        <v>10</v>
      </c>
      <c r="D492" s="181" t="s">
        <v>143</v>
      </c>
      <c r="E492" s="181" t="s">
        <v>12</v>
      </c>
      <c r="F492" s="185">
        <f>F493</f>
        <v>1365217</v>
      </c>
      <c r="G492" s="185">
        <f>G493</f>
        <v>0</v>
      </c>
      <c r="H492" s="185">
        <f>H493</f>
        <v>0</v>
      </c>
      <c r="I492" s="185">
        <f>I493</f>
        <v>0</v>
      </c>
      <c r="J492" s="239">
        <f t="shared" si="104"/>
        <v>0</v>
      </c>
      <c r="K492" s="239"/>
      <c r="L492" s="185">
        <f>L493</f>
        <v>0</v>
      </c>
    </row>
    <row r="493" spans="1:12" ht="56.25" outlineLevel="3">
      <c r="A493" s="182" t="s">
        <v>13</v>
      </c>
      <c r="B493" s="181" t="s">
        <v>516</v>
      </c>
      <c r="C493" s="181" t="s">
        <v>10</v>
      </c>
      <c r="D493" s="181" t="s">
        <v>143</v>
      </c>
      <c r="E493" s="181" t="s">
        <v>14</v>
      </c>
      <c r="F493" s="206">
        <v>1365217</v>
      </c>
      <c r="G493" s="206"/>
      <c r="H493" s="206"/>
      <c r="I493" s="206"/>
      <c r="J493" s="239">
        <f t="shared" si="104"/>
        <v>0</v>
      </c>
      <c r="K493" s="239"/>
      <c r="L493" s="206"/>
    </row>
    <row r="494" spans="1:12" ht="56.25" outlineLevel="3">
      <c r="A494" s="182" t="s">
        <v>15</v>
      </c>
      <c r="B494" s="181" t="s">
        <v>516</v>
      </c>
      <c r="C494" s="181" t="s">
        <v>10</v>
      </c>
      <c r="D494" s="181" t="s">
        <v>143</v>
      </c>
      <c r="E494" s="181" t="s">
        <v>16</v>
      </c>
      <c r="F494" s="206">
        <f>F495</f>
        <v>180000</v>
      </c>
      <c r="G494" s="206">
        <f>G495</f>
        <v>0</v>
      </c>
      <c r="H494" s="206">
        <f>H495</f>
        <v>0</v>
      </c>
      <c r="I494" s="206">
        <f>I495</f>
        <v>0</v>
      </c>
      <c r="J494" s="239">
        <f t="shared" si="104"/>
        <v>0</v>
      </c>
      <c r="K494" s="239"/>
      <c r="L494" s="206">
        <f>L495</f>
        <v>0</v>
      </c>
    </row>
    <row r="495" spans="1:12" ht="56.25" outlineLevel="3">
      <c r="A495" s="182" t="s">
        <v>17</v>
      </c>
      <c r="B495" s="181" t="s">
        <v>516</v>
      </c>
      <c r="C495" s="181" t="s">
        <v>10</v>
      </c>
      <c r="D495" s="181" t="s">
        <v>143</v>
      </c>
      <c r="E495" s="181" t="s">
        <v>18</v>
      </c>
      <c r="F495" s="206">
        <v>180000</v>
      </c>
      <c r="G495" s="206"/>
      <c r="H495" s="185"/>
      <c r="I495" s="204"/>
      <c r="J495" s="239">
        <f t="shared" si="104"/>
        <v>0</v>
      </c>
      <c r="K495" s="239"/>
      <c r="L495" s="204"/>
    </row>
    <row r="496" spans="1:12" ht="75" outlineLevel="3">
      <c r="A496" s="214" t="s">
        <v>561</v>
      </c>
      <c r="B496" s="215" t="s">
        <v>551</v>
      </c>
      <c r="C496" s="215" t="s">
        <v>5</v>
      </c>
      <c r="D496" s="215" t="s">
        <v>126</v>
      </c>
      <c r="E496" s="216" t="s">
        <v>6</v>
      </c>
      <c r="F496" s="238">
        <f>F497+F636+F652</f>
        <v>579320836.61</v>
      </c>
      <c r="G496" s="238">
        <f>G497+G636+G652</f>
        <v>503695320.33000004</v>
      </c>
      <c r="H496" s="238">
        <f>H497+H636+H652</f>
        <v>598824476.77</v>
      </c>
      <c r="I496" s="217">
        <f>I497+I636+I652</f>
        <v>595981202.77</v>
      </c>
      <c r="J496" s="239">
        <f t="shared" si="104"/>
        <v>-2843274</v>
      </c>
      <c r="K496" s="239"/>
      <c r="L496" s="217">
        <f>L497+L636+L652</f>
        <v>598381202.77</v>
      </c>
    </row>
    <row r="497" spans="1:12" ht="18.75" outlineLevel="3">
      <c r="A497" s="219" t="s">
        <v>69</v>
      </c>
      <c r="B497" s="220" t="s">
        <v>551</v>
      </c>
      <c r="C497" s="220" t="s">
        <v>70</v>
      </c>
      <c r="D497" s="220" t="s">
        <v>126</v>
      </c>
      <c r="E497" s="221" t="s">
        <v>6</v>
      </c>
      <c r="F497" s="191">
        <f>F498+F534+F597+F616+F574</f>
        <v>568963597.96</v>
      </c>
      <c r="G497" s="191">
        <f>G498+G534+G597+G616+G574</f>
        <v>499158167.33000004</v>
      </c>
      <c r="H497" s="191">
        <f>H498+H534+H597+H616+H574</f>
        <v>593924433.77</v>
      </c>
      <c r="I497" s="222">
        <f>I498+I534+I597+I616+I574</f>
        <v>591492133.77</v>
      </c>
      <c r="J497" s="239">
        <f t="shared" si="104"/>
        <v>-2432300</v>
      </c>
      <c r="K497" s="239"/>
      <c r="L497" s="222">
        <f>L498+L534+L597+L616+L574</f>
        <v>593892133.77</v>
      </c>
    </row>
    <row r="498" spans="1:12" ht="18.75" outlineLevel="3">
      <c r="A498" s="182" t="s">
        <v>110</v>
      </c>
      <c r="B498" s="181" t="s">
        <v>551</v>
      </c>
      <c r="C498" s="181" t="s">
        <v>111</v>
      </c>
      <c r="D498" s="181" t="s">
        <v>126</v>
      </c>
      <c r="E498" s="189" t="s">
        <v>6</v>
      </c>
      <c r="F498" s="185">
        <f>F499</f>
        <v>148734725.76</v>
      </c>
      <c r="G498" s="185">
        <f aca="true" t="shared" si="106" ref="G498:I499">G499</f>
        <v>110540713.96000001</v>
      </c>
      <c r="H498" s="185">
        <f t="shared" si="106"/>
        <v>130252405.53</v>
      </c>
      <c r="I498" s="204">
        <f t="shared" si="106"/>
        <v>128934905.53</v>
      </c>
      <c r="J498" s="239">
        <f t="shared" si="104"/>
        <v>-1317500</v>
      </c>
      <c r="K498" s="239"/>
      <c r="L498" s="204">
        <f>L499</f>
        <v>131334905.53</v>
      </c>
    </row>
    <row r="499" spans="1:12" ht="75" outlineLevel="3">
      <c r="A499" s="219" t="s">
        <v>398</v>
      </c>
      <c r="B499" s="220" t="s">
        <v>551</v>
      </c>
      <c r="C499" s="220" t="s">
        <v>111</v>
      </c>
      <c r="D499" s="220" t="s">
        <v>138</v>
      </c>
      <c r="E499" s="221" t="s">
        <v>6</v>
      </c>
      <c r="F499" s="191">
        <f>F500</f>
        <v>148734725.76</v>
      </c>
      <c r="G499" s="191">
        <f t="shared" si="106"/>
        <v>110540713.96000001</v>
      </c>
      <c r="H499" s="191">
        <f t="shared" si="106"/>
        <v>130252405.53</v>
      </c>
      <c r="I499" s="222">
        <f t="shared" si="106"/>
        <v>128934905.53</v>
      </c>
      <c r="J499" s="239">
        <f t="shared" si="104"/>
        <v>-1317500</v>
      </c>
      <c r="K499" s="239"/>
      <c r="L499" s="222">
        <f>L500</f>
        <v>131334905.53</v>
      </c>
    </row>
    <row r="500" spans="1:12" ht="56.25" outlineLevel="3">
      <c r="A500" s="182" t="s">
        <v>399</v>
      </c>
      <c r="B500" s="181" t="s">
        <v>551</v>
      </c>
      <c r="C500" s="181" t="s">
        <v>111</v>
      </c>
      <c r="D500" s="181" t="s">
        <v>139</v>
      </c>
      <c r="E500" s="189" t="s">
        <v>6</v>
      </c>
      <c r="F500" s="185">
        <f>F501+F508+F530</f>
        <v>148734725.76</v>
      </c>
      <c r="G500" s="185">
        <f>G501+G508</f>
        <v>110540713.96000001</v>
      </c>
      <c r="H500" s="185">
        <f>H501+H508</f>
        <v>130252405.53</v>
      </c>
      <c r="I500" s="204">
        <f>I501+I508</f>
        <v>128934905.53</v>
      </c>
      <c r="J500" s="239">
        <f t="shared" si="104"/>
        <v>-1317500</v>
      </c>
      <c r="K500" s="239"/>
      <c r="L500" s="204">
        <f>L501+L508</f>
        <v>131334905.53</v>
      </c>
    </row>
    <row r="501" spans="1:12" ht="75" outlineLevel="3">
      <c r="A501" s="223" t="s">
        <v>202</v>
      </c>
      <c r="B501" s="181" t="s">
        <v>551</v>
      </c>
      <c r="C501" s="181" t="s">
        <v>111</v>
      </c>
      <c r="D501" s="181" t="s">
        <v>220</v>
      </c>
      <c r="E501" s="189" t="s">
        <v>6</v>
      </c>
      <c r="F501" s="185">
        <f>F502+F505</f>
        <v>115607211.8</v>
      </c>
      <c r="G501" s="185">
        <f>G502+G505</f>
        <v>110116110.43</v>
      </c>
      <c r="H501" s="185">
        <f>H502+H505</f>
        <v>128030052</v>
      </c>
      <c r="I501" s="204">
        <f>I502+I505</f>
        <v>128030052</v>
      </c>
      <c r="J501" s="239">
        <f t="shared" si="104"/>
        <v>0</v>
      </c>
      <c r="K501" s="239"/>
      <c r="L501" s="204">
        <f>L502+L505</f>
        <v>128030052</v>
      </c>
    </row>
    <row r="502" spans="1:12" s="3" customFormat="1" ht="75">
      <c r="A502" s="182" t="s">
        <v>113</v>
      </c>
      <c r="B502" s="181" t="s">
        <v>551</v>
      </c>
      <c r="C502" s="181" t="s">
        <v>111</v>
      </c>
      <c r="D502" s="181" t="s">
        <v>144</v>
      </c>
      <c r="E502" s="189" t="s">
        <v>6</v>
      </c>
      <c r="F502" s="185">
        <f>F503</f>
        <v>42223522.8</v>
      </c>
      <c r="G502" s="185">
        <f aca="true" t="shared" si="107" ref="G502:I503">G503</f>
        <v>29399094.43</v>
      </c>
      <c r="H502" s="185">
        <f t="shared" si="107"/>
        <v>46802848</v>
      </c>
      <c r="I502" s="204">
        <f t="shared" si="107"/>
        <v>46802848</v>
      </c>
      <c r="J502" s="239">
        <f t="shared" si="104"/>
        <v>0</v>
      </c>
      <c r="K502" s="239"/>
      <c r="L502" s="204">
        <f>L503</f>
        <v>46802848</v>
      </c>
    </row>
    <row r="503" spans="1:12" s="3" customFormat="1" ht="56.25">
      <c r="A503" s="182" t="s">
        <v>37</v>
      </c>
      <c r="B503" s="181" t="s">
        <v>551</v>
      </c>
      <c r="C503" s="181" t="s">
        <v>111</v>
      </c>
      <c r="D503" s="181" t="s">
        <v>144</v>
      </c>
      <c r="E503" s="189" t="s">
        <v>38</v>
      </c>
      <c r="F503" s="185">
        <f>F504</f>
        <v>42223522.8</v>
      </c>
      <c r="G503" s="185">
        <f t="shared" si="107"/>
        <v>29399094.43</v>
      </c>
      <c r="H503" s="185">
        <f t="shared" si="107"/>
        <v>46802848</v>
      </c>
      <c r="I503" s="204">
        <f t="shared" si="107"/>
        <v>46802848</v>
      </c>
      <c r="J503" s="239">
        <f t="shared" si="104"/>
        <v>0</v>
      </c>
      <c r="K503" s="239"/>
      <c r="L503" s="204">
        <f>L504</f>
        <v>46802848</v>
      </c>
    </row>
    <row r="504" spans="1:12" ht="18.75">
      <c r="A504" s="182" t="s">
        <v>74</v>
      </c>
      <c r="B504" s="181" t="s">
        <v>551</v>
      </c>
      <c r="C504" s="181" t="s">
        <v>111</v>
      </c>
      <c r="D504" s="181" t="s">
        <v>144</v>
      </c>
      <c r="E504" s="189" t="s">
        <v>75</v>
      </c>
      <c r="F504" s="206">
        <v>42223522.8</v>
      </c>
      <c r="G504" s="206">
        <v>29399094.43</v>
      </c>
      <c r="H504" s="241">
        <v>46802848</v>
      </c>
      <c r="I504" s="227">
        <f>46802848</f>
        <v>46802848</v>
      </c>
      <c r="J504" s="239">
        <f t="shared" si="104"/>
        <v>0</v>
      </c>
      <c r="K504" s="239"/>
      <c r="L504" s="227">
        <f>46802848</f>
        <v>46802848</v>
      </c>
    </row>
    <row r="505" spans="1:12" ht="150">
      <c r="A505" s="223" t="s">
        <v>400</v>
      </c>
      <c r="B505" s="181" t="s">
        <v>551</v>
      </c>
      <c r="C505" s="181" t="s">
        <v>111</v>
      </c>
      <c r="D505" s="181" t="s">
        <v>145</v>
      </c>
      <c r="E505" s="189" t="s">
        <v>6</v>
      </c>
      <c r="F505" s="185">
        <f>F506</f>
        <v>73383689</v>
      </c>
      <c r="G505" s="185">
        <f aca="true" t="shared" si="108" ref="G505:I506">G506</f>
        <v>80717016</v>
      </c>
      <c r="H505" s="185">
        <f t="shared" si="108"/>
        <v>81227204</v>
      </c>
      <c r="I505" s="204">
        <f t="shared" si="108"/>
        <v>81227204</v>
      </c>
      <c r="J505" s="239">
        <f t="shared" si="104"/>
        <v>0</v>
      </c>
      <c r="K505" s="239"/>
      <c r="L505" s="204">
        <f>L506</f>
        <v>81227204</v>
      </c>
    </row>
    <row r="506" spans="1:12" ht="56.25">
      <c r="A506" s="182" t="s">
        <v>37</v>
      </c>
      <c r="B506" s="181" t="s">
        <v>551</v>
      </c>
      <c r="C506" s="181" t="s">
        <v>111</v>
      </c>
      <c r="D506" s="181" t="s">
        <v>145</v>
      </c>
      <c r="E506" s="189" t="s">
        <v>38</v>
      </c>
      <c r="F506" s="185">
        <f>F507</f>
        <v>73383689</v>
      </c>
      <c r="G506" s="185">
        <f t="shared" si="108"/>
        <v>80717016</v>
      </c>
      <c r="H506" s="185">
        <f t="shared" si="108"/>
        <v>81227204</v>
      </c>
      <c r="I506" s="204">
        <f t="shared" si="108"/>
        <v>81227204</v>
      </c>
      <c r="J506" s="239">
        <f t="shared" si="104"/>
        <v>0</v>
      </c>
      <c r="K506" s="239"/>
      <c r="L506" s="204">
        <f>L507</f>
        <v>81227204</v>
      </c>
    </row>
    <row r="507" spans="1:12" ht="18.75">
      <c r="A507" s="182" t="s">
        <v>74</v>
      </c>
      <c r="B507" s="181" t="s">
        <v>551</v>
      </c>
      <c r="C507" s="181" t="s">
        <v>111</v>
      </c>
      <c r="D507" s="181" t="s">
        <v>145</v>
      </c>
      <c r="E507" s="189" t="s">
        <v>75</v>
      </c>
      <c r="F507" s="206">
        <v>73383689</v>
      </c>
      <c r="G507" s="206">
        <v>80717016</v>
      </c>
      <c r="H507" s="116">
        <v>81227204</v>
      </c>
      <c r="I507" s="237">
        <v>81227204</v>
      </c>
      <c r="J507" s="239">
        <f t="shared" si="104"/>
        <v>0</v>
      </c>
      <c r="K507" s="239"/>
      <c r="L507" s="237">
        <v>81227204</v>
      </c>
    </row>
    <row r="508" spans="1:12" ht="56.25">
      <c r="A508" s="223" t="s">
        <v>203</v>
      </c>
      <c r="B508" s="181" t="s">
        <v>551</v>
      </c>
      <c r="C508" s="181" t="s">
        <v>111</v>
      </c>
      <c r="D508" s="181" t="s">
        <v>222</v>
      </c>
      <c r="E508" s="189" t="s">
        <v>6</v>
      </c>
      <c r="F508" s="206">
        <f>F527+F509+F512+F515+F518+F521+F524</f>
        <v>1614889.9</v>
      </c>
      <c r="G508" s="206">
        <f>G527+G509+G512+G515+G518+G521+G524</f>
        <v>424603.53</v>
      </c>
      <c r="H508" s="206">
        <f>H527+H509+H512+H515+H518+H521+H524</f>
        <v>2222353.5300000003</v>
      </c>
      <c r="I508" s="206">
        <f>I527+I509+I512+I515+I518+I521+I524</f>
        <v>904853.53</v>
      </c>
      <c r="J508" s="239">
        <f t="shared" si="104"/>
        <v>-1317500.0000000002</v>
      </c>
      <c r="K508" s="239"/>
      <c r="L508" s="206">
        <f>L527+L509+L512+L515+L518+L521+L524</f>
        <v>3304853.5300000003</v>
      </c>
    </row>
    <row r="509" spans="1:12" ht="56.25">
      <c r="A509" s="182" t="s">
        <v>283</v>
      </c>
      <c r="B509" s="181" t="s">
        <v>551</v>
      </c>
      <c r="C509" s="181" t="s">
        <v>111</v>
      </c>
      <c r="D509" s="181" t="s">
        <v>284</v>
      </c>
      <c r="E509" s="189" t="s">
        <v>6</v>
      </c>
      <c r="F509" s="206">
        <f>F510</f>
        <v>97500</v>
      </c>
      <c r="G509" s="206">
        <f aca="true" t="shared" si="109" ref="G509:I510">G510</f>
        <v>97500</v>
      </c>
      <c r="H509" s="206">
        <f t="shared" si="109"/>
        <v>97500</v>
      </c>
      <c r="I509" s="218">
        <f t="shared" si="109"/>
        <v>97500</v>
      </c>
      <c r="J509" s="239">
        <f t="shared" si="104"/>
        <v>0</v>
      </c>
      <c r="K509" s="239"/>
      <c r="L509" s="218">
        <f>L510</f>
        <v>97500</v>
      </c>
    </row>
    <row r="510" spans="1:12" ht="56.25">
      <c r="A510" s="182" t="s">
        <v>37</v>
      </c>
      <c r="B510" s="181" t="s">
        <v>551</v>
      </c>
      <c r="C510" s="181" t="s">
        <v>111</v>
      </c>
      <c r="D510" s="181" t="s">
        <v>284</v>
      </c>
      <c r="E510" s="189" t="s">
        <v>38</v>
      </c>
      <c r="F510" s="206">
        <f>F511</f>
        <v>97500</v>
      </c>
      <c r="G510" s="206">
        <f t="shared" si="109"/>
        <v>97500</v>
      </c>
      <c r="H510" s="206">
        <f t="shared" si="109"/>
        <v>97500</v>
      </c>
      <c r="I510" s="218">
        <f t="shared" si="109"/>
        <v>97500</v>
      </c>
      <c r="J510" s="239">
        <f t="shared" si="104"/>
        <v>0</v>
      </c>
      <c r="K510" s="239"/>
      <c r="L510" s="218">
        <f>L511</f>
        <v>97500</v>
      </c>
    </row>
    <row r="511" spans="1:12" ht="18.75">
      <c r="A511" s="182" t="s">
        <v>74</v>
      </c>
      <c r="B511" s="181" t="s">
        <v>551</v>
      </c>
      <c r="C511" s="181" t="s">
        <v>111</v>
      </c>
      <c r="D511" s="181" t="s">
        <v>284</v>
      </c>
      <c r="E511" s="189" t="s">
        <v>75</v>
      </c>
      <c r="F511" s="206">
        <v>97500</v>
      </c>
      <c r="G511" s="206">
        <v>97500</v>
      </c>
      <c r="H511" s="206">
        <v>97500</v>
      </c>
      <c r="I511" s="218">
        <v>97500</v>
      </c>
      <c r="J511" s="239">
        <f t="shared" si="104"/>
        <v>0</v>
      </c>
      <c r="K511" s="239"/>
      <c r="L511" s="218">
        <v>97500</v>
      </c>
    </row>
    <row r="512" spans="1:12" ht="37.5">
      <c r="A512" s="182" t="s">
        <v>269</v>
      </c>
      <c r="B512" s="181" t="s">
        <v>551</v>
      </c>
      <c r="C512" s="181" t="s">
        <v>111</v>
      </c>
      <c r="D512" s="181" t="s">
        <v>285</v>
      </c>
      <c r="E512" s="189" t="s">
        <v>6</v>
      </c>
      <c r="F512" s="241">
        <f aca="true" t="shared" si="110" ref="F512:I513">F513</f>
        <v>213000</v>
      </c>
      <c r="G512" s="241">
        <f t="shared" si="110"/>
        <v>45000</v>
      </c>
      <c r="H512" s="241">
        <f t="shared" si="110"/>
        <v>152000</v>
      </c>
      <c r="I512" s="241">
        <f t="shared" si="110"/>
        <v>152000</v>
      </c>
      <c r="J512" s="239">
        <f t="shared" si="104"/>
        <v>0</v>
      </c>
      <c r="K512" s="239"/>
      <c r="L512" s="241">
        <f>L513</f>
        <v>152000</v>
      </c>
    </row>
    <row r="513" spans="1:12" ht="56.25">
      <c r="A513" s="182" t="s">
        <v>37</v>
      </c>
      <c r="B513" s="181" t="s">
        <v>551</v>
      </c>
      <c r="C513" s="181" t="s">
        <v>111</v>
      </c>
      <c r="D513" s="181" t="s">
        <v>285</v>
      </c>
      <c r="E513" s="189" t="s">
        <v>38</v>
      </c>
      <c r="F513" s="241">
        <f t="shared" si="110"/>
        <v>213000</v>
      </c>
      <c r="G513" s="241">
        <f t="shared" si="110"/>
        <v>45000</v>
      </c>
      <c r="H513" s="241">
        <f t="shared" si="110"/>
        <v>152000</v>
      </c>
      <c r="I513" s="227">
        <f t="shared" si="110"/>
        <v>152000</v>
      </c>
      <c r="J513" s="239">
        <f t="shared" si="104"/>
        <v>0</v>
      </c>
      <c r="K513" s="239"/>
      <c r="L513" s="227">
        <f>L514</f>
        <v>152000</v>
      </c>
    </row>
    <row r="514" spans="1:12" ht="18.75">
      <c r="A514" s="182" t="s">
        <v>74</v>
      </c>
      <c r="B514" s="181" t="s">
        <v>551</v>
      </c>
      <c r="C514" s="181" t="s">
        <v>111</v>
      </c>
      <c r="D514" s="181" t="s">
        <v>285</v>
      </c>
      <c r="E514" s="189" t="s">
        <v>75</v>
      </c>
      <c r="F514" s="206">
        <v>213000</v>
      </c>
      <c r="G514" s="206">
        <v>45000</v>
      </c>
      <c r="H514" s="206">
        <v>152000</v>
      </c>
      <c r="I514" s="218">
        <v>152000</v>
      </c>
      <c r="J514" s="239">
        <f t="shared" si="104"/>
        <v>0</v>
      </c>
      <c r="K514" s="239"/>
      <c r="L514" s="218">
        <v>152000</v>
      </c>
    </row>
    <row r="515" spans="1:12" ht="37.5">
      <c r="A515" s="182" t="s">
        <v>312</v>
      </c>
      <c r="B515" s="181" t="s">
        <v>551</v>
      </c>
      <c r="C515" s="181" t="s">
        <v>111</v>
      </c>
      <c r="D515" s="181" t="s">
        <v>549</v>
      </c>
      <c r="E515" s="181" t="s">
        <v>6</v>
      </c>
      <c r="F515" s="206">
        <f aca="true" t="shared" si="111" ref="F515:I516">F516</f>
        <v>422050</v>
      </c>
      <c r="G515" s="206">
        <f t="shared" si="111"/>
        <v>0</v>
      </c>
      <c r="H515" s="206">
        <f t="shared" si="111"/>
        <v>273250</v>
      </c>
      <c r="I515" s="206">
        <f t="shared" si="111"/>
        <v>273250</v>
      </c>
      <c r="J515" s="239">
        <f t="shared" si="104"/>
        <v>0</v>
      </c>
      <c r="K515" s="239"/>
      <c r="L515" s="206">
        <f>L516</f>
        <v>273250</v>
      </c>
    </row>
    <row r="516" spans="1:12" ht="56.25">
      <c r="A516" s="182" t="s">
        <v>37</v>
      </c>
      <c r="B516" s="181" t="s">
        <v>551</v>
      </c>
      <c r="C516" s="181" t="s">
        <v>111</v>
      </c>
      <c r="D516" s="181" t="s">
        <v>549</v>
      </c>
      <c r="E516" s="181" t="s">
        <v>38</v>
      </c>
      <c r="F516" s="206">
        <f t="shared" si="111"/>
        <v>422050</v>
      </c>
      <c r="G516" s="206">
        <f t="shared" si="111"/>
        <v>0</v>
      </c>
      <c r="H516" s="206">
        <f t="shared" si="111"/>
        <v>273250</v>
      </c>
      <c r="I516" s="206">
        <f t="shared" si="111"/>
        <v>273250</v>
      </c>
      <c r="J516" s="239">
        <f t="shared" si="104"/>
        <v>0</v>
      </c>
      <c r="K516" s="239"/>
      <c r="L516" s="206">
        <f>L517</f>
        <v>273250</v>
      </c>
    </row>
    <row r="517" spans="1:12" ht="18.75">
      <c r="A517" s="182" t="s">
        <v>74</v>
      </c>
      <c r="B517" s="181" t="s">
        <v>551</v>
      </c>
      <c r="C517" s="181" t="s">
        <v>111</v>
      </c>
      <c r="D517" s="181" t="s">
        <v>549</v>
      </c>
      <c r="E517" s="181" t="s">
        <v>75</v>
      </c>
      <c r="F517" s="206">
        <v>422050</v>
      </c>
      <c r="G517" s="206">
        <v>0</v>
      </c>
      <c r="H517" s="206">
        <v>273250</v>
      </c>
      <c r="I517" s="218">
        <v>273250</v>
      </c>
      <c r="J517" s="239">
        <f t="shared" si="104"/>
        <v>0</v>
      </c>
      <c r="K517" s="239"/>
      <c r="L517" s="218">
        <v>273250</v>
      </c>
    </row>
    <row r="518" spans="1:12" ht="75">
      <c r="A518" s="223" t="s">
        <v>470</v>
      </c>
      <c r="B518" s="181" t="s">
        <v>551</v>
      </c>
      <c r="C518" s="181" t="s">
        <v>111</v>
      </c>
      <c r="D518" s="181" t="s">
        <v>471</v>
      </c>
      <c r="E518" s="181" t="s">
        <v>6</v>
      </c>
      <c r="F518" s="206">
        <f>F519</f>
        <v>126000</v>
      </c>
      <c r="G518" s="206">
        <f aca="true" t="shared" si="112" ref="G518:I519">G519</f>
        <v>0</v>
      </c>
      <c r="H518" s="206">
        <f t="shared" si="112"/>
        <v>1417500</v>
      </c>
      <c r="I518" s="206">
        <f t="shared" si="112"/>
        <v>100000</v>
      </c>
      <c r="J518" s="239">
        <f t="shared" si="104"/>
        <v>-1317500</v>
      </c>
      <c r="K518" s="239"/>
      <c r="L518" s="206">
        <f>L519</f>
        <v>100000</v>
      </c>
    </row>
    <row r="519" spans="1:12" ht="56.25">
      <c r="A519" s="182" t="s">
        <v>37</v>
      </c>
      <c r="B519" s="181" t="s">
        <v>551</v>
      </c>
      <c r="C519" s="181" t="s">
        <v>111</v>
      </c>
      <c r="D519" s="181" t="s">
        <v>471</v>
      </c>
      <c r="E519" s="181" t="s">
        <v>38</v>
      </c>
      <c r="F519" s="206">
        <f>F520</f>
        <v>126000</v>
      </c>
      <c r="G519" s="206">
        <f t="shared" si="112"/>
        <v>0</v>
      </c>
      <c r="H519" s="206">
        <f t="shared" si="112"/>
        <v>1417500</v>
      </c>
      <c r="I519" s="206">
        <f t="shared" si="112"/>
        <v>100000</v>
      </c>
      <c r="J519" s="239">
        <f t="shared" si="104"/>
        <v>-1317500</v>
      </c>
      <c r="K519" s="239"/>
      <c r="L519" s="206">
        <f>L520</f>
        <v>100000</v>
      </c>
    </row>
    <row r="520" spans="1:12" ht="18.75">
      <c r="A520" s="182" t="s">
        <v>74</v>
      </c>
      <c r="B520" s="181" t="s">
        <v>551</v>
      </c>
      <c r="C520" s="181" t="s">
        <v>111</v>
      </c>
      <c r="D520" s="181" t="s">
        <v>471</v>
      </c>
      <c r="E520" s="181" t="s">
        <v>75</v>
      </c>
      <c r="F520" s="206">
        <v>126000</v>
      </c>
      <c r="G520" s="206">
        <v>0</v>
      </c>
      <c r="H520" s="206">
        <v>1417500</v>
      </c>
      <c r="I520" s="218">
        <v>100000</v>
      </c>
      <c r="J520" s="239">
        <f t="shared" si="104"/>
        <v>-1317500</v>
      </c>
      <c r="K520" s="239"/>
      <c r="L520" s="218">
        <v>100000</v>
      </c>
    </row>
    <row r="521" spans="1:12" ht="75">
      <c r="A521" s="182" t="s">
        <v>831</v>
      </c>
      <c r="B521" s="181" t="s">
        <v>551</v>
      </c>
      <c r="C521" s="181" t="s">
        <v>111</v>
      </c>
      <c r="D521" s="181" t="s">
        <v>752</v>
      </c>
      <c r="E521" s="181" t="s">
        <v>6</v>
      </c>
      <c r="F521" s="206">
        <f>F522</f>
        <v>345000</v>
      </c>
      <c r="G521" s="206">
        <f aca="true" t="shared" si="113" ref="G521:I522">G522</f>
        <v>0</v>
      </c>
      <c r="H521" s="206">
        <f t="shared" si="113"/>
        <v>0</v>
      </c>
      <c r="I521" s="206">
        <f t="shared" si="113"/>
        <v>0</v>
      </c>
      <c r="J521" s="239">
        <f t="shared" si="104"/>
        <v>0</v>
      </c>
      <c r="K521" s="239">
        <v>2400000</v>
      </c>
      <c r="L521" s="206">
        <f>L522</f>
        <v>2400000</v>
      </c>
    </row>
    <row r="522" spans="1:12" ht="56.25">
      <c r="A522" s="182" t="s">
        <v>37</v>
      </c>
      <c r="B522" s="181" t="s">
        <v>551</v>
      </c>
      <c r="C522" s="181" t="s">
        <v>111</v>
      </c>
      <c r="D522" s="181" t="s">
        <v>752</v>
      </c>
      <c r="E522" s="181" t="s">
        <v>38</v>
      </c>
      <c r="F522" s="206">
        <f>F523</f>
        <v>345000</v>
      </c>
      <c r="G522" s="206">
        <f t="shared" si="113"/>
        <v>0</v>
      </c>
      <c r="H522" s="206">
        <f t="shared" si="113"/>
        <v>0</v>
      </c>
      <c r="I522" s="206">
        <f t="shared" si="113"/>
        <v>0</v>
      </c>
      <c r="J522" s="239">
        <f t="shared" si="104"/>
        <v>0</v>
      </c>
      <c r="K522" s="239"/>
      <c r="L522" s="206">
        <f>L523</f>
        <v>2400000</v>
      </c>
    </row>
    <row r="523" spans="1:12" ht="18.75">
      <c r="A523" s="182" t="s">
        <v>74</v>
      </c>
      <c r="B523" s="181" t="s">
        <v>551</v>
      </c>
      <c r="C523" s="181" t="s">
        <v>111</v>
      </c>
      <c r="D523" s="181" t="s">
        <v>752</v>
      </c>
      <c r="E523" s="181" t="s">
        <v>75</v>
      </c>
      <c r="F523" s="206">
        <v>345000</v>
      </c>
      <c r="G523" s="206">
        <v>0</v>
      </c>
      <c r="H523" s="206">
        <v>0</v>
      </c>
      <c r="I523" s="218"/>
      <c r="J523" s="239">
        <f t="shared" si="104"/>
        <v>0</v>
      </c>
      <c r="K523" s="239"/>
      <c r="L523" s="218">
        <v>2400000</v>
      </c>
    </row>
    <row r="524" spans="1:12" ht="150">
      <c r="A524" s="209" t="s">
        <v>611</v>
      </c>
      <c r="B524" s="181" t="s">
        <v>551</v>
      </c>
      <c r="C524" s="181" t="s">
        <v>111</v>
      </c>
      <c r="D524" s="181" t="s">
        <v>612</v>
      </c>
      <c r="E524" s="181" t="s">
        <v>6</v>
      </c>
      <c r="F524" s="206">
        <f>F525</f>
        <v>398999.7</v>
      </c>
      <c r="G524" s="206">
        <f aca="true" t="shared" si="114" ref="G524:I525">G525</f>
        <v>0</v>
      </c>
      <c r="H524" s="206">
        <f t="shared" si="114"/>
        <v>0</v>
      </c>
      <c r="I524" s="206">
        <f t="shared" si="114"/>
        <v>0</v>
      </c>
      <c r="J524" s="239">
        <f t="shared" si="104"/>
        <v>0</v>
      </c>
      <c r="K524" s="239"/>
      <c r="L524" s="206">
        <f>L525</f>
        <v>0</v>
      </c>
    </row>
    <row r="525" spans="1:12" ht="56.25">
      <c r="A525" s="182" t="s">
        <v>37</v>
      </c>
      <c r="B525" s="181" t="s">
        <v>551</v>
      </c>
      <c r="C525" s="181" t="s">
        <v>111</v>
      </c>
      <c r="D525" s="181" t="s">
        <v>612</v>
      </c>
      <c r="E525" s="181" t="s">
        <v>38</v>
      </c>
      <c r="F525" s="206">
        <f>F526</f>
        <v>398999.7</v>
      </c>
      <c r="G525" s="206">
        <f t="shared" si="114"/>
        <v>0</v>
      </c>
      <c r="H525" s="206">
        <f t="shared" si="114"/>
        <v>0</v>
      </c>
      <c r="I525" s="206">
        <f t="shared" si="114"/>
        <v>0</v>
      </c>
      <c r="J525" s="239">
        <f t="shared" si="104"/>
        <v>0</v>
      </c>
      <c r="K525" s="239"/>
      <c r="L525" s="206">
        <f>L526</f>
        <v>0</v>
      </c>
    </row>
    <row r="526" spans="1:12" ht="18.75">
      <c r="A526" s="182" t="s">
        <v>74</v>
      </c>
      <c r="B526" s="181" t="s">
        <v>551</v>
      </c>
      <c r="C526" s="181" t="s">
        <v>111</v>
      </c>
      <c r="D526" s="181" t="s">
        <v>612</v>
      </c>
      <c r="E526" s="181" t="s">
        <v>75</v>
      </c>
      <c r="F526" s="206">
        <v>398999.7</v>
      </c>
      <c r="G526" s="206">
        <v>0</v>
      </c>
      <c r="H526" s="206">
        <v>0</v>
      </c>
      <c r="I526" s="218">
        <v>0</v>
      </c>
      <c r="J526" s="239">
        <f t="shared" si="104"/>
        <v>0</v>
      </c>
      <c r="K526" s="239"/>
      <c r="L526" s="218">
        <v>0</v>
      </c>
    </row>
    <row r="527" spans="1:12" ht="93.75">
      <c r="A527" s="182" t="s">
        <v>455</v>
      </c>
      <c r="B527" s="181" t="s">
        <v>551</v>
      </c>
      <c r="C527" s="181" t="s">
        <v>111</v>
      </c>
      <c r="D527" s="181" t="s">
        <v>456</v>
      </c>
      <c r="E527" s="189" t="s">
        <v>6</v>
      </c>
      <c r="F527" s="206">
        <f>F528</f>
        <v>12340.2</v>
      </c>
      <c r="G527" s="241">
        <f aca="true" t="shared" si="115" ref="G527:I528">G528</f>
        <v>282103.53</v>
      </c>
      <c r="H527" s="241">
        <f t="shared" si="115"/>
        <v>282103.53</v>
      </c>
      <c r="I527" s="227">
        <f t="shared" si="115"/>
        <v>282103.53</v>
      </c>
      <c r="J527" s="239">
        <f t="shared" si="104"/>
        <v>0</v>
      </c>
      <c r="K527" s="239"/>
      <c r="L527" s="227">
        <f>L528</f>
        <v>282103.53</v>
      </c>
    </row>
    <row r="528" spans="1:12" ht="56.25">
      <c r="A528" s="182" t="s">
        <v>37</v>
      </c>
      <c r="B528" s="181" t="s">
        <v>551</v>
      </c>
      <c r="C528" s="181" t="s">
        <v>111</v>
      </c>
      <c r="D528" s="181" t="s">
        <v>456</v>
      </c>
      <c r="E528" s="189" t="s">
        <v>38</v>
      </c>
      <c r="F528" s="206">
        <f>F529</f>
        <v>12340.2</v>
      </c>
      <c r="G528" s="241">
        <f t="shared" si="115"/>
        <v>282103.53</v>
      </c>
      <c r="H528" s="241">
        <f t="shared" si="115"/>
        <v>282103.53</v>
      </c>
      <c r="I528" s="227">
        <f t="shared" si="115"/>
        <v>282103.53</v>
      </c>
      <c r="J528" s="239">
        <f t="shared" si="104"/>
        <v>0</v>
      </c>
      <c r="K528" s="239"/>
      <c r="L528" s="227">
        <f>L529</f>
        <v>282103.53</v>
      </c>
    </row>
    <row r="529" spans="1:12" ht="18.75">
      <c r="A529" s="182" t="s">
        <v>74</v>
      </c>
      <c r="B529" s="181" t="s">
        <v>551</v>
      </c>
      <c r="C529" s="181" t="s">
        <v>111</v>
      </c>
      <c r="D529" s="181" t="s">
        <v>456</v>
      </c>
      <c r="E529" s="189" t="s">
        <v>75</v>
      </c>
      <c r="F529" s="206">
        <v>12340.2</v>
      </c>
      <c r="G529" s="206">
        <v>282103.53</v>
      </c>
      <c r="H529" s="206">
        <v>282103.53</v>
      </c>
      <c r="I529" s="218">
        <v>282103.53</v>
      </c>
      <c r="J529" s="239">
        <f t="shared" si="104"/>
        <v>0</v>
      </c>
      <c r="K529" s="239"/>
      <c r="L529" s="218">
        <v>282103.53</v>
      </c>
    </row>
    <row r="530" spans="1:12" ht="75">
      <c r="A530" s="224" t="s">
        <v>613</v>
      </c>
      <c r="B530" s="181" t="s">
        <v>551</v>
      </c>
      <c r="C530" s="181" t="s">
        <v>111</v>
      </c>
      <c r="D530" s="181" t="s">
        <v>614</v>
      </c>
      <c r="E530" s="181" t="s">
        <v>6</v>
      </c>
      <c r="F530" s="206">
        <f>F531</f>
        <v>31512624.06</v>
      </c>
      <c r="G530" s="206">
        <f aca="true" t="shared" si="116" ref="G530:I532">G531</f>
        <v>0</v>
      </c>
      <c r="H530" s="206">
        <f t="shared" si="116"/>
        <v>0</v>
      </c>
      <c r="I530" s="206">
        <f t="shared" si="116"/>
        <v>0</v>
      </c>
      <c r="J530" s="239">
        <f t="shared" si="104"/>
        <v>0</v>
      </c>
      <c r="K530" s="239"/>
      <c r="L530" s="206">
        <f>L531</f>
        <v>0</v>
      </c>
    </row>
    <row r="531" spans="1:12" ht="150">
      <c r="A531" s="223" t="s">
        <v>578</v>
      </c>
      <c r="B531" s="181" t="s">
        <v>551</v>
      </c>
      <c r="C531" s="181" t="s">
        <v>111</v>
      </c>
      <c r="D531" s="181" t="s">
        <v>697</v>
      </c>
      <c r="E531" s="181" t="s">
        <v>6</v>
      </c>
      <c r="F531" s="206">
        <f>F532</f>
        <v>31512624.06</v>
      </c>
      <c r="G531" s="206">
        <f t="shared" si="116"/>
        <v>0</v>
      </c>
      <c r="H531" s="206">
        <f t="shared" si="116"/>
        <v>0</v>
      </c>
      <c r="I531" s="206">
        <f t="shared" si="116"/>
        <v>0</v>
      </c>
      <c r="J531" s="239">
        <f t="shared" si="104"/>
        <v>0</v>
      </c>
      <c r="K531" s="239"/>
      <c r="L531" s="206">
        <f>L532</f>
        <v>0</v>
      </c>
    </row>
    <row r="532" spans="1:12" ht="75">
      <c r="A532" s="182" t="s">
        <v>265</v>
      </c>
      <c r="B532" s="181" t="s">
        <v>551</v>
      </c>
      <c r="C532" s="181" t="s">
        <v>111</v>
      </c>
      <c r="D532" s="181" t="s">
        <v>697</v>
      </c>
      <c r="E532" s="181" t="s">
        <v>266</v>
      </c>
      <c r="F532" s="206">
        <f>F533</f>
        <v>31512624.06</v>
      </c>
      <c r="G532" s="206">
        <f t="shared" si="116"/>
        <v>0</v>
      </c>
      <c r="H532" s="206">
        <f t="shared" si="116"/>
        <v>0</v>
      </c>
      <c r="I532" s="206">
        <f t="shared" si="116"/>
        <v>0</v>
      </c>
      <c r="J532" s="239">
        <f t="shared" si="104"/>
        <v>0</v>
      </c>
      <c r="K532" s="239"/>
      <c r="L532" s="206">
        <f>L533</f>
        <v>0</v>
      </c>
    </row>
    <row r="533" spans="1:12" ht="18.75">
      <c r="A533" s="182" t="s">
        <v>267</v>
      </c>
      <c r="B533" s="181" t="s">
        <v>551</v>
      </c>
      <c r="C533" s="181" t="s">
        <v>111</v>
      </c>
      <c r="D533" s="181" t="s">
        <v>697</v>
      </c>
      <c r="E533" s="181" t="s">
        <v>268</v>
      </c>
      <c r="F533" s="206">
        <v>31512624.06</v>
      </c>
      <c r="G533" s="206">
        <v>0</v>
      </c>
      <c r="H533" s="206">
        <v>0</v>
      </c>
      <c r="I533" s="218">
        <v>0</v>
      </c>
      <c r="J533" s="239">
        <f t="shared" si="104"/>
        <v>0</v>
      </c>
      <c r="K533" s="239"/>
      <c r="L533" s="218">
        <v>0</v>
      </c>
    </row>
    <row r="534" spans="1:12" ht="18.75">
      <c r="A534" s="182" t="s">
        <v>71</v>
      </c>
      <c r="B534" s="181" t="s">
        <v>551</v>
      </c>
      <c r="C534" s="181" t="s">
        <v>72</v>
      </c>
      <c r="D534" s="181" t="s">
        <v>126</v>
      </c>
      <c r="E534" s="189" t="s">
        <v>6</v>
      </c>
      <c r="F534" s="185">
        <f>F535</f>
        <v>373623920.7</v>
      </c>
      <c r="G534" s="185">
        <f aca="true" t="shared" si="117" ref="G534:I535">G535</f>
        <v>349776745.52000004</v>
      </c>
      <c r="H534" s="185">
        <f t="shared" si="117"/>
        <v>413237268.24</v>
      </c>
      <c r="I534" s="204">
        <f t="shared" si="117"/>
        <v>412412468.24</v>
      </c>
      <c r="J534" s="239">
        <f t="shared" si="104"/>
        <v>-824800</v>
      </c>
      <c r="K534" s="239"/>
      <c r="L534" s="204">
        <f>L535</f>
        <v>412412468.24</v>
      </c>
    </row>
    <row r="535" spans="1:12" ht="75">
      <c r="A535" s="219" t="s">
        <v>398</v>
      </c>
      <c r="B535" s="220" t="s">
        <v>551</v>
      </c>
      <c r="C535" s="220" t="s">
        <v>72</v>
      </c>
      <c r="D535" s="220" t="s">
        <v>138</v>
      </c>
      <c r="E535" s="221" t="s">
        <v>6</v>
      </c>
      <c r="F535" s="191">
        <f>F536</f>
        <v>373623920.7</v>
      </c>
      <c r="G535" s="191">
        <f t="shared" si="117"/>
        <v>349776745.52000004</v>
      </c>
      <c r="H535" s="191">
        <f t="shared" si="117"/>
        <v>413237268.24</v>
      </c>
      <c r="I535" s="222">
        <f t="shared" si="117"/>
        <v>412412468.24</v>
      </c>
      <c r="J535" s="239">
        <f t="shared" si="104"/>
        <v>-824800</v>
      </c>
      <c r="K535" s="239"/>
      <c r="L535" s="222">
        <f>L536</f>
        <v>412412468.24</v>
      </c>
    </row>
    <row r="536" spans="1:12" ht="75">
      <c r="A536" s="182" t="s">
        <v>402</v>
      </c>
      <c r="B536" s="181" t="s">
        <v>551</v>
      </c>
      <c r="C536" s="181" t="s">
        <v>72</v>
      </c>
      <c r="D536" s="181" t="s">
        <v>146</v>
      </c>
      <c r="E536" s="189" t="s">
        <v>6</v>
      </c>
      <c r="F536" s="185">
        <f>F537+F550+F566+F570</f>
        <v>373623920.7</v>
      </c>
      <c r="G536" s="185">
        <f>G537+G550+G566+G570</f>
        <v>349776745.52000004</v>
      </c>
      <c r="H536" s="185">
        <f>H537+H550+H566+H570</f>
        <v>413237268.24</v>
      </c>
      <c r="I536" s="204">
        <f>I537+I550+I566+I570</f>
        <v>412412468.24</v>
      </c>
      <c r="J536" s="239">
        <f t="shared" si="104"/>
        <v>-824800</v>
      </c>
      <c r="K536" s="239"/>
      <c r="L536" s="204">
        <f>L537+L550+L566+L570</f>
        <v>412412468.24</v>
      </c>
    </row>
    <row r="537" spans="1:12" ht="75">
      <c r="A537" s="223" t="s">
        <v>205</v>
      </c>
      <c r="B537" s="181" t="s">
        <v>551</v>
      </c>
      <c r="C537" s="181" t="s">
        <v>72</v>
      </c>
      <c r="D537" s="181" t="s">
        <v>223</v>
      </c>
      <c r="E537" s="189" t="s">
        <v>6</v>
      </c>
      <c r="F537" s="185">
        <f>F538+F541+F544+F547</f>
        <v>353473815.51</v>
      </c>
      <c r="G537" s="185">
        <f>G538+G541+G544+G547</f>
        <v>339456112.73</v>
      </c>
      <c r="H537" s="185">
        <f>H538+H541+H544+H547</f>
        <v>367898028.2</v>
      </c>
      <c r="I537" s="204">
        <f>I538+I541+I544+I547</f>
        <v>367898028.2</v>
      </c>
      <c r="J537" s="239">
        <f t="shared" si="104"/>
        <v>0</v>
      </c>
      <c r="K537" s="239"/>
      <c r="L537" s="204">
        <f>L538+L541+L544+L547</f>
        <v>367898028.2</v>
      </c>
    </row>
    <row r="538" spans="1:12" ht="93.75">
      <c r="A538" s="34" t="s">
        <v>615</v>
      </c>
      <c r="B538" s="181" t="s">
        <v>551</v>
      </c>
      <c r="C538" s="181" t="s">
        <v>72</v>
      </c>
      <c r="D538" s="181" t="s">
        <v>616</v>
      </c>
      <c r="E538" s="189" t="s">
        <v>6</v>
      </c>
      <c r="F538" s="185">
        <f>F539</f>
        <v>20592000</v>
      </c>
      <c r="G538" s="185">
        <f aca="true" t="shared" si="118" ref="G538:I539">G539</f>
        <v>20592000</v>
      </c>
      <c r="H538" s="185">
        <f t="shared" si="118"/>
        <v>20475000</v>
      </c>
      <c r="I538" s="204">
        <f t="shared" si="118"/>
        <v>20475000</v>
      </c>
      <c r="J538" s="239">
        <f t="shared" si="104"/>
        <v>0</v>
      </c>
      <c r="K538" s="239"/>
      <c r="L538" s="204">
        <f>L539</f>
        <v>20475000</v>
      </c>
    </row>
    <row r="539" spans="1:12" ht="56.25">
      <c r="A539" s="182" t="s">
        <v>37</v>
      </c>
      <c r="B539" s="181" t="s">
        <v>551</v>
      </c>
      <c r="C539" s="181" t="s">
        <v>72</v>
      </c>
      <c r="D539" s="181" t="s">
        <v>616</v>
      </c>
      <c r="E539" s="189" t="s">
        <v>38</v>
      </c>
      <c r="F539" s="185">
        <f>F540</f>
        <v>20592000</v>
      </c>
      <c r="G539" s="185">
        <f t="shared" si="118"/>
        <v>20592000</v>
      </c>
      <c r="H539" s="185">
        <f t="shared" si="118"/>
        <v>20475000</v>
      </c>
      <c r="I539" s="204">
        <f t="shared" si="118"/>
        <v>20475000</v>
      </c>
      <c r="J539" s="239">
        <f t="shared" si="104"/>
        <v>0</v>
      </c>
      <c r="K539" s="239"/>
      <c r="L539" s="204">
        <f>L540</f>
        <v>20475000</v>
      </c>
    </row>
    <row r="540" spans="1:12" ht="18.75">
      <c r="A540" s="182" t="s">
        <v>74</v>
      </c>
      <c r="B540" s="181" t="s">
        <v>551</v>
      </c>
      <c r="C540" s="181" t="s">
        <v>72</v>
      </c>
      <c r="D540" s="181" t="s">
        <v>616</v>
      </c>
      <c r="E540" s="189" t="s">
        <v>75</v>
      </c>
      <c r="F540" s="185">
        <v>20592000</v>
      </c>
      <c r="G540" s="185">
        <v>20592000</v>
      </c>
      <c r="H540" s="185">
        <v>20475000</v>
      </c>
      <c r="I540" s="204">
        <v>20475000</v>
      </c>
      <c r="J540" s="239">
        <f t="shared" si="104"/>
        <v>0</v>
      </c>
      <c r="K540" s="239"/>
      <c r="L540" s="204">
        <v>20475000</v>
      </c>
    </row>
    <row r="541" spans="1:12" ht="75">
      <c r="A541" s="182" t="s">
        <v>114</v>
      </c>
      <c r="B541" s="181" t="s">
        <v>551</v>
      </c>
      <c r="C541" s="181" t="s">
        <v>72</v>
      </c>
      <c r="D541" s="181" t="s">
        <v>147</v>
      </c>
      <c r="E541" s="189" t="s">
        <v>6</v>
      </c>
      <c r="F541" s="185">
        <f>F542</f>
        <v>93443682.51</v>
      </c>
      <c r="G541" s="185">
        <f aca="true" t="shared" si="119" ref="G541:I542">G542</f>
        <v>59313947.73</v>
      </c>
      <c r="H541" s="185">
        <f t="shared" si="119"/>
        <v>97603413</v>
      </c>
      <c r="I541" s="204">
        <f t="shared" si="119"/>
        <v>97603413</v>
      </c>
      <c r="J541" s="239">
        <f t="shared" si="104"/>
        <v>0</v>
      </c>
      <c r="K541" s="239"/>
      <c r="L541" s="204">
        <f>L542</f>
        <v>97603413</v>
      </c>
    </row>
    <row r="542" spans="1:12" ht="56.25">
      <c r="A542" s="182" t="s">
        <v>37</v>
      </c>
      <c r="B542" s="181" t="s">
        <v>551</v>
      </c>
      <c r="C542" s="181" t="s">
        <v>72</v>
      </c>
      <c r="D542" s="181" t="s">
        <v>147</v>
      </c>
      <c r="E542" s="189" t="s">
        <v>38</v>
      </c>
      <c r="F542" s="185">
        <f>F543</f>
        <v>93443682.51</v>
      </c>
      <c r="G542" s="185">
        <f t="shared" si="119"/>
        <v>59313947.73</v>
      </c>
      <c r="H542" s="185">
        <f t="shared" si="119"/>
        <v>97603413</v>
      </c>
      <c r="I542" s="204">
        <f t="shared" si="119"/>
        <v>97603413</v>
      </c>
      <c r="J542" s="239">
        <f t="shared" si="104"/>
        <v>0</v>
      </c>
      <c r="K542" s="239"/>
      <c r="L542" s="204">
        <f>L543</f>
        <v>97603413</v>
      </c>
    </row>
    <row r="543" spans="1:12" ht="18.75">
      <c r="A543" s="182" t="s">
        <v>74</v>
      </c>
      <c r="B543" s="181" t="s">
        <v>551</v>
      </c>
      <c r="C543" s="181" t="s">
        <v>72</v>
      </c>
      <c r="D543" s="181" t="s">
        <v>147</v>
      </c>
      <c r="E543" s="189" t="s">
        <v>75</v>
      </c>
      <c r="F543" s="206">
        <v>93443682.51</v>
      </c>
      <c r="G543" s="206">
        <v>59313947.73</v>
      </c>
      <c r="H543" s="116">
        <v>97603413</v>
      </c>
      <c r="I543" s="237">
        <v>97603413</v>
      </c>
      <c r="J543" s="239">
        <f t="shared" si="104"/>
        <v>0</v>
      </c>
      <c r="K543" s="239"/>
      <c r="L543" s="237">
        <v>97603413</v>
      </c>
    </row>
    <row r="544" spans="1:12" ht="94.5" customHeight="1">
      <c r="A544" s="223" t="s">
        <v>403</v>
      </c>
      <c r="B544" s="181" t="s">
        <v>551</v>
      </c>
      <c r="C544" s="181" t="s">
        <v>72</v>
      </c>
      <c r="D544" s="181" t="s">
        <v>148</v>
      </c>
      <c r="E544" s="189" t="s">
        <v>6</v>
      </c>
      <c r="F544" s="185">
        <f>F545</f>
        <v>228323533</v>
      </c>
      <c r="G544" s="185">
        <f aca="true" t="shared" si="120" ref="G544:I545">G545</f>
        <v>248435565</v>
      </c>
      <c r="H544" s="185">
        <f t="shared" si="120"/>
        <v>238943015.2</v>
      </c>
      <c r="I544" s="204">
        <f t="shared" si="120"/>
        <v>238943015.2</v>
      </c>
      <c r="J544" s="239">
        <f t="shared" si="104"/>
        <v>0</v>
      </c>
      <c r="K544" s="239"/>
      <c r="L544" s="204">
        <f>L545</f>
        <v>238943015.2</v>
      </c>
    </row>
    <row r="545" spans="1:12" ht="56.25">
      <c r="A545" s="182" t="s">
        <v>37</v>
      </c>
      <c r="B545" s="181" t="s">
        <v>551</v>
      </c>
      <c r="C545" s="181" t="s">
        <v>72</v>
      </c>
      <c r="D545" s="181" t="s">
        <v>148</v>
      </c>
      <c r="E545" s="189" t="s">
        <v>38</v>
      </c>
      <c r="F545" s="185">
        <f>F546</f>
        <v>228323533</v>
      </c>
      <c r="G545" s="185">
        <f t="shared" si="120"/>
        <v>248435565</v>
      </c>
      <c r="H545" s="185">
        <f t="shared" si="120"/>
        <v>238943015.2</v>
      </c>
      <c r="I545" s="204">
        <f t="shared" si="120"/>
        <v>238943015.2</v>
      </c>
      <c r="J545" s="239">
        <f t="shared" si="104"/>
        <v>0</v>
      </c>
      <c r="K545" s="239"/>
      <c r="L545" s="204">
        <f>L546</f>
        <v>238943015.2</v>
      </c>
    </row>
    <row r="546" spans="1:12" ht="18.75">
      <c r="A546" s="182" t="s">
        <v>74</v>
      </c>
      <c r="B546" s="181" t="s">
        <v>551</v>
      </c>
      <c r="C546" s="181" t="s">
        <v>72</v>
      </c>
      <c r="D546" s="181" t="s">
        <v>148</v>
      </c>
      <c r="E546" s="189" t="s">
        <v>75</v>
      </c>
      <c r="F546" s="206">
        <v>228323533</v>
      </c>
      <c r="G546" s="206">
        <v>248435565</v>
      </c>
      <c r="H546" s="206">
        <v>238943015.2</v>
      </c>
      <c r="I546" s="218">
        <v>238943015.2</v>
      </c>
      <c r="J546" s="239">
        <f t="shared" si="104"/>
        <v>0</v>
      </c>
      <c r="K546" s="239"/>
      <c r="L546" s="218">
        <v>238943015.2</v>
      </c>
    </row>
    <row r="547" spans="1:12" ht="187.5">
      <c r="A547" s="34" t="s">
        <v>482</v>
      </c>
      <c r="B547" s="181" t="s">
        <v>551</v>
      </c>
      <c r="C547" s="181" t="s">
        <v>72</v>
      </c>
      <c r="D547" s="181" t="s">
        <v>483</v>
      </c>
      <c r="E547" s="189" t="s">
        <v>6</v>
      </c>
      <c r="F547" s="206">
        <f>F548</f>
        <v>11114600</v>
      </c>
      <c r="G547" s="206">
        <f aca="true" t="shared" si="121" ref="G547:I548">G548</f>
        <v>11114600</v>
      </c>
      <c r="H547" s="206">
        <f t="shared" si="121"/>
        <v>10876600</v>
      </c>
      <c r="I547" s="218">
        <f t="shared" si="121"/>
        <v>10876600</v>
      </c>
      <c r="J547" s="239">
        <f t="shared" si="104"/>
        <v>0</v>
      </c>
      <c r="K547" s="239"/>
      <c r="L547" s="218">
        <f>L548</f>
        <v>10876600</v>
      </c>
    </row>
    <row r="548" spans="1:12" ht="56.25">
      <c r="A548" s="182" t="s">
        <v>37</v>
      </c>
      <c r="B548" s="181" t="s">
        <v>551</v>
      </c>
      <c r="C548" s="181" t="s">
        <v>72</v>
      </c>
      <c r="D548" s="181" t="s">
        <v>483</v>
      </c>
      <c r="E548" s="189" t="s">
        <v>38</v>
      </c>
      <c r="F548" s="206">
        <f>F549</f>
        <v>11114600</v>
      </c>
      <c r="G548" s="206">
        <f t="shared" si="121"/>
        <v>11114600</v>
      </c>
      <c r="H548" s="206">
        <f t="shared" si="121"/>
        <v>10876600</v>
      </c>
      <c r="I548" s="218">
        <f t="shared" si="121"/>
        <v>10876600</v>
      </c>
      <c r="J548" s="239">
        <f t="shared" si="104"/>
        <v>0</v>
      </c>
      <c r="K548" s="239"/>
      <c r="L548" s="218">
        <f>L549</f>
        <v>10876600</v>
      </c>
    </row>
    <row r="549" spans="1:12" ht="18.75">
      <c r="A549" s="182" t="s">
        <v>74</v>
      </c>
      <c r="B549" s="181" t="s">
        <v>551</v>
      </c>
      <c r="C549" s="181" t="s">
        <v>72</v>
      </c>
      <c r="D549" s="181" t="s">
        <v>483</v>
      </c>
      <c r="E549" s="189" t="s">
        <v>75</v>
      </c>
      <c r="F549" s="206">
        <v>11114600</v>
      </c>
      <c r="G549" s="206">
        <v>11114600</v>
      </c>
      <c r="H549" s="206">
        <v>10876600</v>
      </c>
      <c r="I549" s="218">
        <v>10876600</v>
      </c>
      <c r="J549" s="239">
        <f t="shared" si="104"/>
        <v>0</v>
      </c>
      <c r="K549" s="239"/>
      <c r="L549" s="218">
        <v>10876600</v>
      </c>
    </row>
    <row r="550" spans="1:12" ht="56.25">
      <c r="A550" s="223" t="s">
        <v>206</v>
      </c>
      <c r="B550" s="181" t="s">
        <v>551</v>
      </c>
      <c r="C550" s="181" t="s">
        <v>72</v>
      </c>
      <c r="D550" s="181" t="s">
        <v>221</v>
      </c>
      <c r="E550" s="189" t="s">
        <v>6</v>
      </c>
      <c r="F550" s="206">
        <f>F563+F551+F554+F557+F560</f>
        <v>10756745.42</v>
      </c>
      <c r="G550" s="206">
        <f>G563+G551+G554+G557+G560</f>
        <v>1830963.37</v>
      </c>
      <c r="H550" s="206">
        <f>H563+H551+H554+H557+H560</f>
        <v>39221790.04</v>
      </c>
      <c r="I550" s="206">
        <f>I563+I551+I554+I557+I560</f>
        <v>38396990.04</v>
      </c>
      <c r="J550" s="239">
        <f t="shared" si="104"/>
        <v>-824800</v>
      </c>
      <c r="K550" s="239"/>
      <c r="L550" s="206">
        <f>L563+L551+L554+L557+L560</f>
        <v>38396990.04</v>
      </c>
    </row>
    <row r="551" spans="1:12" ht="37.5">
      <c r="A551" s="182" t="s">
        <v>269</v>
      </c>
      <c r="B551" s="181" t="s">
        <v>551</v>
      </c>
      <c r="C551" s="181" t="s">
        <v>72</v>
      </c>
      <c r="D551" s="181" t="s">
        <v>270</v>
      </c>
      <c r="E551" s="189" t="s">
        <v>6</v>
      </c>
      <c r="F551" s="241">
        <f>F552</f>
        <v>277700</v>
      </c>
      <c r="G551" s="241">
        <f aca="true" t="shared" si="122" ref="G551:I552">G552</f>
        <v>50000</v>
      </c>
      <c r="H551" s="241">
        <f t="shared" si="122"/>
        <v>212800</v>
      </c>
      <c r="I551" s="227">
        <f t="shared" si="122"/>
        <v>212800</v>
      </c>
      <c r="J551" s="239">
        <f t="shared" si="104"/>
        <v>0</v>
      </c>
      <c r="K551" s="239"/>
      <c r="L551" s="227">
        <f>L552</f>
        <v>212800</v>
      </c>
    </row>
    <row r="552" spans="1:12" ht="56.25">
      <c r="A552" s="182" t="s">
        <v>37</v>
      </c>
      <c r="B552" s="181" t="s">
        <v>551</v>
      </c>
      <c r="C552" s="181" t="s">
        <v>72</v>
      </c>
      <c r="D552" s="181" t="s">
        <v>270</v>
      </c>
      <c r="E552" s="189" t="s">
        <v>38</v>
      </c>
      <c r="F552" s="241">
        <f>F553</f>
        <v>277700</v>
      </c>
      <c r="G552" s="241">
        <f t="shared" si="122"/>
        <v>50000</v>
      </c>
      <c r="H552" s="241">
        <f t="shared" si="122"/>
        <v>212800</v>
      </c>
      <c r="I552" s="227">
        <f t="shared" si="122"/>
        <v>212800</v>
      </c>
      <c r="J552" s="239">
        <f aca="true" t="shared" si="123" ref="J552:J615">I552-H552</f>
        <v>0</v>
      </c>
      <c r="K552" s="239"/>
      <c r="L552" s="227">
        <f>L553</f>
        <v>212800</v>
      </c>
    </row>
    <row r="553" spans="1:12" ht="18.75">
      <c r="A553" s="182" t="s">
        <v>74</v>
      </c>
      <c r="B553" s="181" t="s">
        <v>551</v>
      </c>
      <c r="C553" s="181" t="s">
        <v>72</v>
      </c>
      <c r="D553" s="181" t="s">
        <v>270</v>
      </c>
      <c r="E553" s="189" t="s">
        <v>75</v>
      </c>
      <c r="F553" s="206">
        <v>277700</v>
      </c>
      <c r="G553" s="206">
        <v>50000</v>
      </c>
      <c r="H553" s="206">
        <v>212800</v>
      </c>
      <c r="I553" s="218">
        <v>212800</v>
      </c>
      <c r="J553" s="239">
        <f t="shared" si="123"/>
        <v>0</v>
      </c>
      <c r="K553" s="239"/>
      <c r="L553" s="218">
        <v>212800</v>
      </c>
    </row>
    <row r="554" spans="1:12" ht="37.5">
      <c r="A554" s="244" t="s">
        <v>312</v>
      </c>
      <c r="B554" s="181" t="s">
        <v>551</v>
      </c>
      <c r="C554" s="181" t="s">
        <v>72</v>
      </c>
      <c r="D554" s="181" t="s">
        <v>313</v>
      </c>
      <c r="E554" s="189" t="s">
        <v>6</v>
      </c>
      <c r="F554" s="241">
        <f>F555</f>
        <v>720000</v>
      </c>
      <c r="G554" s="241">
        <f aca="true" t="shared" si="124" ref="G554:I555">G555</f>
        <v>50000</v>
      </c>
      <c r="H554" s="241">
        <f t="shared" si="124"/>
        <v>350000</v>
      </c>
      <c r="I554" s="227">
        <f t="shared" si="124"/>
        <v>350000</v>
      </c>
      <c r="J554" s="239">
        <f t="shared" si="123"/>
        <v>0</v>
      </c>
      <c r="K554" s="239"/>
      <c r="L554" s="227">
        <f>L555</f>
        <v>350000</v>
      </c>
    </row>
    <row r="555" spans="1:12" ht="56.25">
      <c r="A555" s="182" t="s">
        <v>37</v>
      </c>
      <c r="B555" s="181" t="s">
        <v>551</v>
      </c>
      <c r="C555" s="181" t="s">
        <v>72</v>
      </c>
      <c r="D555" s="181" t="s">
        <v>313</v>
      </c>
      <c r="E555" s="189" t="s">
        <v>38</v>
      </c>
      <c r="F555" s="241">
        <f>F556</f>
        <v>720000</v>
      </c>
      <c r="G555" s="241">
        <f t="shared" si="124"/>
        <v>50000</v>
      </c>
      <c r="H555" s="241">
        <f t="shared" si="124"/>
        <v>350000</v>
      </c>
      <c r="I555" s="227">
        <f t="shared" si="124"/>
        <v>350000</v>
      </c>
      <c r="J555" s="239">
        <f t="shared" si="123"/>
        <v>0</v>
      </c>
      <c r="K555" s="239"/>
      <c r="L555" s="227">
        <f>L556</f>
        <v>350000</v>
      </c>
    </row>
    <row r="556" spans="1:12" ht="18.75">
      <c r="A556" s="182" t="s">
        <v>74</v>
      </c>
      <c r="B556" s="181" t="s">
        <v>551</v>
      </c>
      <c r="C556" s="181" t="s">
        <v>72</v>
      </c>
      <c r="D556" s="181" t="s">
        <v>313</v>
      </c>
      <c r="E556" s="189" t="s">
        <v>75</v>
      </c>
      <c r="F556" s="206">
        <v>720000</v>
      </c>
      <c r="G556" s="206">
        <v>50000</v>
      </c>
      <c r="H556" s="206">
        <v>350000</v>
      </c>
      <c r="I556" s="218">
        <v>350000</v>
      </c>
      <c r="J556" s="239">
        <f t="shared" si="123"/>
        <v>0</v>
      </c>
      <c r="K556" s="239"/>
      <c r="L556" s="218">
        <v>350000</v>
      </c>
    </row>
    <row r="557" spans="1:12" ht="75">
      <c r="A557" s="223" t="s">
        <v>470</v>
      </c>
      <c r="B557" s="181" t="s">
        <v>551</v>
      </c>
      <c r="C557" s="181" t="s">
        <v>72</v>
      </c>
      <c r="D557" s="181" t="s">
        <v>745</v>
      </c>
      <c r="E557" s="181" t="s">
        <v>6</v>
      </c>
      <c r="F557" s="206">
        <f>F558</f>
        <v>1879885</v>
      </c>
      <c r="G557" s="206">
        <f aca="true" t="shared" si="125" ref="G557:I558">G558</f>
        <v>0</v>
      </c>
      <c r="H557" s="206">
        <f t="shared" si="125"/>
        <v>924800</v>
      </c>
      <c r="I557" s="206">
        <f t="shared" si="125"/>
        <v>100000</v>
      </c>
      <c r="J557" s="239">
        <f t="shared" si="123"/>
        <v>-824800</v>
      </c>
      <c r="K557" s="239"/>
      <c r="L557" s="206">
        <f>L558</f>
        <v>100000</v>
      </c>
    </row>
    <row r="558" spans="1:12" ht="56.25">
      <c r="A558" s="182" t="s">
        <v>37</v>
      </c>
      <c r="B558" s="181" t="s">
        <v>551</v>
      </c>
      <c r="C558" s="181" t="s">
        <v>72</v>
      </c>
      <c r="D558" s="181" t="s">
        <v>745</v>
      </c>
      <c r="E558" s="181" t="s">
        <v>38</v>
      </c>
      <c r="F558" s="206">
        <f>F559</f>
        <v>1879885</v>
      </c>
      <c r="G558" s="206">
        <f t="shared" si="125"/>
        <v>0</v>
      </c>
      <c r="H558" s="206">
        <f t="shared" si="125"/>
        <v>924800</v>
      </c>
      <c r="I558" s="206">
        <f t="shared" si="125"/>
        <v>100000</v>
      </c>
      <c r="J558" s="239">
        <f t="shared" si="123"/>
        <v>-824800</v>
      </c>
      <c r="K558" s="239"/>
      <c r="L558" s="206">
        <f>L559</f>
        <v>100000</v>
      </c>
    </row>
    <row r="559" spans="1:12" ht="18.75">
      <c r="A559" s="182" t="s">
        <v>74</v>
      </c>
      <c r="B559" s="181" t="s">
        <v>551</v>
      </c>
      <c r="C559" s="181" t="s">
        <v>72</v>
      </c>
      <c r="D559" s="181" t="s">
        <v>745</v>
      </c>
      <c r="E559" s="181" t="s">
        <v>75</v>
      </c>
      <c r="F559" s="206">
        <v>1879885</v>
      </c>
      <c r="G559" s="206">
        <v>0</v>
      </c>
      <c r="H559" s="206">
        <v>924800</v>
      </c>
      <c r="I559" s="218">
        <v>100000</v>
      </c>
      <c r="J559" s="239">
        <f t="shared" si="123"/>
        <v>-824800</v>
      </c>
      <c r="K559" s="239"/>
      <c r="L559" s="218">
        <v>100000</v>
      </c>
    </row>
    <row r="560" spans="1:12" ht="93.75">
      <c r="A560" s="34" t="s">
        <v>617</v>
      </c>
      <c r="B560" s="181" t="s">
        <v>551</v>
      </c>
      <c r="C560" s="181" t="s">
        <v>72</v>
      </c>
      <c r="D560" s="181" t="s">
        <v>618</v>
      </c>
      <c r="E560" s="181" t="s">
        <v>6</v>
      </c>
      <c r="F560" s="206">
        <f aca="true" t="shared" si="126" ref="F560:I561">F561</f>
        <v>7642785.42</v>
      </c>
      <c r="G560" s="206">
        <f t="shared" si="126"/>
        <v>0</v>
      </c>
      <c r="H560" s="206">
        <f t="shared" si="126"/>
        <v>36003230.04</v>
      </c>
      <c r="I560" s="206">
        <f t="shared" si="126"/>
        <v>36003230.04</v>
      </c>
      <c r="J560" s="239">
        <f t="shared" si="123"/>
        <v>0</v>
      </c>
      <c r="K560" s="239"/>
      <c r="L560" s="206">
        <f>L561</f>
        <v>36003230.04</v>
      </c>
    </row>
    <row r="561" spans="1:12" ht="56.25">
      <c r="A561" s="182" t="s">
        <v>37</v>
      </c>
      <c r="B561" s="181" t="s">
        <v>551</v>
      </c>
      <c r="C561" s="181" t="s">
        <v>72</v>
      </c>
      <c r="D561" s="181" t="s">
        <v>618</v>
      </c>
      <c r="E561" s="181" t="s">
        <v>38</v>
      </c>
      <c r="F561" s="206">
        <f t="shared" si="126"/>
        <v>7642785.42</v>
      </c>
      <c r="G561" s="206">
        <f t="shared" si="126"/>
        <v>0</v>
      </c>
      <c r="H561" s="206">
        <f t="shared" si="126"/>
        <v>36003230.04</v>
      </c>
      <c r="I561" s="206">
        <f t="shared" si="126"/>
        <v>36003230.04</v>
      </c>
      <c r="J561" s="239">
        <f t="shared" si="123"/>
        <v>0</v>
      </c>
      <c r="K561" s="239"/>
      <c r="L561" s="206">
        <f>L562</f>
        <v>36003230.04</v>
      </c>
    </row>
    <row r="562" spans="1:12" ht="18.75">
      <c r="A562" s="182" t="s">
        <v>74</v>
      </c>
      <c r="B562" s="181" t="s">
        <v>551</v>
      </c>
      <c r="C562" s="181" t="s">
        <v>72</v>
      </c>
      <c r="D562" s="181" t="s">
        <v>618</v>
      </c>
      <c r="E562" s="181" t="s">
        <v>75</v>
      </c>
      <c r="F562" s="206">
        <v>7642785.42</v>
      </c>
      <c r="G562" s="206">
        <v>0</v>
      </c>
      <c r="H562" s="206">
        <v>36003230.04</v>
      </c>
      <c r="I562" s="218">
        <v>36003230.04</v>
      </c>
      <c r="J562" s="239">
        <f t="shared" si="123"/>
        <v>0</v>
      </c>
      <c r="K562" s="239"/>
      <c r="L562" s="218">
        <v>36003230.04</v>
      </c>
    </row>
    <row r="563" spans="1:12" ht="56.25">
      <c r="A563" s="182" t="s">
        <v>457</v>
      </c>
      <c r="B563" s="181" t="s">
        <v>551</v>
      </c>
      <c r="C563" s="181" t="s">
        <v>72</v>
      </c>
      <c r="D563" s="181" t="s">
        <v>458</v>
      </c>
      <c r="E563" s="189" t="s">
        <v>6</v>
      </c>
      <c r="F563" s="206">
        <f>F564</f>
        <v>236375</v>
      </c>
      <c r="G563" s="241">
        <f aca="true" t="shared" si="127" ref="G563:I564">G564</f>
        <v>1730963.37</v>
      </c>
      <c r="H563" s="241">
        <f t="shared" si="127"/>
        <v>1730960</v>
      </c>
      <c r="I563" s="227">
        <f t="shared" si="127"/>
        <v>1730960</v>
      </c>
      <c r="J563" s="239">
        <f t="shared" si="123"/>
        <v>0</v>
      </c>
      <c r="K563" s="239"/>
      <c r="L563" s="227">
        <f>L564</f>
        <v>1730960</v>
      </c>
    </row>
    <row r="564" spans="1:12" ht="56.25">
      <c r="A564" s="182" t="s">
        <v>37</v>
      </c>
      <c r="B564" s="181" t="s">
        <v>551</v>
      </c>
      <c r="C564" s="181" t="s">
        <v>72</v>
      </c>
      <c r="D564" s="181" t="s">
        <v>458</v>
      </c>
      <c r="E564" s="189" t="s">
        <v>38</v>
      </c>
      <c r="F564" s="206">
        <f>F565</f>
        <v>236375</v>
      </c>
      <c r="G564" s="241">
        <f t="shared" si="127"/>
        <v>1730963.37</v>
      </c>
      <c r="H564" s="241">
        <f t="shared" si="127"/>
        <v>1730960</v>
      </c>
      <c r="I564" s="227">
        <f t="shared" si="127"/>
        <v>1730960</v>
      </c>
      <c r="J564" s="239">
        <f t="shared" si="123"/>
        <v>0</v>
      </c>
      <c r="K564" s="239"/>
      <c r="L564" s="227">
        <f>L565</f>
        <v>1730960</v>
      </c>
    </row>
    <row r="565" spans="1:12" ht="18.75">
      <c r="A565" s="182" t="s">
        <v>74</v>
      </c>
      <c r="B565" s="181" t="s">
        <v>551</v>
      </c>
      <c r="C565" s="181" t="s">
        <v>72</v>
      </c>
      <c r="D565" s="181" t="s">
        <v>458</v>
      </c>
      <c r="E565" s="189" t="s">
        <v>75</v>
      </c>
      <c r="F565" s="206">
        <v>236375</v>
      </c>
      <c r="G565" s="206">
        <f>1765328.55-34365.18</f>
        <v>1730963.37</v>
      </c>
      <c r="H565" s="206">
        <v>1730960</v>
      </c>
      <c r="I565" s="218">
        <v>1730960</v>
      </c>
      <c r="J565" s="239">
        <f t="shared" si="123"/>
        <v>0</v>
      </c>
      <c r="K565" s="239"/>
      <c r="L565" s="218">
        <v>1730960</v>
      </c>
    </row>
    <row r="566" spans="1:12" ht="56.25">
      <c r="A566" s="223" t="s">
        <v>276</v>
      </c>
      <c r="B566" s="181" t="s">
        <v>551</v>
      </c>
      <c r="C566" s="181" t="s">
        <v>72</v>
      </c>
      <c r="D566" s="181" t="s">
        <v>224</v>
      </c>
      <c r="E566" s="189" t="s">
        <v>6</v>
      </c>
      <c r="F566" s="206">
        <f>F567</f>
        <v>6226250</v>
      </c>
      <c r="G566" s="206">
        <f>G567</f>
        <v>6226250</v>
      </c>
      <c r="H566" s="206">
        <f>H567</f>
        <v>6117450</v>
      </c>
      <c r="I566" s="206">
        <f>I567</f>
        <v>6117450</v>
      </c>
      <c r="J566" s="239">
        <f t="shared" si="123"/>
        <v>0</v>
      </c>
      <c r="K566" s="239"/>
      <c r="L566" s="206">
        <f>L567</f>
        <v>6117450</v>
      </c>
    </row>
    <row r="567" spans="1:12" ht="150">
      <c r="A567" s="245" t="s">
        <v>680</v>
      </c>
      <c r="B567" s="181" t="s">
        <v>551</v>
      </c>
      <c r="C567" s="181" t="s">
        <v>72</v>
      </c>
      <c r="D567" s="181" t="s">
        <v>681</v>
      </c>
      <c r="E567" s="189" t="s">
        <v>6</v>
      </c>
      <c r="F567" s="206">
        <f>F568</f>
        <v>6226250</v>
      </c>
      <c r="G567" s="206">
        <f aca="true" t="shared" si="128" ref="G567:I568">G568</f>
        <v>6226250</v>
      </c>
      <c r="H567" s="206">
        <f t="shared" si="128"/>
        <v>6117450</v>
      </c>
      <c r="I567" s="218">
        <f t="shared" si="128"/>
        <v>6117450</v>
      </c>
      <c r="J567" s="239">
        <f t="shared" si="123"/>
        <v>0</v>
      </c>
      <c r="K567" s="239"/>
      <c r="L567" s="218">
        <f>L568</f>
        <v>6117450</v>
      </c>
    </row>
    <row r="568" spans="1:12" ht="56.25">
      <c r="A568" s="182" t="s">
        <v>37</v>
      </c>
      <c r="B568" s="181" t="s">
        <v>551</v>
      </c>
      <c r="C568" s="181" t="s">
        <v>72</v>
      </c>
      <c r="D568" s="181" t="s">
        <v>681</v>
      </c>
      <c r="E568" s="189" t="s">
        <v>38</v>
      </c>
      <c r="F568" s="206">
        <f>F569</f>
        <v>6226250</v>
      </c>
      <c r="G568" s="206">
        <f t="shared" si="128"/>
        <v>6226250</v>
      </c>
      <c r="H568" s="206">
        <f t="shared" si="128"/>
        <v>6117450</v>
      </c>
      <c r="I568" s="218">
        <f t="shared" si="128"/>
        <v>6117450</v>
      </c>
      <c r="J568" s="239">
        <f t="shared" si="123"/>
        <v>0</v>
      </c>
      <c r="K568" s="239"/>
      <c r="L568" s="218">
        <f>L569</f>
        <v>6117450</v>
      </c>
    </row>
    <row r="569" spans="1:12" ht="18.75">
      <c r="A569" s="182" t="s">
        <v>74</v>
      </c>
      <c r="B569" s="181" t="s">
        <v>551</v>
      </c>
      <c r="C569" s="181" t="s">
        <v>72</v>
      </c>
      <c r="D569" s="181" t="s">
        <v>681</v>
      </c>
      <c r="E569" s="189" t="s">
        <v>75</v>
      </c>
      <c r="F569" s="206">
        <f>6226250</f>
        <v>6226250</v>
      </c>
      <c r="G569" s="206">
        <v>6226250</v>
      </c>
      <c r="H569" s="206">
        <v>6117450</v>
      </c>
      <c r="I569" s="218">
        <v>6117450</v>
      </c>
      <c r="J569" s="239">
        <f t="shared" si="123"/>
        <v>0</v>
      </c>
      <c r="K569" s="239"/>
      <c r="L569" s="218">
        <v>6117450</v>
      </c>
    </row>
    <row r="570" spans="1:12" ht="37.5">
      <c r="A570" s="34" t="s">
        <v>480</v>
      </c>
      <c r="B570" s="181" t="s">
        <v>551</v>
      </c>
      <c r="C570" s="181" t="s">
        <v>72</v>
      </c>
      <c r="D570" s="181" t="s">
        <v>314</v>
      </c>
      <c r="E570" s="189" t="s">
        <v>6</v>
      </c>
      <c r="F570" s="206">
        <f>F571</f>
        <v>3167109.77</v>
      </c>
      <c r="G570" s="206">
        <f aca="true" t="shared" si="129" ref="G570:I572">G571</f>
        <v>2263419.4200000004</v>
      </c>
      <c r="H570" s="206">
        <f t="shared" si="129"/>
        <v>0</v>
      </c>
      <c r="I570" s="218">
        <f t="shared" si="129"/>
        <v>0</v>
      </c>
      <c r="J570" s="239">
        <f t="shared" si="123"/>
        <v>0</v>
      </c>
      <c r="K570" s="239"/>
      <c r="L570" s="218">
        <f>L571</f>
        <v>0</v>
      </c>
    </row>
    <row r="571" spans="1:12" ht="75">
      <c r="A571" s="182" t="s">
        <v>481</v>
      </c>
      <c r="B571" s="181" t="s">
        <v>551</v>
      </c>
      <c r="C571" s="181" t="s">
        <v>72</v>
      </c>
      <c r="D571" s="181" t="s">
        <v>676</v>
      </c>
      <c r="E571" s="189" t="s">
        <v>6</v>
      </c>
      <c r="F571" s="206">
        <f>F572</f>
        <v>3167109.77</v>
      </c>
      <c r="G571" s="206">
        <f t="shared" si="129"/>
        <v>2263419.4200000004</v>
      </c>
      <c r="H571" s="206">
        <f t="shared" si="129"/>
        <v>0</v>
      </c>
      <c r="I571" s="218">
        <f t="shared" si="129"/>
        <v>0</v>
      </c>
      <c r="J571" s="239">
        <f t="shared" si="123"/>
        <v>0</v>
      </c>
      <c r="K571" s="239"/>
      <c r="L571" s="218">
        <f>L572</f>
        <v>0</v>
      </c>
    </row>
    <row r="572" spans="1:12" ht="56.25">
      <c r="A572" s="182" t="s">
        <v>37</v>
      </c>
      <c r="B572" s="181" t="s">
        <v>551</v>
      </c>
      <c r="C572" s="181" t="s">
        <v>72</v>
      </c>
      <c r="D572" s="181" t="s">
        <v>676</v>
      </c>
      <c r="E572" s="189" t="s">
        <v>38</v>
      </c>
      <c r="F572" s="206">
        <f>F573</f>
        <v>3167109.77</v>
      </c>
      <c r="G572" s="206">
        <f t="shared" si="129"/>
        <v>2263419.4200000004</v>
      </c>
      <c r="H572" s="206">
        <f t="shared" si="129"/>
        <v>0</v>
      </c>
      <c r="I572" s="218">
        <f t="shared" si="129"/>
        <v>0</v>
      </c>
      <c r="J572" s="239">
        <f t="shared" si="123"/>
        <v>0</v>
      </c>
      <c r="K572" s="239"/>
      <c r="L572" s="218">
        <f>L573</f>
        <v>0</v>
      </c>
    </row>
    <row r="573" spans="1:12" ht="18.75">
      <c r="A573" s="182" t="s">
        <v>74</v>
      </c>
      <c r="B573" s="181" t="s">
        <v>551</v>
      </c>
      <c r="C573" s="181" t="s">
        <v>72</v>
      </c>
      <c r="D573" s="181" t="s">
        <v>676</v>
      </c>
      <c r="E573" s="189" t="s">
        <v>75</v>
      </c>
      <c r="F573" s="206">
        <v>3167109.77</v>
      </c>
      <c r="G573" s="206">
        <f>2229054.24+34365.18</f>
        <v>2263419.4200000004</v>
      </c>
      <c r="H573" s="206">
        <v>0</v>
      </c>
      <c r="I573" s="218">
        <v>0</v>
      </c>
      <c r="J573" s="239">
        <f t="shared" si="123"/>
        <v>0</v>
      </c>
      <c r="K573" s="239"/>
      <c r="L573" s="218">
        <v>0</v>
      </c>
    </row>
    <row r="574" spans="1:12" ht="18.75">
      <c r="A574" s="182" t="s">
        <v>258</v>
      </c>
      <c r="B574" s="181" t="s">
        <v>551</v>
      </c>
      <c r="C574" s="181" t="s">
        <v>257</v>
      </c>
      <c r="D574" s="181" t="s">
        <v>126</v>
      </c>
      <c r="E574" s="189" t="s">
        <v>6</v>
      </c>
      <c r="F574" s="241">
        <f>F575</f>
        <v>23993980</v>
      </c>
      <c r="G574" s="241">
        <f aca="true" t="shared" si="130" ref="G574:I575">G575</f>
        <v>19479307.85</v>
      </c>
      <c r="H574" s="241">
        <f t="shared" si="130"/>
        <v>26310464</v>
      </c>
      <c r="I574" s="227">
        <f t="shared" si="130"/>
        <v>26310464</v>
      </c>
      <c r="J574" s="239">
        <f t="shared" si="123"/>
        <v>0</v>
      </c>
      <c r="K574" s="239"/>
      <c r="L574" s="227">
        <f>L575</f>
        <v>26310464</v>
      </c>
    </row>
    <row r="575" spans="1:12" ht="75">
      <c r="A575" s="219" t="s">
        <v>398</v>
      </c>
      <c r="B575" s="220" t="s">
        <v>551</v>
      </c>
      <c r="C575" s="220" t="s">
        <v>257</v>
      </c>
      <c r="D575" s="220" t="s">
        <v>138</v>
      </c>
      <c r="E575" s="221" t="s">
        <v>6</v>
      </c>
      <c r="F575" s="243">
        <f>F576</f>
        <v>23993980</v>
      </c>
      <c r="G575" s="243">
        <f t="shared" si="130"/>
        <v>19479307.85</v>
      </c>
      <c r="H575" s="243">
        <f t="shared" si="130"/>
        <v>26310464</v>
      </c>
      <c r="I575" s="235">
        <f t="shared" si="130"/>
        <v>26310464</v>
      </c>
      <c r="J575" s="239">
        <f t="shared" si="123"/>
        <v>0</v>
      </c>
      <c r="K575" s="239"/>
      <c r="L575" s="235">
        <f>L576</f>
        <v>26310464</v>
      </c>
    </row>
    <row r="576" spans="1:12" ht="75">
      <c r="A576" s="182" t="s">
        <v>404</v>
      </c>
      <c r="B576" s="181" t="s">
        <v>551</v>
      </c>
      <c r="C576" s="181" t="s">
        <v>257</v>
      </c>
      <c r="D576" s="181" t="s">
        <v>149</v>
      </c>
      <c r="E576" s="189" t="s">
        <v>6</v>
      </c>
      <c r="F576" s="185">
        <f>F577+F581+F591</f>
        <v>23993980</v>
      </c>
      <c r="G576" s="185">
        <f>G577+G581+G591</f>
        <v>19479307.85</v>
      </c>
      <c r="H576" s="185">
        <f>H577+H581+H591</f>
        <v>26310464</v>
      </c>
      <c r="I576" s="185">
        <f>I577+I581+I591</f>
        <v>26310464</v>
      </c>
      <c r="J576" s="239">
        <f t="shared" si="123"/>
        <v>0</v>
      </c>
      <c r="K576" s="239"/>
      <c r="L576" s="185">
        <f>L577+L581+L591</f>
        <v>26310464</v>
      </c>
    </row>
    <row r="577" spans="1:12" ht="56.25">
      <c r="A577" s="226" t="s">
        <v>207</v>
      </c>
      <c r="B577" s="181" t="s">
        <v>551</v>
      </c>
      <c r="C577" s="181" t="s">
        <v>257</v>
      </c>
      <c r="D577" s="181" t="s">
        <v>225</v>
      </c>
      <c r="E577" s="189" t="s">
        <v>6</v>
      </c>
      <c r="F577" s="185">
        <f>F578</f>
        <v>23304930</v>
      </c>
      <c r="G577" s="185">
        <f>G578</f>
        <v>18180807.85</v>
      </c>
      <c r="H577" s="185">
        <f>H578</f>
        <v>24996964</v>
      </c>
      <c r="I577" s="204">
        <f>I578</f>
        <v>24996964</v>
      </c>
      <c r="J577" s="239">
        <f t="shared" si="123"/>
        <v>0</v>
      </c>
      <c r="K577" s="239"/>
      <c r="L577" s="204">
        <f>L578</f>
        <v>24996964</v>
      </c>
    </row>
    <row r="578" spans="1:12" ht="39" customHeight="1">
      <c r="A578" s="182" t="s">
        <v>115</v>
      </c>
      <c r="B578" s="181" t="s">
        <v>551</v>
      </c>
      <c r="C578" s="181" t="s">
        <v>257</v>
      </c>
      <c r="D578" s="181" t="s">
        <v>151</v>
      </c>
      <c r="E578" s="189" t="s">
        <v>6</v>
      </c>
      <c r="F578" s="185">
        <f>F579</f>
        <v>23304930</v>
      </c>
      <c r="G578" s="185">
        <f aca="true" t="shared" si="131" ref="G578:I579">G579</f>
        <v>18180807.85</v>
      </c>
      <c r="H578" s="185">
        <f t="shared" si="131"/>
        <v>24996964</v>
      </c>
      <c r="I578" s="204">
        <f t="shared" si="131"/>
        <v>24996964</v>
      </c>
      <c r="J578" s="239">
        <f t="shared" si="123"/>
        <v>0</v>
      </c>
      <c r="K578" s="239"/>
      <c r="L578" s="204">
        <f>L579</f>
        <v>24996964</v>
      </c>
    </row>
    <row r="579" spans="1:12" ht="56.25">
      <c r="A579" s="182" t="s">
        <v>37</v>
      </c>
      <c r="B579" s="181" t="s">
        <v>551</v>
      </c>
      <c r="C579" s="181" t="s">
        <v>257</v>
      </c>
      <c r="D579" s="181" t="s">
        <v>151</v>
      </c>
      <c r="E579" s="189" t="s">
        <v>38</v>
      </c>
      <c r="F579" s="185">
        <f>F580</f>
        <v>23304930</v>
      </c>
      <c r="G579" s="185">
        <f t="shared" si="131"/>
        <v>18180807.85</v>
      </c>
      <c r="H579" s="185">
        <f t="shared" si="131"/>
        <v>24996964</v>
      </c>
      <c r="I579" s="204">
        <f t="shared" si="131"/>
        <v>24996964</v>
      </c>
      <c r="J579" s="239">
        <f t="shared" si="123"/>
        <v>0</v>
      </c>
      <c r="K579" s="239"/>
      <c r="L579" s="204">
        <f>L580</f>
        <v>24996964</v>
      </c>
    </row>
    <row r="580" spans="1:12" ht="18.75">
      <c r="A580" s="182" t="s">
        <v>74</v>
      </c>
      <c r="B580" s="181" t="s">
        <v>551</v>
      </c>
      <c r="C580" s="181" t="s">
        <v>257</v>
      </c>
      <c r="D580" s="181" t="s">
        <v>151</v>
      </c>
      <c r="E580" s="189" t="s">
        <v>75</v>
      </c>
      <c r="F580" s="206">
        <v>23304930</v>
      </c>
      <c r="G580" s="206">
        <v>18180807.85</v>
      </c>
      <c r="H580" s="206">
        <v>24996964</v>
      </c>
      <c r="I580" s="218">
        <v>24996964</v>
      </c>
      <c r="J580" s="239">
        <f t="shared" si="123"/>
        <v>0</v>
      </c>
      <c r="K580" s="239"/>
      <c r="L580" s="218">
        <v>24996964</v>
      </c>
    </row>
    <row r="581" spans="1:12" ht="56.25">
      <c r="A581" s="223" t="s">
        <v>405</v>
      </c>
      <c r="B581" s="181" t="s">
        <v>551</v>
      </c>
      <c r="C581" s="181" t="s">
        <v>257</v>
      </c>
      <c r="D581" s="181" t="s">
        <v>226</v>
      </c>
      <c r="E581" s="189" t="s">
        <v>6</v>
      </c>
      <c r="F581" s="206">
        <f>F582+F588+F585+F594</f>
        <v>287950</v>
      </c>
      <c r="G581" s="206">
        <f>G582+G588</f>
        <v>95500</v>
      </c>
      <c r="H581" s="206">
        <f>H582+H588</f>
        <v>110500</v>
      </c>
      <c r="I581" s="218">
        <f>I582+I588</f>
        <v>110500</v>
      </c>
      <c r="J581" s="239">
        <f t="shared" si="123"/>
        <v>0</v>
      </c>
      <c r="K581" s="239"/>
      <c r="L581" s="218">
        <f>L582+L588</f>
        <v>110500</v>
      </c>
    </row>
    <row r="582" spans="1:12" ht="37.5">
      <c r="A582" s="182" t="s">
        <v>269</v>
      </c>
      <c r="B582" s="181" t="s">
        <v>551</v>
      </c>
      <c r="C582" s="181" t="s">
        <v>257</v>
      </c>
      <c r="D582" s="181" t="s">
        <v>289</v>
      </c>
      <c r="E582" s="189" t="s">
        <v>6</v>
      </c>
      <c r="F582" s="241">
        <f>F583</f>
        <v>24800</v>
      </c>
      <c r="G582" s="241">
        <f aca="true" t="shared" si="132" ref="G582:I583">G583</f>
        <v>10000</v>
      </c>
      <c r="H582" s="241">
        <f t="shared" si="132"/>
        <v>25000</v>
      </c>
      <c r="I582" s="227">
        <f t="shared" si="132"/>
        <v>25000</v>
      </c>
      <c r="J582" s="239">
        <f t="shared" si="123"/>
        <v>0</v>
      </c>
      <c r="K582" s="239"/>
      <c r="L582" s="227">
        <f>L583</f>
        <v>25000</v>
      </c>
    </row>
    <row r="583" spans="1:12" ht="56.25">
      <c r="A583" s="182" t="s">
        <v>37</v>
      </c>
      <c r="B583" s="181" t="s">
        <v>551</v>
      </c>
      <c r="C583" s="181" t="s">
        <v>257</v>
      </c>
      <c r="D583" s="181" t="s">
        <v>289</v>
      </c>
      <c r="E583" s="189" t="s">
        <v>38</v>
      </c>
      <c r="F583" s="241">
        <f>F584</f>
        <v>24800</v>
      </c>
      <c r="G583" s="241">
        <f t="shared" si="132"/>
        <v>10000</v>
      </c>
      <c r="H583" s="241">
        <f t="shared" si="132"/>
        <v>25000</v>
      </c>
      <c r="I583" s="227">
        <f t="shared" si="132"/>
        <v>25000</v>
      </c>
      <c r="J583" s="239">
        <f t="shared" si="123"/>
        <v>0</v>
      </c>
      <c r="K583" s="239"/>
      <c r="L583" s="227">
        <f>L584</f>
        <v>25000</v>
      </c>
    </row>
    <row r="584" spans="1:12" ht="18.75">
      <c r="A584" s="182" t="s">
        <v>74</v>
      </c>
      <c r="B584" s="181" t="s">
        <v>551</v>
      </c>
      <c r="C584" s="181" t="s">
        <v>257</v>
      </c>
      <c r="D584" s="181" t="s">
        <v>289</v>
      </c>
      <c r="E584" s="189" t="s">
        <v>75</v>
      </c>
      <c r="F584" s="206">
        <v>24800</v>
      </c>
      <c r="G584" s="206">
        <v>10000</v>
      </c>
      <c r="H584" s="206">
        <v>25000</v>
      </c>
      <c r="I584" s="218">
        <v>25000</v>
      </c>
      <c r="J584" s="239">
        <f t="shared" si="123"/>
        <v>0</v>
      </c>
      <c r="K584" s="239"/>
      <c r="L584" s="218">
        <v>25000</v>
      </c>
    </row>
    <row r="585" spans="1:12" ht="37.5">
      <c r="A585" s="244" t="s">
        <v>312</v>
      </c>
      <c r="B585" s="181" t="s">
        <v>551</v>
      </c>
      <c r="C585" s="181" t="s">
        <v>257</v>
      </c>
      <c r="D585" s="181" t="s">
        <v>761</v>
      </c>
      <c r="E585" s="181" t="s">
        <v>6</v>
      </c>
      <c r="F585" s="206">
        <f>F586</f>
        <v>125650</v>
      </c>
      <c r="G585" s="206">
        <f aca="true" t="shared" si="133" ref="G585:I586">G586</f>
        <v>0</v>
      </c>
      <c r="H585" s="206">
        <f t="shared" si="133"/>
        <v>0</v>
      </c>
      <c r="I585" s="206">
        <f t="shared" si="133"/>
        <v>0</v>
      </c>
      <c r="J585" s="239">
        <f t="shared" si="123"/>
        <v>0</v>
      </c>
      <c r="K585" s="239"/>
      <c r="L585" s="206">
        <f>L586</f>
        <v>0</v>
      </c>
    </row>
    <row r="586" spans="1:12" ht="56.25">
      <c r="A586" s="182" t="s">
        <v>37</v>
      </c>
      <c r="B586" s="181" t="s">
        <v>551</v>
      </c>
      <c r="C586" s="181" t="s">
        <v>257</v>
      </c>
      <c r="D586" s="181" t="s">
        <v>761</v>
      </c>
      <c r="E586" s="181" t="s">
        <v>38</v>
      </c>
      <c r="F586" s="206">
        <f>F587</f>
        <v>125650</v>
      </c>
      <c r="G586" s="206">
        <f t="shared" si="133"/>
        <v>0</v>
      </c>
      <c r="H586" s="206">
        <f t="shared" si="133"/>
        <v>0</v>
      </c>
      <c r="I586" s="206">
        <f t="shared" si="133"/>
        <v>0</v>
      </c>
      <c r="J586" s="239">
        <f t="shared" si="123"/>
        <v>0</v>
      </c>
      <c r="K586" s="239"/>
      <c r="L586" s="206">
        <f>L587</f>
        <v>0</v>
      </c>
    </row>
    <row r="587" spans="1:12" ht="18.75">
      <c r="A587" s="182" t="s">
        <v>74</v>
      </c>
      <c r="B587" s="181" t="s">
        <v>551</v>
      </c>
      <c r="C587" s="181" t="s">
        <v>257</v>
      </c>
      <c r="D587" s="181" t="s">
        <v>761</v>
      </c>
      <c r="E587" s="181" t="s">
        <v>75</v>
      </c>
      <c r="F587" s="206">
        <v>125650</v>
      </c>
      <c r="G587" s="206">
        <v>0</v>
      </c>
      <c r="H587" s="206">
        <v>0</v>
      </c>
      <c r="I587" s="218"/>
      <c r="J587" s="239">
        <f t="shared" si="123"/>
        <v>0</v>
      </c>
      <c r="K587" s="239"/>
      <c r="L587" s="218"/>
    </row>
    <row r="588" spans="1:12" ht="37.5">
      <c r="A588" s="182" t="s">
        <v>112</v>
      </c>
      <c r="B588" s="181" t="s">
        <v>551</v>
      </c>
      <c r="C588" s="181" t="s">
        <v>257</v>
      </c>
      <c r="D588" s="181" t="s">
        <v>150</v>
      </c>
      <c r="E588" s="189" t="s">
        <v>6</v>
      </c>
      <c r="F588" s="185">
        <f>F589</f>
        <v>85500</v>
      </c>
      <c r="G588" s="185">
        <f aca="true" t="shared" si="134" ref="G588:I589">G589</f>
        <v>85500</v>
      </c>
      <c r="H588" s="185">
        <f t="shared" si="134"/>
        <v>85500</v>
      </c>
      <c r="I588" s="204">
        <f t="shared" si="134"/>
        <v>85500</v>
      </c>
      <c r="J588" s="239">
        <f t="shared" si="123"/>
        <v>0</v>
      </c>
      <c r="K588" s="239"/>
      <c r="L588" s="204">
        <f>L589</f>
        <v>85500</v>
      </c>
    </row>
    <row r="589" spans="1:12" ht="56.25">
      <c r="A589" s="182" t="s">
        <v>37</v>
      </c>
      <c r="B589" s="181" t="s">
        <v>551</v>
      </c>
      <c r="C589" s="181" t="s">
        <v>257</v>
      </c>
      <c r="D589" s="181" t="s">
        <v>150</v>
      </c>
      <c r="E589" s="189" t="s">
        <v>38</v>
      </c>
      <c r="F589" s="185">
        <f>F590</f>
        <v>85500</v>
      </c>
      <c r="G589" s="185">
        <f t="shared" si="134"/>
        <v>85500</v>
      </c>
      <c r="H589" s="185">
        <f t="shared" si="134"/>
        <v>85500</v>
      </c>
      <c r="I589" s="204">
        <f t="shared" si="134"/>
        <v>85500</v>
      </c>
      <c r="J589" s="239">
        <f t="shared" si="123"/>
        <v>0</v>
      </c>
      <c r="K589" s="239"/>
      <c r="L589" s="204">
        <f>L590</f>
        <v>85500</v>
      </c>
    </row>
    <row r="590" spans="1:12" ht="18.75">
      <c r="A590" s="182" t="s">
        <v>74</v>
      </c>
      <c r="B590" s="181" t="s">
        <v>551</v>
      </c>
      <c r="C590" s="181" t="s">
        <v>257</v>
      </c>
      <c r="D590" s="181" t="s">
        <v>150</v>
      </c>
      <c r="E590" s="189" t="s">
        <v>75</v>
      </c>
      <c r="F590" s="206">
        <v>85500</v>
      </c>
      <c r="G590" s="206">
        <v>85500</v>
      </c>
      <c r="H590" s="206">
        <v>85500</v>
      </c>
      <c r="I590" s="218">
        <v>85500</v>
      </c>
      <c r="J590" s="239">
        <f t="shared" si="123"/>
        <v>0</v>
      </c>
      <c r="K590" s="239"/>
      <c r="L590" s="218">
        <v>85500</v>
      </c>
    </row>
    <row r="591" spans="1:12" ht="75">
      <c r="A591" s="182" t="s">
        <v>780</v>
      </c>
      <c r="B591" s="181" t="s">
        <v>551</v>
      </c>
      <c r="C591" s="181" t="s">
        <v>257</v>
      </c>
      <c r="D591" s="181" t="s">
        <v>781</v>
      </c>
      <c r="E591" s="181" t="s">
        <v>6</v>
      </c>
      <c r="F591" s="206">
        <f>F592</f>
        <v>401100</v>
      </c>
      <c r="G591" s="206">
        <f aca="true" t="shared" si="135" ref="G591:I592">G592</f>
        <v>1203000</v>
      </c>
      <c r="H591" s="206">
        <f t="shared" si="135"/>
        <v>1203000</v>
      </c>
      <c r="I591" s="206">
        <f t="shared" si="135"/>
        <v>1203000</v>
      </c>
      <c r="J591" s="239">
        <f t="shared" si="123"/>
        <v>0</v>
      </c>
      <c r="K591" s="239"/>
      <c r="L591" s="206">
        <f>L592</f>
        <v>1203000</v>
      </c>
    </row>
    <row r="592" spans="1:12" ht="56.25">
      <c r="A592" s="182" t="s">
        <v>37</v>
      </c>
      <c r="B592" s="181" t="s">
        <v>551</v>
      </c>
      <c r="C592" s="181" t="s">
        <v>257</v>
      </c>
      <c r="D592" s="181" t="s">
        <v>782</v>
      </c>
      <c r="E592" s="181" t="s">
        <v>38</v>
      </c>
      <c r="F592" s="206">
        <f>F593</f>
        <v>401100</v>
      </c>
      <c r="G592" s="206">
        <f t="shared" si="135"/>
        <v>1203000</v>
      </c>
      <c r="H592" s="206">
        <f t="shared" si="135"/>
        <v>1203000</v>
      </c>
      <c r="I592" s="206">
        <f t="shared" si="135"/>
        <v>1203000</v>
      </c>
      <c r="J592" s="239">
        <f t="shared" si="123"/>
        <v>0</v>
      </c>
      <c r="K592" s="239"/>
      <c r="L592" s="206">
        <f>L593</f>
        <v>1203000</v>
      </c>
    </row>
    <row r="593" spans="1:12" ht="18.75">
      <c r="A593" s="182" t="s">
        <v>74</v>
      </c>
      <c r="B593" s="181" t="s">
        <v>551</v>
      </c>
      <c r="C593" s="181" t="s">
        <v>257</v>
      </c>
      <c r="D593" s="181" t="s">
        <v>782</v>
      </c>
      <c r="E593" s="181" t="s">
        <v>75</v>
      </c>
      <c r="F593" s="206">
        <v>401100</v>
      </c>
      <c r="G593" s="206">
        <v>1203000</v>
      </c>
      <c r="H593" s="206">
        <v>1203000</v>
      </c>
      <c r="I593" s="218">
        <v>1203000</v>
      </c>
      <c r="J593" s="239">
        <f t="shared" si="123"/>
        <v>0</v>
      </c>
      <c r="K593" s="239"/>
      <c r="L593" s="218">
        <v>1203000</v>
      </c>
    </row>
    <row r="594" spans="1:12" ht="75">
      <c r="A594" s="223" t="s">
        <v>470</v>
      </c>
      <c r="B594" s="181" t="s">
        <v>551</v>
      </c>
      <c r="C594" s="181" t="s">
        <v>257</v>
      </c>
      <c r="D594" s="181" t="s">
        <v>753</v>
      </c>
      <c r="E594" s="181" t="s">
        <v>6</v>
      </c>
      <c r="F594" s="206">
        <f>F595</f>
        <v>52000</v>
      </c>
      <c r="G594" s="206">
        <f aca="true" t="shared" si="136" ref="G594:I595">G595</f>
        <v>0</v>
      </c>
      <c r="H594" s="206">
        <f t="shared" si="136"/>
        <v>0</v>
      </c>
      <c r="I594" s="206">
        <f t="shared" si="136"/>
        <v>0</v>
      </c>
      <c r="J594" s="239">
        <f t="shared" si="123"/>
        <v>0</v>
      </c>
      <c r="K594" s="239"/>
      <c r="L594" s="206">
        <f>L595</f>
        <v>0</v>
      </c>
    </row>
    <row r="595" spans="1:12" ht="56.25">
      <c r="A595" s="182" t="s">
        <v>37</v>
      </c>
      <c r="B595" s="181" t="s">
        <v>551</v>
      </c>
      <c r="C595" s="181" t="s">
        <v>257</v>
      </c>
      <c r="D595" s="181" t="s">
        <v>753</v>
      </c>
      <c r="E595" s="181" t="s">
        <v>38</v>
      </c>
      <c r="F595" s="206">
        <f>F596</f>
        <v>52000</v>
      </c>
      <c r="G595" s="206">
        <f t="shared" si="136"/>
        <v>0</v>
      </c>
      <c r="H595" s="206">
        <f t="shared" si="136"/>
        <v>0</v>
      </c>
      <c r="I595" s="206">
        <f t="shared" si="136"/>
        <v>0</v>
      </c>
      <c r="J595" s="239">
        <f t="shared" si="123"/>
        <v>0</v>
      </c>
      <c r="K595" s="239"/>
      <c r="L595" s="206">
        <f>L596</f>
        <v>0</v>
      </c>
    </row>
    <row r="596" spans="1:12" ht="18.75">
      <c r="A596" s="182" t="s">
        <v>74</v>
      </c>
      <c r="B596" s="181" t="s">
        <v>551</v>
      </c>
      <c r="C596" s="181" t="s">
        <v>257</v>
      </c>
      <c r="D596" s="181" t="s">
        <v>753</v>
      </c>
      <c r="E596" s="181" t="s">
        <v>75</v>
      </c>
      <c r="F596" s="206">
        <v>52000</v>
      </c>
      <c r="G596" s="206">
        <v>0</v>
      </c>
      <c r="H596" s="206">
        <v>0</v>
      </c>
      <c r="I596" s="218">
        <v>0</v>
      </c>
      <c r="J596" s="239">
        <f t="shared" si="123"/>
        <v>0</v>
      </c>
      <c r="K596" s="239"/>
      <c r="L596" s="218">
        <v>0</v>
      </c>
    </row>
    <row r="597" spans="1:12" ht="37.5">
      <c r="A597" s="182" t="s">
        <v>76</v>
      </c>
      <c r="B597" s="181" t="s">
        <v>551</v>
      </c>
      <c r="C597" s="181" t="s">
        <v>77</v>
      </c>
      <c r="D597" s="181" t="s">
        <v>126</v>
      </c>
      <c r="E597" s="189" t="s">
        <v>6</v>
      </c>
      <c r="F597" s="185">
        <f>F598</f>
        <v>1883721.5</v>
      </c>
      <c r="G597" s="185">
        <f>G598</f>
        <v>172000</v>
      </c>
      <c r="H597" s="185">
        <f>H598</f>
        <v>2042300</v>
      </c>
      <c r="I597" s="204">
        <f>I598</f>
        <v>2042300</v>
      </c>
      <c r="J597" s="239">
        <f t="shared" si="123"/>
        <v>0</v>
      </c>
      <c r="K597" s="239"/>
      <c r="L597" s="204">
        <f>L598</f>
        <v>2042300</v>
      </c>
    </row>
    <row r="598" spans="1:12" s="72" customFormat="1" ht="75">
      <c r="A598" s="219" t="s">
        <v>398</v>
      </c>
      <c r="B598" s="220" t="s">
        <v>551</v>
      </c>
      <c r="C598" s="220" t="s">
        <v>77</v>
      </c>
      <c r="D598" s="220" t="s">
        <v>138</v>
      </c>
      <c r="E598" s="221" t="s">
        <v>6</v>
      </c>
      <c r="F598" s="191">
        <f>F599+F613+F604</f>
        <v>1883721.5</v>
      </c>
      <c r="G598" s="191">
        <f>G599+G613+G604</f>
        <v>172000</v>
      </c>
      <c r="H598" s="191">
        <f>H599+H613+H604</f>
        <v>2042300</v>
      </c>
      <c r="I598" s="191">
        <f>I599+I613+I604</f>
        <v>2042300</v>
      </c>
      <c r="J598" s="239">
        <f t="shared" si="123"/>
        <v>0</v>
      </c>
      <c r="K598" s="239"/>
      <c r="L598" s="191">
        <f>L599+L613+L604</f>
        <v>2042300</v>
      </c>
    </row>
    <row r="599" spans="1:12" ht="75">
      <c r="A599" s="182" t="s">
        <v>401</v>
      </c>
      <c r="B599" s="181" t="s">
        <v>551</v>
      </c>
      <c r="C599" s="181" t="s">
        <v>77</v>
      </c>
      <c r="D599" s="181" t="s">
        <v>146</v>
      </c>
      <c r="E599" s="189" t="s">
        <v>6</v>
      </c>
      <c r="F599" s="185">
        <f aca="true" t="shared" si="137" ref="F599:I600">F600</f>
        <v>70000</v>
      </c>
      <c r="G599" s="185">
        <f t="shared" si="137"/>
        <v>70000</v>
      </c>
      <c r="H599" s="185">
        <f t="shared" si="137"/>
        <v>70000</v>
      </c>
      <c r="I599" s="204">
        <f t="shared" si="137"/>
        <v>70000</v>
      </c>
      <c r="J599" s="239">
        <f t="shared" si="123"/>
        <v>0</v>
      </c>
      <c r="K599" s="239"/>
      <c r="L599" s="204">
        <f>L600</f>
        <v>70000</v>
      </c>
    </row>
    <row r="600" spans="1:12" ht="56.25">
      <c r="A600" s="223" t="s">
        <v>206</v>
      </c>
      <c r="B600" s="181" t="s">
        <v>551</v>
      </c>
      <c r="C600" s="181" t="s">
        <v>77</v>
      </c>
      <c r="D600" s="181" t="s">
        <v>221</v>
      </c>
      <c r="E600" s="189" t="s">
        <v>6</v>
      </c>
      <c r="F600" s="185">
        <f>F601</f>
        <v>70000</v>
      </c>
      <c r="G600" s="185">
        <f t="shared" si="137"/>
        <v>70000</v>
      </c>
      <c r="H600" s="185">
        <f t="shared" si="137"/>
        <v>70000</v>
      </c>
      <c r="I600" s="204">
        <f t="shared" si="137"/>
        <v>70000</v>
      </c>
      <c r="J600" s="239">
        <f t="shared" si="123"/>
        <v>0</v>
      </c>
      <c r="K600" s="239"/>
      <c r="L600" s="204">
        <f>L601</f>
        <v>70000</v>
      </c>
    </row>
    <row r="601" spans="1:12" ht="37.5">
      <c r="A601" s="182" t="s">
        <v>432</v>
      </c>
      <c r="B601" s="181" t="s">
        <v>551</v>
      </c>
      <c r="C601" s="181" t="s">
        <v>77</v>
      </c>
      <c r="D601" s="181" t="s">
        <v>236</v>
      </c>
      <c r="E601" s="189" t="s">
        <v>6</v>
      </c>
      <c r="F601" s="185">
        <f>F602</f>
        <v>70000</v>
      </c>
      <c r="G601" s="185">
        <f aca="true" t="shared" si="138" ref="G601:I602">G602</f>
        <v>70000</v>
      </c>
      <c r="H601" s="185">
        <f t="shared" si="138"/>
        <v>70000</v>
      </c>
      <c r="I601" s="204">
        <f t="shared" si="138"/>
        <v>70000</v>
      </c>
      <c r="J601" s="239">
        <f t="shared" si="123"/>
        <v>0</v>
      </c>
      <c r="K601" s="239"/>
      <c r="L601" s="204">
        <f>L602</f>
        <v>70000</v>
      </c>
    </row>
    <row r="602" spans="1:12" ht="18.75" customHeight="1">
      <c r="A602" s="182" t="s">
        <v>15</v>
      </c>
      <c r="B602" s="181" t="s">
        <v>551</v>
      </c>
      <c r="C602" s="181" t="s">
        <v>77</v>
      </c>
      <c r="D602" s="181" t="s">
        <v>236</v>
      </c>
      <c r="E602" s="189" t="s">
        <v>16</v>
      </c>
      <c r="F602" s="185">
        <f>F603</f>
        <v>70000</v>
      </c>
      <c r="G602" s="185">
        <f t="shared" si="138"/>
        <v>70000</v>
      </c>
      <c r="H602" s="185">
        <f t="shared" si="138"/>
        <v>70000</v>
      </c>
      <c r="I602" s="204">
        <f t="shared" si="138"/>
        <v>70000</v>
      </c>
      <c r="J602" s="239">
        <f t="shared" si="123"/>
        <v>0</v>
      </c>
      <c r="K602" s="239"/>
      <c r="L602" s="204">
        <f>L603</f>
        <v>70000</v>
      </c>
    </row>
    <row r="603" spans="1:12" ht="56.25">
      <c r="A603" s="182" t="s">
        <v>17</v>
      </c>
      <c r="B603" s="181" t="s">
        <v>551</v>
      </c>
      <c r="C603" s="181" t="s">
        <v>77</v>
      </c>
      <c r="D603" s="181" t="s">
        <v>236</v>
      </c>
      <c r="E603" s="189" t="s">
        <v>18</v>
      </c>
      <c r="F603" s="206">
        <v>70000</v>
      </c>
      <c r="G603" s="206">
        <v>70000</v>
      </c>
      <c r="H603" s="206">
        <v>70000</v>
      </c>
      <c r="I603" s="218">
        <v>70000</v>
      </c>
      <c r="J603" s="239">
        <f t="shared" si="123"/>
        <v>0</v>
      </c>
      <c r="K603" s="239"/>
      <c r="L603" s="218">
        <v>70000</v>
      </c>
    </row>
    <row r="604" spans="1:12" ht="56.25">
      <c r="A604" s="223" t="s">
        <v>276</v>
      </c>
      <c r="B604" s="181" t="s">
        <v>551</v>
      </c>
      <c r="C604" s="181" t="s">
        <v>77</v>
      </c>
      <c r="D604" s="181" t="s">
        <v>224</v>
      </c>
      <c r="E604" s="181" t="s">
        <v>6</v>
      </c>
      <c r="F604" s="206">
        <f>F605</f>
        <v>1689721.5</v>
      </c>
      <c r="G604" s="206">
        <f>G605</f>
        <v>2000</v>
      </c>
      <c r="H604" s="206">
        <f>H605</f>
        <v>1847300</v>
      </c>
      <c r="I604" s="206">
        <f>I605</f>
        <v>1847300</v>
      </c>
      <c r="J604" s="239">
        <f t="shared" si="123"/>
        <v>0</v>
      </c>
      <c r="K604" s="239"/>
      <c r="L604" s="206">
        <f>L605</f>
        <v>1847300</v>
      </c>
    </row>
    <row r="605" spans="1:12" ht="131.25">
      <c r="A605" s="209" t="s">
        <v>406</v>
      </c>
      <c r="B605" s="181" t="s">
        <v>551</v>
      </c>
      <c r="C605" s="181" t="s">
        <v>77</v>
      </c>
      <c r="D605" s="181" t="s">
        <v>152</v>
      </c>
      <c r="E605" s="181" t="s">
        <v>6</v>
      </c>
      <c r="F605" s="185">
        <f>F606+F610+F608</f>
        <v>1689721.5</v>
      </c>
      <c r="G605" s="185">
        <f>G606+G610+G608</f>
        <v>2000</v>
      </c>
      <c r="H605" s="185">
        <f>H606+H610+H608</f>
        <v>1847300</v>
      </c>
      <c r="I605" s="185">
        <f>I606+I610+I608</f>
        <v>1847300</v>
      </c>
      <c r="J605" s="239">
        <f t="shared" si="123"/>
        <v>0</v>
      </c>
      <c r="K605" s="239"/>
      <c r="L605" s="185">
        <f>L606+L610+L608</f>
        <v>1847300</v>
      </c>
    </row>
    <row r="606" spans="1:12" ht="56.25">
      <c r="A606" s="182" t="s">
        <v>15</v>
      </c>
      <c r="B606" s="181" t="s">
        <v>551</v>
      </c>
      <c r="C606" s="181" t="s">
        <v>77</v>
      </c>
      <c r="D606" s="181" t="s">
        <v>152</v>
      </c>
      <c r="E606" s="181" t="s">
        <v>16</v>
      </c>
      <c r="F606" s="185">
        <f>F607</f>
        <v>2000</v>
      </c>
      <c r="G606" s="185">
        <f>G607</f>
        <v>2000</v>
      </c>
      <c r="H606" s="185">
        <f>H607</f>
        <v>2000</v>
      </c>
      <c r="I606" s="185">
        <f>I607</f>
        <v>2000</v>
      </c>
      <c r="J606" s="239">
        <f t="shared" si="123"/>
        <v>0</v>
      </c>
      <c r="K606" s="239"/>
      <c r="L606" s="185">
        <f>L607</f>
        <v>2000</v>
      </c>
    </row>
    <row r="607" spans="1:12" ht="56.25">
      <c r="A607" s="182" t="s">
        <v>17</v>
      </c>
      <c r="B607" s="181" t="s">
        <v>551</v>
      </c>
      <c r="C607" s="181" t="s">
        <v>77</v>
      </c>
      <c r="D607" s="181" t="s">
        <v>152</v>
      </c>
      <c r="E607" s="181" t="s">
        <v>18</v>
      </c>
      <c r="F607" s="185">
        <v>2000</v>
      </c>
      <c r="G607" s="185">
        <v>2000</v>
      </c>
      <c r="H607" s="185">
        <v>2000</v>
      </c>
      <c r="I607" s="218">
        <v>2000</v>
      </c>
      <c r="J607" s="239">
        <f t="shared" si="123"/>
        <v>0</v>
      </c>
      <c r="K607" s="239"/>
      <c r="L607" s="218">
        <v>2000</v>
      </c>
    </row>
    <row r="608" spans="1:12" ht="37.5">
      <c r="A608" s="182" t="s">
        <v>90</v>
      </c>
      <c r="B608" s="181" t="s">
        <v>551</v>
      </c>
      <c r="C608" s="181" t="s">
        <v>77</v>
      </c>
      <c r="D608" s="181" t="s">
        <v>152</v>
      </c>
      <c r="E608" s="181" t="s">
        <v>91</v>
      </c>
      <c r="F608" s="185">
        <f>F609</f>
        <v>320000</v>
      </c>
      <c r="G608" s="185">
        <f>G609</f>
        <v>0</v>
      </c>
      <c r="H608" s="185">
        <f>H609</f>
        <v>320000</v>
      </c>
      <c r="I608" s="185">
        <f>I609</f>
        <v>320000</v>
      </c>
      <c r="J608" s="239">
        <f t="shared" si="123"/>
        <v>0</v>
      </c>
      <c r="K608" s="239"/>
      <c r="L608" s="185">
        <f>L609</f>
        <v>320000</v>
      </c>
    </row>
    <row r="609" spans="1:12" ht="56.25">
      <c r="A609" s="182" t="s">
        <v>97</v>
      </c>
      <c r="B609" s="181" t="s">
        <v>551</v>
      </c>
      <c r="C609" s="181" t="s">
        <v>77</v>
      </c>
      <c r="D609" s="181" t="s">
        <v>152</v>
      </c>
      <c r="E609" s="181" t="s">
        <v>98</v>
      </c>
      <c r="F609" s="206">
        <v>320000</v>
      </c>
      <c r="G609" s="206">
        <v>0</v>
      </c>
      <c r="H609" s="206">
        <v>320000</v>
      </c>
      <c r="I609" s="218">
        <v>320000</v>
      </c>
      <c r="J609" s="239">
        <f t="shared" si="123"/>
        <v>0</v>
      </c>
      <c r="K609" s="239"/>
      <c r="L609" s="218">
        <v>320000</v>
      </c>
    </row>
    <row r="610" spans="1:12" ht="56.25">
      <c r="A610" s="182" t="s">
        <v>37</v>
      </c>
      <c r="B610" s="181" t="s">
        <v>551</v>
      </c>
      <c r="C610" s="181" t="s">
        <v>77</v>
      </c>
      <c r="D610" s="181" t="s">
        <v>152</v>
      </c>
      <c r="E610" s="181" t="s">
        <v>38</v>
      </c>
      <c r="F610" s="185">
        <f>F611</f>
        <v>1367721.5</v>
      </c>
      <c r="G610" s="185">
        <f>G611</f>
        <v>0</v>
      </c>
      <c r="H610" s="185">
        <f>H611</f>
        <v>1525300</v>
      </c>
      <c r="I610" s="185">
        <f>I611</f>
        <v>1525300</v>
      </c>
      <c r="J610" s="239">
        <f t="shared" si="123"/>
        <v>0</v>
      </c>
      <c r="K610" s="239"/>
      <c r="L610" s="185">
        <f>L611</f>
        <v>1525300</v>
      </c>
    </row>
    <row r="611" spans="1:12" ht="18.75">
      <c r="A611" s="182" t="s">
        <v>74</v>
      </c>
      <c r="B611" s="181" t="s">
        <v>551</v>
      </c>
      <c r="C611" s="181" t="s">
        <v>77</v>
      </c>
      <c r="D611" s="181" t="s">
        <v>152</v>
      </c>
      <c r="E611" s="181" t="s">
        <v>75</v>
      </c>
      <c r="F611" s="206">
        <v>1367721.5</v>
      </c>
      <c r="G611" s="206">
        <v>0</v>
      </c>
      <c r="H611" s="206">
        <v>1525300</v>
      </c>
      <c r="I611" s="218">
        <v>1525300</v>
      </c>
      <c r="J611" s="239">
        <f t="shared" si="123"/>
        <v>0</v>
      </c>
      <c r="K611" s="239"/>
      <c r="L611" s="218">
        <v>1525300</v>
      </c>
    </row>
    <row r="612" spans="1:12" ht="37.5">
      <c r="A612" s="34" t="s">
        <v>239</v>
      </c>
      <c r="B612" s="181" t="s">
        <v>551</v>
      </c>
      <c r="C612" s="181" t="s">
        <v>77</v>
      </c>
      <c r="D612" s="181" t="s">
        <v>238</v>
      </c>
      <c r="E612" s="189" t="s">
        <v>6</v>
      </c>
      <c r="F612" s="206">
        <f>F613</f>
        <v>124000</v>
      </c>
      <c r="G612" s="206">
        <f>G613</f>
        <v>100000</v>
      </c>
      <c r="H612" s="206">
        <f>H613</f>
        <v>125000</v>
      </c>
      <c r="I612" s="218">
        <f>I613</f>
        <v>125000</v>
      </c>
      <c r="J612" s="239">
        <f t="shared" si="123"/>
        <v>0</v>
      </c>
      <c r="K612" s="239"/>
      <c r="L612" s="218">
        <f>L613</f>
        <v>125000</v>
      </c>
    </row>
    <row r="613" spans="1:12" ht="37.5">
      <c r="A613" s="182" t="s">
        <v>78</v>
      </c>
      <c r="B613" s="181" t="s">
        <v>551</v>
      </c>
      <c r="C613" s="181" t="s">
        <v>77</v>
      </c>
      <c r="D613" s="181" t="s">
        <v>153</v>
      </c>
      <c r="E613" s="189" t="s">
        <v>6</v>
      </c>
      <c r="F613" s="185">
        <f>F614</f>
        <v>124000</v>
      </c>
      <c r="G613" s="185">
        <f aca="true" t="shared" si="139" ref="G613:I614">G614</f>
        <v>100000</v>
      </c>
      <c r="H613" s="185">
        <f t="shared" si="139"/>
        <v>125000</v>
      </c>
      <c r="I613" s="204">
        <f t="shared" si="139"/>
        <v>125000</v>
      </c>
      <c r="J613" s="239">
        <f t="shared" si="123"/>
        <v>0</v>
      </c>
      <c r="K613" s="239"/>
      <c r="L613" s="204">
        <f>L614</f>
        <v>125000</v>
      </c>
    </row>
    <row r="614" spans="1:12" ht="21" customHeight="1">
      <c r="A614" s="182" t="s">
        <v>15</v>
      </c>
      <c r="B614" s="181" t="s">
        <v>551</v>
      </c>
      <c r="C614" s="181" t="s">
        <v>77</v>
      </c>
      <c r="D614" s="181" t="s">
        <v>153</v>
      </c>
      <c r="E614" s="189" t="s">
        <v>16</v>
      </c>
      <c r="F614" s="185">
        <f>F615</f>
        <v>124000</v>
      </c>
      <c r="G614" s="185">
        <f t="shared" si="139"/>
        <v>100000</v>
      </c>
      <c r="H614" s="185">
        <f t="shared" si="139"/>
        <v>125000</v>
      </c>
      <c r="I614" s="204">
        <f t="shared" si="139"/>
        <v>125000</v>
      </c>
      <c r="J614" s="239">
        <f t="shared" si="123"/>
        <v>0</v>
      </c>
      <c r="K614" s="239"/>
      <c r="L614" s="204">
        <f>L615</f>
        <v>125000</v>
      </c>
    </row>
    <row r="615" spans="1:12" ht="56.25">
      <c r="A615" s="182" t="s">
        <v>17</v>
      </c>
      <c r="B615" s="181" t="s">
        <v>551</v>
      </c>
      <c r="C615" s="181" t="s">
        <v>77</v>
      </c>
      <c r="D615" s="181" t="s">
        <v>153</v>
      </c>
      <c r="E615" s="189" t="s">
        <v>18</v>
      </c>
      <c r="F615" s="206">
        <v>124000</v>
      </c>
      <c r="G615" s="206">
        <v>100000</v>
      </c>
      <c r="H615" s="206">
        <v>125000</v>
      </c>
      <c r="I615" s="218">
        <v>125000</v>
      </c>
      <c r="J615" s="239">
        <f t="shared" si="123"/>
        <v>0</v>
      </c>
      <c r="K615" s="239"/>
      <c r="L615" s="218">
        <v>125000</v>
      </c>
    </row>
    <row r="616" spans="1:12" ht="18.75">
      <c r="A616" s="182" t="s">
        <v>116</v>
      </c>
      <c r="B616" s="181" t="s">
        <v>551</v>
      </c>
      <c r="C616" s="181" t="s">
        <v>117</v>
      </c>
      <c r="D616" s="181" t="s">
        <v>126</v>
      </c>
      <c r="E616" s="189" t="s">
        <v>6</v>
      </c>
      <c r="F616" s="185">
        <f aca="true" t="shared" si="140" ref="F616:I617">F617</f>
        <v>20727250</v>
      </c>
      <c r="G616" s="185">
        <f t="shared" si="140"/>
        <v>19189400</v>
      </c>
      <c r="H616" s="185">
        <f t="shared" si="140"/>
        <v>22081996</v>
      </c>
      <c r="I616" s="204">
        <f t="shared" si="140"/>
        <v>21791996</v>
      </c>
      <c r="J616" s="239">
        <f aca="true" t="shared" si="141" ref="J616:J677">I616-H616</f>
        <v>-290000</v>
      </c>
      <c r="K616" s="239"/>
      <c r="L616" s="204">
        <f>L617</f>
        <v>21791996</v>
      </c>
    </row>
    <row r="617" spans="1:12" ht="75">
      <c r="A617" s="219" t="s">
        <v>407</v>
      </c>
      <c r="B617" s="220" t="s">
        <v>551</v>
      </c>
      <c r="C617" s="220" t="s">
        <v>117</v>
      </c>
      <c r="D617" s="220" t="s">
        <v>138</v>
      </c>
      <c r="E617" s="221" t="s">
        <v>6</v>
      </c>
      <c r="F617" s="246">
        <f t="shared" si="140"/>
        <v>20727250</v>
      </c>
      <c r="G617" s="246">
        <f t="shared" si="140"/>
        <v>19189400</v>
      </c>
      <c r="H617" s="246">
        <f t="shared" si="140"/>
        <v>22081996</v>
      </c>
      <c r="I617" s="247">
        <f t="shared" si="140"/>
        <v>21791996</v>
      </c>
      <c r="J617" s="239">
        <f t="shared" si="141"/>
        <v>-290000</v>
      </c>
      <c r="K617" s="239"/>
      <c r="L617" s="247">
        <f>L618</f>
        <v>21791996</v>
      </c>
    </row>
    <row r="618" spans="1:12" ht="56.25">
      <c r="A618" s="223" t="s">
        <v>209</v>
      </c>
      <c r="B618" s="181" t="s">
        <v>551</v>
      </c>
      <c r="C618" s="181" t="s">
        <v>117</v>
      </c>
      <c r="D618" s="181" t="s">
        <v>227</v>
      </c>
      <c r="E618" s="189" t="s">
        <v>6</v>
      </c>
      <c r="F618" s="191">
        <f>F619+F626+F633</f>
        <v>20727250</v>
      </c>
      <c r="G618" s="191">
        <f>G619+G626+G633</f>
        <v>19189400</v>
      </c>
      <c r="H618" s="191">
        <f>H619+H626+H633</f>
        <v>22081996</v>
      </c>
      <c r="I618" s="191">
        <f>I619+I626+I633</f>
        <v>21791996</v>
      </c>
      <c r="J618" s="239">
        <f t="shared" si="141"/>
        <v>-290000</v>
      </c>
      <c r="K618" s="239"/>
      <c r="L618" s="191">
        <f>L619+L626+L633</f>
        <v>21791996</v>
      </c>
    </row>
    <row r="619" spans="1:12" ht="75">
      <c r="A619" s="182" t="s">
        <v>509</v>
      </c>
      <c r="B619" s="181" t="s">
        <v>551</v>
      </c>
      <c r="C619" s="181" t="s">
        <v>117</v>
      </c>
      <c r="D619" s="181" t="s">
        <v>550</v>
      </c>
      <c r="E619" s="189" t="s">
        <v>6</v>
      </c>
      <c r="F619" s="185">
        <f>F620+F622+F624</f>
        <v>4781650</v>
      </c>
      <c r="G619" s="185">
        <f>G620+G622+G624</f>
        <v>3406000</v>
      </c>
      <c r="H619" s="185">
        <f>H620+H622+H624</f>
        <v>5709242</v>
      </c>
      <c r="I619" s="185">
        <f>I620+I622+I624</f>
        <v>5189242</v>
      </c>
      <c r="J619" s="239">
        <f t="shared" si="141"/>
        <v>-520000</v>
      </c>
      <c r="K619" s="239"/>
      <c r="L619" s="185">
        <f>L620+L622+L624</f>
        <v>5189242</v>
      </c>
    </row>
    <row r="620" spans="1:12" ht="57" customHeight="1">
      <c r="A620" s="182" t="s">
        <v>11</v>
      </c>
      <c r="B620" s="181" t="s">
        <v>551</v>
      </c>
      <c r="C620" s="181" t="s">
        <v>117</v>
      </c>
      <c r="D620" s="181" t="s">
        <v>550</v>
      </c>
      <c r="E620" s="189" t="s">
        <v>12</v>
      </c>
      <c r="F620" s="185">
        <f>F621</f>
        <v>4283650</v>
      </c>
      <c r="G620" s="185">
        <f>G621</f>
        <v>3121000</v>
      </c>
      <c r="H620" s="185">
        <f>H621</f>
        <v>5089242</v>
      </c>
      <c r="I620" s="204">
        <f>I621</f>
        <v>5089242</v>
      </c>
      <c r="J620" s="239">
        <f t="shared" si="141"/>
        <v>0</v>
      </c>
      <c r="K620" s="239"/>
      <c r="L620" s="204">
        <f>L621</f>
        <v>5089242</v>
      </c>
    </row>
    <row r="621" spans="1:12" ht="20.25" customHeight="1">
      <c r="A621" s="182" t="s">
        <v>13</v>
      </c>
      <c r="B621" s="181" t="s">
        <v>551</v>
      </c>
      <c r="C621" s="181" t="s">
        <v>117</v>
      </c>
      <c r="D621" s="181" t="s">
        <v>550</v>
      </c>
      <c r="E621" s="189" t="s">
        <v>14</v>
      </c>
      <c r="F621" s="206">
        <v>4283650</v>
      </c>
      <c r="G621" s="206">
        <v>3121000</v>
      </c>
      <c r="H621" s="206">
        <v>5089242</v>
      </c>
      <c r="I621" s="218">
        <v>5089242</v>
      </c>
      <c r="J621" s="239">
        <f t="shared" si="141"/>
        <v>0</v>
      </c>
      <c r="K621" s="239"/>
      <c r="L621" s="218">
        <v>5089242</v>
      </c>
    </row>
    <row r="622" spans="1:12" ht="18.75" customHeight="1">
      <c r="A622" s="182" t="s">
        <v>15</v>
      </c>
      <c r="B622" s="181" t="s">
        <v>551</v>
      </c>
      <c r="C622" s="181" t="s">
        <v>117</v>
      </c>
      <c r="D622" s="181" t="s">
        <v>550</v>
      </c>
      <c r="E622" s="189" t="s">
        <v>16</v>
      </c>
      <c r="F622" s="185">
        <f>F623</f>
        <v>310400</v>
      </c>
      <c r="G622" s="185">
        <f>G623</f>
        <v>100000</v>
      </c>
      <c r="H622" s="185">
        <f>H623</f>
        <v>620000</v>
      </c>
      <c r="I622" s="204">
        <f>I623</f>
        <v>100000</v>
      </c>
      <c r="J622" s="239">
        <f t="shared" si="141"/>
        <v>-520000</v>
      </c>
      <c r="K622" s="239"/>
      <c r="L622" s="204">
        <f>L623</f>
        <v>100000</v>
      </c>
    </row>
    <row r="623" spans="1:12" ht="56.25">
      <c r="A623" s="182" t="s">
        <v>17</v>
      </c>
      <c r="B623" s="181" t="s">
        <v>551</v>
      </c>
      <c r="C623" s="181" t="s">
        <v>117</v>
      </c>
      <c r="D623" s="181" t="s">
        <v>550</v>
      </c>
      <c r="E623" s="189" t="s">
        <v>18</v>
      </c>
      <c r="F623" s="206">
        <v>310400</v>
      </c>
      <c r="G623" s="206">
        <v>100000</v>
      </c>
      <c r="H623" s="206">
        <v>620000</v>
      </c>
      <c r="I623" s="218">
        <f>620000-230000-290000</f>
        <v>100000</v>
      </c>
      <c r="J623" s="239">
        <f t="shared" si="141"/>
        <v>-520000</v>
      </c>
      <c r="K623" s="239"/>
      <c r="L623" s="218">
        <f>620000-230000-290000</f>
        <v>100000</v>
      </c>
    </row>
    <row r="624" spans="1:12" ht="18.75">
      <c r="A624" s="182" t="s">
        <v>19</v>
      </c>
      <c r="B624" s="181" t="s">
        <v>551</v>
      </c>
      <c r="C624" s="181" t="s">
        <v>117</v>
      </c>
      <c r="D624" s="181" t="s">
        <v>550</v>
      </c>
      <c r="E624" s="189" t="s">
        <v>20</v>
      </c>
      <c r="F624" s="241">
        <f>F625</f>
        <v>187600</v>
      </c>
      <c r="G624" s="241">
        <f>G625</f>
        <v>185000</v>
      </c>
      <c r="H624" s="241">
        <f>H625</f>
        <v>0</v>
      </c>
      <c r="I624" s="227">
        <f>I625</f>
        <v>0</v>
      </c>
      <c r="J624" s="239">
        <f t="shared" si="141"/>
        <v>0</v>
      </c>
      <c r="K624" s="239"/>
      <c r="L624" s="227">
        <f>L625</f>
        <v>0</v>
      </c>
    </row>
    <row r="625" spans="1:12" ht="37.5">
      <c r="A625" s="182" t="s">
        <v>21</v>
      </c>
      <c r="B625" s="181" t="s">
        <v>551</v>
      </c>
      <c r="C625" s="181" t="s">
        <v>117</v>
      </c>
      <c r="D625" s="181" t="s">
        <v>550</v>
      </c>
      <c r="E625" s="189" t="s">
        <v>22</v>
      </c>
      <c r="F625" s="206">
        <v>187600</v>
      </c>
      <c r="G625" s="206">
        <v>185000</v>
      </c>
      <c r="H625" s="206">
        <v>0</v>
      </c>
      <c r="I625" s="218">
        <v>0</v>
      </c>
      <c r="J625" s="239">
        <f t="shared" si="141"/>
        <v>0</v>
      </c>
      <c r="K625" s="239"/>
      <c r="L625" s="218">
        <v>0</v>
      </c>
    </row>
    <row r="626" spans="1:12" ht="56.25">
      <c r="A626" s="182" t="s">
        <v>33</v>
      </c>
      <c r="B626" s="181" t="s">
        <v>551</v>
      </c>
      <c r="C626" s="181" t="s">
        <v>117</v>
      </c>
      <c r="D626" s="181" t="s">
        <v>154</v>
      </c>
      <c r="E626" s="189" t="s">
        <v>6</v>
      </c>
      <c r="F626" s="185">
        <f>F627+F629+F631</f>
        <v>13942200</v>
      </c>
      <c r="G626" s="185">
        <f>G627+G629+G631</f>
        <v>13932000</v>
      </c>
      <c r="H626" s="185">
        <f>H627+H629+H631</f>
        <v>14291221</v>
      </c>
      <c r="I626" s="204">
        <f>I627+I629+I631</f>
        <v>14521221</v>
      </c>
      <c r="J626" s="239">
        <f t="shared" si="141"/>
        <v>230000</v>
      </c>
      <c r="K626" s="239"/>
      <c r="L626" s="204">
        <f>L627+L629+L631</f>
        <v>14521221</v>
      </c>
    </row>
    <row r="627" spans="1:12" ht="57" customHeight="1">
      <c r="A627" s="182" t="s">
        <v>11</v>
      </c>
      <c r="B627" s="181" t="s">
        <v>551</v>
      </c>
      <c r="C627" s="181" t="s">
        <v>117</v>
      </c>
      <c r="D627" s="181" t="s">
        <v>154</v>
      </c>
      <c r="E627" s="189" t="s">
        <v>12</v>
      </c>
      <c r="F627" s="185">
        <f>F628</f>
        <v>11192000</v>
      </c>
      <c r="G627" s="185">
        <f>G628</f>
        <v>11192000</v>
      </c>
      <c r="H627" s="185">
        <f>H628</f>
        <v>11638500</v>
      </c>
      <c r="I627" s="204">
        <f>I628</f>
        <v>11638500</v>
      </c>
      <c r="J627" s="239">
        <f t="shared" si="141"/>
        <v>0</v>
      </c>
      <c r="K627" s="239"/>
      <c r="L627" s="204">
        <f>L628</f>
        <v>11638500</v>
      </c>
    </row>
    <row r="628" spans="1:12" ht="37.5">
      <c r="A628" s="182" t="s">
        <v>34</v>
      </c>
      <c r="B628" s="181" t="s">
        <v>551</v>
      </c>
      <c r="C628" s="181" t="s">
        <v>117</v>
      </c>
      <c r="D628" s="181" t="s">
        <v>154</v>
      </c>
      <c r="E628" s="189" t="s">
        <v>35</v>
      </c>
      <c r="F628" s="206">
        <v>11192000</v>
      </c>
      <c r="G628" s="206">
        <v>11192000</v>
      </c>
      <c r="H628" s="206">
        <v>11638500</v>
      </c>
      <c r="I628" s="218">
        <v>11638500</v>
      </c>
      <c r="J628" s="239">
        <f t="shared" si="141"/>
        <v>0</v>
      </c>
      <c r="K628" s="239"/>
      <c r="L628" s="218">
        <v>11638500</v>
      </c>
    </row>
    <row r="629" spans="1:12" ht="19.5" customHeight="1">
      <c r="A629" s="182" t="s">
        <v>15</v>
      </c>
      <c r="B629" s="181" t="s">
        <v>551</v>
      </c>
      <c r="C629" s="181" t="s">
        <v>117</v>
      </c>
      <c r="D629" s="181" t="s">
        <v>154</v>
      </c>
      <c r="E629" s="189" t="s">
        <v>16</v>
      </c>
      <c r="F629" s="185">
        <f>F630</f>
        <v>2708000</v>
      </c>
      <c r="G629" s="185">
        <f>G630</f>
        <v>2700000</v>
      </c>
      <c r="H629" s="185">
        <f>H630</f>
        <v>2613521</v>
      </c>
      <c r="I629" s="204">
        <f>I630</f>
        <v>2843521</v>
      </c>
      <c r="J629" s="239">
        <f t="shared" si="141"/>
        <v>230000</v>
      </c>
      <c r="K629" s="239"/>
      <c r="L629" s="204">
        <f>L630</f>
        <v>2843521</v>
      </c>
    </row>
    <row r="630" spans="1:12" ht="56.25">
      <c r="A630" s="182" t="s">
        <v>17</v>
      </c>
      <c r="B630" s="181" t="s">
        <v>551</v>
      </c>
      <c r="C630" s="181" t="s">
        <v>117</v>
      </c>
      <c r="D630" s="181" t="s">
        <v>154</v>
      </c>
      <c r="E630" s="189" t="s">
        <v>18</v>
      </c>
      <c r="F630" s="206">
        <v>2708000</v>
      </c>
      <c r="G630" s="206">
        <v>2700000</v>
      </c>
      <c r="H630" s="206">
        <v>2613521</v>
      </c>
      <c r="I630" s="218">
        <f>2613521+230000</f>
        <v>2843521</v>
      </c>
      <c r="J630" s="239">
        <f t="shared" si="141"/>
        <v>230000</v>
      </c>
      <c r="K630" s="239"/>
      <c r="L630" s="218">
        <f>2613521+230000</f>
        <v>2843521</v>
      </c>
    </row>
    <row r="631" spans="1:12" ht="18.75">
      <c r="A631" s="182" t="s">
        <v>19</v>
      </c>
      <c r="B631" s="181" t="s">
        <v>551</v>
      </c>
      <c r="C631" s="181" t="s">
        <v>117</v>
      </c>
      <c r="D631" s="181" t="s">
        <v>154</v>
      </c>
      <c r="E631" s="189" t="s">
        <v>20</v>
      </c>
      <c r="F631" s="185">
        <f>F632</f>
        <v>42200</v>
      </c>
      <c r="G631" s="185">
        <f>G632</f>
        <v>40000</v>
      </c>
      <c r="H631" s="185">
        <f>H632</f>
        <v>39200</v>
      </c>
      <c r="I631" s="204">
        <f>I632</f>
        <v>39200</v>
      </c>
      <c r="J631" s="239">
        <f t="shared" si="141"/>
        <v>0</v>
      </c>
      <c r="K631" s="239"/>
      <c r="L631" s="204">
        <f>L632</f>
        <v>39200</v>
      </c>
    </row>
    <row r="632" spans="1:12" ht="37.5">
      <c r="A632" s="182" t="s">
        <v>21</v>
      </c>
      <c r="B632" s="181" t="s">
        <v>551</v>
      </c>
      <c r="C632" s="181" t="s">
        <v>117</v>
      </c>
      <c r="D632" s="181" t="s">
        <v>154</v>
      </c>
      <c r="E632" s="189" t="s">
        <v>22</v>
      </c>
      <c r="F632" s="206">
        <v>42200</v>
      </c>
      <c r="G632" s="206">
        <v>40000</v>
      </c>
      <c r="H632" s="206">
        <v>39200</v>
      </c>
      <c r="I632" s="218">
        <v>39200</v>
      </c>
      <c r="J632" s="239">
        <f t="shared" si="141"/>
        <v>0</v>
      </c>
      <c r="K632" s="239"/>
      <c r="L632" s="218">
        <v>39200</v>
      </c>
    </row>
    <row r="633" spans="1:12" ht="75">
      <c r="A633" s="34" t="s">
        <v>36</v>
      </c>
      <c r="B633" s="181" t="s">
        <v>551</v>
      </c>
      <c r="C633" s="181" t="s">
        <v>117</v>
      </c>
      <c r="D633" s="181" t="s">
        <v>155</v>
      </c>
      <c r="E633" s="189" t="s">
        <v>6</v>
      </c>
      <c r="F633" s="185">
        <f>F634</f>
        <v>2003400</v>
      </c>
      <c r="G633" s="185">
        <f aca="true" t="shared" si="142" ref="G633:I634">G634</f>
        <v>1851400</v>
      </c>
      <c r="H633" s="185">
        <f t="shared" si="142"/>
        <v>2081533</v>
      </c>
      <c r="I633" s="204">
        <f t="shared" si="142"/>
        <v>2081533</v>
      </c>
      <c r="J633" s="239">
        <f t="shared" si="141"/>
        <v>0</v>
      </c>
      <c r="K633" s="239"/>
      <c r="L633" s="204">
        <f>L634</f>
        <v>2081533</v>
      </c>
    </row>
    <row r="634" spans="1:12" ht="56.25">
      <c r="A634" s="182" t="s">
        <v>37</v>
      </c>
      <c r="B634" s="181" t="s">
        <v>551</v>
      </c>
      <c r="C634" s="181" t="s">
        <v>117</v>
      </c>
      <c r="D634" s="181" t="s">
        <v>155</v>
      </c>
      <c r="E634" s="189" t="s">
        <v>38</v>
      </c>
      <c r="F634" s="185">
        <f>F635</f>
        <v>2003400</v>
      </c>
      <c r="G634" s="185">
        <f t="shared" si="142"/>
        <v>1851400</v>
      </c>
      <c r="H634" s="185">
        <f t="shared" si="142"/>
        <v>2081533</v>
      </c>
      <c r="I634" s="204">
        <f t="shared" si="142"/>
        <v>2081533</v>
      </c>
      <c r="J634" s="239">
        <f t="shared" si="141"/>
        <v>0</v>
      </c>
      <c r="K634" s="239"/>
      <c r="L634" s="204">
        <f>L635</f>
        <v>2081533</v>
      </c>
    </row>
    <row r="635" spans="1:12" ht="18.75">
      <c r="A635" s="182" t="s">
        <v>39</v>
      </c>
      <c r="B635" s="181" t="s">
        <v>551</v>
      </c>
      <c r="C635" s="181" t="s">
        <v>117</v>
      </c>
      <c r="D635" s="181" t="s">
        <v>155</v>
      </c>
      <c r="E635" s="189" t="s">
        <v>40</v>
      </c>
      <c r="F635" s="206">
        <v>2003400</v>
      </c>
      <c r="G635" s="206">
        <v>1851400</v>
      </c>
      <c r="H635" s="206">
        <v>2081533</v>
      </c>
      <c r="I635" s="218">
        <v>2081533</v>
      </c>
      <c r="J635" s="239">
        <f t="shared" si="141"/>
        <v>0</v>
      </c>
      <c r="K635" s="239"/>
      <c r="L635" s="218">
        <v>2081533</v>
      </c>
    </row>
    <row r="636" spans="1:12" ht="18.75">
      <c r="A636" s="219" t="s">
        <v>85</v>
      </c>
      <c r="B636" s="220" t="s">
        <v>551</v>
      </c>
      <c r="C636" s="220" t="s">
        <v>86</v>
      </c>
      <c r="D636" s="220" t="s">
        <v>126</v>
      </c>
      <c r="E636" s="221" t="s">
        <v>6</v>
      </c>
      <c r="F636" s="191">
        <f>F637+F643</f>
        <v>5864117</v>
      </c>
      <c r="G636" s="191">
        <f>G637+G643</f>
        <v>4126179</v>
      </c>
      <c r="H636" s="191">
        <f>H637+H643</f>
        <v>4489069</v>
      </c>
      <c r="I636" s="222">
        <f>I637+I643</f>
        <v>4489069</v>
      </c>
      <c r="J636" s="239">
        <f t="shared" si="141"/>
        <v>0</v>
      </c>
      <c r="K636" s="239"/>
      <c r="L636" s="222">
        <f>L637+L643</f>
        <v>4489069</v>
      </c>
    </row>
    <row r="637" spans="1:12" ht="18.75">
      <c r="A637" s="182" t="s">
        <v>94</v>
      </c>
      <c r="B637" s="181" t="s">
        <v>551</v>
      </c>
      <c r="C637" s="181" t="s">
        <v>95</v>
      </c>
      <c r="D637" s="181" t="s">
        <v>126</v>
      </c>
      <c r="E637" s="189" t="s">
        <v>6</v>
      </c>
      <c r="F637" s="185">
        <f>F638</f>
        <v>2460000</v>
      </c>
      <c r="G637" s="185">
        <f aca="true" t="shared" si="143" ref="G637:I641">G638</f>
        <v>2460000</v>
      </c>
      <c r="H637" s="185">
        <f t="shared" si="143"/>
        <v>1310000</v>
      </c>
      <c r="I637" s="204">
        <f t="shared" si="143"/>
        <v>1310000</v>
      </c>
      <c r="J637" s="239">
        <f t="shared" si="141"/>
        <v>0</v>
      </c>
      <c r="K637" s="239"/>
      <c r="L637" s="204">
        <f>L638</f>
        <v>1310000</v>
      </c>
    </row>
    <row r="638" spans="1:12" ht="75">
      <c r="A638" s="219" t="s">
        <v>398</v>
      </c>
      <c r="B638" s="220" t="s">
        <v>551</v>
      </c>
      <c r="C638" s="220" t="s">
        <v>95</v>
      </c>
      <c r="D638" s="220" t="s">
        <v>138</v>
      </c>
      <c r="E638" s="221" t="s">
        <v>6</v>
      </c>
      <c r="F638" s="191">
        <f>F639</f>
        <v>2460000</v>
      </c>
      <c r="G638" s="191">
        <f aca="true" t="shared" si="144" ref="G638:I639">G639</f>
        <v>2460000</v>
      </c>
      <c r="H638" s="191">
        <f t="shared" si="144"/>
        <v>1310000</v>
      </c>
      <c r="I638" s="222">
        <f t="shared" si="144"/>
        <v>1310000</v>
      </c>
      <c r="J638" s="239">
        <f t="shared" si="141"/>
        <v>0</v>
      </c>
      <c r="K638" s="239"/>
      <c r="L638" s="222">
        <f>L639</f>
        <v>1310000</v>
      </c>
    </row>
    <row r="639" spans="1:12" ht="37.5">
      <c r="A639" s="223" t="s">
        <v>764</v>
      </c>
      <c r="B639" s="181" t="s">
        <v>551</v>
      </c>
      <c r="C639" s="181" t="s">
        <v>95</v>
      </c>
      <c r="D639" s="181" t="s">
        <v>762</v>
      </c>
      <c r="E639" s="189" t="s">
        <v>6</v>
      </c>
      <c r="F639" s="185">
        <f>F640</f>
        <v>2460000</v>
      </c>
      <c r="G639" s="185">
        <f t="shared" si="144"/>
        <v>2460000</v>
      </c>
      <c r="H639" s="185">
        <f t="shared" si="144"/>
        <v>1310000</v>
      </c>
      <c r="I639" s="204">
        <f t="shared" si="144"/>
        <v>1310000</v>
      </c>
      <c r="J639" s="239">
        <f t="shared" si="141"/>
        <v>0</v>
      </c>
      <c r="K639" s="239"/>
      <c r="L639" s="204">
        <f>L640</f>
        <v>1310000</v>
      </c>
    </row>
    <row r="640" spans="1:12" ht="150">
      <c r="A640" s="209" t="s">
        <v>408</v>
      </c>
      <c r="B640" s="181" t="s">
        <v>551</v>
      </c>
      <c r="C640" s="181" t="s">
        <v>95</v>
      </c>
      <c r="D640" s="181" t="s">
        <v>763</v>
      </c>
      <c r="E640" s="189" t="s">
        <v>6</v>
      </c>
      <c r="F640" s="185">
        <f>F641</f>
        <v>2460000</v>
      </c>
      <c r="G640" s="185">
        <f t="shared" si="143"/>
        <v>2460000</v>
      </c>
      <c r="H640" s="185">
        <f t="shared" si="143"/>
        <v>1310000</v>
      </c>
      <c r="I640" s="204">
        <f t="shared" si="143"/>
        <v>1310000</v>
      </c>
      <c r="J640" s="239">
        <f t="shared" si="141"/>
        <v>0</v>
      </c>
      <c r="K640" s="239"/>
      <c r="L640" s="204">
        <f>L641</f>
        <v>1310000</v>
      </c>
    </row>
    <row r="641" spans="1:12" ht="37.5">
      <c r="A641" s="182" t="s">
        <v>90</v>
      </c>
      <c r="B641" s="181" t="s">
        <v>551</v>
      </c>
      <c r="C641" s="181" t="s">
        <v>95</v>
      </c>
      <c r="D641" s="181" t="s">
        <v>763</v>
      </c>
      <c r="E641" s="189" t="s">
        <v>91</v>
      </c>
      <c r="F641" s="185">
        <f>F642</f>
        <v>2460000</v>
      </c>
      <c r="G641" s="185">
        <f t="shared" si="143"/>
        <v>2460000</v>
      </c>
      <c r="H641" s="185">
        <f t="shared" si="143"/>
        <v>1310000</v>
      </c>
      <c r="I641" s="204">
        <f t="shared" si="143"/>
        <v>1310000</v>
      </c>
      <c r="J641" s="239">
        <f t="shared" si="141"/>
        <v>0</v>
      </c>
      <c r="K641" s="239"/>
      <c r="L641" s="204">
        <f>L642</f>
        <v>1310000</v>
      </c>
    </row>
    <row r="642" spans="1:12" ht="56.25">
      <c r="A642" s="182" t="s">
        <v>97</v>
      </c>
      <c r="B642" s="181" t="s">
        <v>551</v>
      </c>
      <c r="C642" s="181" t="s">
        <v>95</v>
      </c>
      <c r="D642" s="181" t="s">
        <v>763</v>
      </c>
      <c r="E642" s="189" t="s">
        <v>98</v>
      </c>
      <c r="F642" s="206">
        <v>2460000</v>
      </c>
      <c r="G642" s="206">
        <v>2460000</v>
      </c>
      <c r="H642" s="206">
        <v>1310000</v>
      </c>
      <c r="I642" s="218">
        <v>1310000</v>
      </c>
      <c r="J642" s="239">
        <f t="shared" si="141"/>
        <v>0</v>
      </c>
      <c r="K642" s="239"/>
      <c r="L642" s="218">
        <v>1310000</v>
      </c>
    </row>
    <row r="643" spans="1:12" ht="18.75">
      <c r="A643" s="182" t="s">
        <v>123</v>
      </c>
      <c r="B643" s="181" t="s">
        <v>551</v>
      </c>
      <c r="C643" s="181" t="s">
        <v>124</v>
      </c>
      <c r="D643" s="181" t="s">
        <v>126</v>
      </c>
      <c r="E643" s="189" t="s">
        <v>6</v>
      </c>
      <c r="F643" s="185">
        <f aca="true" t="shared" si="145" ref="F643:I644">F644</f>
        <v>3404117</v>
      </c>
      <c r="G643" s="185">
        <f t="shared" si="145"/>
        <v>1666179</v>
      </c>
      <c r="H643" s="185">
        <f t="shared" si="145"/>
        <v>3179069</v>
      </c>
      <c r="I643" s="204">
        <f t="shared" si="145"/>
        <v>3179069</v>
      </c>
      <c r="J643" s="239">
        <f t="shared" si="141"/>
        <v>0</v>
      </c>
      <c r="K643" s="239"/>
      <c r="L643" s="204">
        <f>L644</f>
        <v>3179069</v>
      </c>
    </row>
    <row r="644" spans="1:12" ht="75">
      <c r="A644" s="219" t="s">
        <v>407</v>
      </c>
      <c r="B644" s="220" t="s">
        <v>551</v>
      </c>
      <c r="C644" s="220" t="s">
        <v>124</v>
      </c>
      <c r="D644" s="220" t="s">
        <v>138</v>
      </c>
      <c r="E644" s="221" t="s">
        <v>6</v>
      </c>
      <c r="F644" s="191">
        <f t="shared" si="145"/>
        <v>3404117</v>
      </c>
      <c r="G644" s="191">
        <f t="shared" si="145"/>
        <v>1666179</v>
      </c>
      <c r="H644" s="191">
        <f t="shared" si="145"/>
        <v>3179069</v>
      </c>
      <c r="I644" s="222">
        <f t="shared" si="145"/>
        <v>3179069</v>
      </c>
      <c r="J644" s="239">
        <f t="shared" si="141"/>
        <v>0</v>
      </c>
      <c r="K644" s="239"/>
      <c r="L644" s="222">
        <f>L645</f>
        <v>3179069</v>
      </c>
    </row>
    <row r="645" spans="1:12" ht="56.25">
      <c r="A645" s="182" t="s">
        <v>399</v>
      </c>
      <c r="B645" s="181" t="s">
        <v>551</v>
      </c>
      <c r="C645" s="181" t="s">
        <v>124</v>
      </c>
      <c r="D645" s="181" t="s">
        <v>139</v>
      </c>
      <c r="E645" s="189" t="s">
        <v>6</v>
      </c>
      <c r="F645" s="185">
        <f aca="true" t="shared" si="146" ref="F645:I646">F646</f>
        <v>3404117</v>
      </c>
      <c r="G645" s="185">
        <f t="shared" si="146"/>
        <v>1666179</v>
      </c>
      <c r="H645" s="185">
        <f t="shared" si="146"/>
        <v>3179069</v>
      </c>
      <c r="I645" s="204">
        <f t="shared" si="146"/>
        <v>3179069</v>
      </c>
      <c r="J645" s="239">
        <f t="shared" si="141"/>
        <v>0</v>
      </c>
      <c r="K645" s="239"/>
      <c r="L645" s="204">
        <f>L646</f>
        <v>3179069</v>
      </c>
    </row>
    <row r="646" spans="1:12" ht="37.5">
      <c r="A646" s="223" t="s">
        <v>204</v>
      </c>
      <c r="B646" s="181" t="s">
        <v>551</v>
      </c>
      <c r="C646" s="181" t="s">
        <v>124</v>
      </c>
      <c r="D646" s="181" t="s">
        <v>235</v>
      </c>
      <c r="E646" s="189" t="s">
        <v>6</v>
      </c>
      <c r="F646" s="185">
        <f t="shared" si="146"/>
        <v>3404117</v>
      </c>
      <c r="G646" s="185">
        <f t="shared" si="146"/>
        <v>1666179</v>
      </c>
      <c r="H646" s="185">
        <f t="shared" si="146"/>
        <v>3179069</v>
      </c>
      <c r="I646" s="204">
        <f t="shared" si="146"/>
        <v>3179069</v>
      </c>
      <c r="J646" s="239">
        <f t="shared" si="141"/>
        <v>0</v>
      </c>
      <c r="K646" s="239"/>
      <c r="L646" s="204">
        <f>L647</f>
        <v>3179069</v>
      </c>
    </row>
    <row r="647" spans="1:12" ht="112.5" customHeight="1">
      <c r="A647" s="209" t="s">
        <v>679</v>
      </c>
      <c r="B647" s="181" t="s">
        <v>551</v>
      </c>
      <c r="C647" s="181" t="s">
        <v>124</v>
      </c>
      <c r="D647" s="181" t="s">
        <v>156</v>
      </c>
      <c r="E647" s="189" t="s">
        <v>6</v>
      </c>
      <c r="F647" s="185">
        <f>F650+F648</f>
        <v>3404117</v>
      </c>
      <c r="G647" s="185">
        <f>G650</f>
        <v>1666179</v>
      </c>
      <c r="H647" s="185">
        <f>H650</f>
        <v>3179069</v>
      </c>
      <c r="I647" s="204">
        <f>I650</f>
        <v>3179069</v>
      </c>
      <c r="J647" s="239">
        <f t="shared" si="141"/>
        <v>0</v>
      </c>
      <c r="K647" s="239"/>
      <c r="L647" s="204">
        <f>L650</f>
        <v>3179069</v>
      </c>
    </row>
    <row r="648" spans="1:12" ht="57" customHeight="1">
      <c r="A648" s="182" t="s">
        <v>15</v>
      </c>
      <c r="B648" s="181" t="s">
        <v>551</v>
      </c>
      <c r="C648" s="181" t="s">
        <v>124</v>
      </c>
      <c r="D648" s="181" t="s">
        <v>156</v>
      </c>
      <c r="E648" s="181" t="s">
        <v>16</v>
      </c>
      <c r="F648" s="185">
        <f>F649</f>
        <v>24000</v>
      </c>
      <c r="G648" s="185">
        <v>0</v>
      </c>
      <c r="H648" s="185">
        <v>0</v>
      </c>
      <c r="I648" s="204"/>
      <c r="J648" s="239">
        <f t="shared" si="141"/>
        <v>0</v>
      </c>
      <c r="K648" s="239"/>
      <c r="L648" s="204"/>
    </row>
    <row r="649" spans="1:12" ht="57" customHeight="1">
      <c r="A649" s="182" t="s">
        <v>17</v>
      </c>
      <c r="B649" s="181" t="s">
        <v>551</v>
      </c>
      <c r="C649" s="181" t="s">
        <v>124</v>
      </c>
      <c r="D649" s="181" t="s">
        <v>156</v>
      </c>
      <c r="E649" s="181" t="s">
        <v>18</v>
      </c>
      <c r="F649" s="185">
        <v>24000</v>
      </c>
      <c r="G649" s="185">
        <v>0</v>
      </c>
      <c r="H649" s="185">
        <v>0</v>
      </c>
      <c r="I649" s="204"/>
      <c r="J649" s="239">
        <f t="shared" si="141"/>
        <v>0</v>
      </c>
      <c r="K649" s="239"/>
      <c r="L649" s="204"/>
    </row>
    <row r="650" spans="1:12" ht="37.5">
      <c r="A650" s="182" t="s">
        <v>90</v>
      </c>
      <c r="B650" s="181" t="s">
        <v>551</v>
      </c>
      <c r="C650" s="181" t="s">
        <v>124</v>
      </c>
      <c r="D650" s="181" t="s">
        <v>156</v>
      </c>
      <c r="E650" s="189" t="s">
        <v>91</v>
      </c>
      <c r="F650" s="185">
        <f>F651</f>
        <v>3380117</v>
      </c>
      <c r="G650" s="185">
        <f>G651</f>
        <v>1666179</v>
      </c>
      <c r="H650" s="185">
        <f>H651</f>
        <v>3179069</v>
      </c>
      <c r="I650" s="204">
        <f>I651</f>
        <v>3179069</v>
      </c>
      <c r="J650" s="239">
        <f t="shared" si="141"/>
        <v>0</v>
      </c>
      <c r="K650" s="239"/>
      <c r="L650" s="204">
        <f>L651</f>
        <v>3179069</v>
      </c>
    </row>
    <row r="651" spans="1:12" ht="56.25">
      <c r="A651" s="182" t="s">
        <v>97</v>
      </c>
      <c r="B651" s="181" t="s">
        <v>551</v>
      </c>
      <c r="C651" s="181" t="s">
        <v>124</v>
      </c>
      <c r="D651" s="181" t="s">
        <v>156</v>
      </c>
      <c r="E651" s="189" t="s">
        <v>98</v>
      </c>
      <c r="F651" s="206">
        <v>3380117</v>
      </c>
      <c r="G651" s="206">
        <v>1666179</v>
      </c>
      <c r="H651" s="206">
        <v>3179069</v>
      </c>
      <c r="I651" s="218">
        <v>3179069</v>
      </c>
      <c r="J651" s="239">
        <f t="shared" si="141"/>
        <v>0</v>
      </c>
      <c r="K651" s="239"/>
      <c r="L651" s="218">
        <v>3179069</v>
      </c>
    </row>
    <row r="652" spans="1:12" ht="18.75">
      <c r="A652" s="219" t="s">
        <v>100</v>
      </c>
      <c r="B652" s="181" t="s">
        <v>551</v>
      </c>
      <c r="C652" s="181" t="s">
        <v>101</v>
      </c>
      <c r="D652" s="220" t="s">
        <v>126</v>
      </c>
      <c r="E652" s="189" t="s">
        <v>6</v>
      </c>
      <c r="F652" s="206">
        <f aca="true" t="shared" si="147" ref="F652:I657">F653</f>
        <v>4493121.65</v>
      </c>
      <c r="G652" s="206">
        <f t="shared" si="147"/>
        <v>410974</v>
      </c>
      <c r="H652" s="206">
        <f t="shared" si="147"/>
        <v>410974</v>
      </c>
      <c r="I652" s="206">
        <f t="shared" si="147"/>
        <v>0</v>
      </c>
      <c r="J652" s="239">
        <f t="shared" si="141"/>
        <v>-410974</v>
      </c>
      <c r="K652" s="239"/>
      <c r="L652" s="206">
        <f aca="true" t="shared" si="148" ref="L652:L657">L653</f>
        <v>0</v>
      </c>
    </row>
    <row r="653" spans="1:12" ht="18.75">
      <c r="A653" s="182" t="s">
        <v>302</v>
      </c>
      <c r="B653" s="181" t="s">
        <v>551</v>
      </c>
      <c r="C653" s="181" t="s">
        <v>301</v>
      </c>
      <c r="D653" s="220" t="s">
        <v>126</v>
      </c>
      <c r="E653" s="189" t="s">
        <v>6</v>
      </c>
      <c r="F653" s="206">
        <f t="shared" si="147"/>
        <v>4493121.65</v>
      </c>
      <c r="G653" s="206">
        <f t="shared" si="147"/>
        <v>410974</v>
      </c>
      <c r="H653" s="206">
        <f t="shared" si="147"/>
        <v>410974</v>
      </c>
      <c r="I653" s="218">
        <f t="shared" si="147"/>
        <v>0</v>
      </c>
      <c r="J653" s="239">
        <f t="shared" si="141"/>
        <v>-410974</v>
      </c>
      <c r="K653" s="239"/>
      <c r="L653" s="218">
        <f t="shared" si="148"/>
        <v>0</v>
      </c>
    </row>
    <row r="654" spans="1:12" ht="75">
      <c r="A654" s="219" t="s">
        <v>380</v>
      </c>
      <c r="B654" s="181" t="s">
        <v>551</v>
      </c>
      <c r="C654" s="181" t="s">
        <v>301</v>
      </c>
      <c r="D654" s="220" t="s">
        <v>200</v>
      </c>
      <c r="E654" s="189" t="s">
        <v>6</v>
      </c>
      <c r="F654" s="206">
        <f t="shared" si="147"/>
        <v>4493121.65</v>
      </c>
      <c r="G654" s="206">
        <f t="shared" si="147"/>
        <v>410974</v>
      </c>
      <c r="H654" s="206">
        <f t="shared" si="147"/>
        <v>410974</v>
      </c>
      <c r="I654" s="218">
        <f t="shared" si="147"/>
        <v>0</v>
      </c>
      <c r="J654" s="239">
        <f t="shared" si="141"/>
        <v>-410974</v>
      </c>
      <c r="K654" s="239"/>
      <c r="L654" s="218">
        <f t="shared" si="148"/>
        <v>0</v>
      </c>
    </row>
    <row r="655" spans="1:12" ht="75">
      <c r="A655" s="182" t="s">
        <v>213</v>
      </c>
      <c r="B655" s="181" t="s">
        <v>551</v>
      </c>
      <c r="C655" s="181" t="s">
        <v>301</v>
      </c>
      <c r="D655" s="181" t="s">
        <v>696</v>
      </c>
      <c r="E655" s="189" t="s">
        <v>6</v>
      </c>
      <c r="F655" s="206">
        <f t="shared" si="147"/>
        <v>4493121.65</v>
      </c>
      <c r="G655" s="206">
        <f t="shared" si="147"/>
        <v>410974</v>
      </c>
      <c r="H655" s="206">
        <f t="shared" si="147"/>
        <v>410974</v>
      </c>
      <c r="I655" s="218">
        <f t="shared" si="147"/>
        <v>0</v>
      </c>
      <c r="J655" s="239">
        <f t="shared" si="141"/>
        <v>-410974</v>
      </c>
      <c r="K655" s="239"/>
      <c r="L655" s="218">
        <f t="shared" si="148"/>
        <v>0</v>
      </c>
    </row>
    <row r="656" spans="1:12" ht="37.5">
      <c r="A656" s="182" t="s">
        <v>381</v>
      </c>
      <c r="B656" s="181" t="s">
        <v>551</v>
      </c>
      <c r="C656" s="181" t="s">
        <v>301</v>
      </c>
      <c r="D656" s="181" t="s">
        <v>304</v>
      </c>
      <c r="E656" s="189" t="s">
        <v>6</v>
      </c>
      <c r="F656" s="206">
        <f>F657+F660+F663</f>
        <v>4493121.65</v>
      </c>
      <c r="G656" s="206">
        <f>G657+G660+G663</f>
        <v>410974</v>
      </c>
      <c r="H656" s="206">
        <f>H657+H660+H663</f>
        <v>410974</v>
      </c>
      <c r="I656" s="206">
        <f>I657+I660+I663</f>
        <v>0</v>
      </c>
      <c r="J656" s="239">
        <f t="shared" si="141"/>
        <v>-410974</v>
      </c>
      <c r="K656" s="239"/>
      <c r="L656" s="206">
        <f>L657+L660+L663</f>
        <v>0</v>
      </c>
    </row>
    <row r="657" spans="1:12" ht="56.25">
      <c r="A657" s="182" t="s">
        <v>282</v>
      </c>
      <c r="B657" s="181" t="s">
        <v>551</v>
      </c>
      <c r="C657" s="181" t="s">
        <v>301</v>
      </c>
      <c r="D657" s="181" t="s">
        <v>303</v>
      </c>
      <c r="E657" s="189" t="s">
        <v>6</v>
      </c>
      <c r="F657" s="206">
        <f>F658</f>
        <v>4493121.65</v>
      </c>
      <c r="G657" s="206">
        <f t="shared" si="147"/>
        <v>410974</v>
      </c>
      <c r="H657" s="206">
        <f t="shared" si="147"/>
        <v>410974</v>
      </c>
      <c r="I657" s="218">
        <f t="shared" si="147"/>
        <v>0</v>
      </c>
      <c r="J657" s="239">
        <f t="shared" si="141"/>
        <v>-410974</v>
      </c>
      <c r="K657" s="239"/>
      <c r="L657" s="218">
        <f t="shared" si="148"/>
        <v>0</v>
      </c>
    </row>
    <row r="658" spans="1:12" ht="56.25">
      <c r="A658" s="182" t="s">
        <v>37</v>
      </c>
      <c r="B658" s="181" t="s">
        <v>551</v>
      </c>
      <c r="C658" s="181" t="s">
        <v>301</v>
      </c>
      <c r="D658" s="181" t="s">
        <v>303</v>
      </c>
      <c r="E658" s="189" t="s">
        <v>38</v>
      </c>
      <c r="F658" s="206">
        <f>F659</f>
        <v>4493121.65</v>
      </c>
      <c r="G658" s="206">
        <f>G659</f>
        <v>410974</v>
      </c>
      <c r="H658" s="206">
        <f>H659</f>
        <v>410974</v>
      </c>
      <c r="I658" s="218">
        <f>I659</f>
        <v>0</v>
      </c>
      <c r="J658" s="239">
        <f t="shared" si="141"/>
        <v>-410974</v>
      </c>
      <c r="K658" s="239"/>
      <c r="L658" s="218">
        <f>L659</f>
        <v>0</v>
      </c>
    </row>
    <row r="659" spans="1:12" ht="18.75">
      <c r="A659" s="182" t="s">
        <v>74</v>
      </c>
      <c r="B659" s="181" t="s">
        <v>551</v>
      </c>
      <c r="C659" s="181" t="s">
        <v>301</v>
      </c>
      <c r="D659" s="181" t="s">
        <v>303</v>
      </c>
      <c r="E659" s="189" t="s">
        <v>75</v>
      </c>
      <c r="F659" s="116">
        <v>4493121.65</v>
      </c>
      <c r="G659" s="206">
        <v>410974</v>
      </c>
      <c r="H659" s="206">
        <v>410974</v>
      </c>
      <c r="I659" s="218">
        <v>0</v>
      </c>
      <c r="J659" s="239">
        <f t="shared" si="141"/>
        <v>-410974</v>
      </c>
      <c r="K659" s="239"/>
      <c r="L659" s="218">
        <v>0</v>
      </c>
    </row>
    <row r="660" spans="1:12" ht="75">
      <c r="A660" s="182" t="s">
        <v>790</v>
      </c>
      <c r="B660" s="181" t="s">
        <v>551</v>
      </c>
      <c r="C660" s="181" t="s">
        <v>301</v>
      </c>
      <c r="D660" s="181" t="s">
        <v>791</v>
      </c>
      <c r="E660" s="189" t="s">
        <v>6</v>
      </c>
      <c r="F660" s="116">
        <f>F661</f>
        <v>0</v>
      </c>
      <c r="G660" s="116">
        <f aca="true" t="shared" si="149" ref="G660:I661">G661</f>
        <v>0</v>
      </c>
      <c r="H660" s="116">
        <f t="shared" si="149"/>
        <v>0</v>
      </c>
      <c r="I660" s="116">
        <f t="shared" si="149"/>
        <v>0</v>
      </c>
      <c r="J660" s="239">
        <f t="shared" si="141"/>
        <v>0</v>
      </c>
      <c r="K660" s="239"/>
      <c r="L660" s="116">
        <f>L661</f>
        <v>0</v>
      </c>
    </row>
    <row r="661" spans="1:12" ht="56.25">
      <c r="A661" s="182" t="s">
        <v>37</v>
      </c>
      <c r="B661" s="181" t="s">
        <v>551</v>
      </c>
      <c r="C661" s="181" t="s">
        <v>301</v>
      </c>
      <c r="D661" s="181" t="s">
        <v>791</v>
      </c>
      <c r="E661" s="189" t="s">
        <v>38</v>
      </c>
      <c r="F661" s="116">
        <f>F662</f>
        <v>0</v>
      </c>
      <c r="G661" s="116">
        <f t="shared" si="149"/>
        <v>0</v>
      </c>
      <c r="H661" s="116">
        <f t="shared" si="149"/>
        <v>0</v>
      </c>
      <c r="I661" s="116">
        <f t="shared" si="149"/>
        <v>0</v>
      </c>
      <c r="J661" s="239">
        <f t="shared" si="141"/>
        <v>0</v>
      </c>
      <c r="K661" s="239"/>
      <c r="L661" s="116">
        <f>L662</f>
        <v>0</v>
      </c>
    </row>
    <row r="662" spans="1:12" ht="18.75">
      <c r="A662" s="182" t="s">
        <v>74</v>
      </c>
      <c r="B662" s="181" t="s">
        <v>551</v>
      </c>
      <c r="C662" s="181" t="s">
        <v>301</v>
      </c>
      <c r="D662" s="181" t="s">
        <v>791</v>
      </c>
      <c r="E662" s="189" t="s">
        <v>75</v>
      </c>
      <c r="F662" s="116">
        <v>0</v>
      </c>
      <c r="G662" s="206">
        <v>0</v>
      </c>
      <c r="H662" s="206"/>
      <c r="I662" s="218"/>
      <c r="J662" s="239">
        <f t="shared" si="141"/>
        <v>0</v>
      </c>
      <c r="K662" s="239"/>
      <c r="L662" s="218"/>
    </row>
    <row r="663" spans="1:12" ht="85.5" customHeight="1">
      <c r="A663" s="182" t="s">
        <v>803</v>
      </c>
      <c r="B663" s="181" t="s">
        <v>551</v>
      </c>
      <c r="C663" s="181" t="s">
        <v>301</v>
      </c>
      <c r="D663" s="181" t="s">
        <v>802</v>
      </c>
      <c r="E663" s="189" t="s">
        <v>6</v>
      </c>
      <c r="F663" s="116">
        <f>F664</f>
        <v>0</v>
      </c>
      <c r="G663" s="116">
        <f aca="true" t="shared" si="150" ref="G663:I664">G664</f>
        <v>0</v>
      </c>
      <c r="H663" s="116">
        <f t="shared" si="150"/>
        <v>0</v>
      </c>
      <c r="I663" s="116">
        <f t="shared" si="150"/>
        <v>0</v>
      </c>
      <c r="J663" s="239">
        <f t="shared" si="141"/>
        <v>0</v>
      </c>
      <c r="K663" s="239"/>
      <c r="L663" s="116">
        <f>L664</f>
        <v>0</v>
      </c>
    </row>
    <row r="664" spans="1:12" ht="26.25" customHeight="1">
      <c r="A664" s="182" t="s">
        <v>37</v>
      </c>
      <c r="B664" s="181" t="s">
        <v>551</v>
      </c>
      <c r="C664" s="181" t="s">
        <v>301</v>
      </c>
      <c r="D664" s="181" t="s">
        <v>802</v>
      </c>
      <c r="E664" s="189" t="s">
        <v>38</v>
      </c>
      <c r="F664" s="116">
        <f>F665</f>
        <v>0</v>
      </c>
      <c r="G664" s="116">
        <f t="shared" si="150"/>
        <v>0</v>
      </c>
      <c r="H664" s="116">
        <f t="shared" si="150"/>
        <v>0</v>
      </c>
      <c r="I664" s="116">
        <f t="shared" si="150"/>
        <v>0</v>
      </c>
      <c r="J664" s="239">
        <f t="shared" si="141"/>
        <v>0</v>
      </c>
      <c r="K664" s="239"/>
      <c r="L664" s="116">
        <f>L665</f>
        <v>0</v>
      </c>
    </row>
    <row r="665" spans="1:12" ht="26.25" customHeight="1">
      <c r="A665" s="182" t="s">
        <v>74</v>
      </c>
      <c r="B665" s="181" t="s">
        <v>551</v>
      </c>
      <c r="C665" s="181" t="s">
        <v>301</v>
      </c>
      <c r="D665" s="181" t="s">
        <v>802</v>
      </c>
      <c r="E665" s="189" t="s">
        <v>75</v>
      </c>
      <c r="F665" s="116"/>
      <c r="G665" s="206"/>
      <c r="H665" s="206"/>
      <c r="I665" s="218"/>
      <c r="J665" s="239">
        <f t="shared" si="141"/>
        <v>0</v>
      </c>
      <c r="K665" s="239"/>
      <c r="L665" s="218"/>
    </row>
    <row r="666" spans="1:12" ht="56.25">
      <c r="A666" s="248" t="s">
        <v>776</v>
      </c>
      <c r="B666" s="249">
        <v>959</v>
      </c>
      <c r="C666" s="250" t="s">
        <v>5</v>
      </c>
      <c r="D666" s="250" t="s">
        <v>126</v>
      </c>
      <c r="E666" s="250" t="s">
        <v>6</v>
      </c>
      <c r="F666" s="251">
        <f>F667</f>
        <v>588570</v>
      </c>
      <c r="G666" s="251">
        <f aca="true" t="shared" si="151" ref="G666:I667">G667</f>
        <v>1252217</v>
      </c>
      <c r="H666" s="251">
        <f t="shared" si="151"/>
        <v>1998700</v>
      </c>
      <c r="I666" s="252">
        <f t="shared" si="151"/>
        <v>1420000</v>
      </c>
      <c r="J666" s="239">
        <f t="shared" si="141"/>
        <v>-578700</v>
      </c>
      <c r="K666" s="239"/>
      <c r="L666" s="252">
        <f>L667</f>
        <v>1420000</v>
      </c>
    </row>
    <row r="667" spans="1:12" ht="37.5">
      <c r="A667" s="182" t="s">
        <v>7</v>
      </c>
      <c r="B667" s="181" t="s">
        <v>777</v>
      </c>
      <c r="C667" s="181" t="s">
        <v>8</v>
      </c>
      <c r="D667" s="181" t="s">
        <v>126</v>
      </c>
      <c r="E667" s="181" t="s">
        <v>6</v>
      </c>
      <c r="F667" s="241">
        <f>F668</f>
        <v>588570</v>
      </c>
      <c r="G667" s="241">
        <f t="shared" si="151"/>
        <v>1252217</v>
      </c>
      <c r="H667" s="241">
        <f t="shared" si="151"/>
        <v>1998700</v>
      </c>
      <c r="I667" s="227">
        <f t="shared" si="151"/>
        <v>1420000</v>
      </c>
      <c r="J667" s="239">
        <f t="shared" si="141"/>
        <v>-578700</v>
      </c>
      <c r="K667" s="239"/>
      <c r="L667" s="227">
        <f>L668</f>
        <v>1420000</v>
      </c>
    </row>
    <row r="668" spans="1:12" ht="75">
      <c r="A668" s="182" t="s">
        <v>9</v>
      </c>
      <c r="B668" s="181" t="s">
        <v>777</v>
      </c>
      <c r="C668" s="181" t="s">
        <v>10</v>
      </c>
      <c r="D668" s="181" t="s">
        <v>126</v>
      </c>
      <c r="E668" s="181" t="s">
        <v>6</v>
      </c>
      <c r="F668" s="185">
        <f>F669</f>
        <v>588570</v>
      </c>
      <c r="G668" s="185">
        <f>G669</f>
        <v>1252217</v>
      </c>
      <c r="H668" s="185">
        <f>H669</f>
        <v>1998700</v>
      </c>
      <c r="I668" s="204">
        <f>I669</f>
        <v>1420000</v>
      </c>
      <c r="J668" s="239">
        <f t="shared" si="141"/>
        <v>-578700</v>
      </c>
      <c r="K668" s="239"/>
      <c r="L668" s="204">
        <f>L669</f>
        <v>1420000</v>
      </c>
    </row>
    <row r="669" spans="1:12" ht="56.25">
      <c r="A669" s="182" t="s">
        <v>132</v>
      </c>
      <c r="B669" s="181" t="s">
        <v>777</v>
      </c>
      <c r="C669" s="181" t="s">
        <v>10</v>
      </c>
      <c r="D669" s="181" t="s">
        <v>127</v>
      </c>
      <c r="E669" s="181" t="s">
        <v>6</v>
      </c>
      <c r="F669" s="185">
        <f>F670+F673</f>
        <v>588570</v>
      </c>
      <c r="G669" s="185">
        <f>G670+G673</f>
        <v>1252217</v>
      </c>
      <c r="H669" s="185">
        <f>H670+H673</f>
        <v>1998700</v>
      </c>
      <c r="I669" s="204">
        <f>I670+I673</f>
        <v>1420000</v>
      </c>
      <c r="J669" s="239">
        <f t="shared" si="141"/>
        <v>-578700</v>
      </c>
      <c r="K669" s="239"/>
      <c r="L669" s="204">
        <f>L670+L673</f>
        <v>1420000</v>
      </c>
    </row>
    <row r="670" spans="1:12" ht="37.5">
      <c r="A670" s="182" t="s">
        <v>778</v>
      </c>
      <c r="B670" s="181" t="s">
        <v>777</v>
      </c>
      <c r="C670" s="181" t="s">
        <v>10</v>
      </c>
      <c r="D670" s="181" t="s">
        <v>143</v>
      </c>
      <c r="E670" s="181" t="s">
        <v>6</v>
      </c>
      <c r="F670" s="185">
        <f>F671</f>
        <v>319630</v>
      </c>
      <c r="G670" s="185">
        <f aca="true" t="shared" si="152" ref="G670:I671">G671</f>
        <v>1252217</v>
      </c>
      <c r="H670" s="185">
        <f t="shared" si="152"/>
        <v>1265600</v>
      </c>
      <c r="I670" s="204">
        <f t="shared" si="152"/>
        <v>1140000</v>
      </c>
      <c r="J670" s="239">
        <f t="shared" si="141"/>
        <v>-125600</v>
      </c>
      <c r="K670" s="239"/>
      <c r="L670" s="204">
        <f>L671</f>
        <v>1140000</v>
      </c>
    </row>
    <row r="671" spans="1:12" ht="131.25">
      <c r="A671" s="182" t="s">
        <v>11</v>
      </c>
      <c r="B671" s="181" t="s">
        <v>777</v>
      </c>
      <c r="C671" s="181" t="s">
        <v>10</v>
      </c>
      <c r="D671" s="181" t="s">
        <v>143</v>
      </c>
      <c r="E671" s="181" t="s">
        <v>12</v>
      </c>
      <c r="F671" s="185">
        <f>F672</f>
        <v>319630</v>
      </c>
      <c r="G671" s="185">
        <f t="shared" si="152"/>
        <v>1252217</v>
      </c>
      <c r="H671" s="185">
        <f t="shared" si="152"/>
        <v>1265600</v>
      </c>
      <c r="I671" s="204">
        <f t="shared" si="152"/>
        <v>1140000</v>
      </c>
      <c r="J671" s="239">
        <f t="shared" si="141"/>
        <v>-125600</v>
      </c>
      <c r="K671" s="239"/>
      <c r="L671" s="204">
        <f>L672</f>
        <v>1140000</v>
      </c>
    </row>
    <row r="672" spans="1:12" ht="56.25">
      <c r="A672" s="182" t="s">
        <v>13</v>
      </c>
      <c r="B672" s="181" t="s">
        <v>777</v>
      </c>
      <c r="C672" s="181" t="s">
        <v>10</v>
      </c>
      <c r="D672" s="181" t="s">
        <v>143</v>
      </c>
      <c r="E672" s="181" t="s">
        <v>14</v>
      </c>
      <c r="F672" s="206">
        <v>319630</v>
      </c>
      <c r="G672" s="185">
        <f>1252217</f>
        <v>1252217</v>
      </c>
      <c r="H672" s="206">
        <v>1265600</v>
      </c>
      <c r="I672" s="218">
        <v>1140000</v>
      </c>
      <c r="J672" s="239">
        <f t="shared" si="141"/>
        <v>-125600</v>
      </c>
      <c r="K672" s="239"/>
      <c r="L672" s="218">
        <v>1140000</v>
      </c>
    </row>
    <row r="673" spans="1:12" ht="75">
      <c r="A673" s="182" t="s">
        <v>509</v>
      </c>
      <c r="B673" s="181" t="s">
        <v>777</v>
      </c>
      <c r="C673" s="181" t="s">
        <v>10</v>
      </c>
      <c r="D673" s="181" t="s">
        <v>510</v>
      </c>
      <c r="E673" s="181" t="s">
        <v>6</v>
      </c>
      <c r="F673" s="206">
        <f>F674+F676</f>
        <v>268940</v>
      </c>
      <c r="G673" s="206">
        <f>G674+G676</f>
        <v>0</v>
      </c>
      <c r="H673" s="206">
        <f>H674+H676</f>
        <v>733100</v>
      </c>
      <c r="I673" s="218">
        <f>I674+I676</f>
        <v>280000</v>
      </c>
      <c r="J673" s="239">
        <f t="shared" si="141"/>
        <v>-453100</v>
      </c>
      <c r="K673" s="239"/>
      <c r="L673" s="218">
        <f>L674+L676</f>
        <v>280000</v>
      </c>
    </row>
    <row r="674" spans="1:12" ht="131.25">
      <c r="A674" s="182" t="s">
        <v>11</v>
      </c>
      <c r="B674" s="181" t="s">
        <v>777</v>
      </c>
      <c r="C674" s="181" t="s">
        <v>10</v>
      </c>
      <c r="D674" s="181" t="s">
        <v>510</v>
      </c>
      <c r="E674" s="181" t="s">
        <v>12</v>
      </c>
      <c r="F674" s="206">
        <f>F675</f>
        <v>172940</v>
      </c>
      <c r="G674" s="206">
        <f>G675</f>
        <v>0</v>
      </c>
      <c r="H674" s="206">
        <f>H675</f>
        <v>703100</v>
      </c>
      <c r="I674" s="218">
        <f>I675</f>
        <v>200000</v>
      </c>
      <c r="J674" s="239">
        <f t="shared" si="141"/>
        <v>-503100</v>
      </c>
      <c r="K674" s="239"/>
      <c r="L674" s="218">
        <f>L675</f>
        <v>200000</v>
      </c>
    </row>
    <row r="675" spans="1:12" ht="56.25">
      <c r="A675" s="182" t="s">
        <v>13</v>
      </c>
      <c r="B675" s="181" t="s">
        <v>777</v>
      </c>
      <c r="C675" s="181" t="s">
        <v>10</v>
      </c>
      <c r="D675" s="181" t="s">
        <v>510</v>
      </c>
      <c r="E675" s="181" t="s">
        <v>14</v>
      </c>
      <c r="F675" s="206">
        <v>172940</v>
      </c>
      <c r="G675" s="206"/>
      <c r="H675" s="206">
        <v>703100</v>
      </c>
      <c r="I675" s="218">
        <v>200000</v>
      </c>
      <c r="J675" s="239">
        <f t="shared" si="141"/>
        <v>-503100</v>
      </c>
      <c r="K675" s="239"/>
      <c r="L675" s="218">
        <v>200000</v>
      </c>
    </row>
    <row r="676" spans="1:12" ht="56.25">
      <c r="A676" s="182" t="s">
        <v>15</v>
      </c>
      <c r="B676" s="181" t="s">
        <v>777</v>
      </c>
      <c r="C676" s="181" t="s">
        <v>10</v>
      </c>
      <c r="D676" s="181" t="s">
        <v>510</v>
      </c>
      <c r="E676" s="181" t="s">
        <v>16</v>
      </c>
      <c r="F676" s="206">
        <f>F677</f>
        <v>96000</v>
      </c>
      <c r="G676" s="206">
        <f>G677</f>
        <v>0</v>
      </c>
      <c r="H676" s="206">
        <f>H677</f>
        <v>30000</v>
      </c>
      <c r="I676" s="218">
        <f>I677</f>
        <v>80000</v>
      </c>
      <c r="J676" s="239">
        <f t="shared" si="141"/>
        <v>50000</v>
      </c>
      <c r="K676" s="239"/>
      <c r="L676" s="218">
        <f>L677</f>
        <v>80000</v>
      </c>
    </row>
    <row r="677" spans="1:14" ht="56.25">
      <c r="A677" s="182" t="s">
        <v>17</v>
      </c>
      <c r="B677" s="181" t="s">
        <v>777</v>
      </c>
      <c r="C677" s="181" t="s">
        <v>10</v>
      </c>
      <c r="D677" s="181" t="s">
        <v>510</v>
      </c>
      <c r="E677" s="181" t="s">
        <v>18</v>
      </c>
      <c r="F677" s="206">
        <v>96000</v>
      </c>
      <c r="G677" s="206"/>
      <c r="H677" s="206">
        <v>30000</v>
      </c>
      <c r="I677" s="218">
        <v>80000</v>
      </c>
      <c r="J677" s="239">
        <f t="shared" si="141"/>
        <v>50000</v>
      </c>
      <c r="K677" s="239"/>
      <c r="L677" s="218">
        <v>80000</v>
      </c>
      <c r="N677" s="4"/>
    </row>
    <row r="678" spans="1:12" ht="18.75">
      <c r="A678" s="305" t="s">
        <v>118</v>
      </c>
      <c r="B678" s="305"/>
      <c r="C678" s="305"/>
      <c r="D678" s="305"/>
      <c r="E678" s="305"/>
      <c r="F678" s="238">
        <f>F14+F36+F457+F496+F666</f>
        <v>1079317856.4</v>
      </c>
      <c r="G678" s="238">
        <f>G14+G36+G457+G496+G666</f>
        <v>713467158.89</v>
      </c>
      <c r="H678" s="238">
        <f>H14+H36+H457+H496+H666</f>
        <v>967274636.6700001</v>
      </c>
      <c r="I678" s="238">
        <f>I14+I36+I457+I496+I666</f>
        <v>953447409.71</v>
      </c>
      <c r="J678" s="238">
        <f>J14+J36+J457+J496+J666</f>
        <v>-13827226.960000038</v>
      </c>
      <c r="K678" s="238">
        <f>SUM(K14:K677)</f>
        <v>0</v>
      </c>
      <c r="L678" s="238">
        <f>I678+K678</f>
        <v>953447409.71</v>
      </c>
    </row>
    <row r="679" spans="8:9" ht="18.75">
      <c r="H679" s="4">
        <f>'прил 7  динамика'!E68-потребность!H678</f>
        <v>-25179917.450000167</v>
      </c>
      <c r="I679" s="4">
        <f>'прил 7  динамика'!E68-потребность!I678</f>
        <v>-11352690.490000129</v>
      </c>
    </row>
    <row r="680" spans="4:14" ht="18.75">
      <c r="D680" s="23" t="s">
        <v>459</v>
      </c>
      <c r="G680" s="53">
        <f>'прил 8'!C9</f>
        <v>426818000</v>
      </c>
      <c r="H680" s="53">
        <f>'прил 7  динамика'!E13</f>
        <v>434727000</v>
      </c>
      <c r="I680" s="151">
        <f>'прил 7  динамика'!E13</f>
        <v>434727000</v>
      </c>
      <c r="N680" s="4"/>
    </row>
    <row r="681" spans="4:9" ht="18.75">
      <c r="D681" s="23" t="s">
        <v>553</v>
      </c>
      <c r="G681" s="53">
        <f>G128+G181+G187+G235+G410+G505+G544+G547+G640+G647+G573+G569+G540+G370+G305+G297+G160+G403+G660+G605+G560+G320+G53</f>
        <v>419314140.4499999</v>
      </c>
      <c r="H681" s="53">
        <f>H128+H181+H187+H235+H410+H505+H544+H547+H640+H647+H573+H569+H540+H370+H305+H297+H160+H403+H660+H605+H560+H320+H53</f>
        <v>466653016.89</v>
      </c>
      <c r="I681" s="53">
        <f>I128+I181+I187+I235+I410+I505+I544+I547+I640+I647+I573+I569+I540+I370+I305+I297+I160+I403+I660+I605+I560+I320+I53+40328000-173500-33760.38</f>
        <v>506664470.21999997</v>
      </c>
    </row>
    <row r="682" spans="4:14" ht="18.75">
      <c r="D682" s="52" t="s">
        <v>779</v>
      </c>
      <c r="G682" s="166">
        <f>G680+G681</f>
        <v>846132140.4499999</v>
      </c>
      <c r="H682" s="166">
        <f>H680+H681</f>
        <v>901380016.89</v>
      </c>
      <c r="I682" s="166">
        <f>I680+I681</f>
        <v>941391470.22</v>
      </c>
      <c r="N682" s="4"/>
    </row>
    <row r="683" ht="18.75">
      <c r="I683" s="4"/>
    </row>
    <row r="684" spans="8:14" ht="18.75">
      <c r="H684" s="53"/>
      <c r="I684" s="53"/>
      <c r="N684" s="4"/>
    </row>
    <row r="685" spans="8:14" ht="18.75">
      <c r="H685" s="53"/>
      <c r="I685" s="53"/>
      <c r="N685" s="4"/>
    </row>
    <row r="686" spans="8:9" ht="18.75">
      <c r="H686" s="53"/>
      <c r="I686" s="53"/>
    </row>
    <row r="687" spans="8:9" ht="18.75">
      <c r="H687" s="53"/>
      <c r="I687" s="4"/>
    </row>
    <row r="688" spans="3:12" ht="18.75">
      <c r="C688" s="130" t="s">
        <v>8</v>
      </c>
      <c r="G688" s="53">
        <f>G15+G37+G458</f>
        <v>99324525.6</v>
      </c>
      <c r="H688" s="53">
        <f>H15+H37+H458</f>
        <v>199319869.74</v>
      </c>
      <c r="I688" s="53">
        <f>I15+I37+I458+I667</f>
        <v>199369869.73999998</v>
      </c>
      <c r="J688" s="53">
        <f>J15+J37+J458+J667</f>
        <v>-1948700.0000000298</v>
      </c>
      <c r="K688" s="53">
        <f>K15+K37+K458+K667</f>
        <v>0</v>
      </c>
      <c r="L688" s="53">
        <f>L15+L37+L458+L667</f>
        <v>137238719.74</v>
      </c>
    </row>
    <row r="689" spans="3:12" ht="18.75">
      <c r="C689" s="130" t="s">
        <v>26</v>
      </c>
      <c r="G689" s="53">
        <f aca="true" t="shared" si="153" ref="G689:L689">G157</f>
        <v>1348180</v>
      </c>
      <c r="H689" s="53">
        <f t="shared" si="153"/>
        <v>1591180</v>
      </c>
      <c r="I689" s="53">
        <f t="shared" si="153"/>
        <v>1591180</v>
      </c>
      <c r="J689" s="53">
        <f t="shared" si="153"/>
        <v>0</v>
      </c>
      <c r="K689" s="53">
        <f t="shared" si="153"/>
        <v>0</v>
      </c>
      <c r="L689" s="53">
        <f t="shared" si="153"/>
        <v>1591180</v>
      </c>
    </row>
    <row r="690" spans="3:12" ht="18.75">
      <c r="C690" s="130" t="s">
        <v>42</v>
      </c>
      <c r="G690" s="53">
        <f aca="true" t="shared" si="154" ref="G690:L690">G167</f>
        <v>440000</v>
      </c>
      <c r="H690" s="53">
        <f t="shared" si="154"/>
        <v>1805000</v>
      </c>
      <c r="I690" s="53">
        <f t="shared" si="154"/>
        <v>991747.04</v>
      </c>
      <c r="J690" s="53">
        <f t="shared" si="154"/>
        <v>-813252.96</v>
      </c>
      <c r="K690" s="53">
        <f t="shared" si="154"/>
        <v>0</v>
      </c>
      <c r="L690" s="53">
        <f t="shared" si="154"/>
        <v>991747.04</v>
      </c>
    </row>
    <row r="691" spans="3:12" ht="18.75">
      <c r="C691" s="130" t="s">
        <v>46</v>
      </c>
      <c r="G691" s="53">
        <f aca="true" t="shared" si="155" ref="G691:L691">G178</f>
        <v>12961514.17</v>
      </c>
      <c r="H691" s="53">
        <f t="shared" si="155"/>
        <v>16011114.17</v>
      </c>
      <c r="I691" s="53">
        <f t="shared" si="155"/>
        <v>13211114.17</v>
      </c>
      <c r="J691" s="53">
        <f t="shared" si="155"/>
        <v>-2800000</v>
      </c>
      <c r="K691" s="53">
        <f t="shared" si="155"/>
        <v>0</v>
      </c>
      <c r="L691" s="53">
        <f t="shared" si="155"/>
        <v>37422264.17</v>
      </c>
    </row>
    <row r="692" spans="3:12" ht="18.75">
      <c r="C692" s="130" t="s">
        <v>55</v>
      </c>
      <c r="G692" s="53">
        <f aca="true" t="shared" si="156" ref="G692:L692">G227</f>
        <v>30324715.14</v>
      </c>
      <c r="H692" s="53">
        <f t="shared" si="156"/>
        <v>47118494.18</v>
      </c>
      <c r="I692" s="53">
        <f t="shared" si="156"/>
        <v>41846494.18</v>
      </c>
      <c r="J692" s="53">
        <f t="shared" si="156"/>
        <v>-5272000</v>
      </c>
      <c r="K692" s="53">
        <f t="shared" si="156"/>
        <v>0</v>
      </c>
      <c r="L692" s="53">
        <f t="shared" si="156"/>
        <v>76906494.18</v>
      </c>
    </row>
    <row r="693" spans="3:12" ht="18.75">
      <c r="C693" s="130" t="s">
        <v>65</v>
      </c>
      <c r="G693" s="53">
        <f aca="true" t="shared" si="157" ref="G693:L693">G326</f>
        <v>515000</v>
      </c>
      <c r="H693" s="53">
        <f t="shared" si="157"/>
        <v>515000</v>
      </c>
      <c r="I693" s="53">
        <f t="shared" si="157"/>
        <v>515000</v>
      </c>
      <c r="J693" s="53">
        <f t="shared" si="157"/>
        <v>0</v>
      </c>
      <c r="K693" s="53">
        <f t="shared" si="157"/>
        <v>0</v>
      </c>
      <c r="L693" s="53">
        <f t="shared" si="157"/>
        <v>515000</v>
      </c>
    </row>
    <row r="694" spans="3:12" ht="18.75">
      <c r="C694" s="130" t="s">
        <v>70</v>
      </c>
      <c r="G694" s="53">
        <f aca="true" t="shared" si="158" ref="G694:L694">G342+G497</f>
        <v>512100956.51000005</v>
      </c>
      <c r="H694" s="53">
        <f t="shared" si="158"/>
        <v>612665896.35</v>
      </c>
      <c r="I694" s="53">
        <f t="shared" si="158"/>
        <v>609783596.35</v>
      </c>
      <c r="J694" s="53">
        <f t="shared" si="158"/>
        <v>-2882300</v>
      </c>
      <c r="K694" s="53">
        <f t="shared" si="158"/>
        <v>0</v>
      </c>
      <c r="L694" s="53">
        <f t="shared" si="158"/>
        <v>612183596.35</v>
      </c>
    </row>
    <row r="695" spans="3:12" ht="18.75">
      <c r="C695" s="130" t="s">
        <v>80</v>
      </c>
      <c r="G695" s="53">
        <f aca="true" t="shared" si="159" ref="G695:L695">G356</f>
        <v>25799948.490000002</v>
      </c>
      <c r="H695" s="53">
        <f t="shared" si="159"/>
        <v>33962060.940000005</v>
      </c>
      <c r="I695" s="53">
        <f t="shared" si="159"/>
        <v>34062060.940000005</v>
      </c>
      <c r="J695" s="53">
        <f t="shared" si="159"/>
        <v>100000</v>
      </c>
      <c r="K695" s="53">
        <f t="shared" si="159"/>
        <v>0</v>
      </c>
      <c r="L695" s="53">
        <f t="shared" si="159"/>
        <v>34522060.940000005</v>
      </c>
    </row>
    <row r="696" spans="3:12" ht="18.75">
      <c r="C696" s="130" t="s">
        <v>86</v>
      </c>
      <c r="G696" s="53">
        <f aca="true" t="shared" si="160" ref="G696:L696">G387+G636</f>
        <v>26150817.98</v>
      </c>
      <c r="H696" s="53">
        <f t="shared" si="160"/>
        <v>46812788.29</v>
      </c>
      <c r="I696" s="53">
        <f t="shared" si="160"/>
        <v>46812788.29</v>
      </c>
      <c r="J696" s="53">
        <f t="shared" si="160"/>
        <v>0</v>
      </c>
      <c r="K696" s="53">
        <f t="shared" si="160"/>
        <v>0</v>
      </c>
      <c r="L696" s="53">
        <f t="shared" si="160"/>
        <v>46812788.29</v>
      </c>
    </row>
    <row r="697" spans="3:12" ht="18.75">
      <c r="C697" s="130" t="s">
        <v>101</v>
      </c>
      <c r="G697" s="53">
        <f aca="true" t="shared" si="161" ref="G697:L697">G426+G652</f>
        <v>2249284</v>
      </c>
      <c r="H697" s="53">
        <f t="shared" si="161"/>
        <v>2974533</v>
      </c>
      <c r="I697" s="53">
        <f t="shared" si="161"/>
        <v>2763559</v>
      </c>
      <c r="J697" s="53">
        <f t="shared" si="161"/>
        <v>-210974</v>
      </c>
      <c r="K697" s="53">
        <f t="shared" si="161"/>
        <v>0</v>
      </c>
      <c r="L697" s="53">
        <f t="shared" si="161"/>
        <v>2763559</v>
      </c>
    </row>
    <row r="698" spans="3:12" ht="18.75">
      <c r="C698" s="23">
        <v>1200</v>
      </c>
      <c r="G698" s="53">
        <f aca="true" t="shared" si="162" ref="G698:L698">G450</f>
        <v>1000000</v>
      </c>
      <c r="H698" s="53">
        <f t="shared" si="162"/>
        <v>2500000</v>
      </c>
      <c r="I698" s="53">
        <f t="shared" si="162"/>
        <v>2500000</v>
      </c>
      <c r="J698" s="53">
        <f t="shared" si="162"/>
        <v>0</v>
      </c>
      <c r="K698" s="53">
        <f t="shared" si="162"/>
        <v>0</v>
      </c>
      <c r="L698" s="53">
        <f t="shared" si="162"/>
        <v>2500000</v>
      </c>
    </row>
    <row r="699" spans="1:12" s="134" customFormat="1" ht="18.75">
      <c r="A699" s="131"/>
      <c r="B699" s="132"/>
      <c r="C699" s="132"/>
      <c r="D699" s="132"/>
      <c r="E699" s="132"/>
      <c r="F699" s="132"/>
      <c r="G699" s="133">
        <f aca="true" t="shared" si="163" ref="G699:L699">SUM(G688:G698)</f>
        <v>712214941.8900001</v>
      </c>
      <c r="H699" s="133">
        <f t="shared" si="163"/>
        <v>965275936.6700001</v>
      </c>
      <c r="I699" s="133">
        <f t="shared" si="163"/>
        <v>953447409.71</v>
      </c>
      <c r="J699" s="133">
        <f t="shared" si="163"/>
        <v>-13827226.96000003</v>
      </c>
      <c r="K699" s="133">
        <f t="shared" si="163"/>
        <v>0</v>
      </c>
      <c r="L699" s="133">
        <f t="shared" si="163"/>
        <v>953447409.71</v>
      </c>
    </row>
    <row r="700" ht="18.75">
      <c r="I700" s="4"/>
    </row>
    <row r="701" ht="18.75">
      <c r="I701" s="4"/>
    </row>
    <row r="702" ht="18.75">
      <c r="I702" s="4"/>
    </row>
    <row r="703" spans="4:12" ht="18.75">
      <c r="D703" s="23" t="s">
        <v>460</v>
      </c>
      <c r="G703" s="167">
        <f aca="true" t="shared" si="164" ref="G703:L703">G392+G413+G418</f>
        <v>19100255.95</v>
      </c>
      <c r="H703" s="167">
        <f t="shared" si="164"/>
        <v>26218976.04</v>
      </c>
      <c r="I703" s="167">
        <f t="shared" si="164"/>
        <v>26218976.04</v>
      </c>
      <c r="J703" s="167">
        <f t="shared" si="164"/>
        <v>0</v>
      </c>
      <c r="K703" s="167">
        <f t="shared" si="164"/>
        <v>0</v>
      </c>
      <c r="L703" s="167">
        <f t="shared" si="164"/>
        <v>26218976.04</v>
      </c>
    </row>
    <row r="704" ht="18.75">
      <c r="I704" s="4"/>
    </row>
    <row r="705" ht="18.75">
      <c r="I705" s="4"/>
    </row>
    <row r="706" spans="1:12" ht="18.75">
      <c r="A706" s="23"/>
      <c r="E706" s="23" t="s">
        <v>809</v>
      </c>
      <c r="G706" s="151">
        <f>G673+G670+G619+G471+G464+G461+G111+G45+G40+G18</f>
        <v>74810218</v>
      </c>
      <c r="H706" s="151">
        <f>H673+H670+H619+H471+H464+H461+H111+H45+H40+H18</f>
        <v>79923079.81</v>
      </c>
      <c r="I706" s="151">
        <f>I673+I619+I471+I464+I461+I111+I45+I40+I18</f>
        <v>77684379.81</v>
      </c>
      <c r="J706" s="151">
        <f>J673+J619+J471+J464+J461+J111+J45+J40+J18</f>
        <v>-973100</v>
      </c>
      <c r="K706" s="151">
        <f>K673+K619+K471+K464+K461+K111+K45+K40+K18</f>
        <v>0</v>
      </c>
      <c r="L706" s="151">
        <f>L673+L619+L471+L464+L461+L111+L45+L40+L18</f>
        <v>77684379.81</v>
      </c>
    </row>
    <row r="707" spans="1:9" ht="18.75">
      <c r="A707" s="23"/>
      <c r="G707" s="23"/>
      <c r="H707" s="23"/>
      <c r="I707" s="4"/>
    </row>
    <row r="708" spans="1:9" ht="18.75">
      <c r="A708" s="23"/>
      <c r="E708" s="23" t="s">
        <v>810</v>
      </c>
      <c r="F708" s="23">
        <v>24.46</v>
      </c>
      <c r="G708" s="151"/>
      <c r="H708" s="151"/>
      <c r="I708" s="151">
        <f>'прил 7  динамика'!E13*24.46%</f>
        <v>106334224.2</v>
      </c>
    </row>
    <row r="709" spans="1:9" ht="18.75">
      <c r="A709" s="23"/>
      <c r="G709" s="151"/>
      <c r="H709" s="151"/>
      <c r="I709" s="4">
        <f>I708-I706</f>
        <v>28649844.39</v>
      </c>
    </row>
    <row r="710" spans="1:9" ht="18.75">
      <c r="A710" s="23"/>
      <c r="G710" s="23"/>
      <c r="H710" s="23"/>
      <c r="I710" s="4"/>
    </row>
    <row r="711" spans="1:9" ht="18.75">
      <c r="A711" s="23"/>
      <c r="C711" s="23" t="s">
        <v>811</v>
      </c>
      <c r="E711" s="304">
        <v>2035800</v>
      </c>
      <c r="F711" s="304"/>
      <c r="G711" s="151">
        <f>F42</f>
        <v>2523500</v>
      </c>
      <c r="H711" s="151">
        <f>G42</f>
        <v>2463500</v>
      </c>
      <c r="I711" s="151">
        <f>H42</f>
        <v>2846266</v>
      </c>
    </row>
    <row r="712" spans="1:9" ht="18.75">
      <c r="A712" s="23"/>
      <c r="C712" s="23" t="s">
        <v>683</v>
      </c>
      <c r="E712" s="304">
        <v>2035800</v>
      </c>
      <c r="F712" s="304"/>
      <c r="G712" s="151">
        <f>F463</f>
        <v>2328541</v>
      </c>
      <c r="H712" s="151">
        <f>G463</f>
        <v>2207541</v>
      </c>
      <c r="I712" s="151">
        <f>H463</f>
        <v>2517857.96</v>
      </c>
    </row>
    <row r="713" spans="1:9" ht="18.75">
      <c r="A713" s="23"/>
      <c r="C713" s="23" t="s">
        <v>812</v>
      </c>
      <c r="E713" s="304">
        <v>1399600</v>
      </c>
      <c r="F713" s="304"/>
      <c r="G713" s="151">
        <f>G672</f>
        <v>1252217</v>
      </c>
      <c r="H713" s="151">
        <f>H672</f>
        <v>1265600</v>
      </c>
      <c r="I713" s="151">
        <f>I672</f>
        <v>1140000</v>
      </c>
    </row>
    <row r="714" spans="1:9" ht="18.75">
      <c r="A714" s="23"/>
      <c r="G714" s="23"/>
      <c r="H714" s="23"/>
      <c r="I714" s="4"/>
    </row>
    <row r="715" spans="1:9" ht="18.75">
      <c r="A715" s="23"/>
      <c r="C715" s="23" t="s">
        <v>813</v>
      </c>
      <c r="F715" s="151">
        <f>I678*3%</f>
        <v>28603422.2913</v>
      </c>
      <c r="G715" s="151">
        <f>I678*3%</f>
        <v>28603422.2913</v>
      </c>
      <c r="H715" s="23"/>
      <c r="I715" s="4"/>
    </row>
    <row r="716" spans="1:9" ht="18.75">
      <c r="A716" s="23"/>
      <c r="G716" s="23"/>
      <c r="H716" s="23"/>
      <c r="I716" s="4">
        <f>I706+I711+I712+I713</f>
        <v>84188503.77</v>
      </c>
    </row>
    <row r="717" spans="1:9" ht="18.75">
      <c r="A717" s="23"/>
      <c r="G717" s="23"/>
      <c r="H717" s="23"/>
      <c r="I717" s="4"/>
    </row>
    <row r="718" spans="1:9" ht="18.75">
      <c r="A718" s="23"/>
      <c r="G718" s="23"/>
      <c r="H718" s="23"/>
      <c r="I718" s="4"/>
    </row>
    <row r="719" spans="1:9" ht="18.75">
      <c r="A719" s="23"/>
      <c r="G719" s="23"/>
      <c r="H719" s="23"/>
      <c r="I719" s="4"/>
    </row>
    <row r="720" spans="1:9" ht="18.75">
      <c r="A720" s="23"/>
      <c r="G720" s="23"/>
      <c r="H720" s="23"/>
      <c r="I720" s="4"/>
    </row>
    <row r="721" spans="1:9" ht="18.75">
      <c r="A721" s="23"/>
      <c r="G721" s="23"/>
      <c r="H721" s="23"/>
      <c r="I721" s="4"/>
    </row>
    <row r="722" spans="1:9" ht="18.75">
      <c r="A722" s="23"/>
      <c r="G722" s="23"/>
      <c r="H722" s="23"/>
      <c r="I722" s="4"/>
    </row>
    <row r="723" spans="1:9" ht="18.75">
      <c r="A723" s="23"/>
      <c r="G723" s="23"/>
      <c r="H723" s="23"/>
      <c r="I723" s="4"/>
    </row>
    <row r="724" spans="1:9" ht="18.75">
      <c r="A724" s="23"/>
      <c r="G724" s="23"/>
      <c r="H724" s="23"/>
      <c r="I724" s="4"/>
    </row>
    <row r="725" spans="1:9" ht="18.75">
      <c r="A725" s="23"/>
      <c r="G725" s="23"/>
      <c r="H725" s="23"/>
      <c r="I725" s="4"/>
    </row>
    <row r="726" spans="1:9" ht="18.75">
      <c r="A726" s="23"/>
      <c r="G726" s="23"/>
      <c r="H726" s="23"/>
      <c r="I726" s="4"/>
    </row>
    <row r="727" spans="1:9" ht="18.75">
      <c r="A727" s="23"/>
      <c r="G727" s="23"/>
      <c r="H727" s="23"/>
      <c r="I727" s="4"/>
    </row>
    <row r="728" spans="1:9" ht="18.75">
      <c r="A728" s="23"/>
      <c r="G728" s="23"/>
      <c r="H728" s="23"/>
      <c r="I728" s="4"/>
    </row>
    <row r="729" spans="1:9" ht="18.75">
      <c r="A729" s="23"/>
      <c r="G729" s="23"/>
      <c r="H729" s="23"/>
      <c r="I729" s="4"/>
    </row>
    <row r="730" spans="1:9" ht="18.75">
      <c r="A730" s="23"/>
      <c r="G730" s="23"/>
      <c r="H730" s="23"/>
      <c r="I730" s="4"/>
    </row>
    <row r="731" spans="1:9" ht="18.75">
      <c r="A731" s="23"/>
      <c r="G731" s="23"/>
      <c r="H731" s="23"/>
      <c r="I731" s="4"/>
    </row>
    <row r="732" spans="1:9" ht="18.75">
      <c r="A732" s="23"/>
      <c r="G732" s="23"/>
      <c r="H732" s="23"/>
      <c r="I732" s="4"/>
    </row>
    <row r="733" spans="1:9" ht="18.75">
      <c r="A733" s="23"/>
      <c r="G733" s="23"/>
      <c r="H733" s="23"/>
      <c r="I733" s="4"/>
    </row>
    <row r="734" spans="1:9" ht="18.75">
      <c r="A734" s="23"/>
      <c r="G734" s="23"/>
      <c r="H734" s="23"/>
      <c r="I734" s="4"/>
    </row>
    <row r="735" spans="1:9" ht="18.75">
      <c r="A735" s="23"/>
      <c r="G735" s="23"/>
      <c r="H735" s="23"/>
      <c r="I735" s="4"/>
    </row>
    <row r="736" spans="1:9" ht="18.75">
      <c r="A736" s="23"/>
      <c r="G736" s="23"/>
      <c r="H736" s="23"/>
      <c r="I736" s="4"/>
    </row>
    <row r="737" spans="1:9" ht="18.75">
      <c r="A737" s="23"/>
      <c r="G737" s="23"/>
      <c r="H737" s="23"/>
      <c r="I737" s="4"/>
    </row>
    <row r="738" spans="1:9" ht="18.75">
      <c r="A738" s="23"/>
      <c r="G738" s="23"/>
      <c r="H738" s="23"/>
      <c r="I738" s="4"/>
    </row>
    <row r="739" spans="1:9" ht="18.75">
      <c r="A739" s="23"/>
      <c r="G739" s="23"/>
      <c r="H739" s="23"/>
      <c r="I739" s="4"/>
    </row>
    <row r="740" spans="1:9" ht="18.75">
      <c r="A740" s="23"/>
      <c r="G740" s="23"/>
      <c r="H740" s="23"/>
      <c r="I740" s="4"/>
    </row>
    <row r="741" spans="1:9" ht="18.75">
      <c r="A741" s="23"/>
      <c r="G741" s="23"/>
      <c r="H741" s="23"/>
      <c r="I741" s="4"/>
    </row>
    <row r="742" spans="1:9" ht="18.75">
      <c r="A742" s="23"/>
      <c r="G742" s="23"/>
      <c r="H742" s="23"/>
      <c r="I742" s="4"/>
    </row>
    <row r="743" spans="1:9" ht="18.75">
      <c r="A743" s="23"/>
      <c r="G743" s="23"/>
      <c r="H743" s="23"/>
      <c r="I743" s="4"/>
    </row>
    <row r="744" spans="1:9" ht="18.75">
      <c r="A744" s="23"/>
      <c r="G744" s="23"/>
      <c r="H744" s="23"/>
      <c r="I744" s="4"/>
    </row>
    <row r="745" spans="1:9" ht="18.75">
      <c r="A745" s="23"/>
      <c r="G745" s="23"/>
      <c r="H745" s="23"/>
      <c r="I745" s="4"/>
    </row>
    <row r="746" spans="1:9" ht="18.75">
      <c r="A746" s="23"/>
      <c r="G746" s="23"/>
      <c r="H746" s="23"/>
      <c r="I746" s="4"/>
    </row>
    <row r="747" spans="1:9" ht="18.75">
      <c r="A747" s="23"/>
      <c r="G747" s="23"/>
      <c r="H747" s="23"/>
      <c r="I747" s="4"/>
    </row>
    <row r="748" spans="1:9" ht="18.75">
      <c r="A748" s="23"/>
      <c r="G748" s="23"/>
      <c r="H748" s="23"/>
      <c r="I748" s="4"/>
    </row>
    <row r="749" spans="1:9" ht="18.75">
      <c r="A749" s="23"/>
      <c r="G749" s="23"/>
      <c r="H749" s="23"/>
      <c r="I749" s="4"/>
    </row>
    <row r="750" spans="1:9" ht="18.75">
      <c r="A750" s="23"/>
      <c r="G750" s="23"/>
      <c r="H750" s="23"/>
      <c r="I750" s="4"/>
    </row>
    <row r="751" spans="1:9" ht="18.75">
      <c r="A751" s="23"/>
      <c r="G751" s="23"/>
      <c r="H751" s="23"/>
      <c r="I751" s="4"/>
    </row>
    <row r="752" spans="1:9" ht="18.75">
      <c r="A752" s="23"/>
      <c r="G752" s="23"/>
      <c r="H752" s="23"/>
      <c r="I752" s="4"/>
    </row>
    <row r="753" spans="1:9" ht="18.75">
      <c r="A753" s="23"/>
      <c r="G753" s="23"/>
      <c r="H753" s="23"/>
      <c r="I753" s="4"/>
    </row>
    <row r="754" spans="1:9" ht="18.75">
      <c r="A754" s="23"/>
      <c r="G754" s="23"/>
      <c r="H754" s="23"/>
      <c r="I754" s="4"/>
    </row>
    <row r="755" spans="1:9" ht="18.75">
      <c r="A755" s="23"/>
      <c r="G755" s="23"/>
      <c r="H755" s="23"/>
      <c r="I755" s="4"/>
    </row>
    <row r="756" spans="1:9" ht="18.75">
      <c r="A756" s="23"/>
      <c r="G756" s="23"/>
      <c r="H756" s="23"/>
      <c r="I756" s="4"/>
    </row>
    <row r="757" spans="1:9" ht="18.75">
      <c r="A757" s="23"/>
      <c r="G757" s="23"/>
      <c r="H757" s="23"/>
      <c r="I757" s="4"/>
    </row>
    <row r="758" spans="1:9" ht="18.75">
      <c r="A758" s="23"/>
      <c r="G758" s="23"/>
      <c r="H758" s="23"/>
      <c r="I758" s="4"/>
    </row>
    <row r="759" spans="1:9" ht="18.75">
      <c r="A759" s="23"/>
      <c r="G759" s="23"/>
      <c r="H759" s="23"/>
      <c r="I759" s="4"/>
    </row>
    <row r="760" spans="1:9" ht="18.75">
      <c r="A760" s="23"/>
      <c r="G760" s="23"/>
      <c r="H760" s="23"/>
      <c r="I760" s="4"/>
    </row>
    <row r="761" spans="1:9" ht="18.75">
      <c r="A761" s="23"/>
      <c r="G761" s="23"/>
      <c r="H761" s="23"/>
      <c r="I761" s="4"/>
    </row>
    <row r="762" spans="1:9" ht="18.75">
      <c r="A762" s="23"/>
      <c r="G762" s="23"/>
      <c r="H762" s="23"/>
      <c r="I762" s="4"/>
    </row>
    <row r="763" spans="1:9" ht="18.75">
      <c r="A763" s="23"/>
      <c r="G763" s="23"/>
      <c r="H763" s="23"/>
      <c r="I763" s="4"/>
    </row>
    <row r="764" spans="1:9" ht="18.75">
      <c r="A764" s="23"/>
      <c r="G764" s="23"/>
      <c r="H764" s="23"/>
      <c r="I764" s="4"/>
    </row>
    <row r="765" spans="1:9" ht="18.75">
      <c r="A765" s="23"/>
      <c r="G765" s="23"/>
      <c r="H765" s="23"/>
      <c r="I765" s="4"/>
    </row>
    <row r="766" spans="1:9" ht="18.75">
      <c r="A766" s="23"/>
      <c r="G766" s="23"/>
      <c r="H766" s="23"/>
      <c r="I766" s="4"/>
    </row>
    <row r="767" spans="1:9" ht="18.75">
      <c r="A767" s="23"/>
      <c r="G767" s="23"/>
      <c r="H767" s="23"/>
      <c r="I767" s="4"/>
    </row>
    <row r="768" spans="1:9" ht="18.75">
      <c r="A768" s="23"/>
      <c r="G768" s="23"/>
      <c r="H768" s="23"/>
      <c r="I768" s="4"/>
    </row>
    <row r="769" spans="1:9" ht="18.75">
      <c r="A769" s="23"/>
      <c r="G769" s="23"/>
      <c r="H769" s="23"/>
      <c r="I769" s="4"/>
    </row>
    <row r="770" spans="1:9" ht="18.75">
      <c r="A770" s="23"/>
      <c r="G770" s="23"/>
      <c r="H770" s="23"/>
      <c r="I770" s="4"/>
    </row>
    <row r="771" spans="1:9" ht="18.75">
      <c r="A771" s="23"/>
      <c r="G771" s="23"/>
      <c r="H771" s="23"/>
      <c r="I771" s="4"/>
    </row>
    <row r="772" spans="1:9" ht="18.75">
      <c r="A772" s="23"/>
      <c r="G772" s="23"/>
      <c r="H772" s="23"/>
      <c r="I772" s="4"/>
    </row>
    <row r="773" spans="1:9" ht="18.75">
      <c r="A773" s="23"/>
      <c r="G773" s="23"/>
      <c r="H773" s="23"/>
      <c r="I773" s="4"/>
    </row>
    <row r="774" spans="1:9" ht="18.75">
      <c r="A774" s="23"/>
      <c r="G774" s="23"/>
      <c r="H774" s="23"/>
      <c r="I774" s="4"/>
    </row>
    <row r="775" spans="1:9" ht="18.75">
      <c r="A775" s="23"/>
      <c r="G775" s="23"/>
      <c r="H775" s="23"/>
      <c r="I775" s="4"/>
    </row>
    <row r="776" spans="1:9" ht="18.75">
      <c r="A776" s="23"/>
      <c r="G776" s="23"/>
      <c r="H776" s="23"/>
      <c r="I776" s="4"/>
    </row>
    <row r="777" spans="1:9" ht="18.75">
      <c r="A777" s="23"/>
      <c r="G777" s="23"/>
      <c r="H777" s="23"/>
      <c r="I777" s="4"/>
    </row>
    <row r="778" spans="1:9" ht="18.75">
      <c r="A778" s="23"/>
      <c r="G778" s="23"/>
      <c r="H778" s="23"/>
      <c r="I778" s="4"/>
    </row>
    <row r="779" spans="1:9" ht="18.75">
      <c r="A779" s="23"/>
      <c r="G779" s="23"/>
      <c r="H779" s="23"/>
      <c r="I779" s="4"/>
    </row>
    <row r="780" spans="1:9" ht="18.75">
      <c r="A780" s="23"/>
      <c r="G780" s="23"/>
      <c r="H780" s="23"/>
      <c r="I780" s="4"/>
    </row>
    <row r="781" spans="1:9" ht="18.75">
      <c r="A781" s="23"/>
      <c r="G781" s="23"/>
      <c r="H781" s="23"/>
      <c r="I781" s="4"/>
    </row>
    <row r="782" spans="1:9" ht="18.75">
      <c r="A782" s="23"/>
      <c r="G782" s="23"/>
      <c r="H782" s="23"/>
      <c r="I782" s="4"/>
    </row>
    <row r="783" spans="1:9" ht="18.75">
      <c r="A783" s="23"/>
      <c r="G783" s="23"/>
      <c r="H783" s="23"/>
      <c r="I783" s="4"/>
    </row>
    <row r="784" spans="1:9" ht="18.75">
      <c r="A784" s="23"/>
      <c r="G784" s="23"/>
      <c r="H784" s="23"/>
      <c r="I784" s="4"/>
    </row>
    <row r="785" spans="1:9" ht="18.75">
      <c r="A785" s="23"/>
      <c r="G785" s="23"/>
      <c r="H785" s="23"/>
      <c r="I785" s="4"/>
    </row>
    <row r="786" spans="1:9" ht="18.75">
      <c r="A786" s="23"/>
      <c r="G786" s="23"/>
      <c r="H786" s="23"/>
      <c r="I786" s="4"/>
    </row>
    <row r="787" spans="1:9" ht="18.75">
      <c r="A787" s="23"/>
      <c r="G787" s="23"/>
      <c r="H787" s="23"/>
      <c r="I787" s="4"/>
    </row>
    <row r="788" spans="1:9" ht="18.75">
      <c r="A788" s="23"/>
      <c r="G788" s="23"/>
      <c r="H788" s="23"/>
      <c r="I788" s="4"/>
    </row>
    <row r="789" spans="1:9" ht="18.75">
      <c r="A789" s="23"/>
      <c r="G789" s="23"/>
      <c r="H789" s="23"/>
      <c r="I789" s="4"/>
    </row>
    <row r="790" spans="1:9" ht="18.75">
      <c r="A790" s="23"/>
      <c r="G790" s="23"/>
      <c r="H790" s="23"/>
      <c r="I790" s="4"/>
    </row>
    <row r="791" spans="1:9" ht="18.75">
      <c r="A791" s="23"/>
      <c r="G791" s="23"/>
      <c r="H791" s="23"/>
      <c r="I791" s="4"/>
    </row>
    <row r="792" spans="1:9" ht="18.75">
      <c r="A792" s="23"/>
      <c r="G792" s="23"/>
      <c r="H792" s="23"/>
      <c r="I792" s="4"/>
    </row>
    <row r="793" spans="1:9" ht="18.75">
      <c r="A793" s="23"/>
      <c r="G793" s="23"/>
      <c r="H793" s="23"/>
      <c r="I793" s="4"/>
    </row>
    <row r="794" spans="1:9" ht="18.75">
      <c r="A794" s="23"/>
      <c r="G794" s="23"/>
      <c r="H794" s="23"/>
      <c r="I794" s="4"/>
    </row>
    <row r="795" spans="1:9" ht="18.75">
      <c r="A795" s="23"/>
      <c r="G795" s="23"/>
      <c r="H795" s="23"/>
      <c r="I795" s="4"/>
    </row>
    <row r="796" spans="1:9" ht="18.75">
      <c r="A796" s="23"/>
      <c r="G796" s="23"/>
      <c r="H796" s="23"/>
      <c r="I796" s="4"/>
    </row>
    <row r="797" spans="1:9" ht="18.75">
      <c r="A797" s="23"/>
      <c r="G797" s="23"/>
      <c r="H797" s="23"/>
      <c r="I797" s="4"/>
    </row>
    <row r="798" spans="1:9" ht="18.75">
      <c r="A798" s="23"/>
      <c r="G798" s="23"/>
      <c r="H798" s="23"/>
      <c r="I798" s="4"/>
    </row>
    <row r="799" spans="1:9" ht="18.75">
      <c r="A799" s="23"/>
      <c r="G799" s="23"/>
      <c r="H799" s="23"/>
      <c r="I799" s="4"/>
    </row>
    <row r="800" spans="1:9" ht="18.75">
      <c r="A800" s="23"/>
      <c r="G800" s="23"/>
      <c r="H800" s="23"/>
      <c r="I800" s="4"/>
    </row>
    <row r="801" spans="1:9" ht="18.75">
      <c r="A801" s="23"/>
      <c r="G801" s="23"/>
      <c r="H801" s="23"/>
      <c r="I801" s="4"/>
    </row>
    <row r="802" spans="1:9" ht="18.75">
      <c r="A802" s="23"/>
      <c r="G802" s="23"/>
      <c r="H802" s="23"/>
      <c r="I802" s="4"/>
    </row>
    <row r="803" spans="1:9" ht="18.75">
      <c r="A803" s="23"/>
      <c r="G803" s="23"/>
      <c r="H803" s="23"/>
      <c r="I803" s="4"/>
    </row>
    <row r="804" spans="1:9" ht="18.75">
      <c r="A804" s="23"/>
      <c r="G804" s="23"/>
      <c r="H804" s="23"/>
      <c r="I804" s="4"/>
    </row>
    <row r="805" spans="1:9" ht="18.75">
      <c r="A805" s="23"/>
      <c r="G805" s="23"/>
      <c r="H805" s="23"/>
      <c r="I805" s="4"/>
    </row>
    <row r="806" spans="1:9" ht="18.75">
      <c r="A806" s="23"/>
      <c r="G806" s="23"/>
      <c r="H806" s="23"/>
      <c r="I806" s="4"/>
    </row>
    <row r="807" spans="1:9" ht="18.75">
      <c r="A807" s="23"/>
      <c r="G807" s="23"/>
      <c r="H807" s="23"/>
      <c r="I807" s="4"/>
    </row>
    <row r="808" spans="1:9" ht="18.75">
      <c r="A808" s="23"/>
      <c r="G808" s="23"/>
      <c r="H808" s="23"/>
      <c r="I808" s="4"/>
    </row>
    <row r="809" spans="1:9" ht="18.75">
      <c r="A809" s="23"/>
      <c r="G809" s="23"/>
      <c r="H809" s="23"/>
      <c r="I809" s="4"/>
    </row>
    <row r="810" spans="1:9" ht="18.75">
      <c r="A810" s="23"/>
      <c r="G810" s="23"/>
      <c r="H810" s="23"/>
      <c r="I810" s="4"/>
    </row>
    <row r="811" spans="1:9" ht="18.75">
      <c r="A811" s="23"/>
      <c r="G811" s="23"/>
      <c r="H811" s="23"/>
      <c r="I811" s="4"/>
    </row>
    <row r="812" spans="1:9" ht="18.75">
      <c r="A812" s="23"/>
      <c r="G812" s="23"/>
      <c r="H812" s="23"/>
      <c r="I812" s="4"/>
    </row>
    <row r="813" spans="1:9" ht="18.75">
      <c r="A813" s="23"/>
      <c r="G813" s="23"/>
      <c r="H813" s="23"/>
      <c r="I813" s="4"/>
    </row>
    <row r="814" spans="1:9" ht="18.75">
      <c r="A814" s="23"/>
      <c r="G814" s="23"/>
      <c r="H814" s="23"/>
      <c r="I814" s="4"/>
    </row>
    <row r="815" spans="1:9" ht="18.75">
      <c r="A815" s="23"/>
      <c r="G815" s="23"/>
      <c r="H815" s="23"/>
      <c r="I815" s="4"/>
    </row>
    <row r="816" spans="1:9" ht="18.75">
      <c r="A816" s="23"/>
      <c r="G816" s="23"/>
      <c r="H816" s="23"/>
      <c r="I816" s="4"/>
    </row>
    <row r="817" spans="1:9" ht="18.75">
      <c r="A817" s="23"/>
      <c r="G817" s="23"/>
      <c r="H817" s="23"/>
      <c r="I817" s="4"/>
    </row>
    <row r="818" spans="1:9" ht="18.75">
      <c r="A818" s="23"/>
      <c r="G818" s="23"/>
      <c r="H818" s="23"/>
      <c r="I818" s="4"/>
    </row>
    <row r="819" spans="1:9" ht="18.75">
      <c r="A819" s="23"/>
      <c r="G819" s="23"/>
      <c r="H819" s="23"/>
      <c r="I819" s="4"/>
    </row>
    <row r="820" spans="1:9" ht="18.75">
      <c r="A820" s="23"/>
      <c r="G820" s="23"/>
      <c r="H820" s="23"/>
      <c r="I820" s="4"/>
    </row>
    <row r="821" spans="1:9" ht="18.75">
      <c r="A821" s="23"/>
      <c r="G821" s="23"/>
      <c r="H821" s="23"/>
      <c r="I821" s="4"/>
    </row>
    <row r="822" spans="1:9" ht="18.75">
      <c r="A822" s="23"/>
      <c r="G822" s="23"/>
      <c r="H822" s="23"/>
      <c r="I822" s="4"/>
    </row>
    <row r="823" spans="1:9" ht="18.75">
      <c r="A823" s="23"/>
      <c r="G823" s="23"/>
      <c r="H823" s="23"/>
      <c r="I823" s="4"/>
    </row>
    <row r="824" spans="1:9" ht="18.75">
      <c r="A824" s="23"/>
      <c r="G824" s="23"/>
      <c r="H824" s="23"/>
      <c r="I824" s="4"/>
    </row>
    <row r="825" spans="1:9" ht="18.75">
      <c r="A825" s="23"/>
      <c r="G825" s="23"/>
      <c r="H825" s="23"/>
      <c r="I825" s="4"/>
    </row>
    <row r="826" spans="1:9" ht="18.75">
      <c r="A826" s="23"/>
      <c r="G826" s="23"/>
      <c r="H826" s="23"/>
      <c r="I826" s="4"/>
    </row>
    <row r="827" spans="1:9" ht="18.75">
      <c r="A827" s="23"/>
      <c r="G827" s="23"/>
      <c r="H827" s="23"/>
      <c r="I827" s="4"/>
    </row>
    <row r="828" spans="1:9" ht="18.75">
      <c r="A828" s="23"/>
      <c r="G828" s="23"/>
      <c r="H828" s="23"/>
      <c r="I828" s="4"/>
    </row>
    <row r="829" spans="1:9" ht="18.75">
      <c r="A829" s="23"/>
      <c r="G829" s="23"/>
      <c r="H829" s="23"/>
      <c r="I829" s="4"/>
    </row>
    <row r="830" spans="1:9" ht="18.75">
      <c r="A830" s="23"/>
      <c r="G830" s="23"/>
      <c r="H830" s="23"/>
      <c r="I830" s="4"/>
    </row>
    <row r="831" spans="1:9" ht="18.75">
      <c r="A831" s="23"/>
      <c r="G831" s="23"/>
      <c r="H831" s="23"/>
      <c r="I831" s="4"/>
    </row>
    <row r="832" spans="1:9" ht="18.75">
      <c r="A832" s="23"/>
      <c r="G832" s="23"/>
      <c r="H832" s="23"/>
      <c r="I832" s="4"/>
    </row>
    <row r="833" spans="1:9" ht="18.75">
      <c r="A833" s="23"/>
      <c r="G833" s="23"/>
      <c r="H833" s="23"/>
      <c r="I833" s="4"/>
    </row>
    <row r="834" spans="1:9" ht="18.75">
      <c r="A834" s="23"/>
      <c r="G834" s="23"/>
      <c r="H834" s="23"/>
      <c r="I834" s="4"/>
    </row>
    <row r="835" spans="1:9" ht="18.75">
      <c r="A835" s="23"/>
      <c r="G835" s="23"/>
      <c r="H835" s="23"/>
      <c r="I835" s="4"/>
    </row>
    <row r="836" spans="1:9" ht="18.75">
      <c r="A836" s="23"/>
      <c r="G836" s="23"/>
      <c r="H836" s="23"/>
      <c r="I836" s="4"/>
    </row>
    <row r="837" spans="1:9" ht="18.75">
      <c r="A837" s="23"/>
      <c r="G837" s="23"/>
      <c r="H837" s="23"/>
      <c r="I837" s="4"/>
    </row>
    <row r="838" spans="1:9" ht="18.75">
      <c r="A838" s="23"/>
      <c r="G838" s="23"/>
      <c r="H838" s="23"/>
      <c r="I838" s="4"/>
    </row>
    <row r="839" spans="1:9" ht="18.75">
      <c r="A839" s="23"/>
      <c r="G839" s="23"/>
      <c r="H839" s="23"/>
      <c r="I839" s="4"/>
    </row>
    <row r="840" spans="1:9" ht="18.75">
      <c r="A840" s="23"/>
      <c r="G840" s="23"/>
      <c r="H840" s="23"/>
      <c r="I840" s="4"/>
    </row>
    <row r="841" spans="1:9" ht="18.75">
      <c r="A841" s="23"/>
      <c r="G841" s="23"/>
      <c r="H841" s="23"/>
      <c r="I841" s="4"/>
    </row>
    <row r="842" spans="1:9" ht="18.75">
      <c r="A842" s="23"/>
      <c r="G842" s="23"/>
      <c r="H842" s="23"/>
      <c r="I842" s="4"/>
    </row>
    <row r="843" spans="1:9" ht="18.75">
      <c r="A843" s="23"/>
      <c r="G843" s="23"/>
      <c r="H843" s="23"/>
      <c r="I843" s="4"/>
    </row>
    <row r="844" spans="1:9" ht="18.75">
      <c r="A844" s="23"/>
      <c r="G844" s="23"/>
      <c r="H844" s="23"/>
      <c r="I844" s="4"/>
    </row>
    <row r="845" spans="1:9" ht="18.75">
      <c r="A845" s="23"/>
      <c r="G845" s="23"/>
      <c r="H845" s="23"/>
      <c r="I845" s="4"/>
    </row>
    <row r="846" spans="1:9" ht="18.75">
      <c r="A846" s="23"/>
      <c r="G846" s="23"/>
      <c r="H846" s="23"/>
      <c r="I846" s="4"/>
    </row>
    <row r="847" spans="1:9" ht="18.75">
      <c r="A847" s="23"/>
      <c r="G847" s="23"/>
      <c r="H847" s="23"/>
      <c r="I847" s="4"/>
    </row>
    <row r="848" spans="1:9" ht="18.75">
      <c r="A848" s="23"/>
      <c r="G848" s="23"/>
      <c r="H848" s="23"/>
      <c r="I848" s="4"/>
    </row>
    <row r="849" spans="1:9" ht="18.75">
      <c r="A849" s="23"/>
      <c r="G849" s="23"/>
      <c r="H849" s="23"/>
      <c r="I849" s="4"/>
    </row>
    <row r="850" spans="1:9" ht="18.75">
      <c r="A850" s="23"/>
      <c r="G850" s="23"/>
      <c r="H850" s="23"/>
      <c r="I850" s="4"/>
    </row>
    <row r="851" spans="1:9" ht="18.75">
      <c r="A851" s="23"/>
      <c r="G851" s="23"/>
      <c r="H851" s="23"/>
      <c r="I851" s="4"/>
    </row>
    <row r="852" spans="1:9" ht="18.75">
      <c r="A852" s="23"/>
      <c r="G852" s="23"/>
      <c r="H852" s="23"/>
      <c r="I852" s="4"/>
    </row>
    <row r="853" spans="1:9" ht="18.75">
      <c r="A853" s="23"/>
      <c r="G853" s="23"/>
      <c r="H853" s="23"/>
      <c r="I853" s="4"/>
    </row>
    <row r="854" spans="1:9" ht="18.75">
      <c r="A854" s="23"/>
      <c r="G854" s="23"/>
      <c r="H854" s="23"/>
      <c r="I854" s="4"/>
    </row>
    <row r="855" spans="1:9" ht="18.75">
      <c r="A855" s="23"/>
      <c r="G855" s="23"/>
      <c r="H855" s="23"/>
      <c r="I855" s="4"/>
    </row>
    <row r="856" spans="1:9" ht="18.75">
      <c r="A856" s="23"/>
      <c r="G856" s="23"/>
      <c r="H856" s="23"/>
      <c r="I856" s="4"/>
    </row>
    <row r="857" spans="1:9" ht="18.75">
      <c r="A857" s="23"/>
      <c r="G857" s="23"/>
      <c r="H857" s="23"/>
      <c r="I857" s="4"/>
    </row>
    <row r="858" spans="1:9" ht="18.75">
      <c r="A858" s="23"/>
      <c r="G858" s="23"/>
      <c r="H858" s="23"/>
      <c r="I858" s="4"/>
    </row>
    <row r="859" spans="1:9" ht="18.75">
      <c r="A859" s="23"/>
      <c r="G859" s="23"/>
      <c r="H859" s="23"/>
      <c r="I859" s="4"/>
    </row>
    <row r="860" spans="1:9" ht="18.75">
      <c r="A860" s="23"/>
      <c r="G860" s="23"/>
      <c r="H860" s="23"/>
      <c r="I860" s="4"/>
    </row>
    <row r="861" spans="1:9" ht="18.75">
      <c r="A861" s="23"/>
      <c r="G861" s="23"/>
      <c r="H861" s="23"/>
      <c r="I861" s="4"/>
    </row>
    <row r="862" spans="1:9" ht="18.75">
      <c r="A862" s="23"/>
      <c r="G862" s="23"/>
      <c r="H862" s="23"/>
      <c r="I862" s="4"/>
    </row>
    <row r="863" spans="1:9" ht="18.75">
      <c r="A863" s="23"/>
      <c r="G863" s="23"/>
      <c r="H863" s="23"/>
      <c r="I863" s="4"/>
    </row>
    <row r="864" spans="1:9" ht="18.75">
      <c r="A864" s="23"/>
      <c r="G864" s="23"/>
      <c r="H864" s="23"/>
      <c r="I864" s="4"/>
    </row>
    <row r="865" spans="1:9" ht="18.75">
      <c r="A865" s="23"/>
      <c r="G865" s="23"/>
      <c r="H865" s="23"/>
      <c r="I865" s="4"/>
    </row>
    <row r="866" spans="1:9" ht="18.75">
      <c r="A866" s="23"/>
      <c r="G866" s="23"/>
      <c r="H866" s="23"/>
      <c r="I866" s="4"/>
    </row>
    <row r="867" spans="1:9" ht="18.75">
      <c r="A867" s="23"/>
      <c r="G867" s="23"/>
      <c r="H867" s="23"/>
      <c r="I867" s="4"/>
    </row>
    <row r="868" spans="1:9" ht="18.75">
      <c r="A868" s="23"/>
      <c r="G868" s="23"/>
      <c r="H868" s="23"/>
      <c r="I868" s="4"/>
    </row>
    <row r="869" spans="1:9" ht="18.75">
      <c r="A869" s="23"/>
      <c r="G869" s="23"/>
      <c r="H869" s="23"/>
      <c r="I869" s="4"/>
    </row>
    <row r="870" spans="1:9" ht="18.75">
      <c r="A870" s="23"/>
      <c r="G870" s="23"/>
      <c r="H870" s="23"/>
      <c r="I870" s="4"/>
    </row>
    <row r="871" spans="1:9" ht="18.75">
      <c r="A871" s="23"/>
      <c r="G871" s="23"/>
      <c r="H871" s="23"/>
      <c r="I871" s="4"/>
    </row>
    <row r="872" spans="1:9" ht="18.75">
      <c r="A872" s="23"/>
      <c r="G872" s="23"/>
      <c r="H872" s="23"/>
      <c r="I872" s="4"/>
    </row>
    <row r="873" spans="1:9" ht="18.75">
      <c r="A873" s="23"/>
      <c r="G873" s="23"/>
      <c r="H873" s="23"/>
      <c r="I873" s="4"/>
    </row>
    <row r="874" spans="1:9" ht="18.75">
      <c r="A874" s="23"/>
      <c r="G874" s="23"/>
      <c r="H874" s="23"/>
      <c r="I874" s="4"/>
    </row>
    <row r="875" spans="1:9" ht="18.75">
      <c r="A875" s="23"/>
      <c r="G875" s="23"/>
      <c r="H875" s="23"/>
      <c r="I875" s="4"/>
    </row>
    <row r="876" spans="1:9" ht="18.75">
      <c r="A876" s="23"/>
      <c r="G876" s="23"/>
      <c r="H876" s="23"/>
      <c r="I876" s="4"/>
    </row>
    <row r="877" spans="1:9" ht="18.75">
      <c r="A877" s="23"/>
      <c r="G877" s="23"/>
      <c r="H877" s="23"/>
      <c r="I877" s="4"/>
    </row>
    <row r="878" spans="1:9" ht="18.75">
      <c r="A878" s="23"/>
      <c r="G878" s="23"/>
      <c r="H878" s="23"/>
      <c r="I878" s="4"/>
    </row>
    <row r="879" spans="1:9" ht="18.75">
      <c r="A879" s="23"/>
      <c r="G879" s="23"/>
      <c r="H879" s="23"/>
      <c r="I879" s="4"/>
    </row>
    <row r="880" spans="1:9" ht="18.75">
      <c r="A880" s="23"/>
      <c r="G880" s="23"/>
      <c r="H880" s="23"/>
      <c r="I880" s="4"/>
    </row>
    <row r="881" spans="1:9" ht="18.75">
      <c r="A881" s="23"/>
      <c r="G881" s="23"/>
      <c r="H881" s="23"/>
      <c r="I881" s="4"/>
    </row>
    <row r="882" spans="1:9" ht="18.75">
      <c r="A882" s="23"/>
      <c r="G882" s="23"/>
      <c r="H882" s="23"/>
      <c r="I882" s="4"/>
    </row>
    <row r="883" spans="1:9" ht="18.75">
      <c r="A883" s="23"/>
      <c r="G883" s="23"/>
      <c r="H883" s="23"/>
      <c r="I883" s="4"/>
    </row>
    <row r="884" spans="1:9" ht="18.75">
      <c r="A884" s="23"/>
      <c r="G884" s="23"/>
      <c r="H884" s="23"/>
      <c r="I884" s="4"/>
    </row>
    <row r="885" spans="1:9" ht="18.75">
      <c r="A885" s="23"/>
      <c r="G885" s="23"/>
      <c r="H885" s="23"/>
      <c r="I885" s="4"/>
    </row>
    <row r="886" spans="1:9" ht="18.75">
      <c r="A886" s="23"/>
      <c r="G886" s="23"/>
      <c r="H886" s="23"/>
      <c r="I886" s="4"/>
    </row>
    <row r="887" spans="1:9" ht="18.75">
      <c r="A887" s="23"/>
      <c r="G887" s="23"/>
      <c r="H887" s="23"/>
      <c r="I887" s="4"/>
    </row>
    <row r="888" spans="1:9" ht="18.75">
      <c r="A888" s="23"/>
      <c r="G888" s="23"/>
      <c r="H888" s="23"/>
      <c r="I888" s="4"/>
    </row>
    <row r="889" spans="1:9" ht="18.75">
      <c r="A889" s="23"/>
      <c r="G889" s="23"/>
      <c r="H889" s="23"/>
      <c r="I889" s="4"/>
    </row>
    <row r="890" spans="1:9" ht="18.75">
      <c r="A890" s="23"/>
      <c r="G890" s="23"/>
      <c r="H890" s="23"/>
      <c r="I890" s="4"/>
    </row>
    <row r="891" spans="1:9" ht="18.75">
      <c r="A891" s="23"/>
      <c r="G891" s="23"/>
      <c r="H891" s="23"/>
      <c r="I891" s="4"/>
    </row>
    <row r="892" spans="1:9" ht="18.75">
      <c r="A892" s="23"/>
      <c r="G892" s="23"/>
      <c r="H892" s="23"/>
      <c r="I892" s="4"/>
    </row>
    <row r="893" spans="1:9" ht="18.75">
      <c r="A893" s="23"/>
      <c r="G893" s="23"/>
      <c r="H893" s="23"/>
      <c r="I893" s="4"/>
    </row>
    <row r="894" spans="1:9" ht="18.75">
      <c r="A894" s="23"/>
      <c r="G894" s="23"/>
      <c r="H894" s="23"/>
      <c r="I894" s="4"/>
    </row>
    <row r="895" spans="1:9" ht="18.75">
      <c r="A895" s="23"/>
      <c r="G895" s="23"/>
      <c r="H895" s="23"/>
      <c r="I895" s="4"/>
    </row>
    <row r="896" spans="1:9" ht="18.75">
      <c r="A896" s="23"/>
      <c r="G896" s="23"/>
      <c r="H896" s="23"/>
      <c r="I896" s="4"/>
    </row>
    <row r="897" spans="1:9" ht="18.75">
      <c r="A897" s="23"/>
      <c r="G897" s="23"/>
      <c r="H897" s="23"/>
      <c r="I897" s="4"/>
    </row>
    <row r="898" spans="1:9" ht="18.75">
      <c r="A898" s="23"/>
      <c r="G898" s="23"/>
      <c r="H898" s="23"/>
      <c r="I898" s="4"/>
    </row>
    <row r="899" spans="1:9" ht="18.75">
      <c r="A899" s="23"/>
      <c r="G899" s="23"/>
      <c r="H899" s="23"/>
      <c r="I899" s="4"/>
    </row>
    <row r="900" spans="1:9" ht="18.75">
      <c r="A900" s="23"/>
      <c r="G900" s="23"/>
      <c r="H900" s="23"/>
      <c r="I900" s="4"/>
    </row>
    <row r="901" spans="1:9" ht="18.75">
      <c r="A901" s="23"/>
      <c r="G901" s="23"/>
      <c r="H901" s="23"/>
      <c r="I901" s="4"/>
    </row>
    <row r="902" spans="1:9" ht="18.75">
      <c r="A902" s="23"/>
      <c r="G902" s="23"/>
      <c r="H902" s="23"/>
      <c r="I902" s="4"/>
    </row>
    <row r="903" spans="1:9" ht="18.75">
      <c r="A903" s="23"/>
      <c r="G903" s="23"/>
      <c r="H903" s="23"/>
      <c r="I903" s="4"/>
    </row>
    <row r="904" spans="1:9" ht="18.75">
      <c r="A904" s="23"/>
      <c r="G904" s="23"/>
      <c r="H904" s="23"/>
      <c r="I904" s="4"/>
    </row>
    <row r="905" spans="1:9" ht="18.75">
      <c r="A905" s="23"/>
      <c r="G905" s="23"/>
      <c r="H905" s="23"/>
      <c r="I905" s="4"/>
    </row>
    <row r="906" spans="1:9" ht="18.75">
      <c r="A906" s="23"/>
      <c r="G906" s="23"/>
      <c r="H906" s="23"/>
      <c r="I906" s="4"/>
    </row>
    <row r="907" spans="1:9" ht="18.75">
      <c r="A907" s="23"/>
      <c r="G907" s="23"/>
      <c r="H907" s="23"/>
      <c r="I907" s="4"/>
    </row>
    <row r="908" spans="1:9" ht="18.75">
      <c r="A908" s="23"/>
      <c r="G908" s="23"/>
      <c r="H908" s="23"/>
      <c r="I908" s="4"/>
    </row>
    <row r="909" spans="1:9" ht="18.75">
      <c r="A909" s="23"/>
      <c r="G909" s="23"/>
      <c r="H909" s="23"/>
      <c r="I909" s="4"/>
    </row>
    <row r="910" spans="1:9" ht="18.75">
      <c r="A910" s="23"/>
      <c r="G910" s="23"/>
      <c r="H910" s="23"/>
      <c r="I910" s="4"/>
    </row>
    <row r="911" spans="1:9" ht="18.75">
      <c r="A911" s="23"/>
      <c r="G911" s="23"/>
      <c r="H911" s="23"/>
      <c r="I911" s="4"/>
    </row>
    <row r="912" spans="1:9" ht="18.75">
      <c r="A912" s="23"/>
      <c r="G912" s="23"/>
      <c r="H912" s="23"/>
      <c r="I912" s="4"/>
    </row>
    <row r="913" spans="1:9" ht="18.75">
      <c r="A913" s="23"/>
      <c r="G913" s="23"/>
      <c r="H913" s="23"/>
      <c r="I913" s="4"/>
    </row>
    <row r="914" spans="1:9" ht="18.75">
      <c r="A914" s="23"/>
      <c r="G914" s="23"/>
      <c r="H914" s="23"/>
      <c r="I914" s="4"/>
    </row>
    <row r="915" spans="1:9" ht="18.75">
      <c r="A915" s="23"/>
      <c r="G915" s="23"/>
      <c r="H915" s="23"/>
      <c r="I915" s="4"/>
    </row>
    <row r="916" spans="1:9" ht="18.75">
      <c r="A916" s="23"/>
      <c r="G916" s="23"/>
      <c r="H916" s="23"/>
      <c r="I916" s="4"/>
    </row>
    <row r="917" spans="1:9" ht="18.75">
      <c r="A917" s="23"/>
      <c r="G917" s="23"/>
      <c r="H917" s="23"/>
      <c r="I917" s="4"/>
    </row>
    <row r="918" spans="1:9" ht="18.75">
      <c r="A918" s="23"/>
      <c r="G918" s="23"/>
      <c r="H918" s="23"/>
      <c r="I918" s="4"/>
    </row>
    <row r="919" spans="1:9" ht="18.75">
      <c r="A919" s="23"/>
      <c r="G919" s="23"/>
      <c r="H919" s="23"/>
      <c r="I919" s="4"/>
    </row>
    <row r="920" spans="1:9" ht="18.75">
      <c r="A920" s="23"/>
      <c r="G920" s="23"/>
      <c r="H920" s="23"/>
      <c r="I920" s="4"/>
    </row>
    <row r="921" spans="1:9" ht="18.75">
      <c r="A921" s="23"/>
      <c r="G921" s="23"/>
      <c r="H921" s="23"/>
      <c r="I921" s="4"/>
    </row>
    <row r="922" spans="1:9" ht="18.75">
      <c r="A922" s="23"/>
      <c r="G922" s="23"/>
      <c r="H922" s="23"/>
      <c r="I922" s="4"/>
    </row>
    <row r="923" spans="1:9" ht="18.75">
      <c r="A923" s="23"/>
      <c r="G923" s="23"/>
      <c r="H923" s="23"/>
      <c r="I923" s="4"/>
    </row>
    <row r="924" spans="1:9" ht="18.75">
      <c r="A924" s="23"/>
      <c r="G924" s="23"/>
      <c r="H924" s="23"/>
      <c r="I924" s="4"/>
    </row>
    <row r="925" spans="1:9" ht="18.75">
      <c r="A925" s="23"/>
      <c r="G925" s="23"/>
      <c r="H925" s="23"/>
      <c r="I925" s="4"/>
    </row>
    <row r="926" spans="1:9" ht="18.75">
      <c r="A926" s="23"/>
      <c r="G926" s="23"/>
      <c r="H926" s="23"/>
      <c r="I926" s="4"/>
    </row>
    <row r="927" spans="1:9" ht="18.75">
      <c r="A927" s="23"/>
      <c r="G927" s="23"/>
      <c r="H927" s="23"/>
      <c r="I927" s="4"/>
    </row>
    <row r="928" spans="1:9" ht="18.75">
      <c r="A928" s="23"/>
      <c r="G928" s="23"/>
      <c r="H928" s="23"/>
      <c r="I928" s="4"/>
    </row>
    <row r="929" spans="1:9" ht="18.75">
      <c r="A929" s="23"/>
      <c r="G929" s="23"/>
      <c r="H929" s="23"/>
      <c r="I929" s="4"/>
    </row>
    <row r="930" spans="1:9" ht="18.75">
      <c r="A930" s="23"/>
      <c r="G930" s="23"/>
      <c r="H930" s="23"/>
      <c r="I930" s="4"/>
    </row>
    <row r="931" spans="1:9" ht="18.75">
      <c r="A931" s="23"/>
      <c r="G931" s="23"/>
      <c r="H931" s="23"/>
      <c r="I931" s="4"/>
    </row>
    <row r="932" spans="1:9" ht="18.75">
      <c r="A932" s="23"/>
      <c r="G932" s="23"/>
      <c r="H932" s="23"/>
      <c r="I932" s="4"/>
    </row>
    <row r="933" spans="1:9" ht="18.75">
      <c r="A933" s="23"/>
      <c r="G933" s="23"/>
      <c r="H933" s="23"/>
      <c r="I933" s="4"/>
    </row>
  </sheetData>
  <sheetProtection/>
  <mergeCells count="6">
    <mergeCell ref="E713:F713"/>
    <mergeCell ref="A10:H10"/>
    <mergeCell ref="A11:H11"/>
    <mergeCell ref="A678:E678"/>
    <mergeCell ref="E711:F711"/>
    <mergeCell ref="E712:F712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87"/>
  <sheetViews>
    <sheetView view="pageBreakPreview" zoomScaleSheetLayoutView="100" zoomScalePageLayoutView="0" workbookViewId="0" topLeftCell="A1">
      <selection activeCell="E436" sqref="E436"/>
    </sheetView>
  </sheetViews>
  <sheetFormatPr defaultColWidth="9.140625" defaultRowHeight="15" outlineLevelRow="7"/>
  <cols>
    <col min="1" max="1" width="62.28125" style="39" customWidth="1"/>
    <col min="2" max="2" width="6.28125" style="23" customWidth="1"/>
    <col min="3" max="3" width="6.7109375" style="23" customWidth="1"/>
    <col min="4" max="4" width="15.8515625" style="23" customWidth="1"/>
    <col min="5" max="5" width="6.8515625" style="23" customWidth="1"/>
    <col min="6" max="6" width="19.140625" style="53" customWidth="1"/>
    <col min="7" max="7" width="19.28125" style="4" customWidth="1"/>
    <col min="8" max="8" width="9.140625" style="4" customWidth="1"/>
    <col min="9" max="10" width="9.140625" style="2" customWidth="1"/>
    <col min="11" max="11" width="18.421875" style="2" bestFit="1" customWidth="1"/>
    <col min="12" max="12" width="16.140625" style="2" customWidth="1"/>
    <col min="13" max="238" width="9.140625" style="2" customWidth="1"/>
    <col min="239" max="239" width="75.8515625" style="2" customWidth="1"/>
    <col min="240" max="241" width="7.7109375" style="2" customWidth="1"/>
    <col min="242" max="242" width="9.7109375" style="2" customWidth="1"/>
    <col min="243" max="243" width="7.7109375" style="2" customWidth="1"/>
    <col min="244" max="247" width="0" style="2" hidden="1" customWidth="1"/>
    <col min="248" max="248" width="14.28125" style="2" customWidth="1"/>
    <col min="249" max="254" width="0" style="2" hidden="1" customWidth="1"/>
    <col min="255" max="255" width="10.140625" style="2" bestFit="1" customWidth="1"/>
    <col min="256" max="16384" width="9.140625" style="2" customWidth="1"/>
  </cols>
  <sheetData>
    <row r="1" spans="6:7" ht="18.75">
      <c r="F1" s="293" t="s">
        <v>862</v>
      </c>
      <c r="G1" s="293"/>
    </row>
    <row r="2" spans="5:7" ht="18.75">
      <c r="E2" s="297" t="s">
        <v>849</v>
      </c>
      <c r="F2" s="297"/>
      <c r="G2" s="297"/>
    </row>
    <row r="3" spans="6:7" ht="18.75">
      <c r="F3" s="293" t="s">
        <v>675</v>
      </c>
      <c r="G3" s="293"/>
    </row>
    <row r="4" ht="18.75">
      <c r="F4" s="256"/>
    </row>
    <row r="5" spans="1:8" s="1" customFormat="1" ht="18.75">
      <c r="A5" s="303" t="s">
        <v>241</v>
      </c>
      <c r="B5" s="303"/>
      <c r="C5" s="303"/>
      <c r="D5" s="303"/>
      <c r="E5" s="303"/>
      <c r="F5" s="303"/>
      <c r="G5" s="70"/>
      <c r="H5" s="70"/>
    </row>
    <row r="6" spans="1:8" s="1" customFormat="1" ht="18.75">
      <c r="A6" s="302" t="s">
        <v>798</v>
      </c>
      <c r="B6" s="302"/>
      <c r="C6" s="302"/>
      <c r="D6" s="302"/>
      <c r="E6" s="302"/>
      <c r="F6" s="302"/>
      <c r="G6" s="70"/>
      <c r="H6" s="70"/>
    </row>
    <row r="7" spans="1:8" s="1" customFormat="1" ht="18.75">
      <c r="A7" s="302" t="s">
        <v>486</v>
      </c>
      <c r="B7" s="302"/>
      <c r="C7" s="302"/>
      <c r="D7" s="302"/>
      <c r="E7" s="302"/>
      <c r="F7" s="302"/>
      <c r="G7" s="70"/>
      <c r="H7" s="70"/>
    </row>
    <row r="8" spans="1:8" s="1" customFormat="1" ht="18.75">
      <c r="A8" s="40"/>
      <c r="B8" s="257"/>
      <c r="C8" s="257"/>
      <c r="D8" s="257"/>
      <c r="E8" s="257"/>
      <c r="F8" s="41"/>
      <c r="G8" s="41" t="s">
        <v>411</v>
      </c>
      <c r="H8" s="70"/>
    </row>
    <row r="9" spans="1:7" ht="37.5">
      <c r="A9" s="43" t="s">
        <v>0</v>
      </c>
      <c r="B9" s="43" t="s">
        <v>1</v>
      </c>
      <c r="C9" s="43" t="s">
        <v>2</v>
      </c>
      <c r="D9" s="43" t="s">
        <v>3</v>
      </c>
      <c r="E9" s="43" t="s">
        <v>4</v>
      </c>
      <c r="F9" s="149" t="s">
        <v>826</v>
      </c>
      <c r="G9" s="149" t="s">
        <v>827</v>
      </c>
    </row>
    <row r="10" spans="1:8" s="3" customFormat="1" ht="56.25">
      <c r="A10" s="214" t="s">
        <v>508</v>
      </c>
      <c r="B10" s="215" t="s">
        <v>514</v>
      </c>
      <c r="C10" s="215" t="s">
        <v>5</v>
      </c>
      <c r="D10" s="215" t="s">
        <v>126</v>
      </c>
      <c r="E10" s="216" t="s">
        <v>6</v>
      </c>
      <c r="F10" s="238">
        <f>F11</f>
        <v>8050477.23</v>
      </c>
      <c r="G10" s="238">
        <f>G11</f>
        <v>8341070.08</v>
      </c>
      <c r="H10" s="9"/>
    </row>
    <row r="11" spans="1:7" ht="18.75" outlineLevel="1">
      <c r="A11" s="182" t="s">
        <v>7</v>
      </c>
      <c r="B11" s="181" t="s">
        <v>514</v>
      </c>
      <c r="C11" s="181" t="s">
        <v>8</v>
      </c>
      <c r="D11" s="181" t="s">
        <v>126</v>
      </c>
      <c r="E11" s="189" t="s">
        <v>6</v>
      </c>
      <c r="F11" s="185">
        <f>F12+F21</f>
        <v>8050477.23</v>
      </c>
      <c r="G11" s="185">
        <f>G12+G21</f>
        <v>8341070.08</v>
      </c>
    </row>
    <row r="12" spans="1:7" ht="39" customHeight="1" outlineLevel="2">
      <c r="A12" s="182" t="s">
        <v>9</v>
      </c>
      <c r="B12" s="181" t="s">
        <v>514</v>
      </c>
      <c r="C12" s="181" t="s">
        <v>10</v>
      </c>
      <c r="D12" s="181" t="s">
        <v>126</v>
      </c>
      <c r="E12" s="189" t="s">
        <v>6</v>
      </c>
      <c r="F12" s="185">
        <f>F13</f>
        <v>7515021.23</v>
      </c>
      <c r="G12" s="185">
        <f>G13</f>
        <v>7805614.08</v>
      </c>
    </row>
    <row r="13" spans="1:7" ht="37.5" outlineLevel="4">
      <c r="A13" s="182" t="s">
        <v>132</v>
      </c>
      <c r="B13" s="181" t="s">
        <v>514</v>
      </c>
      <c r="C13" s="181" t="s">
        <v>10</v>
      </c>
      <c r="D13" s="181" t="s">
        <v>127</v>
      </c>
      <c r="E13" s="189" t="s">
        <v>6</v>
      </c>
      <c r="F13" s="185">
        <f>F14</f>
        <v>7515021.23</v>
      </c>
      <c r="G13" s="185">
        <f>G14</f>
        <v>7805614.08</v>
      </c>
    </row>
    <row r="14" spans="1:7" ht="56.25" outlineLevel="5">
      <c r="A14" s="182" t="s">
        <v>509</v>
      </c>
      <c r="B14" s="181" t="s">
        <v>514</v>
      </c>
      <c r="C14" s="181" t="s">
        <v>10</v>
      </c>
      <c r="D14" s="181" t="s">
        <v>510</v>
      </c>
      <c r="E14" s="189" t="s">
        <v>6</v>
      </c>
      <c r="F14" s="185">
        <f>F15+F17+F19</f>
        <v>7515021.23</v>
      </c>
      <c r="G14" s="185">
        <f>G15+G17+G19</f>
        <v>7805614.08</v>
      </c>
    </row>
    <row r="15" spans="1:7" ht="76.5" customHeight="1" outlineLevel="6">
      <c r="A15" s="182" t="s">
        <v>11</v>
      </c>
      <c r="B15" s="181" t="s">
        <v>514</v>
      </c>
      <c r="C15" s="181" t="s">
        <v>10</v>
      </c>
      <c r="D15" s="181" t="s">
        <v>510</v>
      </c>
      <c r="E15" s="189" t="s">
        <v>12</v>
      </c>
      <c r="F15" s="185">
        <f>F16</f>
        <v>7264821.23</v>
      </c>
      <c r="G15" s="185">
        <f>G16</f>
        <v>7555414.08</v>
      </c>
    </row>
    <row r="16" spans="1:7" ht="37.5" outlineLevel="7">
      <c r="A16" s="182" t="s">
        <v>13</v>
      </c>
      <c r="B16" s="181" t="s">
        <v>514</v>
      </c>
      <c r="C16" s="181" t="s">
        <v>10</v>
      </c>
      <c r="D16" s="181" t="s">
        <v>510</v>
      </c>
      <c r="E16" s="189" t="s">
        <v>14</v>
      </c>
      <c r="F16" s="206">
        <v>7264821.23</v>
      </c>
      <c r="G16" s="206">
        <v>7555414.08</v>
      </c>
    </row>
    <row r="17" spans="1:7" ht="37.5" outlineLevel="6">
      <c r="A17" s="182" t="s">
        <v>15</v>
      </c>
      <c r="B17" s="181" t="s">
        <v>514</v>
      </c>
      <c r="C17" s="181" t="s">
        <v>10</v>
      </c>
      <c r="D17" s="181" t="s">
        <v>510</v>
      </c>
      <c r="E17" s="189" t="s">
        <v>16</v>
      </c>
      <c r="F17" s="185">
        <f>F18</f>
        <v>250200</v>
      </c>
      <c r="G17" s="185">
        <f>G18</f>
        <v>250200</v>
      </c>
    </row>
    <row r="18" spans="1:7" ht="19.5" customHeight="1" outlineLevel="7">
      <c r="A18" s="182" t="s">
        <v>17</v>
      </c>
      <c r="B18" s="181" t="s">
        <v>514</v>
      </c>
      <c r="C18" s="181" t="s">
        <v>10</v>
      </c>
      <c r="D18" s="181" t="s">
        <v>510</v>
      </c>
      <c r="E18" s="189" t="s">
        <v>18</v>
      </c>
      <c r="F18" s="206">
        <v>250200</v>
      </c>
      <c r="G18" s="206">
        <v>250200</v>
      </c>
    </row>
    <row r="19" spans="1:7" ht="18.75" outlineLevel="6">
      <c r="A19" s="182" t="s">
        <v>19</v>
      </c>
      <c r="B19" s="181" t="s">
        <v>514</v>
      </c>
      <c r="C19" s="181" t="s">
        <v>10</v>
      </c>
      <c r="D19" s="181" t="s">
        <v>510</v>
      </c>
      <c r="E19" s="189" t="s">
        <v>20</v>
      </c>
      <c r="F19" s="185">
        <f>F20</f>
        <v>0</v>
      </c>
      <c r="G19" s="185">
        <f>G20</f>
        <v>0</v>
      </c>
    </row>
    <row r="20" spans="1:7" ht="18.75" outlineLevel="7">
      <c r="A20" s="182" t="s">
        <v>21</v>
      </c>
      <c r="B20" s="181" t="s">
        <v>514</v>
      </c>
      <c r="C20" s="181" t="s">
        <v>10</v>
      </c>
      <c r="D20" s="181" t="s">
        <v>510</v>
      </c>
      <c r="E20" s="189" t="s">
        <v>22</v>
      </c>
      <c r="F20" s="206">
        <v>0</v>
      </c>
      <c r="G20" s="206">
        <v>0</v>
      </c>
    </row>
    <row r="21" spans="1:7" ht="18.75" outlineLevel="2">
      <c r="A21" s="182" t="s">
        <v>23</v>
      </c>
      <c r="B21" s="181" t="s">
        <v>514</v>
      </c>
      <c r="C21" s="181" t="s">
        <v>24</v>
      </c>
      <c r="D21" s="181" t="s">
        <v>126</v>
      </c>
      <c r="E21" s="189" t="s">
        <v>6</v>
      </c>
      <c r="F21" s="185">
        <f>F22+F27</f>
        <v>535456</v>
      </c>
      <c r="G21" s="185">
        <f>G22+G27</f>
        <v>535456</v>
      </c>
    </row>
    <row r="22" spans="1:8" s="72" customFormat="1" ht="39.75" customHeight="1" outlineLevel="3">
      <c r="A22" s="219" t="s">
        <v>427</v>
      </c>
      <c r="B22" s="220" t="s">
        <v>514</v>
      </c>
      <c r="C22" s="220" t="s">
        <v>24</v>
      </c>
      <c r="D22" s="220" t="s">
        <v>128</v>
      </c>
      <c r="E22" s="221" t="s">
        <v>6</v>
      </c>
      <c r="F22" s="191">
        <f aca="true" t="shared" si="0" ref="F22:G25">F23</f>
        <v>58240</v>
      </c>
      <c r="G22" s="191">
        <f t="shared" si="0"/>
        <v>58240</v>
      </c>
      <c r="H22" s="73"/>
    </row>
    <row r="23" spans="1:7" ht="39" customHeight="1" outlineLevel="4">
      <c r="A23" s="182" t="s">
        <v>315</v>
      </c>
      <c r="B23" s="181" t="s">
        <v>514</v>
      </c>
      <c r="C23" s="181" t="s">
        <v>24</v>
      </c>
      <c r="D23" s="181" t="s">
        <v>316</v>
      </c>
      <c r="E23" s="189" t="s">
        <v>6</v>
      </c>
      <c r="F23" s="185">
        <f t="shared" si="0"/>
        <v>58240</v>
      </c>
      <c r="G23" s="185">
        <f t="shared" si="0"/>
        <v>58240</v>
      </c>
    </row>
    <row r="24" spans="1:7" ht="18.75" outlineLevel="5">
      <c r="A24" s="223" t="s">
        <v>322</v>
      </c>
      <c r="B24" s="181" t="s">
        <v>514</v>
      </c>
      <c r="C24" s="181" t="s">
        <v>24</v>
      </c>
      <c r="D24" s="181" t="s">
        <v>317</v>
      </c>
      <c r="E24" s="189" t="s">
        <v>6</v>
      </c>
      <c r="F24" s="185">
        <f t="shared" si="0"/>
        <v>58240</v>
      </c>
      <c r="G24" s="185">
        <f t="shared" si="0"/>
        <v>58240</v>
      </c>
    </row>
    <row r="25" spans="1:7" ht="37.5" outlineLevel="6">
      <c r="A25" s="182" t="s">
        <v>15</v>
      </c>
      <c r="B25" s="181" t="s">
        <v>514</v>
      </c>
      <c r="C25" s="181" t="s">
        <v>24</v>
      </c>
      <c r="D25" s="181" t="s">
        <v>317</v>
      </c>
      <c r="E25" s="189" t="s">
        <v>16</v>
      </c>
      <c r="F25" s="185">
        <f t="shared" si="0"/>
        <v>58240</v>
      </c>
      <c r="G25" s="185">
        <f t="shared" si="0"/>
        <v>58240</v>
      </c>
    </row>
    <row r="26" spans="1:7" ht="19.5" customHeight="1" outlineLevel="7">
      <c r="A26" s="182" t="s">
        <v>17</v>
      </c>
      <c r="B26" s="181" t="s">
        <v>514</v>
      </c>
      <c r="C26" s="181" t="s">
        <v>24</v>
      </c>
      <c r="D26" s="181" t="s">
        <v>317</v>
      </c>
      <c r="E26" s="189" t="s">
        <v>18</v>
      </c>
      <c r="F26" s="206">
        <v>58240</v>
      </c>
      <c r="G26" s="206">
        <v>58240</v>
      </c>
    </row>
    <row r="27" spans="1:8" s="72" customFormat="1" ht="36.75" customHeight="1" outlineLevel="7">
      <c r="A27" s="224" t="s">
        <v>435</v>
      </c>
      <c r="B27" s="220" t="s">
        <v>514</v>
      </c>
      <c r="C27" s="181" t="s">
        <v>24</v>
      </c>
      <c r="D27" s="220" t="s">
        <v>318</v>
      </c>
      <c r="E27" s="221" t="s">
        <v>6</v>
      </c>
      <c r="F27" s="232">
        <f aca="true" t="shared" si="1" ref="F27:G30">F28</f>
        <v>477216</v>
      </c>
      <c r="G27" s="232">
        <f t="shared" si="1"/>
        <v>477216</v>
      </c>
      <c r="H27" s="73"/>
    </row>
    <row r="28" spans="1:7" ht="37.5" outlineLevel="7">
      <c r="A28" s="226" t="s">
        <v>250</v>
      </c>
      <c r="B28" s="181" t="s">
        <v>514</v>
      </c>
      <c r="C28" s="181" t="s">
        <v>24</v>
      </c>
      <c r="D28" s="181" t="s">
        <v>319</v>
      </c>
      <c r="E28" s="189" t="s">
        <v>6</v>
      </c>
      <c r="F28" s="206">
        <f t="shared" si="1"/>
        <v>477216</v>
      </c>
      <c r="G28" s="206">
        <f t="shared" si="1"/>
        <v>477216</v>
      </c>
    </row>
    <row r="29" spans="1:7" ht="39.75" customHeight="1" outlineLevel="5">
      <c r="A29" s="182" t="s">
        <v>25</v>
      </c>
      <c r="B29" s="181" t="s">
        <v>514</v>
      </c>
      <c r="C29" s="181" t="s">
        <v>24</v>
      </c>
      <c r="D29" s="181" t="s">
        <v>330</v>
      </c>
      <c r="E29" s="189" t="s">
        <v>6</v>
      </c>
      <c r="F29" s="185">
        <f t="shared" si="1"/>
        <v>477216</v>
      </c>
      <c r="G29" s="185">
        <f t="shared" si="1"/>
        <v>477216</v>
      </c>
    </row>
    <row r="30" spans="1:7" ht="37.5" outlineLevel="6">
      <c r="A30" s="182" t="s">
        <v>15</v>
      </c>
      <c r="B30" s="181" t="s">
        <v>514</v>
      </c>
      <c r="C30" s="181" t="s">
        <v>24</v>
      </c>
      <c r="D30" s="181" t="s">
        <v>330</v>
      </c>
      <c r="E30" s="189" t="s">
        <v>16</v>
      </c>
      <c r="F30" s="185">
        <f t="shared" si="1"/>
        <v>477216</v>
      </c>
      <c r="G30" s="185">
        <f t="shared" si="1"/>
        <v>477216</v>
      </c>
    </row>
    <row r="31" spans="1:7" ht="21" customHeight="1" outlineLevel="7">
      <c r="A31" s="182" t="s">
        <v>17</v>
      </c>
      <c r="B31" s="181" t="s">
        <v>514</v>
      </c>
      <c r="C31" s="181" t="s">
        <v>24</v>
      </c>
      <c r="D31" s="181" t="s">
        <v>330</v>
      </c>
      <c r="E31" s="189" t="s">
        <v>18</v>
      </c>
      <c r="F31" s="185">
        <v>477216</v>
      </c>
      <c r="G31" s="185">
        <v>477216</v>
      </c>
    </row>
    <row r="32" spans="1:8" s="3" customFormat="1" ht="37.5">
      <c r="A32" s="214" t="s">
        <v>27</v>
      </c>
      <c r="B32" s="215" t="s">
        <v>515</v>
      </c>
      <c r="C32" s="215" t="s">
        <v>5</v>
      </c>
      <c r="D32" s="215" t="s">
        <v>126</v>
      </c>
      <c r="E32" s="216" t="s">
        <v>6</v>
      </c>
      <c r="F32" s="238">
        <f>F33+F153+F163+F219+F318+F334+F348+F379+F445+F421+F174</f>
        <v>285808887.763</v>
      </c>
      <c r="G32" s="238">
        <f>G33+G153+G163+G219+G318+G334+G348+G379+G445+G421+G174</f>
        <v>289373491.58300006</v>
      </c>
      <c r="H32" s="169"/>
    </row>
    <row r="33" spans="1:8" s="72" customFormat="1" ht="18.75" outlineLevel="1">
      <c r="A33" s="219" t="s">
        <v>7</v>
      </c>
      <c r="B33" s="220" t="s">
        <v>515</v>
      </c>
      <c r="C33" s="220" t="s">
        <v>8</v>
      </c>
      <c r="D33" s="220" t="s">
        <v>126</v>
      </c>
      <c r="E33" s="221" t="s">
        <v>6</v>
      </c>
      <c r="F33" s="191">
        <f>F34+F39+F46+F52+F62+F57</f>
        <v>98739242.94</v>
      </c>
      <c r="G33" s="191">
        <f>G34+G39+G46+G52+G62+G57</f>
        <v>101236767.27000001</v>
      </c>
      <c r="H33" s="73"/>
    </row>
    <row r="34" spans="1:7" ht="56.25" outlineLevel="2">
      <c r="A34" s="182" t="s">
        <v>28</v>
      </c>
      <c r="B34" s="181" t="s">
        <v>515</v>
      </c>
      <c r="C34" s="181" t="s">
        <v>29</v>
      </c>
      <c r="D34" s="181" t="s">
        <v>126</v>
      </c>
      <c r="E34" s="189" t="s">
        <v>6</v>
      </c>
      <c r="F34" s="185">
        <f aca="true" t="shared" si="2" ref="F34:G37">F35</f>
        <v>2846266</v>
      </c>
      <c r="G34" s="185">
        <f t="shared" si="2"/>
        <v>2846266</v>
      </c>
    </row>
    <row r="35" spans="1:7" ht="37.5" outlineLevel="3">
      <c r="A35" s="182" t="s">
        <v>132</v>
      </c>
      <c r="B35" s="181" t="s">
        <v>515</v>
      </c>
      <c r="C35" s="181" t="s">
        <v>29</v>
      </c>
      <c r="D35" s="181" t="s">
        <v>127</v>
      </c>
      <c r="E35" s="189" t="s">
        <v>6</v>
      </c>
      <c r="F35" s="185">
        <f t="shared" si="2"/>
        <v>2846266</v>
      </c>
      <c r="G35" s="185">
        <f t="shared" si="2"/>
        <v>2846266</v>
      </c>
    </row>
    <row r="36" spans="1:7" ht="18.75" outlineLevel="5">
      <c r="A36" s="182" t="s">
        <v>511</v>
      </c>
      <c r="B36" s="181" t="s">
        <v>515</v>
      </c>
      <c r="C36" s="181" t="s">
        <v>29</v>
      </c>
      <c r="D36" s="181" t="s">
        <v>512</v>
      </c>
      <c r="E36" s="189" t="s">
        <v>6</v>
      </c>
      <c r="F36" s="185">
        <f t="shared" si="2"/>
        <v>2846266</v>
      </c>
      <c r="G36" s="185">
        <f t="shared" si="2"/>
        <v>2846266</v>
      </c>
    </row>
    <row r="37" spans="1:7" ht="93.75" outlineLevel="6">
      <c r="A37" s="182" t="s">
        <v>11</v>
      </c>
      <c r="B37" s="181" t="s">
        <v>515</v>
      </c>
      <c r="C37" s="181" t="s">
        <v>29</v>
      </c>
      <c r="D37" s="181" t="s">
        <v>512</v>
      </c>
      <c r="E37" s="189" t="s">
        <v>12</v>
      </c>
      <c r="F37" s="185">
        <f t="shared" si="2"/>
        <v>2846266</v>
      </c>
      <c r="G37" s="185">
        <f t="shared" si="2"/>
        <v>2846266</v>
      </c>
    </row>
    <row r="38" spans="1:7" ht="37.5" outlineLevel="7">
      <c r="A38" s="182" t="s">
        <v>13</v>
      </c>
      <c r="B38" s="181" t="s">
        <v>515</v>
      </c>
      <c r="C38" s="181" t="s">
        <v>29</v>
      </c>
      <c r="D38" s="181" t="s">
        <v>512</v>
      </c>
      <c r="E38" s="189" t="s">
        <v>14</v>
      </c>
      <c r="F38" s="185">
        <v>2846266</v>
      </c>
      <c r="G38" s="185">
        <v>2846266</v>
      </c>
    </row>
    <row r="39" spans="1:7" ht="37.5" customHeight="1" outlineLevel="2">
      <c r="A39" s="182" t="s">
        <v>30</v>
      </c>
      <c r="B39" s="181" t="s">
        <v>515</v>
      </c>
      <c r="C39" s="181" t="s">
        <v>31</v>
      </c>
      <c r="D39" s="181" t="s">
        <v>126</v>
      </c>
      <c r="E39" s="189" t="s">
        <v>6</v>
      </c>
      <c r="F39" s="185">
        <f>F40</f>
        <v>22524109.44</v>
      </c>
      <c r="G39" s="185">
        <f>G40</f>
        <v>23421393.82</v>
      </c>
    </row>
    <row r="40" spans="1:7" ht="37.5" outlineLevel="3">
      <c r="A40" s="182" t="s">
        <v>132</v>
      </c>
      <c r="B40" s="181" t="s">
        <v>515</v>
      </c>
      <c r="C40" s="181" t="s">
        <v>31</v>
      </c>
      <c r="D40" s="181" t="s">
        <v>127</v>
      </c>
      <c r="E40" s="189" t="s">
        <v>6</v>
      </c>
      <c r="F40" s="185">
        <f>F41</f>
        <v>22524109.44</v>
      </c>
      <c r="G40" s="185">
        <f>G41</f>
        <v>23421393.82</v>
      </c>
    </row>
    <row r="41" spans="1:7" ht="56.25" outlineLevel="5">
      <c r="A41" s="182" t="s">
        <v>509</v>
      </c>
      <c r="B41" s="181" t="s">
        <v>515</v>
      </c>
      <c r="C41" s="181" t="s">
        <v>31</v>
      </c>
      <c r="D41" s="181" t="s">
        <v>510</v>
      </c>
      <c r="E41" s="189" t="s">
        <v>6</v>
      </c>
      <c r="F41" s="185">
        <f>F42+F44</f>
        <v>22524109.44</v>
      </c>
      <c r="G41" s="185">
        <f>G42+G44</f>
        <v>23421393.82</v>
      </c>
    </row>
    <row r="42" spans="1:7" ht="93.75" outlineLevel="6">
      <c r="A42" s="182" t="s">
        <v>11</v>
      </c>
      <c r="B42" s="181" t="s">
        <v>515</v>
      </c>
      <c r="C42" s="181" t="s">
        <v>31</v>
      </c>
      <c r="D42" s="181" t="s">
        <v>510</v>
      </c>
      <c r="E42" s="189" t="s">
        <v>12</v>
      </c>
      <c r="F42" s="185">
        <f>F43</f>
        <v>22432109.44</v>
      </c>
      <c r="G42" s="185">
        <f>G43</f>
        <v>23329393.82</v>
      </c>
    </row>
    <row r="43" spans="1:7" ht="37.5" outlineLevel="7">
      <c r="A43" s="182" t="s">
        <v>13</v>
      </c>
      <c r="B43" s="181" t="s">
        <v>515</v>
      </c>
      <c r="C43" s="181" t="s">
        <v>31</v>
      </c>
      <c r="D43" s="181" t="s">
        <v>510</v>
      </c>
      <c r="E43" s="189" t="s">
        <v>14</v>
      </c>
      <c r="F43" s="241">
        <v>22432109.44</v>
      </c>
      <c r="G43" s="241">
        <v>23329393.82</v>
      </c>
    </row>
    <row r="44" spans="1:7" ht="37.5" outlineLevel="6">
      <c r="A44" s="182" t="s">
        <v>15</v>
      </c>
      <c r="B44" s="181" t="s">
        <v>515</v>
      </c>
      <c r="C44" s="181" t="s">
        <v>31</v>
      </c>
      <c r="D44" s="181" t="s">
        <v>510</v>
      </c>
      <c r="E44" s="189" t="s">
        <v>16</v>
      </c>
      <c r="F44" s="185">
        <f>F45</f>
        <v>92000</v>
      </c>
      <c r="G44" s="185">
        <f>G45</f>
        <v>92000</v>
      </c>
    </row>
    <row r="45" spans="1:7" ht="21" customHeight="1" outlineLevel="7">
      <c r="A45" s="182" t="s">
        <v>17</v>
      </c>
      <c r="B45" s="181" t="s">
        <v>515</v>
      </c>
      <c r="C45" s="181" t="s">
        <v>31</v>
      </c>
      <c r="D45" s="181" t="s">
        <v>510</v>
      </c>
      <c r="E45" s="189" t="s">
        <v>18</v>
      </c>
      <c r="F45" s="241">
        <v>92000</v>
      </c>
      <c r="G45" s="241">
        <v>92000</v>
      </c>
    </row>
    <row r="46" spans="1:7" ht="18.75" outlineLevel="7">
      <c r="A46" s="182" t="s">
        <v>261</v>
      </c>
      <c r="B46" s="181" t="s">
        <v>515</v>
      </c>
      <c r="C46" s="181" t="s">
        <v>262</v>
      </c>
      <c r="D46" s="181" t="s">
        <v>126</v>
      </c>
      <c r="E46" s="189" t="s">
        <v>6</v>
      </c>
      <c r="F46" s="206">
        <f>F47</f>
        <v>13353</v>
      </c>
      <c r="G46" s="206">
        <f>G47</f>
        <v>13353</v>
      </c>
    </row>
    <row r="47" spans="1:7" ht="37.5" outlineLevel="7">
      <c r="A47" s="182" t="s">
        <v>132</v>
      </c>
      <c r="B47" s="181" t="s">
        <v>515</v>
      </c>
      <c r="C47" s="181" t="s">
        <v>262</v>
      </c>
      <c r="D47" s="181" t="s">
        <v>127</v>
      </c>
      <c r="E47" s="189" t="s">
        <v>6</v>
      </c>
      <c r="F47" s="206">
        <f>F49</f>
        <v>13353</v>
      </c>
      <c r="G47" s="206">
        <f>G49</f>
        <v>13353</v>
      </c>
    </row>
    <row r="48" spans="1:7" ht="18.75" outlineLevel="7">
      <c r="A48" s="182" t="s">
        <v>278</v>
      </c>
      <c r="B48" s="181" t="s">
        <v>515</v>
      </c>
      <c r="C48" s="181" t="s">
        <v>262</v>
      </c>
      <c r="D48" s="181" t="s">
        <v>277</v>
      </c>
      <c r="E48" s="189" t="s">
        <v>6</v>
      </c>
      <c r="F48" s="206">
        <f aca="true" t="shared" si="3" ref="F48:G50">F49</f>
        <v>13353</v>
      </c>
      <c r="G48" s="206">
        <f t="shared" si="3"/>
        <v>13353</v>
      </c>
    </row>
    <row r="49" spans="1:7" ht="95.25" customHeight="1" outlineLevel="7">
      <c r="A49" s="182" t="s">
        <v>413</v>
      </c>
      <c r="B49" s="181" t="s">
        <v>515</v>
      </c>
      <c r="C49" s="181" t="s">
        <v>262</v>
      </c>
      <c r="D49" s="181" t="s">
        <v>286</v>
      </c>
      <c r="E49" s="189" t="s">
        <v>6</v>
      </c>
      <c r="F49" s="206">
        <f t="shared" si="3"/>
        <v>13353</v>
      </c>
      <c r="G49" s="206">
        <f t="shared" si="3"/>
        <v>13353</v>
      </c>
    </row>
    <row r="50" spans="1:7" ht="37.5" outlineLevel="7">
      <c r="A50" s="182" t="s">
        <v>15</v>
      </c>
      <c r="B50" s="181" t="s">
        <v>515</v>
      </c>
      <c r="C50" s="181" t="s">
        <v>262</v>
      </c>
      <c r="D50" s="181" t="s">
        <v>286</v>
      </c>
      <c r="E50" s="189" t="s">
        <v>16</v>
      </c>
      <c r="F50" s="206">
        <f t="shared" si="3"/>
        <v>13353</v>
      </c>
      <c r="G50" s="206">
        <f t="shared" si="3"/>
        <v>13353</v>
      </c>
    </row>
    <row r="51" spans="1:7" ht="19.5" customHeight="1" outlineLevel="7">
      <c r="A51" s="182" t="s">
        <v>17</v>
      </c>
      <c r="B51" s="181" t="s">
        <v>515</v>
      </c>
      <c r="C51" s="181" t="s">
        <v>262</v>
      </c>
      <c r="D51" s="181" t="s">
        <v>286</v>
      </c>
      <c r="E51" s="189" t="s">
        <v>18</v>
      </c>
      <c r="F51" s="185">
        <v>13353</v>
      </c>
      <c r="G51" s="185">
        <v>13353</v>
      </c>
    </row>
    <row r="52" spans="1:7" ht="36.75" customHeight="1" outlineLevel="2">
      <c r="A52" s="182" t="s">
        <v>9</v>
      </c>
      <c r="B52" s="181" t="s">
        <v>515</v>
      </c>
      <c r="C52" s="181" t="s">
        <v>10</v>
      </c>
      <c r="D52" s="181" t="s">
        <v>126</v>
      </c>
      <c r="E52" s="189" t="s">
        <v>6</v>
      </c>
      <c r="F52" s="185">
        <f aca="true" t="shared" si="4" ref="F52:G55">F53</f>
        <v>825175</v>
      </c>
      <c r="G52" s="185">
        <f t="shared" si="4"/>
        <v>858182</v>
      </c>
    </row>
    <row r="53" spans="1:7" ht="37.5" outlineLevel="4">
      <c r="A53" s="182" t="s">
        <v>132</v>
      </c>
      <c r="B53" s="181" t="s">
        <v>515</v>
      </c>
      <c r="C53" s="181" t="s">
        <v>10</v>
      </c>
      <c r="D53" s="181" t="s">
        <v>127</v>
      </c>
      <c r="E53" s="189" t="s">
        <v>6</v>
      </c>
      <c r="F53" s="185">
        <f t="shared" si="4"/>
        <v>825175</v>
      </c>
      <c r="G53" s="185">
        <f t="shared" si="4"/>
        <v>858182</v>
      </c>
    </row>
    <row r="54" spans="1:7" ht="37.5" outlineLevel="5">
      <c r="A54" s="182" t="s">
        <v>513</v>
      </c>
      <c r="B54" s="181" t="s">
        <v>515</v>
      </c>
      <c r="C54" s="181" t="s">
        <v>10</v>
      </c>
      <c r="D54" s="181" t="s">
        <v>552</v>
      </c>
      <c r="E54" s="189" t="s">
        <v>6</v>
      </c>
      <c r="F54" s="185">
        <f t="shared" si="4"/>
        <v>825175</v>
      </c>
      <c r="G54" s="185">
        <f t="shared" si="4"/>
        <v>858182</v>
      </c>
    </row>
    <row r="55" spans="1:7" ht="93.75" outlineLevel="6">
      <c r="A55" s="182" t="s">
        <v>11</v>
      </c>
      <c r="B55" s="181" t="s">
        <v>515</v>
      </c>
      <c r="C55" s="181" t="s">
        <v>10</v>
      </c>
      <c r="D55" s="181" t="s">
        <v>552</v>
      </c>
      <c r="E55" s="189" t="s">
        <v>12</v>
      </c>
      <c r="F55" s="185">
        <f t="shared" si="4"/>
        <v>825175</v>
      </c>
      <c r="G55" s="185">
        <f t="shared" si="4"/>
        <v>858182</v>
      </c>
    </row>
    <row r="56" spans="1:7" ht="34.5" customHeight="1" outlineLevel="7">
      <c r="A56" s="182" t="s">
        <v>13</v>
      </c>
      <c r="B56" s="181" t="s">
        <v>515</v>
      </c>
      <c r="C56" s="181" t="s">
        <v>10</v>
      </c>
      <c r="D56" s="181" t="s">
        <v>552</v>
      </c>
      <c r="E56" s="189" t="s">
        <v>14</v>
      </c>
      <c r="F56" s="185">
        <v>825175</v>
      </c>
      <c r="G56" s="185">
        <v>858182</v>
      </c>
    </row>
    <row r="57" spans="1:7" ht="18.75" hidden="1" outlineLevel="7">
      <c r="A57" s="182" t="s">
        <v>720</v>
      </c>
      <c r="B57" s="181" t="s">
        <v>515</v>
      </c>
      <c r="C57" s="181" t="s">
        <v>717</v>
      </c>
      <c r="D57" s="181" t="s">
        <v>126</v>
      </c>
      <c r="E57" s="181" t="s">
        <v>6</v>
      </c>
      <c r="F57" s="185">
        <f aca="true" t="shared" si="5" ref="F57:G60">F58</f>
        <v>0</v>
      </c>
      <c r="G57" s="185">
        <f t="shared" si="5"/>
        <v>0</v>
      </c>
    </row>
    <row r="58" spans="1:7" ht="37.5" hidden="1" outlineLevel="7">
      <c r="A58" s="182" t="s">
        <v>132</v>
      </c>
      <c r="B58" s="181" t="s">
        <v>515</v>
      </c>
      <c r="C58" s="181" t="s">
        <v>717</v>
      </c>
      <c r="D58" s="181" t="s">
        <v>127</v>
      </c>
      <c r="E58" s="181" t="s">
        <v>6</v>
      </c>
      <c r="F58" s="185">
        <f t="shared" si="5"/>
        <v>0</v>
      </c>
      <c r="G58" s="185">
        <f t="shared" si="5"/>
        <v>0</v>
      </c>
    </row>
    <row r="59" spans="1:7" ht="37.5" hidden="1" outlineLevel="7">
      <c r="A59" s="182" t="s">
        <v>719</v>
      </c>
      <c r="B59" s="181" t="s">
        <v>515</v>
      </c>
      <c r="C59" s="181" t="s">
        <v>717</v>
      </c>
      <c r="D59" s="181" t="s">
        <v>554</v>
      </c>
      <c r="E59" s="181" t="s">
        <v>6</v>
      </c>
      <c r="F59" s="185">
        <f t="shared" si="5"/>
        <v>0</v>
      </c>
      <c r="G59" s="185">
        <f t="shared" si="5"/>
        <v>0</v>
      </c>
    </row>
    <row r="60" spans="1:7" ht="18.75" hidden="1" outlineLevel="7">
      <c r="A60" s="182" t="s">
        <v>19</v>
      </c>
      <c r="B60" s="181" t="s">
        <v>515</v>
      </c>
      <c r="C60" s="181" t="s">
        <v>717</v>
      </c>
      <c r="D60" s="181" t="s">
        <v>554</v>
      </c>
      <c r="E60" s="181" t="s">
        <v>20</v>
      </c>
      <c r="F60" s="185">
        <f t="shared" si="5"/>
        <v>0</v>
      </c>
      <c r="G60" s="185">
        <f t="shared" si="5"/>
        <v>0</v>
      </c>
    </row>
    <row r="61" spans="1:7" ht="18.75" hidden="1" outlineLevel="7">
      <c r="A61" s="182" t="s">
        <v>718</v>
      </c>
      <c r="B61" s="181" t="s">
        <v>515</v>
      </c>
      <c r="C61" s="181" t="s">
        <v>717</v>
      </c>
      <c r="D61" s="181" t="s">
        <v>554</v>
      </c>
      <c r="E61" s="181" t="s">
        <v>716</v>
      </c>
      <c r="F61" s="185"/>
      <c r="G61" s="185"/>
    </row>
    <row r="62" spans="1:7" ht="18.75" outlineLevel="2" collapsed="1">
      <c r="A62" s="182" t="s">
        <v>23</v>
      </c>
      <c r="B62" s="181" t="s">
        <v>515</v>
      </c>
      <c r="C62" s="181" t="s">
        <v>24</v>
      </c>
      <c r="D62" s="181" t="s">
        <v>126</v>
      </c>
      <c r="E62" s="189" t="s">
        <v>6</v>
      </c>
      <c r="F62" s="185">
        <f>F63+F86+F99+F91+F106</f>
        <v>72530339.5</v>
      </c>
      <c r="G62" s="185">
        <f>G63+G86+G99+G91+G106</f>
        <v>74097572.45</v>
      </c>
    </row>
    <row r="63" spans="1:8" s="72" customFormat="1" ht="37.5" customHeight="1" outlineLevel="3">
      <c r="A63" s="219" t="s">
        <v>382</v>
      </c>
      <c r="B63" s="220" t="s">
        <v>515</v>
      </c>
      <c r="C63" s="220" t="s">
        <v>24</v>
      </c>
      <c r="D63" s="220" t="s">
        <v>128</v>
      </c>
      <c r="E63" s="221" t="s">
        <v>6</v>
      </c>
      <c r="F63" s="191">
        <f>F64+F71+F79</f>
        <v>25067529</v>
      </c>
      <c r="G63" s="191">
        <f>G64+G71+G79</f>
        <v>25067529</v>
      </c>
      <c r="H63" s="73"/>
    </row>
    <row r="64" spans="1:7" ht="39" customHeight="1" outlineLevel="7">
      <c r="A64" s="182" t="s">
        <v>214</v>
      </c>
      <c r="B64" s="181" t="s">
        <v>515</v>
      </c>
      <c r="C64" s="181" t="s">
        <v>24</v>
      </c>
      <c r="D64" s="181" t="s">
        <v>316</v>
      </c>
      <c r="E64" s="189" t="s">
        <v>6</v>
      </c>
      <c r="F64" s="206">
        <f>F65+F68</f>
        <v>795385</v>
      </c>
      <c r="G64" s="206">
        <f>G65+G68</f>
        <v>795385</v>
      </c>
    </row>
    <row r="65" spans="1:7" ht="18.75" outlineLevel="7">
      <c r="A65" s="182" t="s">
        <v>322</v>
      </c>
      <c r="B65" s="181" t="s">
        <v>515</v>
      </c>
      <c r="C65" s="181" t="s">
        <v>24</v>
      </c>
      <c r="D65" s="181" t="s">
        <v>317</v>
      </c>
      <c r="E65" s="189" t="s">
        <v>6</v>
      </c>
      <c r="F65" s="206">
        <f>F66</f>
        <v>745385</v>
      </c>
      <c r="G65" s="206">
        <f>G66</f>
        <v>745385</v>
      </c>
    </row>
    <row r="66" spans="1:7" ht="37.5" outlineLevel="7">
      <c r="A66" s="182" t="s">
        <v>15</v>
      </c>
      <c r="B66" s="181" t="s">
        <v>515</v>
      </c>
      <c r="C66" s="181" t="s">
        <v>24</v>
      </c>
      <c r="D66" s="181" t="s">
        <v>317</v>
      </c>
      <c r="E66" s="189" t="s">
        <v>16</v>
      </c>
      <c r="F66" s="185">
        <f>F67</f>
        <v>745385</v>
      </c>
      <c r="G66" s="185">
        <f>G67</f>
        <v>745385</v>
      </c>
    </row>
    <row r="67" spans="1:7" ht="21" customHeight="1" outlineLevel="7">
      <c r="A67" s="182" t="s">
        <v>17</v>
      </c>
      <c r="B67" s="181" t="s">
        <v>515</v>
      </c>
      <c r="C67" s="181" t="s">
        <v>24</v>
      </c>
      <c r="D67" s="181" t="s">
        <v>317</v>
      </c>
      <c r="E67" s="189" t="s">
        <v>18</v>
      </c>
      <c r="F67" s="206">
        <v>745385</v>
      </c>
      <c r="G67" s="206">
        <v>745385</v>
      </c>
    </row>
    <row r="68" spans="1:7" ht="37.5" outlineLevel="7">
      <c r="A68" s="182" t="s">
        <v>323</v>
      </c>
      <c r="B68" s="181" t="s">
        <v>515</v>
      </c>
      <c r="C68" s="181" t="s">
        <v>24</v>
      </c>
      <c r="D68" s="181" t="s">
        <v>324</v>
      </c>
      <c r="E68" s="189" t="s">
        <v>6</v>
      </c>
      <c r="F68" s="206">
        <f>F69</f>
        <v>50000</v>
      </c>
      <c r="G68" s="206">
        <f>G69</f>
        <v>50000</v>
      </c>
    </row>
    <row r="69" spans="1:7" ht="37.5" outlineLevel="7">
      <c r="A69" s="182" t="s">
        <v>15</v>
      </c>
      <c r="B69" s="181" t="s">
        <v>515</v>
      </c>
      <c r="C69" s="181" t="s">
        <v>24</v>
      </c>
      <c r="D69" s="181" t="s">
        <v>324</v>
      </c>
      <c r="E69" s="189" t="s">
        <v>16</v>
      </c>
      <c r="F69" s="185">
        <f>F70</f>
        <v>50000</v>
      </c>
      <c r="G69" s="185">
        <f>G70</f>
        <v>50000</v>
      </c>
    </row>
    <row r="70" spans="1:7" ht="19.5" customHeight="1" outlineLevel="7">
      <c r="A70" s="182" t="s">
        <v>17</v>
      </c>
      <c r="B70" s="181" t="s">
        <v>515</v>
      </c>
      <c r="C70" s="181" t="s">
        <v>24</v>
      </c>
      <c r="D70" s="181" t="s">
        <v>324</v>
      </c>
      <c r="E70" s="189" t="s">
        <v>18</v>
      </c>
      <c r="F70" s="185">
        <v>50000</v>
      </c>
      <c r="G70" s="185">
        <v>50000</v>
      </c>
    </row>
    <row r="71" spans="1:7" ht="19.5" customHeight="1" outlineLevel="7">
      <c r="A71" s="182" t="s">
        <v>216</v>
      </c>
      <c r="B71" s="181" t="s">
        <v>515</v>
      </c>
      <c r="C71" s="181" t="s">
        <v>24</v>
      </c>
      <c r="D71" s="181" t="s">
        <v>232</v>
      </c>
      <c r="E71" s="189" t="s">
        <v>6</v>
      </c>
      <c r="F71" s="206">
        <f>F72</f>
        <v>22172144</v>
      </c>
      <c r="G71" s="206">
        <f>G72</f>
        <v>22172144</v>
      </c>
    </row>
    <row r="72" spans="1:7" ht="56.25" outlineLevel="5">
      <c r="A72" s="182" t="s">
        <v>33</v>
      </c>
      <c r="B72" s="181" t="s">
        <v>515</v>
      </c>
      <c r="C72" s="181" t="s">
        <v>24</v>
      </c>
      <c r="D72" s="181" t="s">
        <v>130</v>
      </c>
      <c r="E72" s="189" t="s">
        <v>6</v>
      </c>
      <c r="F72" s="185">
        <f>F73+F75+F77</f>
        <v>22172144</v>
      </c>
      <c r="G72" s="185">
        <f>G73+G75+G77</f>
        <v>22172144</v>
      </c>
    </row>
    <row r="73" spans="1:7" ht="93.75" outlineLevel="6">
      <c r="A73" s="182" t="s">
        <v>11</v>
      </c>
      <c r="B73" s="181" t="s">
        <v>515</v>
      </c>
      <c r="C73" s="181" t="s">
        <v>24</v>
      </c>
      <c r="D73" s="181" t="s">
        <v>130</v>
      </c>
      <c r="E73" s="189" t="s">
        <v>12</v>
      </c>
      <c r="F73" s="185">
        <f>F74</f>
        <v>11370694</v>
      </c>
      <c r="G73" s="185">
        <f>G74</f>
        <v>11370694</v>
      </c>
    </row>
    <row r="74" spans="1:7" ht="37.5" outlineLevel="7">
      <c r="A74" s="182" t="s">
        <v>34</v>
      </c>
      <c r="B74" s="181" t="s">
        <v>515</v>
      </c>
      <c r="C74" s="181" t="s">
        <v>24</v>
      </c>
      <c r="D74" s="181" t="s">
        <v>130</v>
      </c>
      <c r="E74" s="189" t="s">
        <v>35</v>
      </c>
      <c r="F74" s="206">
        <v>11370694</v>
      </c>
      <c r="G74" s="206">
        <v>11370694</v>
      </c>
    </row>
    <row r="75" spans="1:7" ht="37.5" outlineLevel="6">
      <c r="A75" s="182" t="s">
        <v>15</v>
      </c>
      <c r="B75" s="181" t="s">
        <v>515</v>
      </c>
      <c r="C75" s="181" t="s">
        <v>24</v>
      </c>
      <c r="D75" s="181" t="s">
        <v>130</v>
      </c>
      <c r="E75" s="189" t="s">
        <v>16</v>
      </c>
      <c r="F75" s="185">
        <f>F76</f>
        <v>10000000</v>
      </c>
      <c r="G75" s="185">
        <f>G76</f>
        <v>10000000</v>
      </c>
    </row>
    <row r="76" spans="1:7" ht="21" customHeight="1" outlineLevel="7">
      <c r="A76" s="182" t="s">
        <v>17</v>
      </c>
      <c r="B76" s="181" t="s">
        <v>515</v>
      </c>
      <c r="C76" s="181" t="s">
        <v>24</v>
      </c>
      <c r="D76" s="181" t="s">
        <v>130</v>
      </c>
      <c r="E76" s="189" t="s">
        <v>18</v>
      </c>
      <c r="F76" s="206">
        <v>10000000</v>
      </c>
      <c r="G76" s="206">
        <v>10000000</v>
      </c>
    </row>
    <row r="77" spans="1:7" ht="18.75" outlineLevel="6">
      <c r="A77" s="182" t="s">
        <v>19</v>
      </c>
      <c r="B77" s="181" t="s">
        <v>515</v>
      </c>
      <c r="C77" s="181" t="s">
        <v>24</v>
      </c>
      <c r="D77" s="181" t="s">
        <v>130</v>
      </c>
      <c r="E77" s="189" t="s">
        <v>20</v>
      </c>
      <c r="F77" s="185">
        <f>F78</f>
        <v>801450</v>
      </c>
      <c r="G77" s="185">
        <f>G78</f>
        <v>801450</v>
      </c>
    </row>
    <row r="78" spans="1:7" ht="18.75" outlineLevel="7">
      <c r="A78" s="182" t="s">
        <v>21</v>
      </c>
      <c r="B78" s="181" t="s">
        <v>515</v>
      </c>
      <c r="C78" s="181" t="s">
        <v>24</v>
      </c>
      <c r="D78" s="181" t="s">
        <v>130</v>
      </c>
      <c r="E78" s="189" t="s">
        <v>22</v>
      </c>
      <c r="F78" s="241">
        <v>801450</v>
      </c>
      <c r="G78" s="241">
        <v>801450</v>
      </c>
    </row>
    <row r="79" spans="1:7" ht="18.75" outlineLevel="7">
      <c r="A79" s="182" t="s">
        <v>774</v>
      </c>
      <c r="B79" s="181" t="s">
        <v>515</v>
      </c>
      <c r="C79" s="181" t="s">
        <v>24</v>
      </c>
      <c r="D79" s="181" t="s">
        <v>714</v>
      </c>
      <c r="E79" s="181" t="s">
        <v>6</v>
      </c>
      <c r="F79" s="185">
        <f>F80+F83</f>
        <v>2100000</v>
      </c>
      <c r="G79" s="185">
        <f>G80+G83</f>
        <v>2100000</v>
      </c>
    </row>
    <row r="80" spans="1:7" ht="37.5" outlineLevel="7">
      <c r="A80" s="34" t="s">
        <v>742</v>
      </c>
      <c r="B80" s="181" t="s">
        <v>515</v>
      </c>
      <c r="C80" s="181" t="s">
        <v>24</v>
      </c>
      <c r="D80" s="181" t="s">
        <v>713</v>
      </c>
      <c r="E80" s="181" t="s">
        <v>6</v>
      </c>
      <c r="F80" s="185">
        <f>F81</f>
        <v>500000</v>
      </c>
      <c r="G80" s="185">
        <f>G81</f>
        <v>500000</v>
      </c>
    </row>
    <row r="81" spans="1:7" ht="37.5" outlineLevel="7">
      <c r="A81" s="182" t="s">
        <v>15</v>
      </c>
      <c r="B81" s="181" t="s">
        <v>515</v>
      </c>
      <c r="C81" s="181" t="s">
        <v>24</v>
      </c>
      <c r="D81" s="181" t="s">
        <v>713</v>
      </c>
      <c r="E81" s="181" t="s">
        <v>16</v>
      </c>
      <c r="F81" s="185">
        <f>F82</f>
        <v>500000</v>
      </c>
      <c r="G81" s="185">
        <f>G82</f>
        <v>500000</v>
      </c>
    </row>
    <row r="82" spans="1:7" ht="56.25" outlineLevel="7">
      <c r="A82" s="182" t="s">
        <v>17</v>
      </c>
      <c r="B82" s="181" t="s">
        <v>515</v>
      </c>
      <c r="C82" s="181" t="s">
        <v>24</v>
      </c>
      <c r="D82" s="181" t="s">
        <v>713</v>
      </c>
      <c r="E82" s="181" t="s">
        <v>18</v>
      </c>
      <c r="F82" s="241">
        <v>500000</v>
      </c>
      <c r="G82" s="241">
        <v>500000</v>
      </c>
    </row>
    <row r="83" spans="1:7" ht="37.5" outlineLevel="7">
      <c r="A83" s="182" t="s">
        <v>712</v>
      </c>
      <c r="B83" s="181" t="s">
        <v>515</v>
      </c>
      <c r="C83" s="181" t="s">
        <v>24</v>
      </c>
      <c r="D83" s="181" t="s">
        <v>711</v>
      </c>
      <c r="E83" s="181" t="s">
        <v>6</v>
      </c>
      <c r="F83" s="185">
        <f>F84</f>
        <v>1600000</v>
      </c>
      <c r="G83" s="185">
        <f>G84</f>
        <v>1600000</v>
      </c>
    </row>
    <row r="84" spans="1:7" ht="37.5" outlineLevel="7">
      <c r="A84" s="182" t="s">
        <v>15</v>
      </c>
      <c r="B84" s="181" t="s">
        <v>515</v>
      </c>
      <c r="C84" s="181" t="s">
        <v>24</v>
      </c>
      <c r="D84" s="181" t="s">
        <v>711</v>
      </c>
      <c r="E84" s="181" t="s">
        <v>16</v>
      </c>
      <c r="F84" s="185">
        <f>F85</f>
        <v>1600000</v>
      </c>
      <c r="G84" s="185">
        <f>G85</f>
        <v>1600000</v>
      </c>
    </row>
    <row r="85" spans="1:7" ht="56.25" outlineLevel="7">
      <c r="A85" s="182" t="s">
        <v>17</v>
      </c>
      <c r="B85" s="181" t="s">
        <v>515</v>
      </c>
      <c r="C85" s="181" t="s">
        <v>24</v>
      </c>
      <c r="D85" s="181" t="s">
        <v>711</v>
      </c>
      <c r="E85" s="181" t="s">
        <v>18</v>
      </c>
      <c r="F85" s="241">
        <v>1600000</v>
      </c>
      <c r="G85" s="241">
        <v>1600000</v>
      </c>
    </row>
    <row r="86" spans="1:8" s="72" customFormat="1" ht="56.25" outlineLevel="7">
      <c r="A86" s="219" t="s">
        <v>434</v>
      </c>
      <c r="B86" s="220" t="s">
        <v>515</v>
      </c>
      <c r="C86" s="220" t="s">
        <v>24</v>
      </c>
      <c r="D86" s="220" t="s">
        <v>131</v>
      </c>
      <c r="E86" s="221" t="s">
        <v>6</v>
      </c>
      <c r="F86" s="191">
        <f aca="true" t="shared" si="6" ref="F86:G89">F87</f>
        <v>50000</v>
      </c>
      <c r="G86" s="191">
        <f t="shared" si="6"/>
        <v>50000</v>
      </c>
      <c r="H86" s="73"/>
    </row>
    <row r="87" spans="1:7" ht="18.75" outlineLevel="7">
      <c r="A87" s="182" t="s">
        <v>325</v>
      </c>
      <c r="B87" s="181" t="s">
        <v>515</v>
      </c>
      <c r="C87" s="181" t="s">
        <v>24</v>
      </c>
      <c r="D87" s="181" t="s">
        <v>234</v>
      </c>
      <c r="E87" s="189" t="s">
        <v>6</v>
      </c>
      <c r="F87" s="185">
        <f t="shared" si="6"/>
        <v>50000</v>
      </c>
      <c r="G87" s="185">
        <f t="shared" si="6"/>
        <v>50000</v>
      </c>
    </row>
    <row r="88" spans="1:7" ht="37.5" outlineLevel="7">
      <c r="A88" s="182" t="s">
        <v>326</v>
      </c>
      <c r="B88" s="181" t="s">
        <v>515</v>
      </c>
      <c r="C88" s="181" t="s">
        <v>24</v>
      </c>
      <c r="D88" s="181" t="s">
        <v>327</v>
      </c>
      <c r="E88" s="189" t="s">
        <v>6</v>
      </c>
      <c r="F88" s="185">
        <f t="shared" si="6"/>
        <v>50000</v>
      </c>
      <c r="G88" s="185">
        <f t="shared" si="6"/>
        <v>50000</v>
      </c>
    </row>
    <row r="89" spans="1:7" ht="37.5" outlineLevel="7">
      <c r="A89" s="182" t="s">
        <v>15</v>
      </c>
      <c r="B89" s="181" t="s">
        <v>515</v>
      </c>
      <c r="C89" s="181" t="s">
        <v>24</v>
      </c>
      <c r="D89" s="181" t="s">
        <v>327</v>
      </c>
      <c r="E89" s="189" t="s">
        <v>16</v>
      </c>
      <c r="F89" s="185">
        <f t="shared" si="6"/>
        <v>50000</v>
      </c>
      <c r="G89" s="185">
        <f t="shared" si="6"/>
        <v>50000</v>
      </c>
    </row>
    <row r="90" spans="1:7" ht="21" customHeight="1" outlineLevel="7">
      <c r="A90" s="182" t="s">
        <v>17</v>
      </c>
      <c r="B90" s="181" t="s">
        <v>515</v>
      </c>
      <c r="C90" s="181" t="s">
        <v>24</v>
      </c>
      <c r="D90" s="181" t="s">
        <v>327</v>
      </c>
      <c r="E90" s="189" t="s">
        <v>18</v>
      </c>
      <c r="F90" s="206">
        <v>50000</v>
      </c>
      <c r="G90" s="206">
        <v>50000</v>
      </c>
    </row>
    <row r="91" spans="1:8" s="72" customFormat="1" ht="38.25" customHeight="1" outlineLevel="7">
      <c r="A91" s="219" t="s">
        <v>435</v>
      </c>
      <c r="B91" s="220" t="s">
        <v>515</v>
      </c>
      <c r="C91" s="220" t="s">
        <v>24</v>
      </c>
      <c r="D91" s="220" t="s">
        <v>318</v>
      </c>
      <c r="E91" s="221" t="s">
        <v>6</v>
      </c>
      <c r="F91" s="191">
        <f>F92</f>
        <v>1544157.5</v>
      </c>
      <c r="G91" s="191">
        <f>G92</f>
        <v>1544157.5</v>
      </c>
      <c r="H91" s="73"/>
    </row>
    <row r="92" spans="1:7" ht="21" customHeight="1" outlineLevel="7">
      <c r="A92" s="223" t="s">
        <v>328</v>
      </c>
      <c r="B92" s="181" t="s">
        <v>515</v>
      </c>
      <c r="C92" s="181" t="s">
        <v>24</v>
      </c>
      <c r="D92" s="181" t="s">
        <v>319</v>
      </c>
      <c r="E92" s="189" t="s">
        <v>6</v>
      </c>
      <c r="F92" s="185">
        <f>F93+F96</f>
        <v>1544157.5</v>
      </c>
      <c r="G92" s="185">
        <f>G93+G96</f>
        <v>1544157.5</v>
      </c>
    </row>
    <row r="93" spans="1:7" ht="37.5" customHeight="1" outlineLevel="7">
      <c r="A93" s="223" t="s">
        <v>329</v>
      </c>
      <c r="B93" s="181" t="s">
        <v>515</v>
      </c>
      <c r="C93" s="181" t="s">
        <v>24</v>
      </c>
      <c r="D93" s="181" t="s">
        <v>330</v>
      </c>
      <c r="E93" s="189" t="s">
        <v>6</v>
      </c>
      <c r="F93" s="185">
        <f>F94</f>
        <v>1500000</v>
      </c>
      <c r="G93" s="185">
        <f>G94</f>
        <v>1500000</v>
      </c>
    </row>
    <row r="94" spans="1:7" ht="37.5" outlineLevel="7">
      <c r="A94" s="182" t="s">
        <v>15</v>
      </c>
      <c r="B94" s="181" t="s">
        <v>515</v>
      </c>
      <c r="C94" s="181" t="s">
        <v>24</v>
      </c>
      <c r="D94" s="181" t="s">
        <v>330</v>
      </c>
      <c r="E94" s="189" t="s">
        <v>16</v>
      </c>
      <c r="F94" s="185">
        <f>F95</f>
        <v>1500000</v>
      </c>
      <c r="G94" s="185">
        <f>G95</f>
        <v>1500000</v>
      </c>
    </row>
    <row r="95" spans="1:7" ht="18.75" customHeight="1" outlineLevel="7">
      <c r="A95" s="182" t="s">
        <v>17</v>
      </c>
      <c r="B95" s="181" t="s">
        <v>515</v>
      </c>
      <c r="C95" s="181" t="s">
        <v>24</v>
      </c>
      <c r="D95" s="181" t="s">
        <v>330</v>
      </c>
      <c r="E95" s="189" t="s">
        <v>18</v>
      </c>
      <c r="F95" s="206">
        <v>1500000</v>
      </c>
      <c r="G95" s="206">
        <v>1500000</v>
      </c>
    </row>
    <row r="96" spans="1:7" ht="37.5" outlineLevel="7">
      <c r="A96" s="223" t="s">
        <v>331</v>
      </c>
      <c r="B96" s="181" t="s">
        <v>515</v>
      </c>
      <c r="C96" s="181" t="s">
        <v>24</v>
      </c>
      <c r="D96" s="181" t="s">
        <v>320</v>
      </c>
      <c r="E96" s="189" t="s">
        <v>6</v>
      </c>
      <c r="F96" s="185">
        <f>F97</f>
        <v>44157.5</v>
      </c>
      <c r="G96" s="185">
        <f>G97</f>
        <v>44157.5</v>
      </c>
    </row>
    <row r="97" spans="1:7" ht="37.5" outlineLevel="7">
      <c r="A97" s="182" t="s">
        <v>15</v>
      </c>
      <c r="B97" s="181" t="s">
        <v>515</v>
      </c>
      <c r="C97" s="181" t="s">
        <v>24</v>
      </c>
      <c r="D97" s="181" t="s">
        <v>320</v>
      </c>
      <c r="E97" s="189" t="s">
        <v>16</v>
      </c>
      <c r="F97" s="185">
        <f>F98</f>
        <v>44157.5</v>
      </c>
      <c r="G97" s="185">
        <f>G98</f>
        <v>44157.5</v>
      </c>
    </row>
    <row r="98" spans="1:7" ht="19.5" customHeight="1" outlineLevel="7">
      <c r="A98" s="182" t="s">
        <v>17</v>
      </c>
      <c r="B98" s="181" t="s">
        <v>515</v>
      </c>
      <c r="C98" s="181" t="s">
        <v>24</v>
      </c>
      <c r="D98" s="181" t="s">
        <v>320</v>
      </c>
      <c r="E98" s="189" t="s">
        <v>18</v>
      </c>
      <c r="F98" s="185">
        <v>44157.5</v>
      </c>
      <c r="G98" s="185">
        <v>44157.5</v>
      </c>
    </row>
    <row r="99" spans="1:8" s="72" customFormat="1" ht="56.25" outlineLevel="7">
      <c r="A99" s="219" t="s">
        <v>383</v>
      </c>
      <c r="B99" s="220" t="s">
        <v>515</v>
      </c>
      <c r="C99" s="220" t="s">
        <v>24</v>
      </c>
      <c r="D99" s="220" t="s">
        <v>332</v>
      </c>
      <c r="E99" s="221" t="s">
        <v>6</v>
      </c>
      <c r="F99" s="191">
        <f>F100</f>
        <v>1600000</v>
      </c>
      <c r="G99" s="191">
        <f>G100</f>
        <v>1600000</v>
      </c>
      <c r="H99" s="73"/>
    </row>
    <row r="100" spans="1:7" ht="56.25" outlineLevel="7">
      <c r="A100" s="182" t="s">
        <v>215</v>
      </c>
      <c r="B100" s="181" t="s">
        <v>515</v>
      </c>
      <c r="C100" s="181" t="s">
        <v>24</v>
      </c>
      <c r="D100" s="181" t="s">
        <v>333</v>
      </c>
      <c r="E100" s="189" t="s">
        <v>6</v>
      </c>
      <c r="F100" s="185">
        <f>F101</f>
        <v>1600000</v>
      </c>
      <c r="G100" s="185">
        <f>G101</f>
        <v>1600000</v>
      </c>
    </row>
    <row r="101" spans="1:7" ht="75" outlineLevel="5">
      <c r="A101" s="182" t="s">
        <v>32</v>
      </c>
      <c r="B101" s="181" t="s">
        <v>515</v>
      </c>
      <c r="C101" s="181" t="s">
        <v>24</v>
      </c>
      <c r="D101" s="181" t="s">
        <v>334</v>
      </c>
      <c r="E101" s="189" t="s">
        <v>6</v>
      </c>
      <c r="F101" s="185">
        <f>F102+F104</f>
        <v>1600000</v>
      </c>
      <c r="G101" s="185">
        <f>G102+G104</f>
        <v>1600000</v>
      </c>
    </row>
    <row r="102" spans="1:7" ht="37.5" outlineLevel="6">
      <c r="A102" s="182" t="s">
        <v>15</v>
      </c>
      <c r="B102" s="181" t="s">
        <v>515</v>
      </c>
      <c r="C102" s="181" t="s">
        <v>24</v>
      </c>
      <c r="D102" s="181" t="s">
        <v>334</v>
      </c>
      <c r="E102" s="189" t="s">
        <v>16</v>
      </c>
      <c r="F102" s="185">
        <f>F103</f>
        <v>1460000</v>
      </c>
      <c r="G102" s="185">
        <f>G103</f>
        <v>1460000</v>
      </c>
    </row>
    <row r="103" spans="1:7" ht="20.25" customHeight="1" outlineLevel="7">
      <c r="A103" s="182" t="s">
        <v>17</v>
      </c>
      <c r="B103" s="181" t="s">
        <v>515</v>
      </c>
      <c r="C103" s="181" t="s">
        <v>24</v>
      </c>
      <c r="D103" s="181" t="s">
        <v>334</v>
      </c>
      <c r="E103" s="189" t="s">
        <v>18</v>
      </c>
      <c r="F103" s="185">
        <f>1460000</f>
        <v>1460000</v>
      </c>
      <c r="G103" s="185">
        <f>1460000</f>
        <v>1460000</v>
      </c>
    </row>
    <row r="104" spans="1:7" ht="18.75" outlineLevel="6">
      <c r="A104" s="182" t="s">
        <v>19</v>
      </c>
      <c r="B104" s="181" t="s">
        <v>515</v>
      </c>
      <c r="C104" s="181" t="s">
        <v>24</v>
      </c>
      <c r="D104" s="181" t="s">
        <v>334</v>
      </c>
      <c r="E104" s="189" t="s">
        <v>20</v>
      </c>
      <c r="F104" s="185">
        <f>F105</f>
        <v>140000</v>
      </c>
      <c r="G104" s="185">
        <f>G105</f>
        <v>140000</v>
      </c>
    </row>
    <row r="105" spans="1:7" ht="18.75" outlineLevel="7">
      <c r="A105" s="182" t="s">
        <v>21</v>
      </c>
      <c r="B105" s="181" t="s">
        <v>515</v>
      </c>
      <c r="C105" s="181" t="s">
        <v>24</v>
      </c>
      <c r="D105" s="181" t="s">
        <v>334</v>
      </c>
      <c r="E105" s="189" t="s">
        <v>22</v>
      </c>
      <c r="F105" s="206">
        <v>140000</v>
      </c>
      <c r="G105" s="206">
        <v>140000</v>
      </c>
    </row>
    <row r="106" spans="1:7" ht="37.5" outlineLevel="3">
      <c r="A106" s="182" t="s">
        <v>132</v>
      </c>
      <c r="B106" s="181" t="s">
        <v>515</v>
      </c>
      <c r="C106" s="181" t="s">
        <v>24</v>
      </c>
      <c r="D106" s="181" t="s">
        <v>127</v>
      </c>
      <c r="E106" s="189" t="s">
        <v>6</v>
      </c>
      <c r="F106" s="185">
        <f>F124+F107+F121+F112</f>
        <v>44268653</v>
      </c>
      <c r="G106" s="185">
        <f>G124+G107+G121+G112</f>
        <v>45835885.95</v>
      </c>
    </row>
    <row r="107" spans="1:7" ht="56.25" outlineLevel="5">
      <c r="A107" s="182" t="s">
        <v>509</v>
      </c>
      <c r="B107" s="181" t="s">
        <v>515</v>
      </c>
      <c r="C107" s="181" t="s">
        <v>24</v>
      </c>
      <c r="D107" s="181" t="s">
        <v>510</v>
      </c>
      <c r="E107" s="189" t="s">
        <v>6</v>
      </c>
      <c r="F107" s="185">
        <f>F108+F110</f>
        <v>36378471</v>
      </c>
      <c r="G107" s="185">
        <f>G108+G110</f>
        <v>37757327.95</v>
      </c>
    </row>
    <row r="108" spans="1:7" ht="93.75" outlineLevel="6">
      <c r="A108" s="182" t="s">
        <v>11</v>
      </c>
      <c r="B108" s="181" t="s">
        <v>515</v>
      </c>
      <c r="C108" s="181" t="s">
        <v>24</v>
      </c>
      <c r="D108" s="181" t="s">
        <v>510</v>
      </c>
      <c r="E108" s="189" t="s">
        <v>12</v>
      </c>
      <c r="F108" s="185">
        <f>F109</f>
        <v>36358471</v>
      </c>
      <c r="G108" s="185">
        <f>G109</f>
        <v>37737327.95</v>
      </c>
    </row>
    <row r="109" spans="1:7" ht="37.5" outlineLevel="7">
      <c r="A109" s="182" t="s">
        <v>13</v>
      </c>
      <c r="B109" s="181" t="s">
        <v>515</v>
      </c>
      <c r="C109" s="181" t="s">
        <v>24</v>
      </c>
      <c r="D109" s="181" t="s">
        <v>510</v>
      </c>
      <c r="E109" s="189" t="s">
        <v>14</v>
      </c>
      <c r="F109" s="185">
        <v>36358471</v>
      </c>
      <c r="G109" s="185">
        <v>37737327.95</v>
      </c>
    </row>
    <row r="110" spans="1:7" ht="37.5" outlineLevel="7">
      <c r="A110" s="182" t="s">
        <v>15</v>
      </c>
      <c r="B110" s="181" t="s">
        <v>515</v>
      </c>
      <c r="C110" s="181" t="s">
        <v>24</v>
      </c>
      <c r="D110" s="181" t="s">
        <v>510</v>
      </c>
      <c r="E110" s="189" t="s">
        <v>16</v>
      </c>
      <c r="F110" s="206">
        <f>F111</f>
        <v>20000</v>
      </c>
      <c r="G110" s="206">
        <f>G111</f>
        <v>20000</v>
      </c>
    </row>
    <row r="111" spans="1:7" ht="18.75" customHeight="1" outlineLevel="7">
      <c r="A111" s="182" t="s">
        <v>17</v>
      </c>
      <c r="B111" s="181" t="s">
        <v>515</v>
      </c>
      <c r="C111" s="181" t="s">
        <v>24</v>
      </c>
      <c r="D111" s="181" t="s">
        <v>510</v>
      </c>
      <c r="E111" s="189" t="s">
        <v>18</v>
      </c>
      <c r="F111" s="185">
        <v>20000</v>
      </c>
      <c r="G111" s="185">
        <v>20000</v>
      </c>
    </row>
    <row r="112" spans="1:7" ht="39" customHeight="1" outlineLevel="7">
      <c r="A112" s="182" t="s">
        <v>710</v>
      </c>
      <c r="B112" s="181" t="s">
        <v>515</v>
      </c>
      <c r="C112" s="181" t="s">
        <v>24</v>
      </c>
      <c r="D112" s="181" t="s">
        <v>708</v>
      </c>
      <c r="E112" s="181" t="s">
        <v>6</v>
      </c>
      <c r="F112" s="185">
        <f>F113</f>
        <v>150000</v>
      </c>
      <c r="G112" s="185">
        <f>G113</f>
        <v>150000</v>
      </c>
    </row>
    <row r="113" spans="1:7" ht="17.25" customHeight="1" outlineLevel="7">
      <c r="A113" s="182" t="s">
        <v>19</v>
      </c>
      <c r="B113" s="181" t="s">
        <v>515</v>
      </c>
      <c r="C113" s="181" t="s">
        <v>24</v>
      </c>
      <c r="D113" s="181" t="s">
        <v>708</v>
      </c>
      <c r="E113" s="181" t="s">
        <v>20</v>
      </c>
      <c r="F113" s="185">
        <f>F114+F115</f>
        <v>150000</v>
      </c>
      <c r="G113" s="185">
        <f>G114+G115</f>
        <v>150000</v>
      </c>
    </row>
    <row r="114" spans="1:7" ht="18.75" customHeight="1" outlineLevel="7">
      <c r="A114" s="182" t="s">
        <v>740</v>
      </c>
      <c r="B114" s="181" t="s">
        <v>515</v>
      </c>
      <c r="C114" s="181" t="s">
        <v>24</v>
      </c>
      <c r="D114" s="181" t="s">
        <v>708</v>
      </c>
      <c r="E114" s="228" t="s">
        <v>741</v>
      </c>
      <c r="F114" s="185">
        <v>0</v>
      </c>
      <c r="G114" s="185">
        <v>0</v>
      </c>
    </row>
    <row r="115" spans="1:7" ht="18.75" customHeight="1" outlineLevel="7">
      <c r="A115" s="182" t="s">
        <v>709</v>
      </c>
      <c r="B115" s="181" t="s">
        <v>515</v>
      </c>
      <c r="C115" s="181" t="s">
        <v>24</v>
      </c>
      <c r="D115" s="181" t="s">
        <v>708</v>
      </c>
      <c r="E115" s="181" t="s">
        <v>22</v>
      </c>
      <c r="F115" s="185">
        <f>150000</f>
        <v>150000</v>
      </c>
      <c r="G115" s="185">
        <f>150000</f>
        <v>150000</v>
      </c>
    </row>
    <row r="116" spans="1:7" ht="36" customHeight="1" hidden="1" outlineLevel="7">
      <c r="A116" s="34" t="s">
        <v>622</v>
      </c>
      <c r="B116" s="181" t="s">
        <v>515</v>
      </c>
      <c r="C116" s="181" t="s">
        <v>24</v>
      </c>
      <c r="D116" s="181" t="s">
        <v>623</v>
      </c>
      <c r="E116" s="181" t="s">
        <v>6</v>
      </c>
      <c r="F116" s="185">
        <f>F117</f>
        <v>0</v>
      </c>
      <c r="G116" s="185">
        <f>G117</f>
        <v>0</v>
      </c>
    </row>
    <row r="117" spans="1:7" ht="18.75" customHeight="1" hidden="1" outlineLevel="7">
      <c r="A117" s="182" t="s">
        <v>15</v>
      </c>
      <c r="B117" s="181" t="s">
        <v>515</v>
      </c>
      <c r="C117" s="181" t="s">
        <v>24</v>
      </c>
      <c r="D117" s="181" t="s">
        <v>623</v>
      </c>
      <c r="E117" s="181" t="s">
        <v>16</v>
      </c>
      <c r="F117" s="185">
        <f>F118</f>
        <v>0</v>
      </c>
      <c r="G117" s="185">
        <f>G118</f>
        <v>0</v>
      </c>
    </row>
    <row r="118" spans="1:7" ht="18.75" customHeight="1" hidden="1" outlineLevel="7">
      <c r="A118" s="182" t="s">
        <v>17</v>
      </c>
      <c r="B118" s="181" t="s">
        <v>515</v>
      </c>
      <c r="C118" s="181" t="s">
        <v>24</v>
      </c>
      <c r="D118" s="181" t="s">
        <v>623</v>
      </c>
      <c r="E118" s="181" t="s">
        <v>18</v>
      </c>
      <c r="F118" s="185">
        <v>0</v>
      </c>
      <c r="G118" s="185">
        <v>0</v>
      </c>
    </row>
    <row r="119" spans="1:7" ht="18.75" customHeight="1" hidden="1" outlineLevel="7">
      <c r="A119" s="182" t="s">
        <v>90</v>
      </c>
      <c r="B119" s="181" t="s">
        <v>515</v>
      </c>
      <c r="C119" s="181" t="s">
        <v>24</v>
      </c>
      <c r="D119" s="181" t="s">
        <v>623</v>
      </c>
      <c r="E119" s="181" t="s">
        <v>91</v>
      </c>
      <c r="F119" s="185">
        <f>F120</f>
        <v>0</v>
      </c>
      <c r="G119" s="185">
        <f>G120</f>
        <v>0</v>
      </c>
    </row>
    <row r="120" spans="1:7" ht="38.25" customHeight="1" hidden="1" outlineLevel="7">
      <c r="A120" s="182" t="s">
        <v>97</v>
      </c>
      <c r="B120" s="181" t="s">
        <v>515</v>
      </c>
      <c r="C120" s="181" t="s">
        <v>24</v>
      </c>
      <c r="D120" s="181" t="s">
        <v>623</v>
      </c>
      <c r="E120" s="181" t="s">
        <v>98</v>
      </c>
      <c r="F120" s="185">
        <v>0</v>
      </c>
      <c r="G120" s="185">
        <v>0</v>
      </c>
    </row>
    <row r="121" spans="1:7" ht="19.5" customHeight="1" outlineLevel="7">
      <c r="A121" s="182" t="s">
        <v>518</v>
      </c>
      <c r="B121" s="181" t="s">
        <v>515</v>
      </c>
      <c r="C121" s="181" t="s">
        <v>24</v>
      </c>
      <c r="D121" s="181" t="s">
        <v>517</v>
      </c>
      <c r="E121" s="189" t="s">
        <v>6</v>
      </c>
      <c r="F121" s="206">
        <f>F122</f>
        <v>200000</v>
      </c>
      <c r="G121" s="206">
        <f>G122</f>
        <v>200000</v>
      </c>
    </row>
    <row r="122" spans="1:7" ht="37.5" outlineLevel="7">
      <c r="A122" s="182" t="s">
        <v>15</v>
      </c>
      <c r="B122" s="181" t="s">
        <v>515</v>
      </c>
      <c r="C122" s="181" t="s">
        <v>24</v>
      </c>
      <c r="D122" s="181" t="s">
        <v>517</v>
      </c>
      <c r="E122" s="189" t="s">
        <v>16</v>
      </c>
      <c r="F122" s="206">
        <f>F123</f>
        <v>200000</v>
      </c>
      <c r="G122" s="206">
        <f>G123</f>
        <v>200000</v>
      </c>
    </row>
    <row r="123" spans="1:7" ht="20.25" customHeight="1" outlineLevel="7">
      <c r="A123" s="182" t="s">
        <v>17</v>
      </c>
      <c r="B123" s="181" t="s">
        <v>515</v>
      </c>
      <c r="C123" s="181" t="s">
        <v>24</v>
      </c>
      <c r="D123" s="181" t="s">
        <v>517</v>
      </c>
      <c r="E123" s="189" t="s">
        <v>18</v>
      </c>
      <c r="F123" s="185">
        <v>200000</v>
      </c>
      <c r="G123" s="185">
        <v>200000</v>
      </c>
    </row>
    <row r="124" spans="1:7" ht="18.75" outlineLevel="3">
      <c r="A124" s="182" t="s">
        <v>278</v>
      </c>
      <c r="B124" s="181" t="s">
        <v>515</v>
      </c>
      <c r="C124" s="181" t="s">
        <v>24</v>
      </c>
      <c r="D124" s="181" t="s">
        <v>277</v>
      </c>
      <c r="E124" s="189" t="s">
        <v>6</v>
      </c>
      <c r="F124" s="185">
        <f>F148+F125+F133+F138+F143+F130</f>
        <v>7540182</v>
      </c>
      <c r="G124" s="185">
        <f>G148+G125+G133+G138+G143+G130</f>
        <v>7728558</v>
      </c>
    </row>
    <row r="125" spans="1:7" ht="93.75" outlineLevel="3">
      <c r="A125" s="209" t="s">
        <v>449</v>
      </c>
      <c r="B125" s="181" t="s">
        <v>515</v>
      </c>
      <c r="C125" s="181" t="s">
        <v>24</v>
      </c>
      <c r="D125" s="181" t="s">
        <v>279</v>
      </c>
      <c r="E125" s="189" t="s">
        <v>6</v>
      </c>
      <c r="F125" s="185">
        <f>F126+F128</f>
        <v>1414316</v>
      </c>
      <c r="G125" s="185">
        <f>G126+G128</f>
        <v>1414316</v>
      </c>
    </row>
    <row r="126" spans="1:7" ht="93.75" outlineLevel="3">
      <c r="A126" s="182" t="s">
        <v>11</v>
      </c>
      <c r="B126" s="181" t="s">
        <v>515</v>
      </c>
      <c r="C126" s="181" t="s">
        <v>24</v>
      </c>
      <c r="D126" s="181" t="s">
        <v>279</v>
      </c>
      <c r="E126" s="189" t="s">
        <v>12</v>
      </c>
      <c r="F126" s="185">
        <f>F127</f>
        <v>1399316</v>
      </c>
      <c r="G126" s="185">
        <f>G127</f>
        <v>1399316</v>
      </c>
    </row>
    <row r="127" spans="1:7" ht="37.5" outlineLevel="3">
      <c r="A127" s="182" t="s">
        <v>13</v>
      </c>
      <c r="B127" s="181" t="s">
        <v>515</v>
      </c>
      <c r="C127" s="181" t="s">
        <v>24</v>
      </c>
      <c r="D127" s="181" t="s">
        <v>279</v>
      </c>
      <c r="E127" s="189" t="s">
        <v>14</v>
      </c>
      <c r="F127" s="185">
        <v>1399316</v>
      </c>
      <c r="G127" s="185">
        <v>1399316</v>
      </c>
    </row>
    <row r="128" spans="1:7" ht="63" customHeight="1" outlineLevel="7">
      <c r="A128" s="182" t="s">
        <v>15</v>
      </c>
      <c r="B128" s="181" t="s">
        <v>515</v>
      </c>
      <c r="C128" s="181" t="s">
        <v>24</v>
      </c>
      <c r="D128" s="181" t="s">
        <v>279</v>
      </c>
      <c r="E128" s="189" t="s">
        <v>16</v>
      </c>
      <c r="F128" s="185">
        <f>F129</f>
        <v>15000</v>
      </c>
      <c r="G128" s="185">
        <f>G129</f>
        <v>15000</v>
      </c>
    </row>
    <row r="129" spans="1:7" ht="56.25" outlineLevel="7">
      <c r="A129" s="182" t="s">
        <v>17</v>
      </c>
      <c r="B129" s="181" t="s">
        <v>515</v>
      </c>
      <c r="C129" s="181" t="s">
        <v>24</v>
      </c>
      <c r="D129" s="181" t="s">
        <v>279</v>
      </c>
      <c r="E129" s="189" t="s">
        <v>18</v>
      </c>
      <c r="F129" s="185">
        <v>15000</v>
      </c>
      <c r="G129" s="185">
        <v>15000</v>
      </c>
    </row>
    <row r="130" spans="1:7" ht="112.5" outlineLevel="7">
      <c r="A130" s="182" t="s">
        <v>748</v>
      </c>
      <c r="B130" s="181" t="s">
        <v>515</v>
      </c>
      <c r="C130" s="181" t="s">
        <v>24</v>
      </c>
      <c r="D130" s="181" t="s">
        <v>747</v>
      </c>
      <c r="E130" s="181" t="s">
        <v>6</v>
      </c>
      <c r="F130" s="185">
        <f>F131</f>
        <v>353579</v>
      </c>
      <c r="G130" s="185">
        <f>G131</f>
        <v>353579</v>
      </c>
    </row>
    <row r="131" spans="1:7" ht="37.5" outlineLevel="7">
      <c r="A131" s="182" t="s">
        <v>13</v>
      </c>
      <c r="B131" s="181" t="s">
        <v>515</v>
      </c>
      <c r="C131" s="181" t="s">
        <v>24</v>
      </c>
      <c r="D131" s="181" t="s">
        <v>747</v>
      </c>
      <c r="E131" s="181" t="s">
        <v>12</v>
      </c>
      <c r="F131" s="185">
        <f>F132</f>
        <v>353579</v>
      </c>
      <c r="G131" s="185">
        <f>G132</f>
        <v>353579</v>
      </c>
    </row>
    <row r="132" spans="1:7" ht="20.25" customHeight="1" outlineLevel="7">
      <c r="A132" s="182" t="s">
        <v>15</v>
      </c>
      <c r="B132" s="181" t="s">
        <v>515</v>
      </c>
      <c r="C132" s="181" t="s">
        <v>24</v>
      </c>
      <c r="D132" s="181" t="s">
        <v>747</v>
      </c>
      <c r="E132" s="181" t="s">
        <v>14</v>
      </c>
      <c r="F132" s="185">
        <v>353579</v>
      </c>
      <c r="G132" s="185">
        <v>353579</v>
      </c>
    </row>
    <row r="133" spans="1:7" ht="36.75" customHeight="1" outlineLevel="7">
      <c r="A133" s="209" t="s">
        <v>595</v>
      </c>
      <c r="B133" s="181" t="s">
        <v>515</v>
      </c>
      <c r="C133" s="181" t="s">
        <v>24</v>
      </c>
      <c r="D133" s="181" t="s">
        <v>602</v>
      </c>
      <c r="E133" s="189" t="s">
        <v>6</v>
      </c>
      <c r="F133" s="185">
        <f>F134+F136</f>
        <v>2174817</v>
      </c>
      <c r="G133" s="185">
        <f>G134+G136</f>
        <v>2256758</v>
      </c>
    </row>
    <row r="134" spans="1:7" ht="39.75" customHeight="1" outlineLevel="7">
      <c r="A134" s="182" t="s">
        <v>11</v>
      </c>
      <c r="B134" s="181" t="s">
        <v>515</v>
      </c>
      <c r="C134" s="181" t="s">
        <v>24</v>
      </c>
      <c r="D134" s="181" t="s">
        <v>602</v>
      </c>
      <c r="E134" s="189" t="s">
        <v>12</v>
      </c>
      <c r="F134" s="185">
        <f>F135</f>
        <v>2159817</v>
      </c>
      <c r="G134" s="185">
        <f>G135</f>
        <v>2241758</v>
      </c>
    </row>
    <row r="135" spans="1:7" ht="39.75" customHeight="1" outlineLevel="7">
      <c r="A135" s="182" t="s">
        <v>13</v>
      </c>
      <c r="B135" s="181" t="s">
        <v>515</v>
      </c>
      <c r="C135" s="181" t="s">
        <v>24</v>
      </c>
      <c r="D135" s="181" t="s">
        <v>602</v>
      </c>
      <c r="E135" s="189" t="s">
        <v>14</v>
      </c>
      <c r="F135" s="185">
        <f>2081028+78789</f>
        <v>2159817</v>
      </c>
      <c r="G135" s="185">
        <f>2081028+160730</f>
        <v>2241758</v>
      </c>
    </row>
    <row r="136" spans="1:7" ht="37.5" outlineLevel="7">
      <c r="A136" s="182" t="s">
        <v>15</v>
      </c>
      <c r="B136" s="181" t="s">
        <v>515</v>
      </c>
      <c r="C136" s="181" t="s">
        <v>24</v>
      </c>
      <c r="D136" s="181" t="s">
        <v>602</v>
      </c>
      <c r="E136" s="189" t="s">
        <v>16</v>
      </c>
      <c r="F136" s="185">
        <f>F137</f>
        <v>15000</v>
      </c>
      <c r="G136" s="185">
        <f>G137</f>
        <v>15000</v>
      </c>
    </row>
    <row r="137" spans="1:7" ht="56.25" outlineLevel="7">
      <c r="A137" s="182" t="s">
        <v>17</v>
      </c>
      <c r="B137" s="181" t="s">
        <v>515</v>
      </c>
      <c r="C137" s="181" t="s">
        <v>24</v>
      </c>
      <c r="D137" s="181" t="s">
        <v>602</v>
      </c>
      <c r="E137" s="189" t="s">
        <v>18</v>
      </c>
      <c r="F137" s="185">
        <v>15000</v>
      </c>
      <c r="G137" s="185">
        <v>15000</v>
      </c>
    </row>
    <row r="138" spans="1:7" ht="75" outlineLevel="7">
      <c r="A138" s="209" t="s">
        <v>385</v>
      </c>
      <c r="B138" s="181" t="s">
        <v>515</v>
      </c>
      <c r="C138" s="181" t="s">
        <v>24</v>
      </c>
      <c r="D138" s="181" t="s">
        <v>280</v>
      </c>
      <c r="E138" s="189" t="s">
        <v>6</v>
      </c>
      <c r="F138" s="185">
        <f>F139+F141</f>
        <v>861546</v>
      </c>
      <c r="G138" s="185">
        <f>G139+G141</f>
        <v>893408</v>
      </c>
    </row>
    <row r="139" spans="1:7" ht="93.75" outlineLevel="7">
      <c r="A139" s="182" t="s">
        <v>11</v>
      </c>
      <c r="B139" s="181" t="s">
        <v>515</v>
      </c>
      <c r="C139" s="181" t="s">
        <v>24</v>
      </c>
      <c r="D139" s="181" t="s">
        <v>280</v>
      </c>
      <c r="E139" s="189" t="s">
        <v>12</v>
      </c>
      <c r="F139" s="185">
        <f>F140</f>
        <v>816546</v>
      </c>
      <c r="G139" s="185">
        <f>G140</f>
        <v>848408</v>
      </c>
    </row>
    <row r="140" spans="1:7" ht="21" customHeight="1" outlineLevel="7">
      <c r="A140" s="182" t="s">
        <v>13</v>
      </c>
      <c r="B140" s="181" t="s">
        <v>515</v>
      </c>
      <c r="C140" s="181" t="s">
        <v>24</v>
      </c>
      <c r="D140" s="181" t="s">
        <v>280</v>
      </c>
      <c r="E140" s="189" t="s">
        <v>14</v>
      </c>
      <c r="F140" s="241">
        <f>785909+30637</f>
        <v>816546</v>
      </c>
      <c r="G140" s="241">
        <f>785909+62499</f>
        <v>848408</v>
      </c>
    </row>
    <row r="141" spans="1:7" ht="56.25" customHeight="1" outlineLevel="7">
      <c r="A141" s="182" t="s">
        <v>15</v>
      </c>
      <c r="B141" s="181" t="s">
        <v>515</v>
      </c>
      <c r="C141" s="181" t="s">
        <v>24</v>
      </c>
      <c r="D141" s="181" t="s">
        <v>280</v>
      </c>
      <c r="E141" s="189" t="s">
        <v>16</v>
      </c>
      <c r="F141" s="185">
        <f>F142</f>
        <v>45000</v>
      </c>
      <c r="G141" s="185">
        <f>G142</f>
        <v>45000</v>
      </c>
    </row>
    <row r="142" spans="1:7" ht="56.25" outlineLevel="7">
      <c r="A142" s="182" t="s">
        <v>17</v>
      </c>
      <c r="B142" s="181" t="s">
        <v>515</v>
      </c>
      <c r="C142" s="181" t="s">
        <v>24</v>
      </c>
      <c r="D142" s="181" t="s">
        <v>280</v>
      </c>
      <c r="E142" s="189" t="s">
        <v>18</v>
      </c>
      <c r="F142" s="185">
        <v>45000</v>
      </c>
      <c r="G142" s="185">
        <v>45000</v>
      </c>
    </row>
    <row r="143" spans="1:7" ht="56.25" outlineLevel="7">
      <c r="A143" s="182" t="s">
        <v>409</v>
      </c>
      <c r="B143" s="181" t="s">
        <v>515</v>
      </c>
      <c r="C143" s="181" t="s">
        <v>24</v>
      </c>
      <c r="D143" s="181" t="s">
        <v>410</v>
      </c>
      <c r="E143" s="189" t="s">
        <v>6</v>
      </c>
      <c r="F143" s="185">
        <f>F144+F146</f>
        <v>2021924</v>
      </c>
      <c r="G143" s="185">
        <f>G144+G146</f>
        <v>2096497</v>
      </c>
    </row>
    <row r="144" spans="1:7" ht="93.75" outlineLevel="7">
      <c r="A144" s="182" t="s">
        <v>11</v>
      </c>
      <c r="B144" s="181" t="s">
        <v>515</v>
      </c>
      <c r="C144" s="181" t="s">
        <v>24</v>
      </c>
      <c r="D144" s="181" t="s">
        <v>410</v>
      </c>
      <c r="E144" s="189" t="s">
        <v>12</v>
      </c>
      <c r="F144" s="185">
        <f>F145</f>
        <v>1864324</v>
      </c>
      <c r="G144" s="185">
        <f>G145</f>
        <v>1938897</v>
      </c>
    </row>
    <row r="145" spans="1:7" ht="21" customHeight="1" outlineLevel="7">
      <c r="A145" s="182" t="s">
        <v>13</v>
      </c>
      <c r="B145" s="181" t="s">
        <v>515</v>
      </c>
      <c r="C145" s="181" t="s">
        <v>24</v>
      </c>
      <c r="D145" s="181" t="s">
        <v>410</v>
      </c>
      <c r="E145" s="189" t="s">
        <v>14</v>
      </c>
      <c r="F145" s="185">
        <f>1792619+71705</f>
        <v>1864324</v>
      </c>
      <c r="G145" s="185">
        <f>1792620+146277</f>
        <v>1938897</v>
      </c>
    </row>
    <row r="146" spans="1:7" ht="38.25" customHeight="1" outlineLevel="7">
      <c r="A146" s="182" t="s">
        <v>15</v>
      </c>
      <c r="B146" s="181" t="s">
        <v>515</v>
      </c>
      <c r="C146" s="181" t="s">
        <v>24</v>
      </c>
      <c r="D146" s="181" t="s">
        <v>410</v>
      </c>
      <c r="E146" s="189" t="s">
        <v>16</v>
      </c>
      <c r="F146" s="185">
        <f>F147</f>
        <v>157600</v>
      </c>
      <c r="G146" s="185">
        <f>G147</f>
        <v>157600</v>
      </c>
    </row>
    <row r="147" spans="1:7" ht="56.25" outlineLevel="7">
      <c r="A147" s="182" t="s">
        <v>17</v>
      </c>
      <c r="B147" s="181" t="s">
        <v>515</v>
      </c>
      <c r="C147" s="181" t="s">
        <v>24</v>
      </c>
      <c r="D147" s="181" t="s">
        <v>410</v>
      </c>
      <c r="E147" s="189" t="s">
        <v>18</v>
      </c>
      <c r="F147" s="185">
        <v>157600</v>
      </c>
      <c r="G147" s="185">
        <v>157600</v>
      </c>
    </row>
    <row r="148" spans="1:7" ht="131.25" outlineLevel="7">
      <c r="A148" s="209" t="s">
        <v>678</v>
      </c>
      <c r="B148" s="181" t="s">
        <v>515</v>
      </c>
      <c r="C148" s="181" t="s">
        <v>24</v>
      </c>
      <c r="D148" s="181" t="s">
        <v>296</v>
      </c>
      <c r="E148" s="189" t="s">
        <v>6</v>
      </c>
      <c r="F148" s="185">
        <f>F149+F151</f>
        <v>714000</v>
      </c>
      <c r="G148" s="185">
        <f>G149+G151</f>
        <v>714000</v>
      </c>
    </row>
    <row r="149" spans="1:7" ht="93.75" outlineLevel="7">
      <c r="A149" s="182" t="s">
        <v>11</v>
      </c>
      <c r="B149" s="181" t="s">
        <v>515</v>
      </c>
      <c r="C149" s="181" t="s">
        <v>24</v>
      </c>
      <c r="D149" s="181" t="s">
        <v>296</v>
      </c>
      <c r="E149" s="189" t="s">
        <v>12</v>
      </c>
      <c r="F149" s="185">
        <f>F150</f>
        <v>654000</v>
      </c>
      <c r="G149" s="185">
        <f>G150</f>
        <v>654000</v>
      </c>
    </row>
    <row r="150" spans="1:7" ht="19.5" customHeight="1" outlineLevel="7">
      <c r="A150" s="182" t="s">
        <v>13</v>
      </c>
      <c r="B150" s="181" t="s">
        <v>515</v>
      </c>
      <c r="C150" s="181" t="s">
        <v>24</v>
      </c>
      <c r="D150" s="181" t="s">
        <v>296</v>
      </c>
      <c r="E150" s="189" t="s">
        <v>14</v>
      </c>
      <c r="F150" s="185">
        <v>654000</v>
      </c>
      <c r="G150" s="185">
        <v>654000</v>
      </c>
    </row>
    <row r="151" spans="1:7" ht="41.25" customHeight="1" outlineLevel="3">
      <c r="A151" s="182" t="s">
        <v>15</v>
      </c>
      <c r="B151" s="181" t="s">
        <v>515</v>
      </c>
      <c r="C151" s="181" t="s">
        <v>24</v>
      </c>
      <c r="D151" s="181" t="s">
        <v>296</v>
      </c>
      <c r="E151" s="189" t="s">
        <v>16</v>
      </c>
      <c r="F151" s="185">
        <f>F152</f>
        <v>60000</v>
      </c>
      <c r="G151" s="185">
        <f>G152</f>
        <v>60000</v>
      </c>
    </row>
    <row r="152" spans="1:7" ht="56.25" outlineLevel="3">
      <c r="A152" s="182" t="s">
        <v>17</v>
      </c>
      <c r="B152" s="181" t="s">
        <v>515</v>
      </c>
      <c r="C152" s="181" t="s">
        <v>24</v>
      </c>
      <c r="D152" s="181" t="s">
        <v>296</v>
      </c>
      <c r="E152" s="189" t="s">
        <v>18</v>
      </c>
      <c r="F152" s="185">
        <v>60000</v>
      </c>
      <c r="G152" s="185">
        <v>60000</v>
      </c>
    </row>
    <row r="153" spans="1:7" ht="23.25" customHeight="1" outlineLevel="3">
      <c r="A153" s="219" t="s">
        <v>603</v>
      </c>
      <c r="B153" s="220" t="s">
        <v>515</v>
      </c>
      <c r="C153" s="220" t="s">
        <v>26</v>
      </c>
      <c r="D153" s="220" t="s">
        <v>126</v>
      </c>
      <c r="E153" s="221" t="s">
        <v>6</v>
      </c>
      <c r="F153" s="185">
        <f aca="true" t="shared" si="7" ref="F153:G158">F154</f>
        <v>1671668</v>
      </c>
      <c r="G153" s="185">
        <f t="shared" si="7"/>
        <v>1681668</v>
      </c>
    </row>
    <row r="154" spans="1:7" ht="20.25" customHeight="1" outlineLevel="3">
      <c r="A154" s="182" t="s">
        <v>604</v>
      </c>
      <c r="B154" s="181" t="s">
        <v>515</v>
      </c>
      <c r="C154" s="181" t="s">
        <v>605</v>
      </c>
      <c r="D154" s="181" t="s">
        <v>126</v>
      </c>
      <c r="E154" s="189" t="s">
        <v>6</v>
      </c>
      <c r="F154" s="185">
        <f t="shared" si="7"/>
        <v>1671668</v>
      </c>
      <c r="G154" s="185">
        <f t="shared" si="7"/>
        <v>1681668</v>
      </c>
    </row>
    <row r="155" spans="1:7" ht="37.5" outlineLevel="3">
      <c r="A155" s="182" t="s">
        <v>132</v>
      </c>
      <c r="B155" s="181" t="s">
        <v>515</v>
      </c>
      <c r="C155" s="181" t="s">
        <v>605</v>
      </c>
      <c r="D155" s="181" t="s">
        <v>127</v>
      </c>
      <c r="E155" s="189" t="s">
        <v>6</v>
      </c>
      <c r="F155" s="185">
        <f>F156+F160</f>
        <v>1671668</v>
      </c>
      <c r="G155" s="185">
        <f>G156+G160</f>
        <v>1681668</v>
      </c>
    </row>
    <row r="156" spans="1:7" ht="19.5" customHeight="1" outlineLevel="3">
      <c r="A156" s="182" t="s">
        <v>278</v>
      </c>
      <c r="B156" s="181" t="s">
        <v>515</v>
      </c>
      <c r="C156" s="181" t="s">
        <v>605</v>
      </c>
      <c r="D156" s="181" t="s">
        <v>277</v>
      </c>
      <c r="E156" s="189" t="s">
        <v>6</v>
      </c>
      <c r="F156" s="185">
        <f t="shared" si="7"/>
        <v>1401668</v>
      </c>
      <c r="G156" s="185">
        <f t="shared" si="7"/>
        <v>1401668</v>
      </c>
    </row>
    <row r="157" spans="1:7" ht="19.5" customHeight="1" outlineLevel="3">
      <c r="A157" s="223" t="s">
        <v>606</v>
      </c>
      <c r="B157" s="181" t="s">
        <v>515</v>
      </c>
      <c r="C157" s="181" t="s">
        <v>605</v>
      </c>
      <c r="D157" s="181" t="s">
        <v>607</v>
      </c>
      <c r="E157" s="189" t="s">
        <v>6</v>
      </c>
      <c r="F157" s="185">
        <f t="shared" si="7"/>
        <v>1401668</v>
      </c>
      <c r="G157" s="185">
        <f t="shared" si="7"/>
        <v>1401668</v>
      </c>
    </row>
    <row r="158" spans="1:7" ht="93.75" outlineLevel="3">
      <c r="A158" s="182" t="s">
        <v>11</v>
      </c>
      <c r="B158" s="181" t="s">
        <v>515</v>
      </c>
      <c r="C158" s="181" t="s">
        <v>605</v>
      </c>
      <c r="D158" s="181" t="s">
        <v>607</v>
      </c>
      <c r="E158" s="189" t="s">
        <v>12</v>
      </c>
      <c r="F158" s="185">
        <f t="shared" si="7"/>
        <v>1401668</v>
      </c>
      <c r="G158" s="185">
        <f t="shared" si="7"/>
        <v>1401668</v>
      </c>
    </row>
    <row r="159" spans="1:7" ht="37.5" outlineLevel="3">
      <c r="A159" s="182" t="s">
        <v>34</v>
      </c>
      <c r="B159" s="181" t="s">
        <v>515</v>
      </c>
      <c r="C159" s="181" t="s">
        <v>605</v>
      </c>
      <c r="D159" s="181" t="s">
        <v>607</v>
      </c>
      <c r="E159" s="189" t="s">
        <v>35</v>
      </c>
      <c r="F159" s="185">
        <f>1348180+53488</f>
        <v>1401668</v>
      </c>
      <c r="G159" s="185">
        <v>1401668</v>
      </c>
    </row>
    <row r="160" spans="1:7" ht="56.25" outlineLevel="3">
      <c r="A160" s="223" t="s">
        <v>749</v>
      </c>
      <c r="B160" s="181" t="s">
        <v>515</v>
      </c>
      <c r="C160" s="181" t="s">
        <v>605</v>
      </c>
      <c r="D160" s="181" t="s">
        <v>754</v>
      </c>
      <c r="E160" s="181" t="s">
        <v>6</v>
      </c>
      <c r="F160" s="185">
        <f>F161</f>
        <v>270000</v>
      </c>
      <c r="G160" s="185">
        <f>G161</f>
        <v>280000</v>
      </c>
    </row>
    <row r="161" spans="1:7" ht="93.75" outlineLevel="3">
      <c r="A161" s="182" t="s">
        <v>11</v>
      </c>
      <c r="B161" s="181" t="s">
        <v>515</v>
      </c>
      <c r="C161" s="181" t="s">
        <v>605</v>
      </c>
      <c r="D161" s="181" t="s">
        <v>754</v>
      </c>
      <c r="E161" s="181" t="s">
        <v>12</v>
      </c>
      <c r="F161" s="185">
        <f>F162</f>
        <v>270000</v>
      </c>
      <c r="G161" s="185">
        <f>G162</f>
        <v>280000</v>
      </c>
    </row>
    <row r="162" spans="1:7" ht="37.5" outlineLevel="3">
      <c r="A162" s="182" t="s">
        <v>34</v>
      </c>
      <c r="B162" s="181" t="s">
        <v>515</v>
      </c>
      <c r="C162" s="181" t="s">
        <v>605</v>
      </c>
      <c r="D162" s="181" t="s">
        <v>754</v>
      </c>
      <c r="E162" s="181" t="s">
        <v>35</v>
      </c>
      <c r="F162" s="185">
        <v>270000</v>
      </c>
      <c r="G162" s="185">
        <v>280000</v>
      </c>
    </row>
    <row r="163" spans="1:7" ht="37.5" outlineLevel="3">
      <c r="A163" s="219" t="s">
        <v>41</v>
      </c>
      <c r="B163" s="220" t="s">
        <v>515</v>
      </c>
      <c r="C163" s="220" t="s">
        <v>42</v>
      </c>
      <c r="D163" s="220" t="s">
        <v>126</v>
      </c>
      <c r="E163" s="221" t="s">
        <v>6</v>
      </c>
      <c r="F163" s="191">
        <f>F164+F169</f>
        <v>400000</v>
      </c>
      <c r="G163" s="191">
        <f>G164+G169</f>
        <v>400000</v>
      </c>
    </row>
    <row r="164" spans="1:7" ht="56.25" outlineLevel="3">
      <c r="A164" s="182" t="s">
        <v>43</v>
      </c>
      <c r="B164" s="181" t="s">
        <v>515</v>
      </c>
      <c r="C164" s="181" t="s">
        <v>44</v>
      </c>
      <c r="D164" s="181" t="s">
        <v>126</v>
      </c>
      <c r="E164" s="189" t="s">
        <v>6</v>
      </c>
      <c r="F164" s="185">
        <f aca="true" t="shared" si="8" ref="F164:G167">F165</f>
        <v>200000</v>
      </c>
      <c r="G164" s="185">
        <f t="shared" si="8"/>
        <v>200000</v>
      </c>
    </row>
    <row r="165" spans="1:7" ht="37.5" outlineLevel="3">
      <c r="A165" s="182" t="s">
        <v>132</v>
      </c>
      <c r="B165" s="181" t="s">
        <v>515</v>
      </c>
      <c r="C165" s="181" t="s">
        <v>44</v>
      </c>
      <c r="D165" s="181" t="s">
        <v>127</v>
      </c>
      <c r="E165" s="189" t="s">
        <v>6</v>
      </c>
      <c r="F165" s="185">
        <f t="shared" si="8"/>
        <v>200000</v>
      </c>
      <c r="G165" s="185">
        <f t="shared" si="8"/>
        <v>200000</v>
      </c>
    </row>
    <row r="166" spans="1:8" s="72" customFormat="1" ht="56.25" outlineLevel="1">
      <c r="A166" s="182" t="s">
        <v>45</v>
      </c>
      <c r="B166" s="181" t="s">
        <v>515</v>
      </c>
      <c r="C166" s="181" t="s">
        <v>44</v>
      </c>
      <c r="D166" s="181" t="s">
        <v>133</v>
      </c>
      <c r="E166" s="189" t="s">
        <v>6</v>
      </c>
      <c r="F166" s="185">
        <f t="shared" si="8"/>
        <v>200000</v>
      </c>
      <c r="G166" s="185">
        <f t="shared" si="8"/>
        <v>200000</v>
      </c>
      <c r="H166" s="73"/>
    </row>
    <row r="167" spans="1:7" ht="37.5" outlineLevel="2">
      <c r="A167" s="182" t="s">
        <v>15</v>
      </c>
      <c r="B167" s="181" t="s">
        <v>515</v>
      </c>
      <c r="C167" s="181" t="s">
        <v>44</v>
      </c>
      <c r="D167" s="181" t="s">
        <v>133</v>
      </c>
      <c r="E167" s="189" t="s">
        <v>16</v>
      </c>
      <c r="F167" s="185">
        <f t="shared" si="8"/>
        <v>200000</v>
      </c>
      <c r="G167" s="185">
        <f t="shared" si="8"/>
        <v>200000</v>
      </c>
    </row>
    <row r="168" spans="1:7" ht="56.25" outlineLevel="4">
      <c r="A168" s="182" t="s">
        <v>17</v>
      </c>
      <c r="B168" s="181" t="s">
        <v>515</v>
      </c>
      <c r="C168" s="181" t="s">
        <v>44</v>
      </c>
      <c r="D168" s="181" t="s">
        <v>133</v>
      </c>
      <c r="E168" s="189" t="s">
        <v>18</v>
      </c>
      <c r="F168" s="185">
        <v>200000</v>
      </c>
      <c r="G168" s="185">
        <v>200000</v>
      </c>
    </row>
    <row r="169" spans="1:7" ht="18.75" outlineLevel="5">
      <c r="A169" s="182" t="s">
        <v>519</v>
      </c>
      <c r="B169" s="181" t="s">
        <v>515</v>
      </c>
      <c r="C169" s="181" t="s">
        <v>520</v>
      </c>
      <c r="D169" s="181" t="s">
        <v>126</v>
      </c>
      <c r="E169" s="189" t="s">
        <v>6</v>
      </c>
      <c r="F169" s="185">
        <f aca="true" t="shared" si="9" ref="F169:G172">F170</f>
        <v>200000</v>
      </c>
      <c r="G169" s="185">
        <f t="shared" si="9"/>
        <v>200000</v>
      </c>
    </row>
    <row r="170" spans="1:7" ht="37.5" outlineLevel="6">
      <c r="A170" s="182" t="s">
        <v>132</v>
      </c>
      <c r="B170" s="181" t="s">
        <v>515</v>
      </c>
      <c r="C170" s="181" t="s">
        <v>520</v>
      </c>
      <c r="D170" s="181" t="s">
        <v>127</v>
      </c>
      <c r="E170" s="189" t="s">
        <v>6</v>
      </c>
      <c r="F170" s="185">
        <f t="shared" si="9"/>
        <v>200000</v>
      </c>
      <c r="G170" s="185">
        <f t="shared" si="9"/>
        <v>200000</v>
      </c>
    </row>
    <row r="171" spans="1:7" ht="48" customHeight="1" outlineLevel="7">
      <c r="A171" s="182" t="s">
        <v>521</v>
      </c>
      <c r="B171" s="181" t="s">
        <v>515</v>
      </c>
      <c r="C171" s="181" t="s">
        <v>520</v>
      </c>
      <c r="D171" s="181" t="s">
        <v>707</v>
      </c>
      <c r="E171" s="189" t="s">
        <v>6</v>
      </c>
      <c r="F171" s="185">
        <f t="shared" si="9"/>
        <v>200000</v>
      </c>
      <c r="G171" s="185">
        <f t="shared" si="9"/>
        <v>200000</v>
      </c>
    </row>
    <row r="172" spans="1:7" ht="20.25" customHeight="1" outlineLevel="7">
      <c r="A172" s="182" t="s">
        <v>15</v>
      </c>
      <c r="B172" s="181" t="s">
        <v>515</v>
      </c>
      <c r="C172" s="181" t="s">
        <v>520</v>
      </c>
      <c r="D172" s="181" t="s">
        <v>707</v>
      </c>
      <c r="E172" s="189" t="s">
        <v>16</v>
      </c>
      <c r="F172" s="185">
        <f t="shared" si="9"/>
        <v>200000</v>
      </c>
      <c r="G172" s="185">
        <f t="shared" si="9"/>
        <v>200000</v>
      </c>
    </row>
    <row r="173" spans="1:7" ht="56.25" outlineLevel="7">
      <c r="A173" s="182" t="s">
        <v>17</v>
      </c>
      <c r="B173" s="181" t="s">
        <v>515</v>
      </c>
      <c r="C173" s="181" t="s">
        <v>520</v>
      </c>
      <c r="D173" s="181" t="s">
        <v>707</v>
      </c>
      <c r="E173" s="189" t="s">
        <v>18</v>
      </c>
      <c r="F173" s="185">
        <v>200000</v>
      </c>
      <c r="G173" s="185">
        <v>200000</v>
      </c>
    </row>
    <row r="174" spans="1:7" ht="20.25" customHeight="1" outlineLevel="7">
      <c r="A174" s="219" t="s">
        <v>119</v>
      </c>
      <c r="B174" s="220" t="s">
        <v>515</v>
      </c>
      <c r="C174" s="220" t="s">
        <v>46</v>
      </c>
      <c r="D174" s="220" t="s">
        <v>126</v>
      </c>
      <c r="E174" s="221" t="s">
        <v>6</v>
      </c>
      <c r="F174" s="191">
        <f>F192+F181+F204+F175</f>
        <v>14114514.17</v>
      </c>
      <c r="G174" s="191">
        <f>G192+G181+G204+G175</f>
        <v>18123514.169999998</v>
      </c>
    </row>
    <row r="175" spans="1:7" ht="18.75" outlineLevel="7">
      <c r="A175" s="182" t="s">
        <v>121</v>
      </c>
      <c r="B175" s="181" t="s">
        <v>515</v>
      </c>
      <c r="C175" s="181" t="s">
        <v>122</v>
      </c>
      <c r="D175" s="181" t="s">
        <v>126</v>
      </c>
      <c r="E175" s="189" t="s">
        <v>6</v>
      </c>
      <c r="F175" s="185">
        <f>F176</f>
        <v>324127.09</v>
      </c>
      <c r="G175" s="185">
        <f>G176</f>
        <v>324127.09</v>
      </c>
    </row>
    <row r="176" spans="1:7" ht="37.5" outlineLevel="7">
      <c r="A176" s="219" t="s">
        <v>132</v>
      </c>
      <c r="B176" s="181" t="s">
        <v>515</v>
      </c>
      <c r="C176" s="220" t="s">
        <v>122</v>
      </c>
      <c r="D176" s="220" t="s">
        <v>127</v>
      </c>
      <c r="E176" s="221" t="s">
        <v>6</v>
      </c>
      <c r="F176" s="191">
        <f>F178</f>
        <v>324127.09</v>
      </c>
      <c r="G176" s="191">
        <f>G178</f>
        <v>324127.09</v>
      </c>
    </row>
    <row r="177" spans="1:8" s="72" customFormat="1" ht="18.75" outlineLevel="7">
      <c r="A177" s="182" t="s">
        <v>278</v>
      </c>
      <c r="B177" s="181" t="s">
        <v>515</v>
      </c>
      <c r="C177" s="181" t="s">
        <v>122</v>
      </c>
      <c r="D177" s="181" t="s">
        <v>277</v>
      </c>
      <c r="E177" s="189" t="s">
        <v>6</v>
      </c>
      <c r="F177" s="185">
        <f aca="true" t="shared" si="10" ref="F177:G179">F178</f>
        <v>324127.09</v>
      </c>
      <c r="G177" s="185">
        <f t="shared" si="10"/>
        <v>324127.09</v>
      </c>
      <c r="H177" s="73"/>
    </row>
    <row r="178" spans="1:7" ht="112.5" outlineLevel="7">
      <c r="A178" s="223" t="s">
        <v>386</v>
      </c>
      <c r="B178" s="181" t="s">
        <v>515</v>
      </c>
      <c r="C178" s="181" t="s">
        <v>122</v>
      </c>
      <c r="D178" s="181" t="s">
        <v>287</v>
      </c>
      <c r="E178" s="189" t="s">
        <v>6</v>
      </c>
      <c r="F178" s="185">
        <f t="shared" si="10"/>
        <v>324127.09</v>
      </c>
      <c r="G178" s="185">
        <f t="shared" si="10"/>
        <v>324127.09</v>
      </c>
    </row>
    <row r="179" spans="1:7" ht="37.5" outlineLevel="7">
      <c r="A179" s="182" t="s">
        <v>15</v>
      </c>
      <c r="B179" s="181" t="s">
        <v>515</v>
      </c>
      <c r="C179" s="181" t="s">
        <v>122</v>
      </c>
      <c r="D179" s="181" t="s">
        <v>287</v>
      </c>
      <c r="E179" s="189" t="s">
        <v>16</v>
      </c>
      <c r="F179" s="185">
        <f t="shared" si="10"/>
        <v>324127.09</v>
      </c>
      <c r="G179" s="185">
        <f t="shared" si="10"/>
        <v>324127.09</v>
      </c>
    </row>
    <row r="180" spans="1:7" ht="56.25" outlineLevel="7">
      <c r="A180" s="182" t="s">
        <v>17</v>
      </c>
      <c r="B180" s="181" t="s">
        <v>515</v>
      </c>
      <c r="C180" s="181" t="s">
        <v>122</v>
      </c>
      <c r="D180" s="181" t="s">
        <v>287</v>
      </c>
      <c r="E180" s="189" t="s">
        <v>18</v>
      </c>
      <c r="F180" s="185">
        <v>324127.09</v>
      </c>
      <c r="G180" s="185">
        <v>324127.09</v>
      </c>
    </row>
    <row r="181" spans="1:7" ht="18.75" outlineLevel="7">
      <c r="A181" s="182" t="s">
        <v>291</v>
      </c>
      <c r="B181" s="181" t="s">
        <v>515</v>
      </c>
      <c r="C181" s="181" t="s">
        <v>292</v>
      </c>
      <c r="D181" s="181" t="s">
        <v>126</v>
      </c>
      <c r="E181" s="189" t="s">
        <v>6</v>
      </c>
      <c r="F181" s="185">
        <f>F182+F189</f>
        <v>103387.08</v>
      </c>
      <c r="G181" s="185">
        <f>G182+G189</f>
        <v>103387.08</v>
      </c>
    </row>
    <row r="182" spans="1:7" ht="37.5" outlineLevel="7">
      <c r="A182" s="182" t="s">
        <v>132</v>
      </c>
      <c r="B182" s="181" t="s">
        <v>515</v>
      </c>
      <c r="C182" s="181" t="s">
        <v>292</v>
      </c>
      <c r="D182" s="181" t="s">
        <v>127</v>
      </c>
      <c r="E182" s="189" t="s">
        <v>6</v>
      </c>
      <c r="F182" s="185">
        <f>F184</f>
        <v>3387.08</v>
      </c>
      <c r="G182" s="185">
        <f>G184</f>
        <v>3387.08</v>
      </c>
    </row>
    <row r="183" spans="1:7" ht="20.25" customHeight="1" outlineLevel="7">
      <c r="A183" s="182" t="s">
        <v>278</v>
      </c>
      <c r="B183" s="181" t="s">
        <v>515</v>
      </c>
      <c r="C183" s="181" t="s">
        <v>292</v>
      </c>
      <c r="D183" s="181" t="s">
        <v>277</v>
      </c>
      <c r="E183" s="189" t="s">
        <v>6</v>
      </c>
      <c r="F183" s="185">
        <f aca="true" t="shared" si="11" ref="F183:G185">F184</f>
        <v>3387.08</v>
      </c>
      <c r="G183" s="185">
        <f t="shared" si="11"/>
        <v>3387.08</v>
      </c>
    </row>
    <row r="184" spans="1:7" ht="150" outlineLevel="7">
      <c r="A184" s="209" t="s">
        <v>388</v>
      </c>
      <c r="B184" s="181" t="s">
        <v>515</v>
      </c>
      <c r="C184" s="181" t="s">
        <v>292</v>
      </c>
      <c r="D184" s="181" t="s">
        <v>387</v>
      </c>
      <c r="E184" s="189" t="s">
        <v>6</v>
      </c>
      <c r="F184" s="185">
        <f t="shared" si="11"/>
        <v>3387.08</v>
      </c>
      <c r="G184" s="185">
        <f t="shared" si="11"/>
        <v>3387.08</v>
      </c>
    </row>
    <row r="185" spans="1:7" ht="37.5" outlineLevel="7">
      <c r="A185" s="182" t="s">
        <v>15</v>
      </c>
      <c r="B185" s="181" t="s">
        <v>515</v>
      </c>
      <c r="C185" s="181" t="s">
        <v>292</v>
      </c>
      <c r="D185" s="181" t="s">
        <v>387</v>
      </c>
      <c r="E185" s="189" t="s">
        <v>16</v>
      </c>
      <c r="F185" s="185">
        <f t="shared" si="11"/>
        <v>3387.08</v>
      </c>
      <c r="G185" s="185">
        <f t="shared" si="11"/>
        <v>3387.08</v>
      </c>
    </row>
    <row r="186" spans="1:8" s="72" customFormat="1" ht="56.25" outlineLevel="7">
      <c r="A186" s="182" t="s">
        <v>17</v>
      </c>
      <c r="B186" s="181" t="s">
        <v>515</v>
      </c>
      <c r="C186" s="181" t="s">
        <v>292</v>
      </c>
      <c r="D186" s="181" t="s">
        <v>387</v>
      </c>
      <c r="E186" s="189" t="s">
        <v>18</v>
      </c>
      <c r="F186" s="241">
        <v>3387.08</v>
      </c>
      <c r="G186" s="241">
        <v>3387.08</v>
      </c>
      <c r="H186" s="73"/>
    </row>
    <row r="187" spans="1:8" s="72" customFormat="1" ht="84.75" customHeight="1" outlineLevel="7">
      <c r="A187" s="272" t="s">
        <v>865</v>
      </c>
      <c r="B187" s="181" t="s">
        <v>515</v>
      </c>
      <c r="C187" s="181" t="s">
        <v>292</v>
      </c>
      <c r="D187" s="181" t="s">
        <v>321</v>
      </c>
      <c r="E187" s="189" t="s">
        <v>6</v>
      </c>
      <c r="F187" s="241">
        <f aca="true" t="shared" si="12" ref="F187:G190">F188</f>
        <v>100000</v>
      </c>
      <c r="G187" s="241">
        <f t="shared" si="12"/>
        <v>100000</v>
      </c>
      <c r="H187" s="73"/>
    </row>
    <row r="188" spans="1:8" s="72" customFormat="1" ht="37.5" outlineLevel="7">
      <c r="A188" s="271" t="s">
        <v>845</v>
      </c>
      <c r="B188" s="181" t="s">
        <v>515</v>
      </c>
      <c r="C188" s="181" t="s">
        <v>292</v>
      </c>
      <c r="D188" s="181" t="s">
        <v>846</v>
      </c>
      <c r="E188" s="189" t="s">
        <v>6</v>
      </c>
      <c r="F188" s="241">
        <f t="shared" si="12"/>
        <v>100000</v>
      </c>
      <c r="G188" s="241">
        <f t="shared" si="12"/>
        <v>100000</v>
      </c>
      <c r="H188" s="73"/>
    </row>
    <row r="189" spans="1:8" s="72" customFormat="1" ht="112.5" outlineLevel="7">
      <c r="A189" s="254" t="s">
        <v>848</v>
      </c>
      <c r="B189" s="181" t="s">
        <v>515</v>
      </c>
      <c r="C189" s="181" t="s">
        <v>292</v>
      </c>
      <c r="D189" s="181" t="s">
        <v>847</v>
      </c>
      <c r="E189" s="189" t="s">
        <v>6</v>
      </c>
      <c r="F189" s="241">
        <f t="shared" si="12"/>
        <v>100000</v>
      </c>
      <c r="G189" s="241">
        <f t="shared" si="12"/>
        <v>100000</v>
      </c>
      <c r="H189" s="73"/>
    </row>
    <row r="190" spans="1:8" s="72" customFormat="1" ht="44.25" customHeight="1" outlineLevel="7">
      <c r="A190" s="253" t="s">
        <v>807</v>
      </c>
      <c r="B190" s="181" t="s">
        <v>515</v>
      </c>
      <c r="C190" s="181" t="s">
        <v>292</v>
      </c>
      <c r="D190" s="181" t="s">
        <v>847</v>
      </c>
      <c r="E190" s="189" t="s">
        <v>20</v>
      </c>
      <c r="F190" s="241">
        <f t="shared" si="12"/>
        <v>100000</v>
      </c>
      <c r="G190" s="241">
        <f t="shared" si="12"/>
        <v>100000</v>
      </c>
      <c r="H190" s="73"/>
    </row>
    <row r="191" spans="1:8" s="72" customFormat="1" ht="57.75" customHeight="1" outlineLevel="7">
      <c r="A191" s="182" t="s">
        <v>47</v>
      </c>
      <c r="B191" s="181" t="s">
        <v>515</v>
      </c>
      <c r="C191" s="181" t="s">
        <v>292</v>
      </c>
      <c r="D191" s="181" t="s">
        <v>847</v>
      </c>
      <c r="E191" s="189" t="s">
        <v>48</v>
      </c>
      <c r="F191" s="241">
        <v>100000</v>
      </c>
      <c r="G191" s="241">
        <v>100000</v>
      </c>
      <c r="H191" s="73"/>
    </row>
    <row r="192" spans="1:7" ht="36" customHeight="1" outlineLevel="7">
      <c r="A192" s="182" t="s">
        <v>49</v>
      </c>
      <c r="B192" s="181" t="s">
        <v>515</v>
      </c>
      <c r="C192" s="181" t="s">
        <v>50</v>
      </c>
      <c r="D192" s="181" t="s">
        <v>126</v>
      </c>
      <c r="E192" s="189" t="s">
        <v>6</v>
      </c>
      <c r="F192" s="185">
        <f>F193</f>
        <v>13157000</v>
      </c>
      <c r="G192" s="185">
        <f>G193</f>
        <v>14166000</v>
      </c>
    </row>
    <row r="193" spans="1:7" ht="75" outlineLevel="7">
      <c r="A193" s="219" t="s">
        <v>335</v>
      </c>
      <c r="B193" s="220" t="s">
        <v>515</v>
      </c>
      <c r="C193" s="220" t="s">
        <v>50</v>
      </c>
      <c r="D193" s="220" t="s">
        <v>336</v>
      </c>
      <c r="E193" s="221" t="s">
        <v>6</v>
      </c>
      <c r="F193" s="191">
        <f>F194</f>
        <v>13157000</v>
      </c>
      <c r="G193" s="191">
        <f>G194</f>
        <v>14166000</v>
      </c>
    </row>
    <row r="194" spans="1:7" ht="20.25" customHeight="1" outlineLevel="7">
      <c r="A194" s="182" t="s">
        <v>337</v>
      </c>
      <c r="B194" s="181" t="s">
        <v>515</v>
      </c>
      <c r="C194" s="181" t="s">
        <v>50</v>
      </c>
      <c r="D194" s="181" t="s">
        <v>338</v>
      </c>
      <c r="E194" s="189" t="s">
        <v>6</v>
      </c>
      <c r="F194" s="185">
        <f>F195+F201</f>
        <v>13157000</v>
      </c>
      <c r="G194" s="185">
        <f>G195+G201</f>
        <v>14166000</v>
      </c>
    </row>
    <row r="195" spans="1:7" ht="75" outlineLevel="7">
      <c r="A195" s="229" t="s">
        <v>829</v>
      </c>
      <c r="B195" s="181" t="s">
        <v>515</v>
      </c>
      <c r="C195" s="181" t="s">
        <v>50</v>
      </c>
      <c r="D195" s="181" t="s">
        <v>340</v>
      </c>
      <c r="E195" s="189" t="s">
        <v>6</v>
      </c>
      <c r="F195" s="185">
        <f>F196</f>
        <v>13057000</v>
      </c>
      <c r="G195" s="185">
        <f>G196</f>
        <v>14066000</v>
      </c>
    </row>
    <row r="196" spans="1:8" s="72" customFormat="1" ht="37.5" outlineLevel="7">
      <c r="A196" s="182" t="s">
        <v>15</v>
      </c>
      <c r="B196" s="181" t="s">
        <v>515</v>
      </c>
      <c r="C196" s="181" t="s">
        <v>50</v>
      </c>
      <c r="D196" s="181" t="s">
        <v>340</v>
      </c>
      <c r="E196" s="189" t="s">
        <v>16</v>
      </c>
      <c r="F196" s="185">
        <f>F197</f>
        <v>13057000</v>
      </c>
      <c r="G196" s="185">
        <f>G197</f>
        <v>14066000</v>
      </c>
      <c r="H196" s="73"/>
    </row>
    <row r="197" spans="1:7" ht="17.25" customHeight="1" outlineLevel="7">
      <c r="A197" s="182" t="s">
        <v>17</v>
      </c>
      <c r="B197" s="181" t="s">
        <v>515</v>
      </c>
      <c r="C197" s="181" t="s">
        <v>50</v>
      </c>
      <c r="D197" s="181" t="s">
        <v>340</v>
      </c>
      <c r="E197" s="189" t="s">
        <v>18</v>
      </c>
      <c r="F197" s="185">
        <f>13057000</f>
        <v>13057000</v>
      </c>
      <c r="G197" s="185">
        <f>14066000</f>
        <v>14066000</v>
      </c>
    </row>
    <row r="198" spans="1:7" ht="93.75" hidden="1" outlineLevel="7">
      <c r="A198" s="182" t="s">
        <v>582</v>
      </c>
      <c r="B198" s="181" t="s">
        <v>515</v>
      </c>
      <c r="C198" s="181" t="s">
        <v>50</v>
      </c>
      <c r="D198" s="181" t="s">
        <v>608</v>
      </c>
      <c r="E198" s="181" t="s">
        <v>6</v>
      </c>
      <c r="F198" s="185">
        <f>F199</f>
        <v>0</v>
      </c>
      <c r="G198" s="185">
        <f>G199</f>
        <v>0</v>
      </c>
    </row>
    <row r="199" spans="1:7" ht="37.5" hidden="1" outlineLevel="7">
      <c r="A199" s="182" t="s">
        <v>15</v>
      </c>
      <c r="B199" s="181" t="s">
        <v>515</v>
      </c>
      <c r="C199" s="181" t="s">
        <v>50</v>
      </c>
      <c r="D199" s="181" t="s">
        <v>608</v>
      </c>
      <c r="E199" s="181" t="s">
        <v>16</v>
      </c>
      <c r="F199" s="185">
        <f>F200</f>
        <v>0</v>
      </c>
      <c r="G199" s="185">
        <f>G200</f>
        <v>0</v>
      </c>
    </row>
    <row r="200" spans="1:7" ht="21.75" customHeight="1" hidden="1" outlineLevel="7">
      <c r="A200" s="182" t="s">
        <v>17</v>
      </c>
      <c r="B200" s="181" t="s">
        <v>515</v>
      </c>
      <c r="C200" s="181" t="s">
        <v>50</v>
      </c>
      <c r="D200" s="181" t="s">
        <v>608</v>
      </c>
      <c r="E200" s="181" t="s">
        <v>18</v>
      </c>
      <c r="F200" s="185">
        <v>0</v>
      </c>
      <c r="G200" s="185">
        <v>0</v>
      </c>
    </row>
    <row r="201" spans="1:7" ht="56.25" outlineLevel="7">
      <c r="A201" s="182" t="s">
        <v>281</v>
      </c>
      <c r="B201" s="181" t="s">
        <v>515</v>
      </c>
      <c r="C201" s="181" t="s">
        <v>50</v>
      </c>
      <c r="D201" s="181" t="s">
        <v>412</v>
      </c>
      <c r="E201" s="189" t="s">
        <v>6</v>
      </c>
      <c r="F201" s="206">
        <f>F202</f>
        <v>100000</v>
      </c>
      <c r="G201" s="206">
        <f>G202</f>
        <v>100000</v>
      </c>
    </row>
    <row r="202" spans="1:7" ht="37.5" outlineLevel="7">
      <c r="A202" s="182" t="s">
        <v>15</v>
      </c>
      <c r="B202" s="181" t="s">
        <v>515</v>
      </c>
      <c r="C202" s="181" t="s">
        <v>50</v>
      </c>
      <c r="D202" s="181" t="s">
        <v>412</v>
      </c>
      <c r="E202" s="189" t="s">
        <v>16</v>
      </c>
      <c r="F202" s="206">
        <f>F203</f>
        <v>100000</v>
      </c>
      <c r="G202" s="206">
        <f>G203</f>
        <v>100000</v>
      </c>
    </row>
    <row r="203" spans="1:7" ht="56.25" outlineLevel="7">
      <c r="A203" s="182" t="s">
        <v>17</v>
      </c>
      <c r="B203" s="181" t="s">
        <v>515</v>
      </c>
      <c r="C203" s="181" t="s">
        <v>50</v>
      </c>
      <c r="D203" s="181" t="s">
        <v>412</v>
      </c>
      <c r="E203" s="189" t="s">
        <v>18</v>
      </c>
      <c r="F203" s="185">
        <v>100000</v>
      </c>
      <c r="G203" s="185">
        <v>100000</v>
      </c>
    </row>
    <row r="204" spans="1:7" ht="37.5" outlineLevel="7">
      <c r="A204" s="182" t="s">
        <v>52</v>
      </c>
      <c r="B204" s="181" t="s">
        <v>515</v>
      </c>
      <c r="C204" s="181" t="s">
        <v>53</v>
      </c>
      <c r="D204" s="181" t="s">
        <v>126</v>
      </c>
      <c r="E204" s="189" t="s">
        <v>6</v>
      </c>
      <c r="F204" s="185">
        <f>F205+F210</f>
        <v>530000</v>
      </c>
      <c r="G204" s="185">
        <f>G205+G210</f>
        <v>3530000</v>
      </c>
    </row>
    <row r="205" spans="1:7" ht="39" customHeight="1" outlineLevel="7">
      <c r="A205" s="77" t="s">
        <v>814</v>
      </c>
      <c r="B205" s="62" t="s">
        <v>515</v>
      </c>
      <c r="C205" s="62" t="s">
        <v>53</v>
      </c>
      <c r="D205" s="62" t="s">
        <v>415</v>
      </c>
      <c r="E205" s="62" t="s">
        <v>6</v>
      </c>
      <c r="F205" s="185">
        <f>F206</f>
        <v>100000</v>
      </c>
      <c r="G205" s="185">
        <f>G206</f>
        <v>100000</v>
      </c>
    </row>
    <row r="206" spans="1:7" ht="56.25" outlineLevel="7">
      <c r="A206" s="46" t="s">
        <v>815</v>
      </c>
      <c r="B206" s="47" t="s">
        <v>515</v>
      </c>
      <c r="C206" s="47" t="s">
        <v>53</v>
      </c>
      <c r="D206" s="47" t="s">
        <v>417</v>
      </c>
      <c r="E206" s="47" t="s">
        <v>6</v>
      </c>
      <c r="F206" s="185">
        <f aca="true" t="shared" si="13" ref="F206:G208">F207</f>
        <v>100000</v>
      </c>
      <c r="G206" s="185">
        <f t="shared" si="13"/>
        <v>100000</v>
      </c>
    </row>
    <row r="207" spans="1:7" ht="99.75" customHeight="1" outlineLevel="7">
      <c r="A207" s="46" t="s">
        <v>816</v>
      </c>
      <c r="B207" s="47" t="s">
        <v>515</v>
      </c>
      <c r="C207" s="47" t="s">
        <v>53</v>
      </c>
      <c r="D207" s="47" t="s">
        <v>817</v>
      </c>
      <c r="E207" s="47" t="s">
        <v>6</v>
      </c>
      <c r="F207" s="185">
        <f t="shared" si="13"/>
        <v>100000</v>
      </c>
      <c r="G207" s="185">
        <f t="shared" si="13"/>
        <v>100000</v>
      </c>
    </row>
    <row r="208" spans="1:7" ht="18.75" outlineLevel="2">
      <c r="A208" s="182" t="s">
        <v>19</v>
      </c>
      <c r="B208" s="47" t="s">
        <v>515</v>
      </c>
      <c r="C208" s="47" t="s">
        <v>53</v>
      </c>
      <c r="D208" s="47" t="s">
        <v>817</v>
      </c>
      <c r="E208" s="47" t="s">
        <v>20</v>
      </c>
      <c r="F208" s="185">
        <f t="shared" si="13"/>
        <v>100000</v>
      </c>
      <c r="G208" s="185">
        <f t="shared" si="13"/>
        <v>100000</v>
      </c>
    </row>
    <row r="209" spans="1:7" ht="56.25" outlineLevel="2">
      <c r="A209" s="182" t="s">
        <v>47</v>
      </c>
      <c r="B209" s="47" t="s">
        <v>515</v>
      </c>
      <c r="C209" s="47" t="s">
        <v>53</v>
      </c>
      <c r="D209" s="47" t="s">
        <v>817</v>
      </c>
      <c r="E209" s="47" t="s">
        <v>48</v>
      </c>
      <c r="F209" s="185">
        <v>100000</v>
      </c>
      <c r="G209" s="185">
        <v>100000</v>
      </c>
    </row>
    <row r="210" spans="1:7" ht="60.75" customHeight="1" outlineLevel="2">
      <c r="A210" s="219" t="s">
        <v>392</v>
      </c>
      <c r="B210" s="220" t="s">
        <v>515</v>
      </c>
      <c r="C210" s="220" t="s">
        <v>53</v>
      </c>
      <c r="D210" s="220" t="s">
        <v>341</v>
      </c>
      <c r="E210" s="221" t="s">
        <v>6</v>
      </c>
      <c r="F210" s="191">
        <f>F211+F215</f>
        <v>430000</v>
      </c>
      <c r="G210" s="191">
        <f>G211+G215</f>
        <v>3430000</v>
      </c>
    </row>
    <row r="211" spans="1:7" ht="37.5" outlineLevel="2">
      <c r="A211" s="182" t="s">
        <v>389</v>
      </c>
      <c r="B211" s="181" t="s">
        <v>515</v>
      </c>
      <c r="C211" s="181" t="s">
        <v>53</v>
      </c>
      <c r="D211" s="181" t="s">
        <v>342</v>
      </c>
      <c r="E211" s="189" t="s">
        <v>6</v>
      </c>
      <c r="F211" s="206">
        <f aca="true" t="shared" si="14" ref="F211:G213">F212</f>
        <v>300000</v>
      </c>
      <c r="G211" s="206">
        <f t="shared" si="14"/>
        <v>3300000</v>
      </c>
    </row>
    <row r="212" spans="1:7" ht="37.5" outlineLevel="2">
      <c r="A212" s="182" t="s">
        <v>343</v>
      </c>
      <c r="B212" s="181" t="s">
        <v>515</v>
      </c>
      <c r="C212" s="181" t="s">
        <v>53</v>
      </c>
      <c r="D212" s="181" t="s">
        <v>344</v>
      </c>
      <c r="E212" s="189" t="s">
        <v>6</v>
      </c>
      <c r="F212" s="206">
        <f t="shared" si="14"/>
        <v>300000</v>
      </c>
      <c r="G212" s="206">
        <f t="shared" si="14"/>
        <v>3300000</v>
      </c>
    </row>
    <row r="213" spans="1:8" s="72" customFormat="1" ht="37.5" outlineLevel="3">
      <c r="A213" s="182" t="s">
        <v>15</v>
      </c>
      <c r="B213" s="181" t="s">
        <v>515</v>
      </c>
      <c r="C213" s="181" t="s">
        <v>53</v>
      </c>
      <c r="D213" s="181" t="s">
        <v>344</v>
      </c>
      <c r="E213" s="189" t="s">
        <v>16</v>
      </c>
      <c r="F213" s="206">
        <f t="shared" si="14"/>
        <v>300000</v>
      </c>
      <c r="G213" s="206">
        <f t="shared" si="14"/>
        <v>3300000</v>
      </c>
      <c r="H213" s="73"/>
    </row>
    <row r="214" spans="1:7" ht="56.25" outlineLevel="3">
      <c r="A214" s="182" t="s">
        <v>17</v>
      </c>
      <c r="B214" s="181" t="s">
        <v>515</v>
      </c>
      <c r="C214" s="181" t="s">
        <v>53</v>
      </c>
      <c r="D214" s="181" t="s">
        <v>344</v>
      </c>
      <c r="E214" s="189" t="s">
        <v>18</v>
      </c>
      <c r="F214" s="185">
        <v>300000</v>
      </c>
      <c r="G214" s="185">
        <v>3300000</v>
      </c>
    </row>
    <row r="215" spans="1:7" ht="37.5" outlineLevel="3">
      <c r="A215" s="223" t="s">
        <v>391</v>
      </c>
      <c r="B215" s="181" t="s">
        <v>515</v>
      </c>
      <c r="C215" s="181" t="s">
        <v>53</v>
      </c>
      <c r="D215" s="181" t="s">
        <v>390</v>
      </c>
      <c r="E215" s="189" t="s">
        <v>6</v>
      </c>
      <c r="F215" s="185">
        <f aca="true" t="shared" si="15" ref="F215:G217">F216</f>
        <v>130000</v>
      </c>
      <c r="G215" s="185">
        <f t="shared" si="15"/>
        <v>130000</v>
      </c>
    </row>
    <row r="216" spans="1:7" ht="37.5" outlineLevel="3">
      <c r="A216" s="182" t="s">
        <v>345</v>
      </c>
      <c r="B216" s="181" t="s">
        <v>515</v>
      </c>
      <c r="C216" s="181" t="s">
        <v>53</v>
      </c>
      <c r="D216" s="181" t="s">
        <v>450</v>
      </c>
      <c r="E216" s="189" t="s">
        <v>6</v>
      </c>
      <c r="F216" s="185">
        <f t="shared" si="15"/>
        <v>130000</v>
      </c>
      <c r="G216" s="185">
        <f t="shared" si="15"/>
        <v>130000</v>
      </c>
    </row>
    <row r="217" spans="1:7" ht="18.75" customHeight="1" outlineLevel="3">
      <c r="A217" s="182" t="s">
        <v>15</v>
      </c>
      <c r="B217" s="181" t="s">
        <v>515</v>
      </c>
      <c r="C217" s="181" t="s">
        <v>53</v>
      </c>
      <c r="D217" s="181" t="s">
        <v>450</v>
      </c>
      <c r="E217" s="189" t="s">
        <v>16</v>
      </c>
      <c r="F217" s="185">
        <f t="shared" si="15"/>
        <v>130000</v>
      </c>
      <c r="G217" s="185">
        <f t="shared" si="15"/>
        <v>130000</v>
      </c>
    </row>
    <row r="218" spans="1:7" ht="19.5" customHeight="1" outlineLevel="3">
      <c r="A218" s="182" t="s">
        <v>17</v>
      </c>
      <c r="B218" s="181" t="s">
        <v>515</v>
      </c>
      <c r="C218" s="181" t="s">
        <v>53</v>
      </c>
      <c r="D218" s="181" t="s">
        <v>450</v>
      </c>
      <c r="E218" s="189" t="s">
        <v>18</v>
      </c>
      <c r="F218" s="185">
        <v>130000</v>
      </c>
      <c r="G218" s="185">
        <v>130000</v>
      </c>
    </row>
    <row r="219" spans="1:7" ht="18.75" outlineLevel="5">
      <c r="A219" s="219" t="s">
        <v>54</v>
      </c>
      <c r="B219" s="220" t="s">
        <v>515</v>
      </c>
      <c r="C219" s="220" t="s">
        <v>55</v>
      </c>
      <c r="D219" s="220" t="s">
        <v>126</v>
      </c>
      <c r="E219" s="221" t="s">
        <v>6</v>
      </c>
      <c r="F219" s="242">
        <f>F220+F231+F263+F309</f>
        <v>48576792.677</v>
      </c>
      <c r="G219" s="242">
        <f>G220+G231+G263+G309</f>
        <v>41376792.677</v>
      </c>
    </row>
    <row r="220" spans="1:7" ht="18.75" outlineLevel="6">
      <c r="A220" s="182" t="s">
        <v>56</v>
      </c>
      <c r="B220" s="181" t="s">
        <v>515</v>
      </c>
      <c r="C220" s="181" t="s">
        <v>57</v>
      </c>
      <c r="D220" s="181" t="s">
        <v>126</v>
      </c>
      <c r="E220" s="189" t="s">
        <v>6</v>
      </c>
      <c r="F220" s="185">
        <f>F221+F227</f>
        <v>2500000</v>
      </c>
      <c r="G220" s="185">
        <f>G221+G227</f>
        <v>2500000</v>
      </c>
    </row>
    <row r="221" spans="1:7" ht="19.5" customHeight="1" outlineLevel="7">
      <c r="A221" s="219" t="s">
        <v>562</v>
      </c>
      <c r="B221" s="220" t="s">
        <v>515</v>
      </c>
      <c r="C221" s="220" t="s">
        <v>57</v>
      </c>
      <c r="D221" s="220" t="s">
        <v>332</v>
      </c>
      <c r="E221" s="221" t="s">
        <v>6</v>
      </c>
      <c r="F221" s="191">
        <f>F222</f>
        <v>2500000</v>
      </c>
      <c r="G221" s="191">
        <f>G222</f>
        <v>2500000</v>
      </c>
    </row>
    <row r="222" spans="1:8" s="72" customFormat="1" ht="56.25" outlineLevel="1">
      <c r="A222" s="182" t="s">
        <v>346</v>
      </c>
      <c r="B222" s="181" t="s">
        <v>515</v>
      </c>
      <c r="C222" s="181" t="s">
        <v>57</v>
      </c>
      <c r="D222" s="181" t="s">
        <v>333</v>
      </c>
      <c r="E222" s="189" t="s">
        <v>6</v>
      </c>
      <c r="F222" s="185">
        <f aca="true" t="shared" si="16" ref="F222:G224">F223</f>
        <v>2500000</v>
      </c>
      <c r="G222" s="185">
        <f t="shared" si="16"/>
        <v>2500000</v>
      </c>
      <c r="H222" s="73"/>
    </row>
    <row r="223" spans="1:7" ht="37.5" outlineLevel="1">
      <c r="A223" s="182" t="s">
        <v>347</v>
      </c>
      <c r="B223" s="181" t="s">
        <v>515</v>
      </c>
      <c r="C223" s="181" t="s">
        <v>57</v>
      </c>
      <c r="D223" s="181" t="s">
        <v>348</v>
      </c>
      <c r="E223" s="189" t="s">
        <v>6</v>
      </c>
      <c r="F223" s="185">
        <f t="shared" si="16"/>
        <v>2500000</v>
      </c>
      <c r="G223" s="185">
        <f t="shared" si="16"/>
        <v>2500000</v>
      </c>
    </row>
    <row r="224" spans="1:8" s="72" customFormat="1" ht="37.5" outlineLevel="1">
      <c r="A224" s="182" t="s">
        <v>15</v>
      </c>
      <c r="B224" s="181" t="s">
        <v>515</v>
      </c>
      <c r="C224" s="181" t="s">
        <v>57</v>
      </c>
      <c r="D224" s="181" t="s">
        <v>348</v>
      </c>
      <c r="E224" s="189" t="s">
        <v>16</v>
      </c>
      <c r="F224" s="185">
        <f t="shared" si="16"/>
        <v>2500000</v>
      </c>
      <c r="G224" s="185">
        <f t="shared" si="16"/>
        <v>2500000</v>
      </c>
      <c r="H224" s="73"/>
    </row>
    <row r="225" spans="1:7" ht="54.75" customHeight="1" outlineLevel="1">
      <c r="A225" s="182" t="s">
        <v>17</v>
      </c>
      <c r="B225" s="181" t="s">
        <v>515</v>
      </c>
      <c r="C225" s="181" t="s">
        <v>57</v>
      </c>
      <c r="D225" s="181" t="s">
        <v>348</v>
      </c>
      <c r="E225" s="189" t="s">
        <v>18</v>
      </c>
      <c r="F225" s="206">
        <v>2500000</v>
      </c>
      <c r="G225" s="206">
        <v>2500000</v>
      </c>
    </row>
    <row r="226" spans="1:7" ht="37.5" hidden="1" outlineLevel="5">
      <c r="A226" s="182" t="s">
        <v>132</v>
      </c>
      <c r="B226" s="181" t="s">
        <v>515</v>
      </c>
      <c r="C226" s="181" t="s">
        <v>57</v>
      </c>
      <c r="D226" s="181" t="s">
        <v>127</v>
      </c>
      <c r="E226" s="189" t="s">
        <v>6</v>
      </c>
      <c r="F226" s="185">
        <f aca="true" t="shared" si="17" ref="F226:G229">F227</f>
        <v>0</v>
      </c>
      <c r="G226" s="185">
        <f t="shared" si="17"/>
        <v>0</v>
      </c>
    </row>
    <row r="227" spans="1:7" ht="18.75" hidden="1" outlineLevel="6">
      <c r="A227" s="182" t="s">
        <v>278</v>
      </c>
      <c r="B227" s="181" t="s">
        <v>515</v>
      </c>
      <c r="C227" s="181" t="s">
        <v>57</v>
      </c>
      <c r="D227" s="181" t="s">
        <v>277</v>
      </c>
      <c r="E227" s="189" t="s">
        <v>6</v>
      </c>
      <c r="F227" s="185">
        <f t="shared" si="17"/>
        <v>0</v>
      </c>
      <c r="G227" s="185">
        <f t="shared" si="17"/>
        <v>0</v>
      </c>
    </row>
    <row r="228" spans="1:7" ht="18" customHeight="1" hidden="1" outlineLevel="7">
      <c r="A228" s="209" t="s">
        <v>384</v>
      </c>
      <c r="B228" s="181" t="s">
        <v>515</v>
      </c>
      <c r="C228" s="181" t="s">
        <v>57</v>
      </c>
      <c r="D228" s="181" t="s">
        <v>522</v>
      </c>
      <c r="E228" s="189" t="s">
        <v>6</v>
      </c>
      <c r="F228" s="185">
        <f t="shared" si="17"/>
        <v>0</v>
      </c>
      <c r="G228" s="185">
        <f t="shared" si="17"/>
        <v>0</v>
      </c>
    </row>
    <row r="229" spans="1:7" ht="19.5" customHeight="1" hidden="1" outlineLevel="7">
      <c r="A229" s="182" t="s">
        <v>15</v>
      </c>
      <c r="B229" s="181" t="s">
        <v>515</v>
      </c>
      <c r="C229" s="181" t="s">
        <v>57</v>
      </c>
      <c r="D229" s="181" t="s">
        <v>522</v>
      </c>
      <c r="E229" s="189" t="s">
        <v>16</v>
      </c>
      <c r="F229" s="185">
        <f t="shared" si="17"/>
        <v>0</v>
      </c>
      <c r="G229" s="185">
        <f t="shared" si="17"/>
        <v>0</v>
      </c>
    </row>
    <row r="230" spans="1:7" ht="19.5" customHeight="1" hidden="1" outlineLevel="7">
      <c r="A230" s="182" t="s">
        <v>17</v>
      </c>
      <c r="B230" s="181" t="s">
        <v>515</v>
      </c>
      <c r="C230" s="181" t="s">
        <v>57</v>
      </c>
      <c r="D230" s="181" t="s">
        <v>522</v>
      </c>
      <c r="E230" s="189" t="s">
        <v>18</v>
      </c>
      <c r="F230" s="206">
        <v>0</v>
      </c>
      <c r="G230" s="206">
        <v>0</v>
      </c>
    </row>
    <row r="231" spans="1:7" ht="19.5" customHeight="1" outlineLevel="7">
      <c r="A231" s="182" t="s">
        <v>58</v>
      </c>
      <c r="B231" s="181" t="s">
        <v>515</v>
      </c>
      <c r="C231" s="181" t="s">
        <v>59</v>
      </c>
      <c r="D231" s="181" t="s">
        <v>126</v>
      </c>
      <c r="E231" s="189" t="s">
        <v>6</v>
      </c>
      <c r="F231" s="185">
        <f>F232</f>
        <v>15200000</v>
      </c>
      <c r="G231" s="185">
        <f>G232</f>
        <v>11700000</v>
      </c>
    </row>
    <row r="232" spans="1:7" ht="75" outlineLevel="7">
      <c r="A232" s="219" t="s">
        <v>349</v>
      </c>
      <c r="B232" s="220" t="s">
        <v>515</v>
      </c>
      <c r="C232" s="220" t="s">
        <v>59</v>
      </c>
      <c r="D232" s="220" t="s">
        <v>134</v>
      </c>
      <c r="E232" s="221" t="s">
        <v>6</v>
      </c>
      <c r="F232" s="191">
        <f>F233</f>
        <v>15200000</v>
      </c>
      <c r="G232" s="191">
        <f>G233</f>
        <v>11700000</v>
      </c>
    </row>
    <row r="233" spans="1:7" ht="56.25" outlineLevel="7">
      <c r="A233" s="182" t="s">
        <v>350</v>
      </c>
      <c r="B233" s="181" t="s">
        <v>515</v>
      </c>
      <c r="C233" s="181" t="s">
        <v>59</v>
      </c>
      <c r="D233" s="181" t="s">
        <v>351</v>
      </c>
      <c r="E233" s="189" t="s">
        <v>6</v>
      </c>
      <c r="F233" s="185">
        <f>F234+F241+F244+F250+F247</f>
        <v>15200000</v>
      </c>
      <c r="G233" s="185">
        <f>G234+G241+G244+G250+G247</f>
        <v>11700000</v>
      </c>
    </row>
    <row r="234" spans="1:7" ht="112.5" outlineLevel="1">
      <c r="A234" s="182" t="s">
        <v>60</v>
      </c>
      <c r="B234" s="181" t="s">
        <v>515</v>
      </c>
      <c r="C234" s="181" t="s">
        <v>59</v>
      </c>
      <c r="D234" s="181" t="s">
        <v>352</v>
      </c>
      <c r="E234" s="189" t="s">
        <v>6</v>
      </c>
      <c r="F234" s="185">
        <f>F235+F237+F239</f>
        <v>7500000</v>
      </c>
      <c r="G234" s="185">
        <f>G235+G237+G239</f>
        <v>6500000</v>
      </c>
    </row>
    <row r="235" spans="1:8" s="72" customFormat="1" ht="37.5" outlineLevel="1">
      <c r="A235" s="182" t="s">
        <v>15</v>
      </c>
      <c r="B235" s="181" t="s">
        <v>515</v>
      </c>
      <c r="C235" s="181" t="s">
        <v>59</v>
      </c>
      <c r="D235" s="181" t="s">
        <v>352</v>
      </c>
      <c r="E235" s="189" t="s">
        <v>16</v>
      </c>
      <c r="F235" s="185">
        <f>F236</f>
        <v>2500000</v>
      </c>
      <c r="G235" s="185">
        <f>G236</f>
        <v>1500000</v>
      </c>
      <c r="H235" s="73"/>
    </row>
    <row r="236" spans="1:7" ht="54.75" customHeight="1" outlineLevel="1">
      <c r="A236" s="182" t="s">
        <v>17</v>
      </c>
      <c r="B236" s="181" t="s">
        <v>515</v>
      </c>
      <c r="C236" s="181" t="s">
        <v>59</v>
      </c>
      <c r="D236" s="181" t="s">
        <v>352</v>
      </c>
      <c r="E236" s="189" t="s">
        <v>18</v>
      </c>
      <c r="F236" s="206">
        <v>2500000</v>
      </c>
      <c r="G236" s="206">
        <v>1500000</v>
      </c>
    </row>
    <row r="237" spans="1:7" ht="56.25" hidden="1" outlineLevel="1">
      <c r="A237" s="182" t="s">
        <v>265</v>
      </c>
      <c r="B237" s="181" t="s">
        <v>515</v>
      </c>
      <c r="C237" s="181" t="s">
        <v>59</v>
      </c>
      <c r="D237" s="181" t="s">
        <v>352</v>
      </c>
      <c r="E237" s="181" t="s">
        <v>266</v>
      </c>
      <c r="F237" s="206">
        <f>F238</f>
        <v>0</v>
      </c>
      <c r="G237" s="206">
        <f>G238</f>
        <v>0</v>
      </c>
    </row>
    <row r="238" spans="1:7" ht="18.75" hidden="1" outlineLevel="1">
      <c r="A238" s="182" t="s">
        <v>267</v>
      </c>
      <c r="B238" s="181" t="s">
        <v>515</v>
      </c>
      <c r="C238" s="181" t="s">
        <v>59</v>
      </c>
      <c r="D238" s="181" t="s">
        <v>352</v>
      </c>
      <c r="E238" s="181" t="s">
        <v>268</v>
      </c>
      <c r="F238" s="206">
        <f>потребность!I246</f>
        <v>0</v>
      </c>
      <c r="G238" s="206">
        <f>потребность!J246</f>
        <v>0</v>
      </c>
    </row>
    <row r="239" spans="1:7" ht="24.75" customHeight="1" outlineLevel="1">
      <c r="A239" s="182" t="s">
        <v>19</v>
      </c>
      <c r="B239" s="181" t="s">
        <v>515</v>
      </c>
      <c r="C239" s="181" t="s">
        <v>59</v>
      </c>
      <c r="D239" s="181" t="s">
        <v>352</v>
      </c>
      <c r="E239" s="181" t="s">
        <v>20</v>
      </c>
      <c r="F239" s="206">
        <f>F240</f>
        <v>5000000</v>
      </c>
      <c r="G239" s="206">
        <f>G240</f>
        <v>5000000</v>
      </c>
    </row>
    <row r="240" spans="1:7" ht="21" customHeight="1" outlineLevel="1">
      <c r="A240" s="182" t="s">
        <v>47</v>
      </c>
      <c r="B240" s="181" t="s">
        <v>515</v>
      </c>
      <c r="C240" s="181" t="s">
        <v>59</v>
      </c>
      <c r="D240" s="181" t="s">
        <v>352</v>
      </c>
      <c r="E240" s="181" t="s">
        <v>48</v>
      </c>
      <c r="F240" s="206">
        <v>5000000</v>
      </c>
      <c r="G240" s="206">
        <v>5000000</v>
      </c>
    </row>
    <row r="241" spans="1:7" ht="64.5" customHeight="1" outlineLevel="1">
      <c r="A241" s="182" t="s">
        <v>251</v>
      </c>
      <c r="B241" s="181" t="s">
        <v>515</v>
      </c>
      <c r="C241" s="181" t="s">
        <v>59</v>
      </c>
      <c r="D241" s="181" t="s">
        <v>353</v>
      </c>
      <c r="E241" s="189" t="s">
        <v>6</v>
      </c>
      <c r="F241" s="206">
        <f>F242</f>
        <v>5000000</v>
      </c>
      <c r="G241" s="206">
        <f>G242</f>
        <v>5000000</v>
      </c>
    </row>
    <row r="242" spans="1:7" ht="21" customHeight="1" outlineLevel="1">
      <c r="A242" s="182" t="s">
        <v>19</v>
      </c>
      <c r="B242" s="181" t="s">
        <v>515</v>
      </c>
      <c r="C242" s="181" t="s">
        <v>59</v>
      </c>
      <c r="D242" s="181" t="s">
        <v>353</v>
      </c>
      <c r="E242" s="189" t="s">
        <v>20</v>
      </c>
      <c r="F242" s="206">
        <f>F243</f>
        <v>5000000</v>
      </c>
      <c r="G242" s="206">
        <f>G243</f>
        <v>5000000</v>
      </c>
    </row>
    <row r="243" spans="1:7" ht="55.5" customHeight="1" outlineLevel="1">
      <c r="A243" s="182" t="s">
        <v>47</v>
      </c>
      <c r="B243" s="181" t="s">
        <v>515</v>
      </c>
      <c r="C243" s="181" t="s">
        <v>59</v>
      </c>
      <c r="D243" s="181" t="s">
        <v>353</v>
      </c>
      <c r="E243" s="189" t="s">
        <v>48</v>
      </c>
      <c r="F243" s="185">
        <v>5000000</v>
      </c>
      <c r="G243" s="185">
        <v>5000000</v>
      </c>
    </row>
    <row r="244" spans="1:7" ht="0.75" customHeight="1" outlineLevel="1">
      <c r="A244" s="182" t="s">
        <v>263</v>
      </c>
      <c r="B244" s="181" t="s">
        <v>515</v>
      </c>
      <c r="C244" s="181" t="s">
        <v>59</v>
      </c>
      <c r="D244" s="181" t="s">
        <v>354</v>
      </c>
      <c r="E244" s="189" t="s">
        <v>6</v>
      </c>
      <c r="F244" s="206">
        <f>F245</f>
        <v>2500000</v>
      </c>
      <c r="G244" s="206">
        <f>G245</f>
        <v>0</v>
      </c>
    </row>
    <row r="245" spans="1:7" ht="18.75" outlineLevel="1">
      <c r="A245" s="182" t="s">
        <v>19</v>
      </c>
      <c r="B245" s="181" t="s">
        <v>515</v>
      </c>
      <c r="C245" s="181" t="s">
        <v>59</v>
      </c>
      <c r="D245" s="181" t="s">
        <v>354</v>
      </c>
      <c r="E245" s="189" t="s">
        <v>20</v>
      </c>
      <c r="F245" s="206">
        <f>F246</f>
        <v>2500000</v>
      </c>
      <c r="G245" s="206">
        <f>G246</f>
        <v>0</v>
      </c>
    </row>
    <row r="246" spans="1:7" ht="54.75" customHeight="1" outlineLevel="1">
      <c r="A246" s="182" t="s">
        <v>47</v>
      </c>
      <c r="B246" s="181" t="s">
        <v>515</v>
      </c>
      <c r="C246" s="181" t="s">
        <v>59</v>
      </c>
      <c r="D246" s="181" t="s">
        <v>354</v>
      </c>
      <c r="E246" s="189" t="s">
        <v>48</v>
      </c>
      <c r="F246" s="185">
        <v>2500000</v>
      </c>
      <c r="G246" s="185">
        <v>0</v>
      </c>
    </row>
    <row r="247" spans="1:7" ht="75" hidden="1" outlineLevel="1">
      <c r="A247" s="182" t="s">
        <v>300</v>
      </c>
      <c r="B247" s="181" t="s">
        <v>515</v>
      </c>
      <c r="C247" s="181" t="s">
        <v>59</v>
      </c>
      <c r="D247" s="181" t="s">
        <v>393</v>
      </c>
      <c r="E247" s="189" t="s">
        <v>6</v>
      </c>
      <c r="F247" s="185">
        <f>F248</f>
        <v>0</v>
      </c>
      <c r="G247" s="185">
        <f>G248</f>
        <v>0</v>
      </c>
    </row>
    <row r="248" spans="1:7" ht="37.5" hidden="1" outlineLevel="1">
      <c r="A248" s="182" t="s">
        <v>15</v>
      </c>
      <c r="B248" s="181" t="s">
        <v>515</v>
      </c>
      <c r="C248" s="181" t="s">
        <v>59</v>
      </c>
      <c r="D248" s="181" t="s">
        <v>393</v>
      </c>
      <c r="E248" s="189" t="s">
        <v>16</v>
      </c>
      <c r="F248" s="185">
        <f>F249</f>
        <v>0</v>
      </c>
      <c r="G248" s="185">
        <f>G249</f>
        <v>0</v>
      </c>
    </row>
    <row r="249" spans="1:7" ht="52.5" customHeight="1" hidden="1" outlineLevel="1">
      <c r="A249" s="182" t="s">
        <v>17</v>
      </c>
      <c r="B249" s="181" t="s">
        <v>515</v>
      </c>
      <c r="C249" s="181" t="s">
        <v>59</v>
      </c>
      <c r="D249" s="181" t="s">
        <v>393</v>
      </c>
      <c r="E249" s="189" t="s">
        <v>18</v>
      </c>
      <c r="F249" s="185">
        <v>0</v>
      </c>
      <c r="G249" s="185">
        <v>0</v>
      </c>
    </row>
    <row r="250" spans="1:7" ht="56.25" customHeight="1" outlineLevel="1">
      <c r="A250" s="182" t="s">
        <v>264</v>
      </c>
      <c r="B250" s="181" t="s">
        <v>515</v>
      </c>
      <c r="C250" s="181" t="s">
        <v>59</v>
      </c>
      <c r="D250" s="181" t="s">
        <v>394</v>
      </c>
      <c r="E250" s="189" t="s">
        <v>6</v>
      </c>
      <c r="F250" s="185">
        <f>F251</f>
        <v>200000</v>
      </c>
      <c r="G250" s="185">
        <f>G251</f>
        <v>200000</v>
      </c>
    </row>
    <row r="251" spans="1:7" ht="37.5" customHeight="1" outlineLevel="1">
      <c r="A251" s="182" t="s">
        <v>15</v>
      </c>
      <c r="B251" s="181" t="s">
        <v>515</v>
      </c>
      <c r="C251" s="181" t="s">
        <v>59</v>
      </c>
      <c r="D251" s="181" t="s">
        <v>394</v>
      </c>
      <c r="E251" s="189" t="s">
        <v>16</v>
      </c>
      <c r="F251" s="185">
        <f>F252</f>
        <v>200000</v>
      </c>
      <c r="G251" s="185">
        <f>G252</f>
        <v>200000</v>
      </c>
    </row>
    <row r="252" spans="1:7" ht="35.25" customHeight="1" outlineLevel="1">
      <c r="A252" s="182" t="s">
        <v>17</v>
      </c>
      <c r="B252" s="181" t="s">
        <v>515</v>
      </c>
      <c r="C252" s="181" t="s">
        <v>59</v>
      </c>
      <c r="D252" s="181" t="s">
        <v>394</v>
      </c>
      <c r="E252" s="189" t="s">
        <v>18</v>
      </c>
      <c r="F252" s="185">
        <v>200000</v>
      </c>
      <c r="G252" s="185">
        <v>200000</v>
      </c>
    </row>
    <row r="253" spans="1:7" ht="56.25" customHeight="1" hidden="1" outlineLevel="1">
      <c r="A253" s="182" t="s">
        <v>734</v>
      </c>
      <c r="B253" s="181" t="s">
        <v>515</v>
      </c>
      <c r="C253" s="181" t="s">
        <v>59</v>
      </c>
      <c r="D253" s="181" t="s">
        <v>733</v>
      </c>
      <c r="E253" s="181" t="s">
        <v>6</v>
      </c>
      <c r="F253" s="185">
        <f>F254</f>
        <v>0</v>
      </c>
      <c r="G253" s="185">
        <f>G254</f>
        <v>0</v>
      </c>
    </row>
    <row r="254" spans="1:7" ht="37.5" customHeight="1" hidden="1" outlineLevel="1">
      <c r="A254" s="182" t="s">
        <v>15</v>
      </c>
      <c r="B254" s="181" t="s">
        <v>515</v>
      </c>
      <c r="C254" s="181" t="s">
        <v>59</v>
      </c>
      <c r="D254" s="181" t="s">
        <v>733</v>
      </c>
      <c r="E254" s="181" t="s">
        <v>16</v>
      </c>
      <c r="F254" s="185">
        <f>F255</f>
        <v>0</v>
      </c>
      <c r="G254" s="185">
        <f>G255</f>
        <v>0</v>
      </c>
    </row>
    <row r="255" spans="1:7" ht="37.5" customHeight="1" hidden="1" outlineLevel="1">
      <c r="A255" s="182" t="s">
        <v>17</v>
      </c>
      <c r="B255" s="181" t="s">
        <v>515</v>
      </c>
      <c r="C255" s="181" t="s">
        <v>59</v>
      </c>
      <c r="D255" s="181" t="s">
        <v>733</v>
      </c>
      <c r="E255" s="181" t="s">
        <v>18</v>
      </c>
      <c r="F255" s="185"/>
      <c r="G255" s="185"/>
    </row>
    <row r="256" spans="1:7" ht="37.5" hidden="1" outlineLevel="1">
      <c r="A256" s="182" t="s">
        <v>704</v>
      </c>
      <c r="B256" s="181" t="s">
        <v>515</v>
      </c>
      <c r="C256" s="181" t="s">
        <v>59</v>
      </c>
      <c r="D256" s="181" t="s">
        <v>703</v>
      </c>
      <c r="E256" s="181" t="s">
        <v>6</v>
      </c>
      <c r="F256" s="185">
        <f>F257</f>
        <v>0</v>
      </c>
      <c r="G256" s="185">
        <f>G257</f>
        <v>0</v>
      </c>
    </row>
    <row r="257" spans="1:7" ht="37.5" hidden="1" outlineLevel="1">
      <c r="A257" s="182" t="s">
        <v>15</v>
      </c>
      <c r="B257" s="181" t="s">
        <v>515</v>
      </c>
      <c r="C257" s="181" t="s">
        <v>59</v>
      </c>
      <c r="D257" s="181" t="s">
        <v>703</v>
      </c>
      <c r="E257" s="181" t="s">
        <v>16</v>
      </c>
      <c r="F257" s="185">
        <f>F258</f>
        <v>0</v>
      </c>
      <c r="G257" s="185">
        <f>G258</f>
        <v>0</v>
      </c>
    </row>
    <row r="258" spans="1:7" ht="56.25" hidden="1" outlineLevel="1">
      <c r="A258" s="182" t="s">
        <v>17</v>
      </c>
      <c r="B258" s="181" t="s">
        <v>515</v>
      </c>
      <c r="C258" s="181" t="s">
        <v>59</v>
      </c>
      <c r="D258" s="181" t="s">
        <v>703</v>
      </c>
      <c r="E258" s="181" t="s">
        <v>18</v>
      </c>
      <c r="F258" s="185"/>
      <c r="G258" s="185"/>
    </row>
    <row r="259" spans="1:7" ht="18.75" hidden="1" outlineLevel="1">
      <c r="A259" s="223" t="s">
        <v>467</v>
      </c>
      <c r="B259" s="181" t="s">
        <v>515</v>
      </c>
      <c r="C259" s="181" t="s">
        <v>59</v>
      </c>
      <c r="D259" s="181" t="s">
        <v>725</v>
      </c>
      <c r="E259" s="181" t="s">
        <v>6</v>
      </c>
      <c r="F259" s="185"/>
      <c r="G259" s="185"/>
    </row>
    <row r="260" spans="1:7" ht="75" hidden="1" outlineLevel="1">
      <c r="A260" s="182" t="s">
        <v>472</v>
      </c>
      <c r="B260" s="181" t="s">
        <v>515</v>
      </c>
      <c r="C260" s="181" t="s">
        <v>59</v>
      </c>
      <c r="D260" s="181" t="s">
        <v>726</v>
      </c>
      <c r="E260" s="181" t="s">
        <v>6</v>
      </c>
      <c r="F260" s="185"/>
      <c r="G260" s="185"/>
    </row>
    <row r="261" spans="1:7" ht="56.25" hidden="1" outlineLevel="1">
      <c r="A261" s="182" t="s">
        <v>265</v>
      </c>
      <c r="B261" s="181" t="s">
        <v>515</v>
      </c>
      <c r="C261" s="181" t="s">
        <v>59</v>
      </c>
      <c r="D261" s="181" t="s">
        <v>726</v>
      </c>
      <c r="E261" s="181" t="s">
        <v>266</v>
      </c>
      <c r="F261" s="185"/>
      <c r="G261" s="185"/>
    </row>
    <row r="262" spans="1:7" ht="18.75" hidden="1" outlineLevel="1">
      <c r="A262" s="182" t="s">
        <v>267</v>
      </c>
      <c r="B262" s="181" t="s">
        <v>515</v>
      </c>
      <c r="C262" s="181" t="s">
        <v>59</v>
      </c>
      <c r="D262" s="181" t="s">
        <v>726</v>
      </c>
      <c r="E262" s="181" t="s">
        <v>268</v>
      </c>
      <c r="F262" s="185"/>
      <c r="G262" s="185"/>
    </row>
    <row r="263" spans="1:7" ht="18.75" outlineLevel="1">
      <c r="A263" s="182" t="s">
        <v>61</v>
      </c>
      <c r="B263" s="181" t="s">
        <v>515</v>
      </c>
      <c r="C263" s="181" t="s">
        <v>62</v>
      </c>
      <c r="D263" s="181" t="s">
        <v>126</v>
      </c>
      <c r="E263" s="189" t="s">
        <v>6</v>
      </c>
      <c r="F263" s="185">
        <f>F264+F275+F286</f>
        <v>30576792.677</v>
      </c>
      <c r="G263" s="185">
        <f>G264+G275+G286</f>
        <v>26876792.677</v>
      </c>
    </row>
    <row r="264" spans="1:7" ht="75" outlineLevel="1">
      <c r="A264" s="219" t="s">
        <v>349</v>
      </c>
      <c r="B264" s="181" t="s">
        <v>515</v>
      </c>
      <c r="C264" s="220" t="s">
        <v>62</v>
      </c>
      <c r="D264" s="220" t="s">
        <v>134</v>
      </c>
      <c r="E264" s="221" t="s">
        <v>6</v>
      </c>
      <c r="F264" s="185">
        <f>F265</f>
        <v>900000</v>
      </c>
      <c r="G264" s="185">
        <f>G265</f>
        <v>900000</v>
      </c>
    </row>
    <row r="265" spans="1:7" ht="18.75" outlineLevel="1">
      <c r="A265" s="182" t="s">
        <v>355</v>
      </c>
      <c r="B265" s="181" t="s">
        <v>515</v>
      </c>
      <c r="C265" s="181" t="s">
        <v>62</v>
      </c>
      <c r="D265" s="181" t="s">
        <v>233</v>
      </c>
      <c r="E265" s="189" t="s">
        <v>6</v>
      </c>
      <c r="F265" s="185">
        <f>F266+F272+F269</f>
        <v>900000</v>
      </c>
      <c r="G265" s="185">
        <f>G266+G272+G269</f>
        <v>900000</v>
      </c>
    </row>
    <row r="266" spans="1:7" ht="37.5" outlineLevel="1">
      <c r="A266" s="182" t="s">
        <v>361</v>
      </c>
      <c r="B266" s="181" t="s">
        <v>515</v>
      </c>
      <c r="C266" s="181" t="s">
        <v>62</v>
      </c>
      <c r="D266" s="181" t="s">
        <v>473</v>
      </c>
      <c r="E266" s="189" t="s">
        <v>6</v>
      </c>
      <c r="F266" s="185">
        <f>F267</f>
        <v>400000</v>
      </c>
      <c r="G266" s="185">
        <f>G267</f>
        <v>400000</v>
      </c>
    </row>
    <row r="267" spans="1:8" s="72" customFormat="1" ht="37.5" outlineLevel="1">
      <c r="A267" s="34" t="s">
        <v>15</v>
      </c>
      <c r="B267" s="181" t="s">
        <v>515</v>
      </c>
      <c r="C267" s="181" t="s">
        <v>62</v>
      </c>
      <c r="D267" s="181" t="s">
        <v>473</v>
      </c>
      <c r="E267" s="189" t="s">
        <v>16</v>
      </c>
      <c r="F267" s="185">
        <f>F268</f>
        <v>400000</v>
      </c>
      <c r="G267" s="185">
        <f>G268</f>
        <v>400000</v>
      </c>
      <c r="H267" s="73"/>
    </row>
    <row r="268" spans="1:7" ht="54" customHeight="1" outlineLevel="1">
      <c r="A268" s="34" t="s">
        <v>17</v>
      </c>
      <c r="B268" s="181" t="s">
        <v>515</v>
      </c>
      <c r="C268" s="181" t="s">
        <v>62</v>
      </c>
      <c r="D268" s="181" t="s">
        <v>473</v>
      </c>
      <c r="E268" s="189" t="s">
        <v>18</v>
      </c>
      <c r="F268" s="185">
        <v>400000</v>
      </c>
      <c r="G268" s="185">
        <v>400000</v>
      </c>
    </row>
    <row r="269" spans="1:7" ht="56.25" hidden="1" outlineLevel="1">
      <c r="A269" s="34" t="s">
        <v>794</v>
      </c>
      <c r="B269" s="181" t="s">
        <v>515</v>
      </c>
      <c r="C269" s="181" t="s">
        <v>62</v>
      </c>
      <c r="D269" s="181" t="s">
        <v>793</v>
      </c>
      <c r="E269" s="189" t="s">
        <v>6</v>
      </c>
      <c r="F269" s="185">
        <f>F270</f>
        <v>0</v>
      </c>
      <c r="G269" s="185">
        <f>G270</f>
        <v>0</v>
      </c>
    </row>
    <row r="270" spans="1:7" ht="37.5" hidden="1" outlineLevel="1">
      <c r="A270" s="34" t="s">
        <v>15</v>
      </c>
      <c r="B270" s="181" t="s">
        <v>515</v>
      </c>
      <c r="C270" s="181" t="s">
        <v>62</v>
      </c>
      <c r="D270" s="181" t="s">
        <v>793</v>
      </c>
      <c r="E270" s="189" t="s">
        <v>16</v>
      </c>
      <c r="F270" s="185">
        <f>F271</f>
        <v>0</v>
      </c>
      <c r="G270" s="185">
        <f>G271</f>
        <v>0</v>
      </c>
    </row>
    <row r="271" spans="1:7" ht="18.75" customHeight="1" hidden="1" outlineLevel="1">
      <c r="A271" s="34" t="s">
        <v>17</v>
      </c>
      <c r="B271" s="181" t="s">
        <v>515</v>
      </c>
      <c r="C271" s="181" t="s">
        <v>62</v>
      </c>
      <c r="D271" s="181" t="s">
        <v>793</v>
      </c>
      <c r="E271" s="189" t="s">
        <v>18</v>
      </c>
      <c r="F271" s="185">
        <v>0</v>
      </c>
      <c r="G271" s="185">
        <v>0</v>
      </c>
    </row>
    <row r="272" spans="1:7" ht="37.5" outlineLevel="1">
      <c r="A272" s="182" t="s">
        <v>63</v>
      </c>
      <c r="B272" s="181" t="s">
        <v>515</v>
      </c>
      <c r="C272" s="181" t="s">
        <v>62</v>
      </c>
      <c r="D272" s="181" t="s">
        <v>356</v>
      </c>
      <c r="E272" s="189" t="s">
        <v>6</v>
      </c>
      <c r="F272" s="185">
        <f>F273</f>
        <v>500000</v>
      </c>
      <c r="G272" s="185">
        <f>G273</f>
        <v>500000</v>
      </c>
    </row>
    <row r="273" spans="1:7" ht="37.5" outlineLevel="1">
      <c r="A273" s="182" t="s">
        <v>15</v>
      </c>
      <c r="B273" s="181" t="s">
        <v>515</v>
      </c>
      <c r="C273" s="181" t="s">
        <v>62</v>
      </c>
      <c r="D273" s="181" t="s">
        <v>356</v>
      </c>
      <c r="E273" s="189" t="s">
        <v>16</v>
      </c>
      <c r="F273" s="185">
        <f>F274</f>
        <v>500000</v>
      </c>
      <c r="G273" s="185">
        <f>G274</f>
        <v>500000</v>
      </c>
    </row>
    <row r="274" spans="1:7" ht="22.5" customHeight="1" outlineLevel="1">
      <c r="A274" s="182" t="s">
        <v>17</v>
      </c>
      <c r="B274" s="181" t="s">
        <v>515</v>
      </c>
      <c r="C274" s="181" t="s">
        <v>62</v>
      </c>
      <c r="D274" s="181" t="s">
        <v>356</v>
      </c>
      <c r="E274" s="189" t="s">
        <v>18</v>
      </c>
      <c r="F274" s="206">
        <v>500000</v>
      </c>
      <c r="G274" s="206">
        <v>500000</v>
      </c>
    </row>
    <row r="275" spans="1:8" s="72" customFormat="1" ht="56.25" outlineLevel="1">
      <c r="A275" s="219" t="s">
        <v>523</v>
      </c>
      <c r="B275" s="220" t="s">
        <v>515</v>
      </c>
      <c r="C275" s="220" t="s">
        <v>62</v>
      </c>
      <c r="D275" s="220" t="s">
        <v>524</v>
      </c>
      <c r="E275" s="221" t="s">
        <v>6</v>
      </c>
      <c r="F275" s="185">
        <f>F276</f>
        <v>9700000</v>
      </c>
      <c r="G275" s="185">
        <f>G276</f>
        <v>6000000</v>
      </c>
      <c r="H275" s="73"/>
    </row>
    <row r="276" spans="1:7" ht="37.5" outlineLevel="1">
      <c r="A276" s="182" t="s">
        <v>525</v>
      </c>
      <c r="B276" s="181" t="s">
        <v>515</v>
      </c>
      <c r="C276" s="181" t="s">
        <v>62</v>
      </c>
      <c r="D276" s="181" t="s">
        <v>526</v>
      </c>
      <c r="E276" s="189" t="s">
        <v>6</v>
      </c>
      <c r="F276" s="185">
        <f>F277+F280+F283</f>
        <v>9700000</v>
      </c>
      <c r="G276" s="185">
        <f>G277+G280+G283</f>
        <v>6000000</v>
      </c>
    </row>
    <row r="277" spans="1:7" ht="56.25" customHeight="1" outlineLevel="1">
      <c r="A277" s="182" t="s">
        <v>527</v>
      </c>
      <c r="B277" s="181" t="s">
        <v>515</v>
      </c>
      <c r="C277" s="181" t="s">
        <v>62</v>
      </c>
      <c r="D277" s="181" t="s">
        <v>528</v>
      </c>
      <c r="E277" s="189" t="s">
        <v>6</v>
      </c>
      <c r="F277" s="185">
        <f>F278</f>
        <v>3500000</v>
      </c>
      <c r="G277" s="185">
        <f>G278</f>
        <v>2500000</v>
      </c>
    </row>
    <row r="278" spans="1:7" ht="37.5" outlineLevel="1">
      <c r="A278" s="182" t="s">
        <v>15</v>
      </c>
      <c r="B278" s="181" t="s">
        <v>515</v>
      </c>
      <c r="C278" s="181" t="s">
        <v>62</v>
      </c>
      <c r="D278" s="181" t="s">
        <v>528</v>
      </c>
      <c r="E278" s="189" t="s">
        <v>16</v>
      </c>
      <c r="F278" s="185">
        <f>F279</f>
        <v>3500000</v>
      </c>
      <c r="G278" s="185">
        <f>G279</f>
        <v>2500000</v>
      </c>
    </row>
    <row r="279" spans="1:7" ht="56.25" outlineLevel="1">
      <c r="A279" s="182" t="s">
        <v>17</v>
      </c>
      <c r="B279" s="181" t="s">
        <v>515</v>
      </c>
      <c r="C279" s="181" t="s">
        <v>62</v>
      </c>
      <c r="D279" s="181" t="s">
        <v>528</v>
      </c>
      <c r="E279" s="189" t="s">
        <v>18</v>
      </c>
      <c r="F279" s="206">
        <v>3500000</v>
      </c>
      <c r="G279" s="206">
        <v>2500000</v>
      </c>
    </row>
    <row r="280" spans="1:7" ht="38.25" customHeight="1" outlineLevel="1">
      <c r="A280" s="182" t="s">
        <v>529</v>
      </c>
      <c r="B280" s="181" t="s">
        <v>515</v>
      </c>
      <c r="C280" s="181" t="s">
        <v>62</v>
      </c>
      <c r="D280" s="181" t="s">
        <v>530</v>
      </c>
      <c r="E280" s="189" t="s">
        <v>6</v>
      </c>
      <c r="F280" s="185">
        <f>F281</f>
        <v>3700000</v>
      </c>
      <c r="G280" s="185">
        <f>G281</f>
        <v>2000000</v>
      </c>
    </row>
    <row r="281" spans="1:7" ht="37.5" outlineLevel="1">
      <c r="A281" s="182" t="s">
        <v>15</v>
      </c>
      <c r="B281" s="181" t="s">
        <v>515</v>
      </c>
      <c r="C281" s="181" t="s">
        <v>62</v>
      </c>
      <c r="D281" s="181" t="s">
        <v>530</v>
      </c>
      <c r="E281" s="189" t="s">
        <v>16</v>
      </c>
      <c r="F281" s="185">
        <f>F282</f>
        <v>3700000</v>
      </c>
      <c r="G281" s="185">
        <f>G282</f>
        <v>2000000</v>
      </c>
    </row>
    <row r="282" spans="1:7" ht="56.25" outlineLevel="1">
      <c r="A282" s="182" t="s">
        <v>17</v>
      </c>
      <c r="B282" s="181" t="s">
        <v>515</v>
      </c>
      <c r="C282" s="181" t="s">
        <v>62</v>
      </c>
      <c r="D282" s="181" t="s">
        <v>530</v>
      </c>
      <c r="E282" s="189" t="s">
        <v>18</v>
      </c>
      <c r="F282" s="206">
        <v>3700000</v>
      </c>
      <c r="G282" s="206">
        <v>2000000</v>
      </c>
    </row>
    <row r="283" spans="1:7" ht="37.5" outlineLevel="1">
      <c r="A283" s="182" t="s">
        <v>531</v>
      </c>
      <c r="B283" s="181" t="s">
        <v>515</v>
      </c>
      <c r="C283" s="181" t="s">
        <v>62</v>
      </c>
      <c r="D283" s="181" t="s">
        <v>532</v>
      </c>
      <c r="E283" s="189" t="s">
        <v>6</v>
      </c>
      <c r="F283" s="185">
        <f>F284</f>
        <v>2500000</v>
      </c>
      <c r="G283" s="185">
        <f>G284</f>
        <v>1500000</v>
      </c>
    </row>
    <row r="284" spans="1:7" ht="37.5" outlineLevel="1">
      <c r="A284" s="182" t="s">
        <v>15</v>
      </c>
      <c r="B284" s="181" t="s">
        <v>515</v>
      </c>
      <c r="C284" s="181" t="s">
        <v>62</v>
      </c>
      <c r="D284" s="181" t="s">
        <v>532</v>
      </c>
      <c r="E284" s="189" t="s">
        <v>16</v>
      </c>
      <c r="F284" s="185">
        <f>F285</f>
        <v>2500000</v>
      </c>
      <c r="G284" s="185">
        <f>G285</f>
        <v>1500000</v>
      </c>
    </row>
    <row r="285" spans="1:7" ht="56.25" outlineLevel="1">
      <c r="A285" s="182" t="s">
        <v>17</v>
      </c>
      <c r="B285" s="181" t="s">
        <v>515</v>
      </c>
      <c r="C285" s="181" t="s">
        <v>62</v>
      </c>
      <c r="D285" s="181" t="s">
        <v>532</v>
      </c>
      <c r="E285" s="189" t="s">
        <v>18</v>
      </c>
      <c r="F285" s="206">
        <v>2500000</v>
      </c>
      <c r="G285" s="206">
        <v>1500000</v>
      </c>
    </row>
    <row r="286" spans="1:8" s="72" customFormat="1" ht="75" outlineLevel="1">
      <c r="A286" s="219" t="s">
        <v>533</v>
      </c>
      <c r="B286" s="220" t="s">
        <v>515</v>
      </c>
      <c r="C286" s="220" t="s">
        <v>62</v>
      </c>
      <c r="D286" s="220" t="s">
        <v>534</v>
      </c>
      <c r="E286" s="221" t="s">
        <v>6</v>
      </c>
      <c r="F286" s="185">
        <f>F287+F295</f>
        <v>19976792.677</v>
      </c>
      <c r="G286" s="185">
        <f>G287+G295</f>
        <v>19976792.677</v>
      </c>
      <c r="H286" s="73"/>
    </row>
    <row r="287" spans="1:8" s="72" customFormat="1" ht="56.25" outlineLevel="1">
      <c r="A287" s="219" t="s">
        <v>565</v>
      </c>
      <c r="B287" s="220" t="s">
        <v>515</v>
      </c>
      <c r="C287" s="220" t="s">
        <v>62</v>
      </c>
      <c r="D287" s="220" t="s">
        <v>566</v>
      </c>
      <c r="E287" s="221" t="s">
        <v>6</v>
      </c>
      <c r="F287" s="185">
        <f>F288+F292</f>
        <v>6642788.649999999</v>
      </c>
      <c r="G287" s="185">
        <f>G288+G292</f>
        <v>6642788.65</v>
      </c>
      <c r="H287" s="73"/>
    </row>
    <row r="288" spans="1:7" ht="37.5" outlineLevel="1">
      <c r="A288" s="182" t="s">
        <v>564</v>
      </c>
      <c r="B288" s="181" t="s">
        <v>515</v>
      </c>
      <c r="C288" s="181" t="s">
        <v>62</v>
      </c>
      <c r="D288" s="181" t="s">
        <v>567</v>
      </c>
      <c r="E288" s="189" t="s">
        <v>6</v>
      </c>
      <c r="F288" s="185">
        <f aca="true" t="shared" si="18" ref="F288:G290">F289</f>
        <v>6642788.649999999</v>
      </c>
      <c r="G288" s="185">
        <f t="shared" si="18"/>
        <v>6642788.65</v>
      </c>
    </row>
    <row r="289" spans="1:7" ht="37.5" outlineLevel="1">
      <c r="A289" s="182" t="s">
        <v>563</v>
      </c>
      <c r="B289" s="181" t="s">
        <v>515</v>
      </c>
      <c r="C289" s="181" t="s">
        <v>62</v>
      </c>
      <c r="D289" s="181" t="s">
        <v>568</v>
      </c>
      <c r="E289" s="189" t="s">
        <v>6</v>
      </c>
      <c r="F289" s="185">
        <f t="shared" si="18"/>
        <v>6642788.649999999</v>
      </c>
      <c r="G289" s="185">
        <f t="shared" si="18"/>
        <v>6642788.65</v>
      </c>
    </row>
    <row r="290" spans="1:7" ht="37.5" outlineLevel="1">
      <c r="A290" s="182" t="s">
        <v>15</v>
      </c>
      <c r="B290" s="181" t="s">
        <v>515</v>
      </c>
      <c r="C290" s="181" t="s">
        <v>62</v>
      </c>
      <c r="D290" s="181" t="s">
        <v>568</v>
      </c>
      <c r="E290" s="189" t="s">
        <v>16</v>
      </c>
      <c r="F290" s="185">
        <f t="shared" si="18"/>
        <v>6642788.649999999</v>
      </c>
      <c r="G290" s="185">
        <f t="shared" si="18"/>
        <v>6642788.65</v>
      </c>
    </row>
    <row r="291" spans="1:7" ht="54" customHeight="1" outlineLevel="1">
      <c r="A291" s="182" t="s">
        <v>17</v>
      </c>
      <c r="B291" s="181" t="s">
        <v>515</v>
      </c>
      <c r="C291" s="181" t="s">
        <v>62</v>
      </c>
      <c r="D291" s="181" t="s">
        <v>568</v>
      </c>
      <c r="E291" s="189" t="s">
        <v>18</v>
      </c>
      <c r="F291" s="185">
        <f>6609028.27+33760.38</f>
        <v>6642788.649999999</v>
      </c>
      <c r="G291" s="185">
        <v>6642788.65</v>
      </c>
    </row>
    <row r="292" spans="1:7" ht="56.25" hidden="1" outlineLevel="1">
      <c r="A292" s="34" t="s">
        <v>702</v>
      </c>
      <c r="B292" s="181" t="s">
        <v>515</v>
      </c>
      <c r="C292" s="181" t="s">
        <v>62</v>
      </c>
      <c r="D292" s="181" t="s">
        <v>750</v>
      </c>
      <c r="E292" s="181" t="s">
        <v>6</v>
      </c>
      <c r="F292" s="185">
        <f>F293</f>
        <v>0</v>
      </c>
      <c r="G292" s="185">
        <f>G293</f>
        <v>0</v>
      </c>
    </row>
    <row r="293" spans="1:7" ht="37.5" hidden="1" outlineLevel="1">
      <c r="A293" s="182" t="s">
        <v>15</v>
      </c>
      <c r="B293" s="181" t="s">
        <v>515</v>
      </c>
      <c r="C293" s="181" t="s">
        <v>62</v>
      </c>
      <c r="D293" s="181" t="s">
        <v>750</v>
      </c>
      <c r="E293" s="181" t="s">
        <v>16</v>
      </c>
      <c r="F293" s="185">
        <f>F294</f>
        <v>0</v>
      </c>
      <c r="G293" s="185">
        <f>G294</f>
        <v>0</v>
      </c>
    </row>
    <row r="294" spans="1:7" ht="56.25" hidden="1" outlineLevel="1">
      <c r="A294" s="182" t="s">
        <v>17</v>
      </c>
      <c r="B294" s="181" t="s">
        <v>515</v>
      </c>
      <c r="C294" s="181" t="s">
        <v>62</v>
      </c>
      <c r="D294" s="181" t="s">
        <v>750</v>
      </c>
      <c r="E294" s="181" t="s">
        <v>18</v>
      </c>
      <c r="F294" s="185"/>
      <c r="G294" s="185"/>
    </row>
    <row r="295" spans="1:8" s="72" customFormat="1" ht="56.25" outlineLevel="1">
      <c r="A295" s="231" t="s">
        <v>569</v>
      </c>
      <c r="B295" s="181" t="s">
        <v>515</v>
      </c>
      <c r="C295" s="181" t="s">
        <v>62</v>
      </c>
      <c r="D295" s="220" t="s">
        <v>571</v>
      </c>
      <c r="E295" s="221" t="s">
        <v>6</v>
      </c>
      <c r="F295" s="185">
        <f>F296</f>
        <v>13334004.027</v>
      </c>
      <c r="G295" s="185">
        <f>G296</f>
        <v>13334004.027</v>
      </c>
      <c r="H295" s="73"/>
    </row>
    <row r="296" spans="1:8" s="72" customFormat="1" ht="37.5" outlineLevel="1">
      <c r="A296" s="231" t="s">
        <v>570</v>
      </c>
      <c r="B296" s="181" t="s">
        <v>515</v>
      </c>
      <c r="C296" s="181" t="s">
        <v>62</v>
      </c>
      <c r="D296" s="220" t="s">
        <v>572</v>
      </c>
      <c r="E296" s="221" t="s">
        <v>6</v>
      </c>
      <c r="F296" s="191">
        <f>F297+F300+F303+F306</f>
        <v>13334004.027</v>
      </c>
      <c r="G296" s="191">
        <f>G297+G300+G303+G306</f>
        <v>13334004.027</v>
      </c>
      <c r="H296" s="73"/>
    </row>
    <row r="297" spans="1:8" s="72" customFormat="1" ht="78.75" customHeight="1" outlineLevel="1">
      <c r="A297" s="34" t="s">
        <v>584</v>
      </c>
      <c r="B297" s="181" t="s">
        <v>515</v>
      </c>
      <c r="C297" s="181" t="s">
        <v>62</v>
      </c>
      <c r="D297" s="181" t="s">
        <v>609</v>
      </c>
      <c r="E297" s="189" t="s">
        <v>6</v>
      </c>
      <c r="F297" s="185">
        <f>F298</f>
        <v>12956956.59</v>
      </c>
      <c r="G297" s="185">
        <f>G298</f>
        <v>12956956.59</v>
      </c>
      <c r="H297" s="73"/>
    </row>
    <row r="298" spans="1:8" s="72" customFormat="1" ht="37.5" outlineLevel="1">
      <c r="A298" s="182" t="s">
        <v>15</v>
      </c>
      <c r="B298" s="181" t="s">
        <v>515</v>
      </c>
      <c r="C298" s="181" t="s">
        <v>62</v>
      </c>
      <c r="D298" s="181" t="s">
        <v>609</v>
      </c>
      <c r="E298" s="189" t="s">
        <v>16</v>
      </c>
      <c r="F298" s="185">
        <f>F299</f>
        <v>12956956.59</v>
      </c>
      <c r="G298" s="185">
        <f>G299</f>
        <v>12956956.59</v>
      </c>
      <c r="H298" s="73"/>
    </row>
    <row r="299" spans="1:8" s="72" customFormat="1" ht="56.25" outlineLevel="1">
      <c r="A299" s="182" t="s">
        <v>17</v>
      </c>
      <c r="B299" s="181" t="s">
        <v>515</v>
      </c>
      <c r="C299" s="181" t="s">
        <v>62</v>
      </c>
      <c r="D299" s="181" t="s">
        <v>609</v>
      </c>
      <c r="E299" s="189" t="s">
        <v>18</v>
      </c>
      <c r="F299" s="185">
        <v>12956956.59</v>
      </c>
      <c r="G299" s="185">
        <v>12956956.59</v>
      </c>
      <c r="H299" s="73"/>
    </row>
    <row r="300" spans="1:7" ht="40.5" customHeight="1" outlineLevel="1">
      <c r="A300" s="34" t="s">
        <v>574</v>
      </c>
      <c r="B300" s="181" t="s">
        <v>515</v>
      </c>
      <c r="C300" s="181" t="s">
        <v>62</v>
      </c>
      <c r="D300" s="181" t="s">
        <v>573</v>
      </c>
      <c r="E300" s="189" t="s">
        <v>6</v>
      </c>
      <c r="F300" s="185">
        <f>F301</f>
        <v>377047.437</v>
      </c>
      <c r="G300" s="185">
        <f>G301</f>
        <v>377047.437</v>
      </c>
    </row>
    <row r="301" spans="1:7" ht="37.5" outlineLevel="1">
      <c r="A301" s="182" t="s">
        <v>15</v>
      </c>
      <c r="B301" s="181" t="s">
        <v>515</v>
      </c>
      <c r="C301" s="181" t="s">
        <v>62</v>
      </c>
      <c r="D301" s="181" t="s">
        <v>573</v>
      </c>
      <c r="E301" s="189" t="s">
        <v>16</v>
      </c>
      <c r="F301" s="185">
        <f>F302</f>
        <v>377047.437</v>
      </c>
      <c r="G301" s="185">
        <f>G302</f>
        <v>377047.437</v>
      </c>
    </row>
    <row r="302" spans="1:7" ht="55.5" customHeight="1" outlineLevel="1">
      <c r="A302" s="182" t="s">
        <v>17</v>
      </c>
      <c r="B302" s="181" t="s">
        <v>515</v>
      </c>
      <c r="C302" s="181" t="s">
        <v>62</v>
      </c>
      <c r="D302" s="181" t="s">
        <v>573</v>
      </c>
      <c r="E302" s="189" t="s">
        <v>18</v>
      </c>
      <c r="F302" s="206">
        <v>377047.437</v>
      </c>
      <c r="G302" s="206">
        <v>377047.437</v>
      </c>
    </row>
    <row r="303" spans="1:7" ht="56.25" hidden="1" outlineLevel="1">
      <c r="A303" s="182" t="s">
        <v>702</v>
      </c>
      <c r="B303" s="181" t="s">
        <v>515</v>
      </c>
      <c r="C303" s="181" t="s">
        <v>62</v>
      </c>
      <c r="D303" s="181" t="s">
        <v>701</v>
      </c>
      <c r="E303" s="181" t="s">
        <v>6</v>
      </c>
      <c r="F303" s="185">
        <f>F304</f>
        <v>0</v>
      </c>
      <c r="G303" s="185">
        <f>G304</f>
        <v>0</v>
      </c>
    </row>
    <row r="304" spans="1:7" ht="37.5" hidden="1" outlineLevel="1">
      <c r="A304" s="182" t="s">
        <v>15</v>
      </c>
      <c r="B304" s="181" t="s">
        <v>515</v>
      </c>
      <c r="C304" s="181" t="s">
        <v>62</v>
      </c>
      <c r="D304" s="181" t="s">
        <v>701</v>
      </c>
      <c r="E304" s="181" t="s">
        <v>16</v>
      </c>
      <c r="F304" s="185">
        <f>F305</f>
        <v>0</v>
      </c>
      <c r="G304" s="185">
        <f>G305</f>
        <v>0</v>
      </c>
    </row>
    <row r="305" spans="1:7" ht="56.25" hidden="1" outlineLevel="1">
      <c r="A305" s="182" t="s">
        <v>17</v>
      </c>
      <c r="B305" s="181" t="s">
        <v>515</v>
      </c>
      <c r="C305" s="181" t="s">
        <v>62</v>
      </c>
      <c r="D305" s="181" t="s">
        <v>701</v>
      </c>
      <c r="E305" s="181" t="s">
        <v>18</v>
      </c>
      <c r="F305" s="206"/>
      <c r="G305" s="206"/>
    </row>
    <row r="306" spans="1:7" ht="43.5" customHeight="1" hidden="1" outlineLevel="1">
      <c r="A306" s="182" t="s">
        <v>704</v>
      </c>
      <c r="B306" s="181" t="s">
        <v>515</v>
      </c>
      <c r="C306" s="181" t="s">
        <v>62</v>
      </c>
      <c r="D306" s="181" t="s">
        <v>792</v>
      </c>
      <c r="E306" s="181" t="s">
        <v>6</v>
      </c>
      <c r="F306" s="185">
        <f>F307</f>
        <v>0</v>
      </c>
      <c r="G306" s="185">
        <f>G307</f>
        <v>0</v>
      </c>
    </row>
    <row r="307" spans="1:8" s="72" customFormat="1" ht="37.5" hidden="1" outlineLevel="1">
      <c r="A307" s="182" t="s">
        <v>15</v>
      </c>
      <c r="B307" s="181" t="s">
        <v>515</v>
      </c>
      <c r="C307" s="181" t="s">
        <v>62</v>
      </c>
      <c r="D307" s="181" t="s">
        <v>792</v>
      </c>
      <c r="E307" s="181" t="s">
        <v>16</v>
      </c>
      <c r="F307" s="185">
        <f>F308</f>
        <v>0</v>
      </c>
      <c r="G307" s="185">
        <f>G308</f>
        <v>0</v>
      </c>
      <c r="H307" s="73"/>
    </row>
    <row r="308" spans="1:7" ht="56.25" hidden="1" outlineLevel="1">
      <c r="A308" s="182" t="s">
        <v>17</v>
      </c>
      <c r="B308" s="181" t="s">
        <v>515</v>
      </c>
      <c r="C308" s="181" t="s">
        <v>62</v>
      </c>
      <c r="D308" s="181" t="s">
        <v>792</v>
      </c>
      <c r="E308" s="181" t="s">
        <v>18</v>
      </c>
      <c r="F308" s="206"/>
      <c r="G308" s="206"/>
    </row>
    <row r="309" spans="1:7" ht="37.5" outlineLevel="1">
      <c r="A309" s="182" t="s">
        <v>293</v>
      </c>
      <c r="B309" s="181" t="s">
        <v>515</v>
      </c>
      <c r="C309" s="181" t="s">
        <v>294</v>
      </c>
      <c r="D309" s="181" t="s">
        <v>126</v>
      </c>
      <c r="E309" s="189" t="s">
        <v>6</v>
      </c>
      <c r="F309" s="206">
        <f>F310</f>
        <v>300000</v>
      </c>
      <c r="G309" s="206">
        <f>G310</f>
        <v>300000</v>
      </c>
    </row>
    <row r="310" spans="1:7" ht="75" outlineLevel="1">
      <c r="A310" s="219" t="s">
        <v>428</v>
      </c>
      <c r="B310" s="220" t="s">
        <v>515</v>
      </c>
      <c r="C310" s="220" t="s">
        <v>294</v>
      </c>
      <c r="D310" s="220" t="s">
        <v>134</v>
      </c>
      <c r="E310" s="221" t="s">
        <v>6</v>
      </c>
      <c r="F310" s="232">
        <f>F311</f>
        <v>300000</v>
      </c>
      <c r="G310" s="232">
        <f>G311</f>
        <v>300000</v>
      </c>
    </row>
    <row r="311" spans="1:7" ht="54" customHeight="1" outlineLevel="1">
      <c r="A311" s="182" t="s">
        <v>357</v>
      </c>
      <c r="B311" s="181" t="s">
        <v>515</v>
      </c>
      <c r="C311" s="181" t="s">
        <v>294</v>
      </c>
      <c r="D311" s="181" t="s">
        <v>351</v>
      </c>
      <c r="E311" s="189" t="s">
        <v>6</v>
      </c>
      <c r="F311" s="206">
        <f>F312+F315</f>
        <v>300000</v>
      </c>
      <c r="G311" s="206">
        <f>G312+G315</f>
        <v>300000</v>
      </c>
    </row>
    <row r="312" spans="1:7" ht="37.5" customHeight="1" hidden="1" outlineLevel="1">
      <c r="A312" s="209" t="s">
        <v>580</v>
      </c>
      <c r="B312" s="181" t="s">
        <v>515</v>
      </c>
      <c r="C312" s="181" t="s">
        <v>294</v>
      </c>
      <c r="D312" s="181" t="s">
        <v>610</v>
      </c>
      <c r="E312" s="181" t="s">
        <v>6</v>
      </c>
      <c r="F312" s="206">
        <f>F313</f>
        <v>0</v>
      </c>
      <c r="G312" s="206">
        <f>G313</f>
        <v>0</v>
      </c>
    </row>
    <row r="313" spans="1:7" ht="18.75" hidden="1" outlineLevel="1">
      <c r="A313" s="182" t="s">
        <v>19</v>
      </c>
      <c r="B313" s="181" t="s">
        <v>515</v>
      </c>
      <c r="C313" s="181" t="s">
        <v>294</v>
      </c>
      <c r="D313" s="181" t="s">
        <v>610</v>
      </c>
      <c r="E313" s="181" t="s">
        <v>20</v>
      </c>
      <c r="F313" s="206">
        <f>F314</f>
        <v>0</v>
      </c>
      <c r="G313" s="206">
        <f>G314</f>
        <v>0</v>
      </c>
    </row>
    <row r="314" spans="1:7" ht="56.25" hidden="1" outlineLevel="1">
      <c r="A314" s="182" t="s">
        <v>47</v>
      </c>
      <c r="B314" s="181" t="s">
        <v>515</v>
      </c>
      <c r="C314" s="181" t="s">
        <v>294</v>
      </c>
      <c r="D314" s="181" t="s">
        <v>610</v>
      </c>
      <c r="E314" s="181" t="s">
        <v>48</v>
      </c>
      <c r="F314" s="206">
        <v>0</v>
      </c>
      <c r="G314" s="206">
        <v>0</v>
      </c>
    </row>
    <row r="315" spans="1:8" s="72" customFormat="1" ht="18.75" customHeight="1" outlineLevel="1">
      <c r="A315" s="182" t="s">
        <v>307</v>
      </c>
      <c r="B315" s="181" t="s">
        <v>515</v>
      </c>
      <c r="C315" s="181" t="s">
        <v>294</v>
      </c>
      <c r="D315" s="181" t="s">
        <v>358</v>
      </c>
      <c r="E315" s="189" t="s">
        <v>6</v>
      </c>
      <c r="F315" s="206">
        <f>F316</f>
        <v>300000</v>
      </c>
      <c r="G315" s="206">
        <f>G316</f>
        <v>300000</v>
      </c>
      <c r="H315" s="73"/>
    </row>
    <row r="316" spans="1:7" ht="18.75" outlineLevel="2">
      <c r="A316" s="182" t="s">
        <v>19</v>
      </c>
      <c r="B316" s="181" t="s">
        <v>515</v>
      </c>
      <c r="C316" s="181" t="s">
        <v>294</v>
      </c>
      <c r="D316" s="181" t="s">
        <v>358</v>
      </c>
      <c r="E316" s="189" t="s">
        <v>20</v>
      </c>
      <c r="F316" s="206">
        <f>F317</f>
        <v>300000</v>
      </c>
      <c r="G316" s="206">
        <f>G317</f>
        <v>300000</v>
      </c>
    </row>
    <row r="317" spans="1:8" s="72" customFormat="1" ht="41.25" customHeight="1" outlineLevel="3">
      <c r="A317" s="182" t="s">
        <v>47</v>
      </c>
      <c r="B317" s="181" t="s">
        <v>515</v>
      </c>
      <c r="C317" s="181" t="s">
        <v>294</v>
      </c>
      <c r="D317" s="181" t="s">
        <v>358</v>
      </c>
      <c r="E317" s="189" t="s">
        <v>48</v>
      </c>
      <c r="F317" s="241">
        <v>300000</v>
      </c>
      <c r="G317" s="241">
        <v>300000</v>
      </c>
      <c r="H317" s="73"/>
    </row>
    <row r="318" spans="1:7" ht="26.25" customHeight="1" outlineLevel="3">
      <c r="A318" s="219" t="s">
        <v>64</v>
      </c>
      <c r="B318" s="181" t="s">
        <v>515</v>
      </c>
      <c r="C318" s="220" t="s">
        <v>65</v>
      </c>
      <c r="D318" s="220" t="s">
        <v>126</v>
      </c>
      <c r="E318" s="221" t="s">
        <v>6</v>
      </c>
      <c r="F318" s="191">
        <f>F319</f>
        <v>515000</v>
      </c>
      <c r="G318" s="191">
        <f>G319</f>
        <v>515000</v>
      </c>
    </row>
    <row r="319" spans="1:7" ht="23.25" customHeight="1" outlineLevel="3">
      <c r="A319" s="182" t="s">
        <v>66</v>
      </c>
      <c r="B319" s="181" t="s">
        <v>515</v>
      </c>
      <c r="C319" s="181" t="s">
        <v>67</v>
      </c>
      <c r="D319" s="181" t="s">
        <v>126</v>
      </c>
      <c r="E319" s="189" t="s">
        <v>6</v>
      </c>
      <c r="F319" s="185">
        <f>F320+F329</f>
        <v>515000</v>
      </c>
      <c r="G319" s="185">
        <f>G320+G329</f>
        <v>515000</v>
      </c>
    </row>
    <row r="320" spans="1:7" ht="23.25" customHeight="1" outlineLevel="3">
      <c r="A320" s="219" t="s">
        <v>359</v>
      </c>
      <c r="B320" s="220" t="s">
        <v>515</v>
      </c>
      <c r="C320" s="220" t="s">
        <v>67</v>
      </c>
      <c r="D320" s="220" t="s">
        <v>135</v>
      </c>
      <c r="E320" s="221" t="s">
        <v>6</v>
      </c>
      <c r="F320" s="191">
        <f>F321+F325</f>
        <v>470000</v>
      </c>
      <c r="G320" s="191">
        <f>G321+G325</f>
        <v>470000</v>
      </c>
    </row>
    <row r="321" spans="1:7" ht="22.5" customHeight="1" outlineLevel="3">
      <c r="A321" s="182" t="s">
        <v>360</v>
      </c>
      <c r="B321" s="181" t="s">
        <v>515</v>
      </c>
      <c r="C321" s="181" t="s">
        <v>67</v>
      </c>
      <c r="D321" s="181" t="s">
        <v>395</v>
      </c>
      <c r="E321" s="189" t="s">
        <v>6</v>
      </c>
      <c r="F321" s="185">
        <f aca="true" t="shared" si="19" ref="F321:G323">F322</f>
        <v>440000</v>
      </c>
      <c r="G321" s="185">
        <f t="shared" si="19"/>
        <v>440000</v>
      </c>
    </row>
    <row r="322" spans="1:7" ht="37.5" outlineLevel="7">
      <c r="A322" s="182" t="s">
        <v>245</v>
      </c>
      <c r="B322" s="181" t="s">
        <v>515</v>
      </c>
      <c r="C322" s="181" t="s">
        <v>67</v>
      </c>
      <c r="D322" s="181" t="s">
        <v>362</v>
      </c>
      <c r="E322" s="189" t="s">
        <v>6</v>
      </c>
      <c r="F322" s="185">
        <f t="shared" si="19"/>
        <v>440000</v>
      </c>
      <c r="G322" s="185">
        <f t="shared" si="19"/>
        <v>440000</v>
      </c>
    </row>
    <row r="323" spans="1:7" ht="25.5" customHeight="1" outlineLevel="5">
      <c r="A323" s="182" t="s">
        <v>15</v>
      </c>
      <c r="B323" s="181" t="s">
        <v>515</v>
      </c>
      <c r="C323" s="181" t="s">
        <v>67</v>
      </c>
      <c r="D323" s="181" t="s">
        <v>362</v>
      </c>
      <c r="E323" s="189" t="s">
        <v>16</v>
      </c>
      <c r="F323" s="185">
        <f t="shared" si="19"/>
        <v>440000</v>
      </c>
      <c r="G323" s="185">
        <f t="shared" si="19"/>
        <v>440000</v>
      </c>
    </row>
    <row r="324" spans="1:7" ht="56.25" outlineLevel="6">
      <c r="A324" s="182" t="s">
        <v>17</v>
      </c>
      <c r="B324" s="181" t="s">
        <v>515</v>
      </c>
      <c r="C324" s="181" t="s">
        <v>67</v>
      </c>
      <c r="D324" s="181" t="s">
        <v>362</v>
      </c>
      <c r="E324" s="189" t="s">
        <v>18</v>
      </c>
      <c r="F324" s="185">
        <v>440000</v>
      </c>
      <c r="G324" s="185">
        <v>440000</v>
      </c>
    </row>
    <row r="325" spans="1:7" ht="21" customHeight="1" outlineLevel="7">
      <c r="A325" s="182" t="s">
        <v>363</v>
      </c>
      <c r="B325" s="181" t="s">
        <v>515</v>
      </c>
      <c r="C325" s="181" t="s">
        <v>67</v>
      </c>
      <c r="D325" s="181" t="s">
        <v>247</v>
      </c>
      <c r="E325" s="189" t="s">
        <v>6</v>
      </c>
      <c r="F325" s="206">
        <f aca="true" t="shared" si="20" ref="F325:G327">F326</f>
        <v>30000</v>
      </c>
      <c r="G325" s="206">
        <f t="shared" si="20"/>
        <v>30000</v>
      </c>
    </row>
    <row r="326" spans="1:8" s="72" customFormat="1" ht="37.5" outlineLevel="3">
      <c r="A326" s="182" t="s">
        <v>68</v>
      </c>
      <c r="B326" s="181" t="s">
        <v>515</v>
      </c>
      <c r="C326" s="181" t="s">
        <v>67</v>
      </c>
      <c r="D326" s="181" t="s">
        <v>246</v>
      </c>
      <c r="E326" s="189" t="s">
        <v>6</v>
      </c>
      <c r="F326" s="185">
        <f t="shared" si="20"/>
        <v>30000</v>
      </c>
      <c r="G326" s="185">
        <f t="shared" si="20"/>
        <v>30000</v>
      </c>
      <c r="H326" s="73"/>
    </row>
    <row r="327" spans="1:7" ht="37.5" outlineLevel="5">
      <c r="A327" s="182" t="s">
        <v>15</v>
      </c>
      <c r="B327" s="181" t="s">
        <v>515</v>
      </c>
      <c r="C327" s="181" t="s">
        <v>67</v>
      </c>
      <c r="D327" s="181" t="s">
        <v>246</v>
      </c>
      <c r="E327" s="189" t="s">
        <v>16</v>
      </c>
      <c r="F327" s="185">
        <f t="shared" si="20"/>
        <v>30000</v>
      </c>
      <c r="G327" s="185">
        <f t="shared" si="20"/>
        <v>30000</v>
      </c>
    </row>
    <row r="328" spans="1:7" ht="56.25" outlineLevel="5">
      <c r="A328" s="182" t="s">
        <v>17</v>
      </c>
      <c r="B328" s="181" t="s">
        <v>515</v>
      </c>
      <c r="C328" s="181" t="s">
        <v>67</v>
      </c>
      <c r="D328" s="181" t="s">
        <v>246</v>
      </c>
      <c r="E328" s="189" t="s">
        <v>18</v>
      </c>
      <c r="F328" s="185">
        <v>30000</v>
      </c>
      <c r="G328" s="185">
        <v>30000</v>
      </c>
    </row>
    <row r="329" spans="1:7" ht="93.75" outlineLevel="6">
      <c r="A329" s="219" t="s">
        <v>436</v>
      </c>
      <c r="B329" s="220" t="s">
        <v>515</v>
      </c>
      <c r="C329" s="220" t="s">
        <v>67</v>
      </c>
      <c r="D329" s="220" t="s">
        <v>364</v>
      </c>
      <c r="E329" s="221" t="s">
        <v>6</v>
      </c>
      <c r="F329" s="191">
        <f>F330</f>
        <v>45000</v>
      </c>
      <c r="G329" s="191">
        <f>G330</f>
        <v>45000</v>
      </c>
    </row>
    <row r="330" spans="1:7" ht="20.25" customHeight="1" outlineLevel="7">
      <c r="A330" s="182" t="s">
        <v>365</v>
      </c>
      <c r="B330" s="181" t="s">
        <v>515</v>
      </c>
      <c r="C330" s="181" t="s">
        <v>67</v>
      </c>
      <c r="D330" s="181" t="s">
        <v>366</v>
      </c>
      <c r="E330" s="189" t="s">
        <v>6</v>
      </c>
      <c r="F330" s="185">
        <f>F332</f>
        <v>45000</v>
      </c>
      <c r="G330" s="185">
        <f>G332</f>
        <v>45000</v>
      </c>
    </row>
    <row r="331" spans="1:8" s="72" customFormat="1" ht="37.5" outlineLevel="1">
      <c r="A331" s="182" t="s">
        <v>367</v>
      </c>
      <c r="B331" s="181" t="s">
        <v>515</v>
      </c>
      <c r="C331" s="181" t="s">
        <v>67</v>
      </c>
      <c r="D331" s="181" t="s">
        <v>368</v>
      </c>
      <c r="E331" s="189" t="s">
        <v>6</v>
      </c>
      <c r="F331" s="185">
        <f>F332</f>
        <v>45000</v>
      </c>
      <c r="G331" s="185">
        <f>G332</f>
        <v>45000</v>
      </c>
      <c r="H331" s="73"/>
    </row>
    <row r="332" spans="1:7" ht="37.5" outlineLevel="2">
      <c r="A332" s="182" t="s">
        <v>15</v>
      </c>
      <c r="B332" s="181" t="s">
        <v>515</v>
      </c>
      <c r="C332" s="181" t="s">
        <v>67</v>
      </c>
      <c r="D332" s="181" t="s">
        <v>368</v>
      </c>
      <c r="E332" s="189" t="s">
        <v>16</v>
      </c>
      <c r="F332" s="185">
        <f>F333</f>
        <v>45000</v>
      </c>
      <c r="G332" s="185">
        <f>G333</f>
        <v>45000</v>
      </c>
    </row>
    <row r="333" spans="1:8" s="72" customFormat="1" ht="56.25" outlineLevel="3">
      <c r="A333" s="182" t="s">
        <v>17</v>
      </c>
      <c r="B333" s="181" t="s">
        <v>515</v>
      </c>
      <c r="C333" s="181" t="s">
        <v>67</v>
      </c>
      <c r="D333" s="181" t="s">
        <v>368</v>
      </c>
      <c r="E333" s="189" t="s">
        <v>18</v>
      </c>
      <c r="F333" s="206">
        <v>45000</v>
      </c>
      <c r="G333" s="206">
        <v>45000</v>
      </c>
      <c r="H333" s="73"/>
    </row>
    <row r="334" spans="1:7" ht="18.75" outlineLevel="3">
      <c r="A334" s="219" t="s">
        <v>69</v>
      </c>
      <c r="B334" s="220" t="s">
        <v>515</v>
      </c>
      <c r="C334" s="220" t="s">
        <v>70</v>
      </c>
      <c r="D334" s="220" t="s">
        <v>126</v>
      </c>
      <c r="E334" s="221" t="s">
        <v>6</v>
      </c>
      <c r="F334" s="191">
        <f aca="true" t="shared" si="21" ref="F334:G339">F335</f>
        <v>23547089.976</v>
      </c>
      <c r="G334" s="191">
        <f t="shared" si="21"/>
        <v>24449842.016</v>
      </c>
    </row>
    <row r="335" spans="1:7" ht="18.75" outlineLevel="5">
      <c r="A335" s="182" t="s">
        <v>258</v>
      </c>
      <c r="B335" s="181" t="s">
        <v>515</v>
      </c>
      <c r="C335" s="181" t="s">
        <v>257</v>
      </c>
      <c r="D335" s="181" t="s">
        <v>126</v>
      </c>
      <c r="E335" s="189" t="s">
        <v>6</v>
      </c>
      <c r="F335" s="185">
        <f t="shared" si="21"/>
        <v>23547089.976</v>
      </c>
      <c r="G335" s="185">
        <f t="shared" si="21"/>
        <v>24449842.016</v>
      </c>
    </row>
    <row r="336" spans="1:7" ht="56.25" outlineLevel="6">
      <c r="A336" s="219" t="s">
        <v>371</v>
      </c>
      <c r="B336" s="220" t="s">
        <v>515</v>
      </c>
      <c r="C336" s="220" t="s">
        <v>257</v>
      </c>
      <c r="D336" s="220" t="s">
        <v>136</v>
      </c>
      <c r="E336" s="221" t="s">
        <v>6</v>
      </c>
      <c r="F336" s="191">
        <f>F337+F344</f>
        <v>23547089.976</v>
      </c>
      <c r="G336" s="191">
        <f>G337+G344</f>
        <v>24449842.016</v>
      </c>
    </row>
    <row r="337" spans="1:7" ht="56.25" outlineLevel="7">
      <c r="A337" s="233" t="s">
        <v>370</v>
      </c>
      <c r="B337" s="181" t="s">
        <v>515</v>
      </c>
      <c r="C337" s="181" t="s">
        <v>257</v>
      </c>
      <c r="D337" s="181" t="s">
        <v>229</v>
      </c>
      <c r="E337" s="189" t="s">
        <v>6</v>
      </c>
      <c r="F337" s="185">
        <f>F338+F341</f>
        <v>19052341.36</v>
      </c>
      <c r="G337" s="185">
        <f>G338+G341</f>
        <v>19955093.4</v>
      </c>
    </row>
    <row r="338" spans="1:7" ht="56.25" outlineLevel="7">
      <c r="A338" s="182" t="s">
        <v>73</v>
      </c>
      <c r="B338" s="181" t="s">
        <v>515</v>
      </c>
      <c r="C338" s="181" t="s">
        <v>257</v>
      </c>
      <c r="D338" s="181" t="s">
        <v>137</v>
      </c>
      <c r="E338" s="189" t="s">
        <v>6</v>
      </c>
      <c r="F338" s="185">
        <f t="shared" si="21"/>
        <v>19052341.36</v>
      </c>
      <c r="G338" s="185">
        <f t="shared" si="21"/>
        <v>19955093.4</v>
      </c>
    </row>
    <row r="339" spans="1:7" ht="56.25" outlineLevel="7">
      <c r="A339" s="182" t="s">
        <v>37</v>
      </c>
      <c r="B339" s="181" t="s">
        <v>515</v>
      </c>
      <c r="C339" s="181" t="s">
        <v>257</v>
      </c>
      <c r="D339" s="181" t="s">
        <v>137</v>
      </c>
      <c r="E339" s="189" t="s">
        <v>38</v>
      </c>
      <c r="F339" s="185">
        <f t="shared" si="21"/>
        <v>19052341.36</v>
      </c>
      <c r="G339" s="185">
        <f t="shared" si="21"/>
        <v>19955093.4</v>
      </c>
    </row>
    <row r="340" spans="1:7" ht="18" customHeight="1" outlineLevel="7">
      <c r="A340" s="233" t="s">
        <v>74</v>
      </c>
      <c r="B340" s="181" t="s">
        <v>515</v>
      </c>
      <c r="C340" s="181" t="s">
        <v>257</v>
      </c>
      <c r="D340" s="181" t="s">
        <v>137</v>
      </c>
      <c r="E340" s="189" t="s">
        <v>75</v>
      </c>
      <c r="F340" s="185">
        <v>19052341.36</v>
      </c>
      <c r="G340" s="185">
        <v>19955093.4</v>
      </c>
    </row>
    <row r="341" spans="1:7" ht="78" customHeight="1" hidden="1" outlineLevel="7">
      <c r="A341" s="233" t="s">
        <v>735</v>
      </c>
      <c r="B341" s="181" t="s">
        <v>515</v>
      </c>
      <c r="C341" s="181" t="s">
        <v>257</v>
      </c>
      <c r="D341" s="181" t="s">
        <v>736</v>
      </c>
      <c r="E341" s="189" t="s">
        <v>6</v>
      </c>
      <c r="F341" s="185">
        <f>F342</f>
        <v>0</v>
      </c>
      <c r="G341" s="185">
        <f>G342</f>
        <v>0</v>
      </c>
    </row>
    <row r="342" spans="1:8" s="72" customFormat="1" ht="56.25" hidden="1" outlineLevel="1">
      <c r="A342" s="182" t="s">
        <v>37</v>
      </c>
      <c r="B342" s="181" t="s">
        <v>515</v>
      </c>
      <c r="C342" s="181" t="s">
        <v>257</v>
      </c>
      <c r="D342" s="181" t="s">
        <v>736</v>
      </c>
      <c r="E342" s="189" t="s">
        <v>38</v>
      </c>
      <c r="F342" s="185">
        <f>F343</f>
        <v>0</v>
      </c>
      <c r="G342" s="185">
        <f>G343</f>
        <v>0</v>
      </c>
      <c r="H342" s="73"/>
    </row>
    <row r="343" spans="1:7" ht="18.75" hidden="1" outlineLevel="2">
      <c r="A343" s="233" t="s">
        <v>74</v>
      </c>
      <c r="B343" s="181" t="s">
        <v>515</v>
      </c>
      <c r="C343" s="181" t="s">
        <v>257</v>
      </c>
      <c r="D343" s="181" t="s">
        <v>736</v>
      </c>
      <c r="E343" s="189" t="s">
        <v>75</v>
      </c>
      <c r="F343" s="185">
        <v>0</v>
      </c>
      <c r="G343" s="185">
        <v>0</v>
      </c>
    </row>
    <row r="344" spans="1:8" s="72" customFormat="1" ht="18.75" outlineLevel="3">
      <c r="A344" s="231" t="s">
        <v>619</v>
      </c>
      <c r="B344" s="220" t="s">
        <v>515</v>
      </c>
      <c r="C344" s="220" t="s">
        <v>257</v>
      </c>
      <c r="D344" s="220" t="s">
        <v>620</v>
      </c>
      <c r="E344" s="221" t="s">
        <v>6</v>
      </c>
      <c r="F344" s="185">
        <f aca="true" t="shared" si="22" ref="F344:G346">F345</f>
        <v>4494748.616</v>
      </c>
      <c r="G344" s="185">
        <f t="shared" si="22"/>
        <v>4494748.616</v>
      </c>
      <c r="H344" s="73"/>
    </row>
    <row r="345" spans="1:7" ht="101.25" customHeight="1" outlineLevel="3">
      <c r="A345" s="182" t="s">
        <v>597</v>
      </c>
      <c r="B345" s="181" t="s">
        <v>515</v>
      </c>
      <c r="C345" s="181" t="s">
        <v>257</v>
      </c>
      <c r="D345" s="181" t="s">
        <v>621</v>
      </c>
      <c r="E345" s="181" t="s">
        <v>6</v>
      </c>
      <c r="F345" s="185">
        <f t="shared" si="22"/>
        <v>4494748.616</v>
      </c>
      <c r="G345" s="185">
        <f t="shared" si="22"/>
        <v>4494748.616</v>
      </c>
    </row>
    <row r="346" spans="1:7" ht="56.25" outlineLevel="7">
      <c r="A346" s="182" t="s">
        <v>37</v>
      </c>
      <c r="B346" s="181" t="s">
        <v>515</v>
      </c>
      <c r="C346" s="181" t="s">
        <v>257</v>
      </c>
      <c r="D346" s="181" t="s">
        <v>621</v>
      </c>
      <c r="E346" s="181" t="s">
        <v>38</v>
      </c>
      <c r="F346" s="185">
        <f t="shared" si="22"/>
        <v>4494748.616</v>
      </c>
      <c r="G346" s="185">
        <f t="shared" si="22"/>
        <v>4494748.616</v>
      </c>
    </row>
    <row r="347" spans="1:7" ht="18.75" outlineLevel="7">
      <c r="A347" s="182" t="s">
        <v>74</v>
      </c>
      <c r="B347" s="181" t="s">
        <v>515</v>
      </c>
      <c r="C347" s="181" t="s">
        <v>257</v>
      </c>
      <c r="D347" s="181" t="s">
        <v>621</v>
      </c>
      <c r="E347" s="181" t="s">
        <v>75</v>
      </c>
      <c r="F347" s="185">
        <f>4367650+127098.616</f>
        <v>4494748.616</v>
      </c>
      <c r="G347" s="185">
        <f>4367650+127098.616</f>
        <v>4494748.616</v>
      </c>
    </row>
    <row r="348" spans="1:7" ht="18.75" outlineLevel="7">
      <c r="A348" s="219" t="s">
        <v>79</v>
      </c>
      <c r="B348" s="220" t="s">
        <v>515</v>
      </c>
      <c r="C348" s="220" t="s">
        <v>80</v>
      </c>
      <c r="D348" s="220" t="s">
        <v>126</v>
      </c>
      <c r="E348" s="221" t="s">
        <v>6</v>
      </c>
      <c r="F348" s="191">
        <f>F349+F373</f>
        <v>36462483.93</v>
      </c>
      <c r="G348" s="191">
        <f>G349+G373</f>
        <v>38332823.85</v>
      </c>
    </row>
    <row r="349" spans="1:7" ht="18.75" outlineLevel="7">
      <c r="A349" s="182" t="s">
        <v>81</v>
      </c>
      <c r="B349" s="181" t="s">
        <v>515</v>
      </c>
      <c r="C349" s="181" t="s">
        <v>82</v>
      </c>
      <c r="D349" s="181" t="s">
        <v>126</v>
      </c>
      <c r="E349" s="189" t="s">
        <v>6</v>
      </c>
      <c r="F349" s="185">
        <f>F350</f>
        <v>36462483.93</v>
      </c>
      <c r="G349" s="185">
        <f>G350</f>
        <v>38332823.85</v>
      </c>
    </row>
    <row r="350" spans="1:7" ht="56.25" outlineLevel="7">
      <c r="A350" s="219" t="s">
        <v>371</v>
      </c>
      <c r="B350" s="220" t="s">
        <v>515</v>
      </c>
      <c r="C350" s="220" t="s">
        <v>82</v>
      </c>
      <c r="D350" s="220" t="s">
        <v>136</v>
      </c>
      <c r="E350" s="221" t="s">
        <v>6</v>
      </c>
      <c r="F350" s="191">
        <f>F351+F368+F355</f>
        <v>36462483.93</v>
      </c>
      <c r="G350" s="191">
        <f>G351+G368+G355</f>
        <v>38332823.85</v>
      </c>
    </row>
    <row r="351" spans="1:7" ht="56.25" outlineLevel="7">
      <c r="A351" s="182" t="s">
        <v>372</v>
      </c>
      <c r="B351" s="181" t="s">
        <v>515</v>
      </c>
      <c r="C351" s="181" t="s">
        <v>82</v>
      </c>
      <c r="D351" s="181" t="s">
        <v>228</v>
      </c>
      <c r="E351" s="189" t="s">
        <v>6</v>
      </c>
      <c r="F351" s="185">
        <f>F365+F362+F352</f>
        <v>9978834.73</v>
      </c>
      <c r="G351" s="185">
        <f>G365+G362+G352</f>
        <v>10589257.89</v>
      </c>
    </row>
    <row r="352" spans="1:7" ht="56.25" outlineLevel="7">
      <c r="A352" s="34" t="s">
        <v>84</v>
      </c>
      <c r="B352" s="181" t="s">
        <v>515</v>
      </c>
      <c r="C352" s="181" t="s">
        <v>82</v>
      </c>
      <c r="D352" s="181" t="s">
        <v>141</v>
      </c>
      <c r="E352" s="189" t="s">
        <v>6</v>
      </c>
      <c r="F352" s="185">
        <f>F353</f>
        <v>9805789.58</v>
      </c>
      <c r="G352" s="185">
        <f>G353</f>
        <v>10416212.74</v>
      </c>
    </row>
    <row r="353" spans="1:7" ht="56.25" outlineLevel="7">
      <c r="A353" s="182" t="s">
        <v>37</v>
      </c>
      <c r="B353" s="181" t="s">
        <v>515</v>
      </c>
      <c r="C353" s="181" t="s">
        <v>82</v>
      </c>
      <c r="D353" s="181" t="s">
        <v>141</v>
      </c>
      <c r="E353" s="189" t="s">
        <v>38</v>
      </c>
      <c r="F353" s="185">
        <f>F354</f>
        <v>9805789.58</v>
      </c>
      <c r="G353" s="185">
        <f>G354</f>
        <v>10416212.74</v>
      </c>
    </row>
    <row r="354" spans="1:7" ht="18.75" outlineLevel="7">
      <c r="A354" s="182" t="s">
        <v>74</v>
      </c>
      <c r="B354" s="181" t="s">
        <v>515</v>
      </c>
      <c r="C354" s="181" t="s">
        <v>82</v>
      </c>
      <c r="D354" s="181" t="s">
        <v>141</v>
      </c>
      <c r="E354" s="189" t="s">
        <v>75</v>
      </c>
      <c r="F354" s="241">
        <v>9805789.58</v>
      </c>
      <c r="G354" s="241">
        <v>10416212.74</v>
      </c>
    </row>
    <row r="355" spans="1:7" ht="37.5" outlineLevel="7">
      <c r="A355" s="182" t="s">
        <v>700</v>
      </c>
      <c r="B355" s="181" t="s">
        <v>515</v>
      </c>
      <c r="C355" s="181" t="s">
        <v>82</v>
      </c>
      <c r="D355" s="181" t="s">
        <v>699</v>
      </c>
      <c r="E355" s="189" t="s">
        <v>6</v>
      </c>
      <c r="F355" s="185">
        <f>F356+F359</f>
        <v>25737149.2</v>
      </c>
      <c r="G355" s="185">
        <f>G356+G359</f>
        <v>26997065.96</v>
      </c>
    </row>
    <row r="356" spans="1:7" ht="36.75" customHeight="1" outlineLevel="3">
      <c r="A356" s="34" t="s">
        <v>84</v>
      </c>
      <c r="B356" s="181" t="s">
        <v>515</v>
      </c>
      <c r="C356" s="181" t="s">
        <v>82</v>
      </c>
      <c r="D356" s="181" t="s">
        <v>698</v>
      </c>
      <c r="E356" s="189" t="s">
        <v>6</v>
      </c>
      <c r="F356" s="185">
        <f>F357</f>
        <v>25737149.2</v>
      </c>
      <c r="G356" s="185">
        <f>G357</f>
        <v>26997065.96</v>
      </c>
    </row>
    <row r="357" spans="1:7" ht="56.25" outlineLevel="3">
      <c r="A357" s="182" t="s">
        <v>37</v>
      </c>
      <c r="B357" s="181" t="s">
        <v>515</v>
      </c>
      <c r="C357" s="181" t="s">
        <v>82</v>
      </c>
      <c r="D357" s="181" t="s">
        <v>698</v>
      </c>
      <c r="E357" s="189" t="s">
        <v>38</v>
      </c>
      <c r="F357" s="185">
        <f>F358</f>
        <v>25737149.2</v>
      </c>
      <c r="G357" s="185">
        <f>G358</f>
        <v>26997065.96</v>
      </c>
    </row>
    <row r="358" spans="1:7" ht="23.25" customHeight="1" outlineLevel="3">
      <c r="A358" s="182" t="s">
        <v>74</v>
      </c>
      <c r="B358" s="181" t="s">
        <v>515</v>
      </c>
      <c r="C358" s="181" t="s">
        <v>82</v>
      </c>
      <c r="D358" s="181" t="s">
        <v>698</v>
      </c>
      <c r="E358" s="189" t="s">
        <v>75</v>
      </c>
      <c r="F358" s="241">
        <v>25737149.2</v>
      </c>
      <c r="G358" s="241">
        <v>26997065.96</v>
      </c>
    </row>
    <row r="359" spans="1:7" ht="112.5" hidden="1" outlineLevel="7">
      <c r="A359" s="233" t="s">
        <v>735</v>
      </c>
      <c r="B359" s="181" t="s">
        <v>515</v>
      </c>
      <c r="C359" s="181" t="s">
        <v>82</v>
      </c>
      <c r="D359" s="181" t="s">
        <v>737</v>
      </c>
      <c r="E359" s="189" t="s">
        <v>6</v>
      </c>
      <c r="F359" s="185">
        <f>F360</f>
        <v>0</v>
      </c>
      <c r="G359" s="185">
        <f>G360</f>
        <v>0</v>
      </c>
    </row>
    <row r="360" spans="1:7" ht="56.25" hidden="1" outlineLevel="5">
      <c r="A360" s="182" t="s">
        <v>37</v>
      </c>
      <c r="B360" s="181" t="s">
        <v>515</v>
      </c>
      <c r="C360" s="181" t="s">
        <v>82</v>
      </c>
      <c r="D360" s="181" t="s">
        <v>737</v>
      </c>
      <c r="E360" s="189" t="s">
        <v>38</v>
      </c>
      <c r="F360" s="185">
        <f>F361</f>
        <v>0</v>
      </c>
      <c r="G360" s="185">
        <f>G361</f>
        <v>0</v>
      </c>
    </row>
    <row r="361" spans="1:7" ht="18.75" hidden="1" outlineLevel="6">
      <c r="A361" s="233" t="s">
        <v>74</v>
      </c>
      <c r="B361" s="181" t="s">
        <v>515</v>
      </c>
      <c r="C361" s="181" t="s">
        <v>82</v>
      </c>
      <c r="D361" s="181" t="s">
        <v>737</v>
      </c>
      <c r="E361" s="189" t="s">
        <v>75</v>
      </c>
      <c r="F361" s="241"/>
      <c r="G361" s="241"/>
    </row>
    <row r="362" spans="1:7" ht="93.75" outlineLevel="7">
      <c r="A362" s="209" t="s">
        <v>396</v>
      </c>
      <c r="B362" s="181" t="s">
        <v>515</v>
      </c>
      <c r="C362" s="181" t="s">
        <v>82</v>
      </c>
      <c r="D362" s="181" t="s">
        <v>295</v>
      </c>
      <c r="E362" s="189" t="s">
        <v>6</v>
      </c>
      <c r="F362" s="185">
        <f>F363</f>
        <v>168005</v>
      </c>
      <c r="G362" s="185">
        <f>G363</f>
        <v>168005</v>
      </c>
    </row>
    <row r="363" spans="1:7" ht="56.25" outlineLevel="7">
      <c r="A363" s="182" t="s">
        <v>37</v>
      </c>
      <c r="B363" s="181" t="s">
        <v>515</v>
      </c>
      <c r="C363" s="181" t="s">
        <v>82</v>
      </c>
      <c r="D363" s="181" t="s">
        <v>295</v>
      </c>
      <c r="E363" s="189" t="s">
        <v>38</v>
      </c>
      <c r="F363" s="185">
        <f>F364</f>
        <v>168005</v>
      </c>
      <c r="G363" s="185">
        <f>G364</f>
        <v>168005</v>
      </c>
    </row>
    <row r="364" spans="1:7" ht="18.75" outlineLevel="7">
      <c r="A364" s="182" t="s">
        <v>74</v>
      </c>
      <c r="B364" s="181" t="s">
        <v>515</v>
      </c>
      <c r="C364" s="181" t="s">
        <v>82</v>
      </c>
      <c r="D364" s="181" t="s">
        <v>295</v>
      </c>
      <c r="E364" s="189" t="s">
        <v>75</v>
      </c>
      <c r="F364" s="241">
        <v>168005</v>
      </c>
      <c r="G364" s="241">
        <v>168005</v>
      </c>
    </row>
    <row r="365" spans="1:7" ht="75" outlineLevel="7">
      <c r="A365" s="182" t="s">
        <v>308</v>
      </c>
      <c r="B365" s="181" t="s">
        <v>515</v>
      </c>
      <c r="C365" s="181" t="s">
        <v>82</v>
      </c>
      <c r="D365" s="181" t="s">
        <v>309</v>
      </c>
      <c r="E365" s="189" t="s">
        <v>6</v>
      </c>
      <c r="F365" s="185">
        <f>F366</f>
        <v>5040.15</v>
      </c>
      <c r="G365" s="185">
        <f>G366</f>
        <v>5040.15</v>
      </c>
    </row>
    <row r="366" spans="1:7" ht="56.25" outlineLevel="7">
      <c r="A366" s="182" t="s">
        <v>37</v>
      </c>
      <c r="B366" s="181" t="s">
        <v>515</v>
      </c>
      <c r="C366" s="181" t="s">
        <v>82</v>
      </c>
      <c r="D366" s="181" t="s">
        <v>309</v>
      </c>
      <c r="E366" s="189" t="s">
        <v>38</v>
      </c>
      <c r="F366" s="185">
        <f>F367</f>
        <v>5040.15</v>
      </c>
      <c r="G366" s="185">
        <f>G367</f>
        <v>5040.15</v>
      </c>
    </row>
    <row r="367" spans="1:7" ht="18.75" outlineLevel="7">
      <c r="A367" s="182" t="s">
        <v>74</v>
      </c>
      <c r="B367" s="181" t="s">
        <v>515</v>
      </c>
      <c r="C367" s="181" t="s">
        <v>82</v>
      </c>
      <c r="D367" s="181" t="s">
        <v>309</v>
      </c>
      <c r="E367" s="189" t="s">
        <v>75</v>
      </c>
      <c r="F367" s="206">
        <v>5040.15</v>
      </c>
      <c r="G367" s="206">
        <v>5040.15</v>
      </c>
    </row>
    <row r="368" spans="1:7" ht="37.5" outlineLevel="7">
      <c r="A368" s="182" t="s">
        <v>211</v>
      </c>
      <c r="B368" s="181" t="s">
        <v>515</v>
      </c>
      <c r="C368" s="181" t="s">
        <v>82</v>
      </c>
      <c r="D368" s="181" t="s">
        <v>230</v>
      </c>
      <c r="E368" s="189" t="s">
        <v>6</v>
      </c>
      <c r="F368" s="206">
        <f>F369</f>
        <v>746500</v>
      </c>
      <c r="G368" s="206">
        <f>G369</f>
        <v>746500</v>
      </c>
    </row>
    <row r="369" spans="1:7" ht="37.5" outlineLevel="7">
      <c r="A369" s="182" t="s">
        <v>83</v>
      </c>
      <c r="B369" s="181" t="s">
        <v>515</v>
      </c>
      <c r="C369" s="181" t="s">
        <v>82</v>
      </c>
      <c r="D369" s="181" t="s">
        <v>140</v>
      </c>
      <c r="E369" s="189" t="s">
        <v>6</v>
      </c>
      <c r="F369" s="185">
        <f>F370</f>
        <v>746500</v>
      </c>
      <c r="G369" s="185">
        <f>G370</f>
        <v>746500</v>
      </c>
    </row>
    <row r="370" spans="1:8" s="72" customFormat="1" ht="56.25" outlineLevel="1">
      <c r="A370" s="182" t="s">
        <v>37</v>
      </c>
      <c r="B370" s="181" t="s">
        <v>515</v>
      </c>
      <c r="C370" s="181" t="s">
        <v>82</v>
      </c>
      <c r="D370" s="181" t="s">
        <v>140</v>
      </c>
      <c r="E370" s="189" t="s">
        <v>38</v>
      </c>
      <c r="F370" s="185">
        <f>F371+F372</f>
        <v>746500</v>
      </c>
      <c r="G370" s="185">
        <f>G371+G372</f>
        <v>746500</v>
      </c>
      <c r="H370" s="73"/>
    </row>
    <row r="371" spans="1:7" ht="18.75" outlineLevel="2">
      <c r="A371" s="182" t="s">
        <v>74</v>
      </c>
      <c r="B371" s="181" t="s">
        <v>515</v>
      </c>
      <c r="C371" s="181" t="s">
        <v>82</v>
      </c>
      <c r="D371" s="181" t="s">
        <v>140</v>
      </c>
      <c r="E371" s="189" t="s">
        <v>75</v>
      </c>
      <c r="F371" s="185">
        <v>632500</v>
      </c>
      <c r="G371" s="185">
        <v>632500</v>
      </c>
    </row>
    <row r="372" spans="1:7" ht="55.5" customHeight="1" outlineLevel="4">
      <c r="A372" s="182" t="s">
        <v>373</v>
      </c>
      <c r="B372" s="181" t="s">
        <v>515</v>
      </c>
      <c r="C372" s="181" t="s">
        <v>82</v>
      </c>
      <c r="D372" s="181" t="s">
        <v>140</v>
      </c>
      <c r="E372" s="189" t="s">
        <v>253</v>
      </c>
      <c r="F372" s="185">
        <v>114000</v>
      </c>
      <c r="G372" s="185">
        <v>114000</v>
      </c>
    </row>
    <row r="373" spans="1:7" ht="37.5" hidden="1" outlineLevel="5">
      <c r="A373" s="182" t="s">
        <v>537</v>
      </c>
      <c r="B373" s="181" t="s">
        <v>515</v>
      </c>
      <c r="C373" s="181" t="s">
        <v>538</v>
      </c>
      <c r="D373" s="181" t="s">
        <v>126</v>
      </c>
      <c r="E373" s="181" t="s">
        <v>6</v>
      </c>
      <c r="F373" s="185">
        <f aca="true" t="shared" si="23" ref="F373:G377">F374</f>
        <v>0</v>
      </c>
      <c r="G373" s="185">
        <f t="shared" si="23"/>
        <v>0</v>
      </c>
    </row>
    <row r="374" spans="1:7" ht="56.25" hidden="1" outlineLevel="6">
      <c r="A374" s="182" t="s">
        <v>371</v>
      </c>
      <c r="B374" s="181" t="s">
        <v>515</v>
      </c>
      <c r="C374" s="181" t="s">
        <v>538</v>
      </c>
      <c r="D374" s="181" t="s">
        <v>136</v>
      </c>
      <c r="E374" s="181" t="s">
        <v>6</v>
      </c>
      <c r="F374" s="185">
        <f t="shared" si="23"/>
        <v>0</v>
      </c>
      <c r="G374" s="185">
        <f t="shared" si="23"/>
        <v>0</v>
      </c>
    </row>
    <row r="375" spans="1:7" ht="37.5" hidden="1" outlineLevel="7">
      <c r="A375" s="182" t="s">
        <v>211</v>
      </c>
      <c r="B375" s="181" t="s">
        <v>515</v>
      </c>
      <c r="C375" s="181" t="s">
        <v>538</v>
      </c>
      <c r="D375" s="181" t="s">
        <v>230</v>
      </c>
      <c r="E375" s="181" t="s">
        <v>6</v>
      </c>
      <c r="F375" s="185">
        <f t="shared" si="23"/>
        <v>0</v>
      </c>
      <c r="G375" s="185">
        <f t="shared" si="23"/>
        <v>0</v>
      </c>
    </row>
    <row r="376" spans="1:7" ht="56.25" hidden="1" outlineLevel="7">
      <c r="A376" s="182" t="s">
        <v>539</v>
      </c>
      <c r="B376" s="181" t="s">
        <v>515</v>
      </c>
      <c r="C376" s="181" t="s">
        <v>538</v>
      </c>
      <c r="D376" s="181" t="s">
        <v>540</v>
      </c>
      <c r="E376" s="181" t="s">
        <v>6</v>
      </c>
      <c r="F376" s="185">
        <f t="shared" si="23"/>
        <v>0</v>
      </c>
      <c r="G376" s="185">
        <f t="shared" si="23"/>
        <v>0</v>
      </c>
    </row>
    <row r="377" spans="1:8" s="72" customFormat="1" ht="56.25" hidden="1" outlineLevel="7">
      <c r="A377" s="182" t="s">
        <v>37</v>
      </c>
      <c r="B377" s="181" t="s">
        <v>515</v>
      </c>
      <c r="C377" s="181" t="s">
        <v>538</v>
      </c>
      <c r="D377" s="181" t="s">
        <v>540</v>
      </c>
      <c r="E377" s="181" t="s">
        <v>38</v>
      </c>
      <c r="F377" s="185">
        <f t="shared" si="23"/>
        <v>0</v>
      </c>
      <c r="G377" s="185">
        <f t="shared" si="23"/>
        <v>0</v>
      </c>
      <c r="H377" s="73"/>
    </row>
    <row r="378" spans="1:7" ht="18.75" hidden="1" outlineLevel="7">
      <c r="A378" s="182" t="s">
        <v>74</v>
      </c>
      <c r="B378" s="181" t="s">
        <v>515</v>
      </c>
      <c r="C378" s="181" t="s">
        <v>538</v>
      </c>
      <c r="D378" s="181" t="s">
        <v>540</v>
      </c>
      <c r="E378" s="181" t="s">
        <v>75</v>
      </c>
      <c r="F378" s="185"/>
      <c r="G378" s="185"/>
    </row>
    <row r="379" spans="1:7" ht="18.75" outlineLevel="7">
      <c r="A379" s="219" t="s">
        <v>85</v>
      </c>
      <c r="B379" s="220" t="s">
        <v>515</v>
      </c>
      <c r="C379" s="220" t="s">
        <v>86</v>
      </c>
      <c r="D379" s="220" t="s">
        <v>126</v>
      </c>
      <c r="E379" s="221" t="s">
        <v>6</v>
      </c>
      <c r="F379" s="191">
        <f>F380+F385+F400</f>
        <v>58402613.870000005</v>
      </c>
      <c r="G379" s="191">
        <f>G380+G385+G400</f>
        <v>59721623.8</v>
      </c>
    </row>
    <row r="380" spans="1:7" ht="18.75" outlineLevel="7">
      <c r="A380" s="182" t="s">
        <v>87</v>
      </c>
      <c r="B380" s="181" t="s">
        <v>515</v>
      </c>
      <c r="C380" s="181" t="s">
        <v>88</v>
      </c>
      <c r="D380" s="181" t="s">
        <v>126</v>
      </c>
      <c r="E380" s="189" t="s">
        <v>6</v>
      </c>
      <c r="F380" s="185">
        <f aca="true" t="shared" si="24" ref="F380:G383">F381</f>
        <v>5386176</v>
      </c>
      <c r="G380" s="185">
        <f t="shared" si="24"/>
        <v>5386176</v>
      </c>
    </row>
    <row r="381" spans="1:7" ht="37.5" outlineLevel="7">
      <c r="A381" s="219" t="s">
        <v>132</v>
      </c>
      <c r="B381" s="220" t="s">
        <v>515</v>
      </c>
      <c r="C381" s="220" t="s">
        <v>88</v>
      </c>
      <c r="D381" s="220" t="s">
        <v>127</v>
      </c>
      <c r="E381" s="221" t="s">
        <v>6</v>
      </c>
      <c r="F381" s="191">
        <f t="shared" si="24"/>
        <v>5386176</v>
      </c>
      <c r="G381" s="191">
        <f t="shared" si="24"/>
        <v>5386176</v>
      </c>
    </row>
    <row r="382" spans="1:8" s="72" customFormat="1" ht="26.25" customHeight="1" outlineLevel="7">
      <c r="A382" s="182" t="s">
        <v>89</v>
      </c>
      <c r="B382" s="181" t="s">
        <v>515</v>
      </c>
      <c r="C382" s="181" t="s">
        <v>88</v>
      </c>
      <c r="D382" s="181" t="s">
        <v>142</v>
      </c>
      <c r="E382" s="189" t="s">
        <v>6</v>
      </c>
      <c r="F382" s="185">
        <f t="shared" si="24"/>
        <v>5386176</v>
      </c>
      <c r="G382" s="185">
        <f t="shared" si="24"/>
        <v>5386176</v>
      </c>
      <c r="H382" s="73"/>
    </row>
    <row r="383" spans="1:7" ht="25.5" customHeight="1" outlineLevel="7">
      <c r="A383" s="182" t="s">
        <v>90</v>
      </c>
      <c r="B383" s="181" t="s">
        <v>515</v>
      </c>
      <c r="C383" s="181" t="s">
        <v>88</v>
      </c>
      <c r="D383" s="181" t="s">
        <v>142</v>
      </c>
      <c r="E383" s="189" t="s">
        <v>91</v>
      </c>
      <c r="F383" s="185">
        <f t="shared" si="24"/>
        <v>5386176</v>
      </c>
      <c r="G383" s="185">
        <f t="shared" si="24"/>
        <v>5386176</v>
      </c>
    </row>
    <row r="384" spans="1:7" ht="37.5" outlineLevel="7">
      <c r="A384" s="182" t="s">
        <v>92</v>
      </c>
      <c r="B384" s="181" t="s">
        <v>515</v>
      </c>
      <c r="C384" s="181" t="s">
        <v>88</v>
      </c>
      <c r="D384" s="181" t="s">
        <v>142</v>
      </c>
      <c r="E384" s="189" t="s">
        <v>93</v>
      </c>
      <c r="F384" s="241">
        <v>5386176</v>
      </c>
      <c r="G384" s="241">
        <v>5386176</v>
      </c>
    </row>
    <row r="385" spans="1:7" ht="18.75" outlineLevel="7">
      <c r="A385" s="182" t="s">
        <v>94</v>
      </c>
      <c r="B385" s="181" t="s">
        <v>515</v>
      </c>
      <c r="C385" s="181" t="s">
        <v>95</v>
      </c>
      <c r="D385" s="181" t="s">
        <v>126</v>
      </c>
      <c r="E385" s="189" t="s">
        <v>6</v>
      </c>
      <c r="F385" s="185">
        <f>F386+F396+F391</f>
        <v>1049931.98</v>
      </c>
      <c r="G385" s="185">
        <f>G386+G396+G391</f>
        <v>1049931.98</v>
      </c>
    </row>
    <row r="386" spans="1:7" ht="56.25" outlineLevel="7">
      <c r="A386" s="219" t="s">
        <v>451</v>
      </c>
      <c r="B386" s="181" t="s">
        <v>515</v>
      </c>
      <c r="C386" s="220" t="s">
        <v>95</v>
      </c>
      <c r="D386" s="220" t="s">
        <v>129</v>
      </c>
      <c r="E386" s="221" t="s">
        <v>6</v>
      </c>
      <c r="F386" s="191">
        <f aca="true" t="shared" si="25" ref="F386:G389">F387</f>
        <v>150000</v>
      </c>
      <c r="G386" s="191">
        <f t="shared" si="25"/>
        <v>150000</v>
      </c>
    </row>
    <row r="387" spans="1:7" ht="37.5" outlineLevel="7">
      <c r="A387" s="182" t="s">
        <v>375</v>
      </c>
      <c r="B387" s="181" t="s">
        <v>515</v>
      </c>
      <c r="C387" s="181" t="s">
        <v>95</v>
      </c>
      <c r="D387" s="181" t="s">
        <v>452</v>
      </c>
      <c r="E387" s="189" t="s">
        <v>6</v>
      </c>
      <c r="F387" s="185">
        <f t="shared" si="25"/>
        <v>150000</v>
      </c>
      <c r="G387" s="185">
        <f t="shared" si="25"/>
        <v>150000</v>
      </c>
    </row>
    <row r="388" spans="1:7" ht="37.5" outlineLevel="7">
      <c r="A388" s="182" t="s">
        <v>99</v>
      </c>
      <c r="B388" s="181" t="s">
        <v>515</v>
      </c>
      <c r="C388" s="181" t="s">
        <v>95</v>
      </c>
      <c r="D388" s="181" t="s">
        <v>419</v>
      </c>
      <c r="E388" s="189" t="s">
        <v>6</v>
      </c>
      <c r="F388" s="185">
        <f t="shared" si="25"/>
        <v>150000</v>
      </c>
      <c r="G388" s="185">
        <f t="shared" si="25"/>
        <v>150000</v>
      </c>
    </row>
    <row r="389" spans="1:7" ht="37.5" outlineLevel="7">
      <c r="A389" s="182" t="s">
        <v>90</v>
      </c>
      <c r="B389" s="181" t="s">
        <v>515</v>
      </c>
      <c r="C389" s="181" t="s">
        <v>95</v>
      </c>
      <c r="D389" s="181" t="s">
        <v>419</v>
      </c>
      <c r="E389" s="189" t="s">
        <v>91</v>
      </c>
      <c r="F389" s="185">
        <f t="shared" si="25"/>
        <v>150000</v>
      </c>
      <c r="G389" s="185">
        <f t="shared" si="25"/>
        <v>150000</v>
      </c>
    </row>
    <row r="390" spans="1:7" ht="37.5" outlineLevel="7">
      <c r="A390" s="182" t="s">
        <v>97</v>
      </c>
      <c r="B390" s="181" t="s">
        <v>515</v>
      </c>
      <c r="C390" s="181" t="s">
        <v>95</v>
      </c>
      <c r="D390" s="181" t="s">
        <v>419</v>
      </c>
      <c r="E390" s="189" t="s">
        <v>98</v>
      </c>
      <c r="F390" s="241">
        <v>150000</v>
      </c>
      <c r="G390" s="241">
        <v>150000</v>
      </c>
    </row>
    <row r="391" spans="1:7" ht="56.25" outlineLevel="1">
      <c r="A391" s="219" t="s">
        <v>376</v>
      </c>
      <c r="B391" s="181" t="s">
        <v>515</v>
      </c>
      <c r="C391" s="220" t="s">
        <v>95</v>
      </c>
      <c r="D391" s="220" t="s">
        <v>377</v>
      </c>
      <c r="E391" s="221" t="s">
        <v>6</v>
      </c>
      <c r="F391" s="232">
        <f aca="true" t="shared" si="26" ref="F391:G394">F392</f>
        <v>799931.98</v>
      </c>
      <c r="G391" s="232">
        <f t="shared" si="26"/>
        <v>799931.98</v>
      </c>
    </row>
    <row r="392" spans="1:7" ht="62.25" customHeight="1" outlineLevel="1">
      <c r="A392" s="182" t="s">
        <v>397</v>
      </c>
      <c r="B392" s="181" t="s">
        <v>515</v>
      </c>
      <c r="C392" s="181" t="s">
        <v>95</v>
      </c>
      <c r="D392" s="181" t="s">
        <v>378</v>
      </c>
      <c r="E392" s="189" t="s">
        <v>6</v>
      </c>
      <c r="F392" s="206">
        <f t="shared" si="26"/>
        <v>799931.98</v>
      </c>
      <c r="G392" s="206">
        <f t="shared" si="26"/>
        <v>799931.98</v>
      </c>
    </row>
    <row r="393" spans="1:7" ht="37.5" outlineLevel="1">
      <c r="A393" s="182" t="s">
        <v>96</v>
      </c>
      <c r="B393" s="181" t="s">
        <v>515</v>
      </c>
      <c r="C393" s="181" t="s">
        <v>95</v>
      </c>
      <c r="D393" s="181" t="s">
        <v>379</v>
      </c>
      <c r="E393" s="189" t="s">
        <v>6</v>
      </c>
      <c r="F393" s="185">
        <f t="shared" si="26"/>
        <v>799931.98</v>
      </c>
      <c r="G393" s="185">
        <f t="shared" si="26"/>
        <v>799931.98</v>
      </c>
    </row>
    <row r="394" spans="1:7" ht="37.5" outlineLevel="1">
      <c r="A394" s="182" t="s">
        <v>90</v>
      </c>
      <c r="B394" s="181" t="s">
        <v>515</v>
      </c>
      <c r="C394" s="181" t="s">
        <v>95</v>
      </c>
      <c r="D394" s="181" t="s">
        <v>379</v>
      </c>
      <c r="E394" s="189" t="s">
        <v>91</v>
      </c>
      <c r="F394" s="206">
        <f t="shared" si="26"/>
        <v>799931.98</v>
      </c>
      <c r="G394" s="206">
        <f t="shared" si="26"/>
        <v>799931.98</v>
      </c>
    </row>
    <row r="395" spans="1:7" ht="37.5" outlineLevel="1">
      <c r="A395" s="182" t="s">
        <v>97</v>
      </c>
      <c r="B395" s="181" t="s">
        <v>515</v>
      </c>
      <c r="C395" s="181" t="s">
        <v>95</v>
      </c>
      <c r="D395" s="181" t="s">
        <v>379</v>
      </c>
      <c r="E395" s="189" t="s">
        <v>98</v>
      </c>
      <c r="F395" s="185">
        <f>626431.98+173500</f>
        <v>799931.98</v>
      </c>
      <c r="G395" s="185">
        <v>799931.98</v>
      </c>
    </row>
    <row r="396" spans="1:7" ht="37.5" outlineLevel="1">
      <c r="A396" s="219" t="s">
        <v>132</v>
      </c>
      <c r="B396" s="220" t="s">
        <v>515</v>
      </c>
      <c r="C396" s="220" t="s">
        <v>95</v>
      </c>
      <c r="D396" s="220" t="s">
        <v>127</v>
      </c>
      <c r="E396" s="221" t="s">
        <v>6</v>
      </c>
      <c r="F396" s="232">
        <f aca="true" t="shared" si="27" ref="F396:G398">F397</f>
        <v>100000</v>
      </c>
      <c r="G396" s="232">
        <f t="shared" si="27"/>
        <v>100000</v>
      </c>
    </row>
    <row r="397" spans="1:7" ht="37.5" outlineLevel="1">
      <c r="A397" s="182" t="s">
        <v>541</v>
      </c>
      <c r="B397" s="181" t="s">
        <v>515</v>
      </c>
      <c r="C397" s="181" t="s">
        <v>95</v>
      </c>
      <c r="D397" s="181" t="s">
        <v>554</v>
      </c>
      <c r="E397" s="189" t="s">
        <v>6</v>
      </c>
      <c r="F397" s="206">
        <f t="shared" si="27"/>
        <v>100000</v>
      </c>
      <c r="G397" s="206">
        <f t="shared" si="27"/>
        <v>100000</v>
      </c>
    </row>
    <row r="398" spans="1:7" ht="37.5" outlineLevel="1">
      <c r="A398" s="182" t="s">
        <v>90</v>
      </c>
      <c r="B398" s="181" t="s">
        <v>515</v>
      </c>
      <c r="C398" s="181" t="s">
        <v>95</v>
      </c>
      <c r="D398" s="181" t="s">
        <v>554</v>
      </c>
      <c r="E398" s="189" t="s">
        <v>91</v>
      </c>
      <c r="F398" s="206">
        <f t="shared" si="27"/>
        <v>100000</v>
      </c>
      <c r="G398" s="206">
        <f t="shared" si="27"/>
        <v>100000</v>
      </c>
    </row>
    <row r="399" spans="1:7" ht="20.25" customHeight="1" outlineLevel="1">
      <c r="A399" s="182" t="s">
        <v>310</v>
      </c>
      <c r="B399" s="181" t="s">
        <v>515</v>
      </c>
      <c r="C399" s="181" t="s">
        <v>95</v>
      </c>
      <c r="D399" s="181" t="s">
        <v>554</v>
      </c>
      <c r="E399" s="189" t="s">
        <v>311</v>
      </c>
      <c r="F399" s="185">
        <f>потребность!I407</f>
        <v>100000</v>
      </c>
      <c r="G399" s="185">
        <v>100000</v>
      </c>
    </row>
    <row r="400" spans="1:7" ht="18.75" outlineLevel="1">
      <c r="A400" s="182" t="s">
        <v>123</v>
      </c>
      <c r="B400" s="181" t="s">
        <v>515</v>
      </c>
      <c r="C400" s="181" t="s">
        <v>124</v>
      </c>
      <c r="D400" s="181" t="s">
        <v>126</v>
      </c>
      <c r="E400" s="189" t="s">
        <v>6</v>
      </c>
      <c r="F400" s="206">
        <f>F401</f>
        <v>51966505.89</v>
      </c>
      <c r="G400" s="206">
        <f>G401</f>
        <v>53285515.82</v>
      </c>
    </row>
    <row r="401" spans="1:7" ht="37.5" outlineLevel="1">
      <c r="A401" s="219" t="s">
        <v>132</v>
      </c>
      <c r="B401" s="220" t="s">
        <v>515</v>
      </c>
      <c r="C401" s="220" t="s">
        <v>124</v>
      </c>
      <c r="D401" s="220" t="s">
        <v>127</v>
      </c>
      <c r="E401" s="221" t="s">
        <v>6</v>
      </c>
      <c r="F401" s="232">
        <f>F402</f>
        <v>51966505.89</v>
      </c>
      <c r="G401" s="232">
        <f>G402</f>
        <v>53285515.82</v>
      </c>
    </row>
    <row r="402" spans="1:7" ht="18.75" outlineLevel="1">
      <c r="A402" s="182" t="s">
        <v>278</v>
      </c>
      <c r="B402" s="181" t="s">
        <v>515</v>
      </c>
      <c r="C402" s="181" t="s">
        <v>124</v>
      </c>
      <c r="D402" s="181" t="s">
        <v>277</v>
      </c>
      <c r="E402" s="189" t="s">
        <v>6</v>
      </c>
      <c r="F402" s="206">
        <f>F415+F403+F406+F412+F418</f>
        <v>51966505.89</v>
      </c>
      <c r="G402" s="206">
        <f>G415+G403+G406+G412+G418</f>
        <v>53285515.82</v>
      </c>
    </row>
    <row r="403" spans="1:7" ht="95.25" customHeight="1" outlineLevel="1">
      <c r="A403" s="182" t="s">
        <v>439</v>
      </c>
      <c r="B403" s="181" t="s">
        <v>515</v>
      </c>
      <c r="C403" s="181" t="s">
        <v>124</v>
      </c>
      <c r="D403" s="181" t="s">
        <v>440</v>
      </c>
      <c r="E403" s="189" t="s">
        <v>6</v>
      </c>
      <c r="F403" s="185">
        <f>F404</f>
        <v>1325680.27</v>
      </c>
      <c r="G403" s="185">
        <f>G404</f>
        <v>1378706.84</v>
      </c>
    </row>
    <row r="404" spans="1:7" ht="37.5" outlineLevel="1">
      <c r="A404" s="182" t="s">
        <v>90</v>
      </c>
      <c r="B404" s="181" t="s">
        <v>515</v>
      </c>
      <c r="C404" s="181" t="s">
        <v>124</v>
      </c>
      <c r="D404" s="181" t="s">
        <v>440</v>
      </c>
      <c r="E404" s="189" t="s">
        <v>91</v>
      </c>
      <c r="F404" s="185">
        <f>F405</f>
        <v>1325680.27</v>
      </c>
      <c r="G404" s="185">
        <f>G405</f>
        <v>1378706.84</v>
      </c>
    </row>
    <row r="405" spans="1:7" ht="37.5" outlineLevel="1">
      <c r="A405" s="182" t="s">
        <v>92</v>
      </c>
      <c r="B405" s="181" t="s">
        <v>515</v>
      </c>
      <c r="C405" s="181" t="s">
        <v>124</v>
      </c>
      <c r="D405" s="181" t="s">
        <v>440</v>
      </c>
      <c r="E405" s="189" t="s">
        <v>93</v>
      </c>
      <c r="F405" s="185">
        <v>1325680.27</v>
      </c>
      <c r="G405" s="185">
        <v>1378706.84</v>
      </c>
    </row>
    <row r="406" spans="1:8" s="72" customFormat="1" ht="112.5" outlineLevel="1">
      <c r="A406" s="209" t="s">
        <v>441</v>
      </c>
      <c r="B406" s="181" t="s">
        <v>515</v>
      </c>
      <c r="C406" s="181" t="s">
        <v>124</v>
      </c>
      <c r="D406" s="181" t="s">
        <v>442</v>
      </c>
      <c r="E406" s="189" t="s">
        <v>6</v>
      </c>
      <c r="F406" s="185">
        <f>F407+F409</f>
        <v>22604954.34</v>
      </c>
      <c r="G406" s="185">
        <f>G407+G409</f>
        <v>23309428.48</v>
      </c>
      <c r="H406" s="73"/>
    </row>
    <row r="407" spans="1:7" ht="37.5" outlineLevel="1">
      <c r="A407" s="182" t="s">
        <v>15</v>
      </c>
      <c r="B407" s="181" t="s">
        <v>515</v>
      </c>
      <c r="C407" s="181" t="s">
        <v>124</v>
      </c>
      <c r="D407" s="181" t="s">
        <v>442</v>
      </c>
      <c r="E407" s="189" t="s">
        <v>16</v>
      </c>
      <c r="F407" s="185">
        <f>F408</f>
        <v>130000</v>
      </c>
      <c r="G407" s="185">
        <f>G408</f>
        <v>130000</v>
      </c>
    </row>
    <row r="408" spans="1:8" s="72" customFormat="1" ht="37.5" customHeight="1" outlineLevel="1">
      <c r="A408" s="182" t="s">
        <v>17</v>
      </c>
      <c r="B408" s="181" t="s">
        <v>515</v>
      </c>
      <c r="C408" s="181" t="s">
        <v>124</v>
      </c>
      <c r="D408" s="181" t="s">
        <v>442</v>
      </c>
      <c r="E408" s="189" t="s">
        <v>18</v>
      </c>
      <c r="F408" s="185">
        <v>130000</v>
      </c>
      <c r="G408" s="185">
        <v>130000</v>
      </c>
      <c r="H408" s="73"/>
    </row>
    <row r="409" spans="1:7" ht="37.5" outlineLevel="1">
      <c r="A409" s="182" t="s">
        <v>90</v>
      </c>
      <c r="B409" s="181" t="s">
        <v>515</v>
      </c>
      <c r="C409" s="181" t="s">
        <v>124</v>
      </c>
      <c r="D409" s="181" t="s">
        <v>442</v>
      </c>
      <c r="E409" s="189" t="s">
        <v>91</v>
      </c>
      <c r="F409" s="185">
        <f>F410+F411</f>
        <v>22474954.34</v>
      </c>
      <c r="G409" s="185">
        <f>G410+G411</f>
        <v>23179428.48</v>
      </c>
    </row>
    <row r="410" spans="1:7" ht="21" customHeight="1" outlineLevel="1">
      <c r="A410" s="182" t="s">
        <v>92</v>
      </c>
      <c r="B410" s="181" t="s">
        <v>515</v>
      </c>
      <c r="C410" s="181" t="s">
        <v>124</v>
      </c>
      <c r="D410" s="181" t="s">
        <v>442</v>
      </c>
      <c r="E410" s="189" t="s">
        <v>93</v>
      </c>
      <c r="F410" s="185">
        <v>20474954.34</v>
      </c>
      <c r="G410" s="185">
        <v>21179428.48</v>
      </c>
    </row>
    <row r="411" spans="1:7" ht="37.5" customHeight="1" outlineLevel="1">
      <c r="A411" s="182" t="s">
        <v>97</v>
      </c>
      <c r="B411" s="181" t="s">
        <v>515</v>
      </c>
      <c r="C411" s="181" t="s">
        <v>124</v>
      </c>
      <c r="D411" s="181" t="s">
        <v>442</v>
      </c>
      <c r="E411" s="189" t="s">
        <v>98</v>
      </c>
      <c r="F411" s="185">
        <v>2000000</v>
      </c>
      <c r="G411" s="185">
        <v>2000000</v>
      </c>
    </row>
    <row r="412" spans="1:7" ht="0.75" customHeight="1" hidden="1" outlineLevel="1">
      <c r="A412" s="209" t="s">
        <v>787</v>
      </c>
      <c r="B412" s="181" t="s">
        <v>515</v>
      </c>
      <c r="C412" s="181" t="s">
        <v>124</v>
      </c>
      <c r="D412" s="181" t="s">
        <v>296</v>
      </c>
      <c r="E412" s="189" t="s">
        <v>6</v>
      </c>
      <c r="F412" s="185">
        <f>F413</f>
        <v>0</v>
      </c>
      <c r="G412" s="185">
        <f>G413</f>
        <v>0</v>
      </c>
    </row>
    <row r="413" spans="1:7" ht="18" customHeight="1" hidden="1" outlineLevel="1">
      <c r="A413" s="182" t="s">
        <v>265</v>
      </c>
      <c r="B413" s="181" t="s">
        <v>515</v>
      </c>
      <c r="C413" s="181" t="s">
        <v>124</v>
      </c>
      <c r="D413" s="181" t="s">
        <v>296</v>
      </c>
      <c r="E413" s="189" t="s">
        <v>266</v>
      </c>
      <c r="F413" s="185">
        <f>F414</f>
        <v>0</v>
      </c>
      <c r="G413" s="185">
        <f>G414</f>
        <v>0</v>
      </c>
    </row>
    <row r="414" spans="1:7" ht="18" customHeight="1" hidden="1" outlineLevel="1">
      <c r="A414" s="182" t="s">
        <v>267</v>
      </c>
      <c r="B414" s="181" t="s">
        <v>515</v>
      </c>
      <c r="C414" s="181" t="s">
        <v>124</v>
      </c>
      <c r="D414" s="181" t="s">
        <v>296</v>
      </c>
      <c r="E414" s="189" t="s">
        <v>268</v>
      </c>
      <c r="F414" s="185">
        <v>0</v>
      </c>
      <c r="G414" s="185">
        <v>0</v>
      </c>
    </row>
    <row r="415" spans="1:7" ht="115.5" customHeight="1" outlineLevel="1">
      <c r="A415" s="209" t="s">
        <v>678</v>
      </c>
      <c r="B415" s="181" t="s">
        <v>515</v>
      </c>
      <c r="C415" s="181" t="s">
        <v>124</v>
      </c>
      <c r="D415" s="181" t="s">
        <v>296</v>
      </c>
      <c r="E415" s="189" t="s">
        <v>6</v>
      </c>
      <c r="F415" s="206">
        <f>F416</f>
        <v>15064471.28</v>
      </c>
      <c r="G415" s="206">
        <f>G416</f>
        <v>15625980.5</v>
      </c>
    </row>
    <row r="416" spans="1:7" ht="56.25" outlineLevel="1">
      <c r="A416" s="182" t="s">
        <v>265</v>
      </c>
      <c r="B416" s="181" t="s">
        <v>515</v>
      </c>
      <c r="C416" s="181" t="s">
        <v>124</v>
      </c>
      <c r="D416" s="181" t="s">
        <v>296</v>
      </c>
      <c r="E416" s="189" t="s">
        <v>266</v>
      </c>
      <c r="F416" s="206">
        <f>F417</f>
        <v>15064471.28</v>
      </c>
      <c r="G416" s="206">
        <f>G417</f>
        <v>15625980.5</v>
      </c>
    </row>
    <row r="417" spans="1:7" ht="18.75" outlineLevel="1">
      <c r="A417" s="182" t="s">
        <v>267</v>
      </c>
      <c r="B417" s="181" t="s">
        <v>515</v>
      </c>
      <c r="C417" s="181" t="s">
        <v>124</v>
      </c>
      <c r="D417" s="181" t="s">
        <v>296</v>
      </c>
      <c r="E417" s="189" t="s">
        <v>268</v>
      </c>
      <c r="F417" s="185">
        <v>15064471.28</v>
      </c>
      <c r="G417" s="185">
        <v>15625980.5</v>
      </c>
    </row>
    <row r="418" spans="1:7" ht="112.5" outlineLevel="1">
      <c r="A418" s="209" t="s">
        <v>786</v>
      </c>
      <c r="B418" s="181" t="s">
        <v>515</v>
      </c>
      <c r="C418" s="181" t="s">
        <v>124</v>
      </c>
      <c r="D418" s="181" t="s">
        <v>828</v>
      </c>
      <c r="E418" s="189" t="s">
        <v>6</v>
      </c>
      <c r="F418" s="185">
        <f>F419</f>
        <v>12971400</v>
      </c>
      <c r="G418" s="185">
        <f>G419</f>
        <v>12971400</v>
      </c>
    </row>
    <row r="419" spans="1:7" ht="56.25" outlineLevel="1">
      <c r="A419" s="182" t="s">
        <v>265</v>
      </c>
      <c r="B419" s="181" t="s">
        <v>515</v>
      </c>
      <c r="C419" s="181" t="s">
        <v>124</v>
      </c>
      <c r="D419" s="181" t="s">
        <v>828</v>
      </c>
      <c r="E419" s="189" t="s">
        <v>266</v>
      </c>
      <c r="F419" s="185">
        <f>F420</f>
        <v>12971400</v>
      </c>
      <c r="G419" s="185">
        <f>G420</f>
        <v>12971400</v>
      </c>
    </row>
    <row r="420" spans="1:7" ht="18.75" outlineLevel="1">
      <c r="A420" s="182" t="s">
        <v>267</v>
      </c>
      <c r="B420" s="181" t="s">
        <v>515</v>
      </c>
      <c r="C420" s="181" t="s">
        <v>124</v>
      </c>
      <c r="D420" s="181" t="s">
        <v>828</v>
      </c>
      <c r="E420" s="189" t="s">
        <v>268</v>
      </c>
      <c r="F420" s="185">
        <v>12971400</v>
      </c>
      <c r="G420" s="185">
        <v>12971400</v>
      </c>
    </row>
    <row r="421" spans="1:7" ht="18.75" outlineLevel="1">
      <c r="A421" s="219" t="s">
        <v>100</v>
      </c>
      <c r="B421" s="220" t="s">
        <v>515</v>
      </c>
      <c r="C421" s="220" t="s">
        <v>101</v>
      </c>
      <c r="D421" s="220" t="s">
        <v>126</v>
      </c>
      <c r="E421" s="221" t="s">
        <v>6</v>
      </c>
      <c r="F421" s="232">
        <f>F422</f>
        <v>879482.2</v>
      </c>
      <c r="G421" s="232">
        <f>G422</f>
        <v>1035459.8</v>
      </c>
    </row>
    <row r="422" spans="1:7" ht="22.5" customHeight="1" outlineLevel="1">
      <c r="A422" s="182" t="s">
        <v>302</v>
      </c>
      <c r="B422" s="181" t="s">
        <v>515</v>
      </c>
      <c r="C422" s="181" t="s">
        <v>301</v>
      </c>
      <c r="D422" s="181" t="s">
        <v>126</v>
      </c>
      <c r="E422" s="189" t="s">
        <v>6</v>
      </c>
      <c r="F422" s="206">
        <f>F423+F440</f>
        <v>879482.2</v>
      </c>
      <c r="G422" s="206">
        <f>G423+G440</f>
        <v>1035459.8</v>
      </c>
    </row>
    <row r="423" spans="1:7" ht="20.25" customHeight="1" outlineLevel="1">
      <c r="A423" s="219" t="s">
        <v>380</v>
      </c>
      <c r="B423" s="220" t="s">
        <v>515</v>
      </c>
      <c r="C423" s="220" t="s">
        <v>301</v>
      </c>
      <c r="D423" s="220" t="s">
        <v>200</v>
      </c>
      <c r="E423" s="221" t="s">
        <v>6</v>
      </c>
      <c r="F423" s="232">
        <f>F424+F430</f>
        <v>829482.2</v>
      </c>
      <c r="G423" s="232">
        <f>G424+G430</f>
        <v>985459.8</v>
      </c>
    </row>
    <row r="424" spans="1:7" ht="56.25" outlineLevel="1">
      <c r="A424" s="182" t="s">
        <v>213</v>
      </c>
      <c r="B424" s="181" t="s">
        <v>515</v>
      </c>
      <c r="C424" s="181" t="s">
        <v>301</v>
      </c>
      <c r="D424" s="181" t="s">
        <v>231</v>
      </c>
      <c r="E424" s="189" t="s">
        <v>6</v>
      </c>
      <c r="F424" s="206">
        <f>F425</f>
        <v>661000</v>
      </c>
      <c r="G424" s="206">
        <f>G425</f>
        <v>661000</v>
      </c>
    </row>
    <row r="425" spans="1:7" ht="20.25" customHeight="1" outlineLevel="1">
      <c r="A425" s="182" t="s">
        <v>102</v>
      </c>
      <c r="B425" s="181" t="s">
        <v>515</v>
      </c>
      <c r="C425" s="181" t="s">
        <v>301</v>
      </c>
      <c r="D425" s="181" t="s">
        <v>201</v>
      </c>
      <c r="E425" s="189" t="s">
        <v>6</v>
      </c>
      <c r="F425" s="206">
        <f>F426+F428</f>
        <v>661000</v>
      </c>
      <c r="G425" s="206">
        <f>G426+G428</f>
        <v>661000</v>
      </c>
    </row>
    <row r="426" spans="1:7" ht="21" customHeight="1" outlineLevel="1">
      <c r="A426" s="182" t="s">
        <v>15</v>
      </c>
      <c r="B426" s="181" t="s">
        <v>515</v>
      </c>
      <c r="C426" s="181" t="s">
        <v>301</v>
      </c>
      <c r="D426" s="181" t="s">
        <v>201</v>
      </c>
      <c r="E426" s="189" t="s">
        <v>16</v>
      </c>
      <c r="F426" s="206">
        <f>F427</f>
        <v>631000</v>
      </c>
      <c r="G426" s="206">
        <f>G427</f>
        <v>631000</v>
      </c>
    </row>
    <row r="427" spans="1:8" s="72" customFormat="1" ht="56.25" outlineLevel="1">
      <c r="A427" s="182" t="s">
        <v>17</v>
      </c>
      <c r="B427" s="181" t="s">
        <v>515</v>
      </c>
      <c r="C427" s="181" t="s">
        <v>301</v>
      </c>
      <c r="D427" s="181" t="s">
        <v>201</v>
      </c>
      <c r="E427" s="189" t="s">
        <v>18</v>
      </c>
      <c r="F427" s="241">
        <v>631000</v>
      </c>
      <c r="G427" s="241">
        <v>631000</v>
      </c>
      <c r="H427" s="73"/>
    </row>
    <row r="428" spans="1:7" ht="24.75" customHeight="1" outlineLevel="2">
      <c r="A428" s="182" t="s">
        <v>272</v>
      </c>
      <c r="B428" s="181" t="s">
        <v>515</v>
      </c>
      <c r="C428" s="181" t="s">
        <v>301</v>
      </c>
      <c r="D428" s="181" t="s">
        <v>201</v>
      </c>
      <c r="E428" s="189" t="s">
        <v>20</v>
      </c>
      <c r="F428" s="206">
        <f>F429</f>
        <v>30000</v>
      </c>
      <c r="G428" s="206">
        <f>G429</f>
        <v>30000</v>
      </c>
    </row>
    <row r="429" spans="1:8" s="72" customFormat="1" ht="27.75" customHeight="1" outlineLevel="3">
      <c r="A429" s="182" t="s">
        <v>273</v>
      </c>
      <c r="B429" s="181" t="s">
        <v>515</v>
      </c>
      <c r="C429" s="181" t="s">
        <v>301</v>
      </c>
      <c r="D429" s="181" t="s">
        <v>201</v>
      </c>
      <c r="E429" s="189" t="s">
        <v>22</v>
      </c>
      <c r="F429" s="206">
        <v>30000</v>
      </c>
      <c r="G429" s="206">
        <v>30000</v>
      </c>
      <c r="H429" s="73"/>
    </row>
    <row r="430" spans="1:7" ht="23.25" customHeight="1" outlineLevel="4">
      <c r="A430" s="182" t="s">
        <v>381</v>
      </c>
      <c r="B430" s="181" t="s">
        <v>515</v>
      </c>
      <c r="C430" s="181" t="s">
        <v>301</v>
      </c>
      <c r="D430" s="181" t="s">
        <v>304</v>
      </c>
      <c r="E430" s="189" t="s">
        <v>6</v>
      </c>
      <c r="F430" s="185">
        <f>F431+F434+F437</f>
        <v>168482.2</v>
      </c>
      <c r="G430" s="185">
        <f>G431+G434+G437</f>
        <v>324459.8</v>
      </c>
    </row>
    <row r="431" spans="1:7" ht="37.5" hidden="1" outlineLevel="5">
      <c r="A431" s="182" t="s">
        <v>282</v>
      </c>
      <c r="B431" s="181" t="s">
        <v>515</v>
      </c>
      <c r="C431" s="181" t="s">
        <v>301</v>
      </c>
      <c r="D431" s="181" t="s">
        <v>303</v>
      </c>
      <c r="E431" s="189" t="s">
        <v>6</v>
      </c>
      <c r="F431" s="185">
        <f>F432</f>
        <v>0</v>
      </c>
      <c r="G431" s="185">
        <f>G432</f>
        <v>0</v>
      </c>
    </row>
    <row r="432" spans="1:7" ht="56.25" hidden="1" outlineLevel="6">
      <c r="A432" s="182" t="s">
        <v>265</v>
      </c>
      <c r="B432" s="181" t="s">
        <v>515</v>
      </c>
      <c r="C432" s="181" t="s">
        <v>301</v>
      </c>
      <c r="D432" s="181" t="s">
        <v>303</v>
      </c>
      <c r="E432" s="189" t="s">
        <v>266</v>
      </c>
      <c r="F432" s="185">
        <f>F433</f>
        <v>0</v>
      </c>
      <c r="G432" s="185">
        <f>G433</f>
        <v>0</v>
      </c>
    </row>
    <row r="433" spans="1:7" ht="18.75" hidden="1" outlineLevel="7">
      <c r="A433" s="182" t="s">
        <v>267</v>
      </c>
      <c r="B433" s="181" t="s">
        <v>515</v>
      </c>
      <c r="C433" s="181" t="s">
        <v>301</v>
      </c>
      <c r="D433" s="181" t="s">
        <v>303</v>
      </c>
      <c r="E433" s="189" t="s">
        <v>268</v>
      </c>
      <c r="F433" s="206"/>
      <c r="G433" s="206"/>
    </row>
    <row r="434" spans="1:7" ht="59.25" customHeight="1" outlineLevel="7">
      <c r="A434" s="182" t="s">
        <v>804</v>
      </c>
      <c r="B434" s="181" t="s">
        <v>515</v>
      </c>
      <c r="C434" s="181" t="s">
        <v>301</v>
      </c>
      <c r="D434" s="181" t="s">
        <v>832</v>
      </c>
      <c r="E434" s="189" t="s">
        <v>6</v>
      </c>
      <c r="F434" s="206">
        <f>F435</f>
        <v>163718</v>
      </c>
      <c r="G434" s="206">
        <f>G435</f>
        <v>315285</v>
      </c>
    </row>
    <row r="435" spans="1:7" ht="56.25" outlineLevel="7">
      <c r="A435" s="182" t="s">
        <v>37</v>
      </c>
      <c r="B435" s="181" t="s">
        <v>515</v>
      </c>
      <c r="C435" s="181" t="s">
        <v>301</v>
      </c>
      <c r="D435" s="181" t="s">
        <v>832</v>
      </c>
      <c r="E435" s="189" t="s">
        <v>16</v>
      </c>
      <c r="F435" s="206">
        <f>F436</f>
        <v>163718</v>
      </c>
      <c r="G435" s="206">
        <f>G436</f>
        <v>315285</v>
      </c>
    </row>
    <row r="436" spans="1:7" ht="18.75" outlineLevel="7">
      <c r="A436" s="182" t="s">
        <v>74</v>
      </c>
      <c r="B436" s="181" t="s">
        <v>515</v>
      </c>
      <c r="C436" s="181" t="s">
        <v>301</v>
      </c>
      <c r="D436" s="181" t="s">
        <v>832</v>
      </c>
      <c r="E436" s="189" t="s">
        <v>18</v>
      </c>
      <c r="F436" s="206">
        <v>163718</v>
      </c>
      <c r="G436" s="206">
        <v>315285</v>
      </c>
    </row>
    <row r="437" spans="1:7" ht="75" outlineLevel="7">
      <c r="A437" s="182" t="s">
        <v>803</v>
      </c>
      <c r="B437" s="181" t="s">
        <v>515</v>
      </c>
      <c r="C437" s="181" t="s">
        <v>301</v>
      </c>
      <c r="D437" s="181" t="s">
        <v>833</v>
      </c>
      <c r="E437" s="189" t="s">
        <v>6</v>
      </c>
      <c r="F437" s="206">
        <f>F438</f>
        <v>4764.2</v>
      </c>
      <c r="G437" s="206">
        <f>G438</f>
        <v>9174.8</v>
      </c>
    </row>
    <row r="438" spans="1:7" ht="56.25" outlineLevel="7">
      <c r="A438" s="182" t="s">
        <v>37</v>
      </c>
      <c r="B438" s="181" t="s">
        <v>515</v>
      </c>
      <c r="C438" s="181" t="s">
        <v>301</v>
      </c>
      <c r="D438" s="181" t="s">
        <v>833</v>
      </c>
      <c r="E438" s="189" t="s">
        <v>16</v>
      </c>
      <c r="F438" s="206">
        <f>F439</f>
        <v>4764.2</v>
      </c>
      <c r="G438" s="206">
        <f>G439</f>
        <v>9174.8</v>
      </c>
    </row>
    <row r="439" spans="1:7" ht="18.75" outlineLevel="7">
      <c r="A439" s="182" t="s">
        <v>74</v>
      </c>
      <c r="B439" s="181" t="s">
        <v>515</v>
      </c>
      <c r="C439" s="181" t="s">
        <v>301</v>
      </c>
      <c r="D439" s="181" t="s">
        <v>833</v>
      </c>
      <c r="E439" s="189" t="s">
        <v>18</v>
      </c>
      <c r="F439" s="206">
        <v>4764.2</v>
      </c>
      <c r="G439" s="206">
        <v>9174.8</v>
      </c>
    </row>
    <row r="440" spans="1:8" s="3" customFormat="1" ht="21.75" customHeight="1">
      <c r="A440" s="224" t="s">
        <v>474</v>
      </c>
      <c r="B440" s="220" t="s">
        <v>515</v>
      </c>
      <c r="C440" s="220" t="s">
        <v>301</v>
      </c>
      <c r="D440" s="220" t="s">
        <v>475</v>
      </c>
      <c r="E440" s="221" t="s">
        <v>6</v>
      </c>
      <c r="F440" s="185">
        <f aca="true" t="shared" si="28" ref="F440:G443">F441</f>
        <v>50000</v>
      </c>
      <c r="G440" s="185">
        <f t="shared" si="28"/>
        <v>50000</v>
      </c>
      <c r="H440" s="9"/>
    </row>
    <row r="441" spans="1:7" ht="18.75" outlineLevel="1">
      <c r="A441" s="234" t="s">
        <v>476</v>
      </c>
      <c r="B441" s="181" t="s">
        <v>515</v>
      </c>
      <c r="C441" s="181" t="s">
        <v>301</v>
      </c>
      <c r="D441" s="181" t="s">
        <v>477</v>
      </c>
      <c r="E441" s="189" t="s">
        <v>6</v>
      </c>
      <c r="F441" s="185">
        <f t="shared" si="28"/>
        <v>50000</v>
      </c>
      <c r="G441" s="185">
        <f t="shared" si="28"/>
        <v>50000</v>
      </c>
    </row>
    <row r="442" spans="1:7" ht="37.5" customHeight="1" outlineLevel="2">
      <c r="A442" s="182" t="s">
        <v>478</v>
      </c>
      <c r="B442" s="181" t="s">
        <v>515</v>
      </c>
      <c r="C442" s="181" t="s">
        <v>301</v>
      </c>
      <c r="D442" s="181" t="s">
        <v>479</v>
      </c>
      <c r="E442" s="189" t="s">
        <v>6</v>
      </c>
      <c r="F442" s="185">
        <f t="shared" si="28"/>
        <v>50000</v>
      </c>
      <c r="G442" s="185">
        <f t="shared" si="28"/>
        <v>50000</v>
      </c>
    </row>
    <row r="443" spans="1:7" ht="37.5" outlineLevel="4">
      <c r="A443" s="182" t="s">
        <v>15</v>
      </c>
      <c r="B443" s="181" t="s">
        <v>515</v>
      </c>
      <c r="C443" s="181" t="s">
        <v>301</v>
      </c>
      <c r="D443" s="181" t="s">
        <v>479</v>
      </c>
      <c r="E443" s="189" t="s">
        <v>16</v>
      </c>
      <c r="F443" s="185">
        <f t="shared" si="28"/>
        <v>50000</v>
      </c>
      <c r="G443" s="185">
        <f t="shared" si="28"/>
        <v>50000</v>
      </c>
    </row>
    <row r="444" spans="1:7" ht="56.25" outlineLevel="5">
      <c r="A444" s="182" t="s">
        <v>17</v>
      </c>
      <c r="B444" s="181" t="s">
        <v>515</v>
      </c>
      <c r="C444" s="181" t="s">
        <v>301</v>
      </c>
      <c r="D444" s="181" t="s">
        <v>479</v>
      </c>
      <c r="E444" s="189" t="s">
        <v>18</v>
      </c>
      <c r="F444" s="206">
        <v>50000</v>
      </c>
      <c r="G444" s="206">
        <v>50000</v>
      </c>
    </row>
    <row r="445" spans="1:7" ht="18.75" outlineLevel="6">
      <c r="A445" s="219" t="s">
        <v>103</v>
      </c>
      <c r="B445" s="181" t="s">
        <v>515</v>
      </c>
      <c r="C445" s="220" t="s">
        <v>104</v>
      </c>
      <c r="D445" s="220" t="s">
        <v>126</v>
      </c>
      <c r="E445" s="221" t="s">
        <v>6</v>
      </c>
      <c r="F445" s="191">
        <f aca="true" t="shared" si="29" ref="F445:G450">F446</f>
        <v>2500000</v>
      </c>
      <c r="G445" s="191">
        <f t="shared" si="29"/>
        <v>2500000</v>
      </c>
    </row>
    <row r="446" spans="1:7" ht="18.75" outlineLevel="7">
      <c r="A446" s="182" t="s">
        <v>105</v>
      </c>
      <c r="B446" s="181" t="s">
        <v>515</v>
      </c>
      <c r="C446" s="181" t="s">
        <v>106</v>
      </c>
      <c r="D446" s="181" t="s">
        <v>126</v>
      </c>
      <c r="E446" s="189" t="s">
        <v>6</v>
      </c>
      <c r="F446" s="185">
        <f t="shared" si="29"/>
        <v>2500000</v>
      </c>
      <c r="G446" s="185">
        <f t="shared" si="29"/>
        <v>2500000</v>
      </c>
    </row>
    <row r="447" spans="1:7" ht="56.25" outlineLevel="5">
      <c r="A447" s="219" t="s">
        <v>435</v>
      </c>
      <c r="B447" s="181" t="s">
        <v>515</v>
      </c>
      <c r="C447" s="220" t="s">
        <v>106</v>
      </c>
      <c r="D447" s="220" t="s">
        <v>318</v>
      </c>
      <c r="E447" s="221" t="s">
        <v>6</v>
      </c>
      <c r="F447" s="191">
        <f>F448</f>
        <v>2500000</v>
      </c>
      <c r="G447" s="191">
        <f>G448</f>
        <v>2500000</v>
      </c>
    </row>
    <row r="448" spans="1:7" s="4" customFormat="1" ht="37.5" outlineLevel="6">
      <c r="A448" s="223" t="s">
        <v>328</v>
      </c>
      <c r="B448" s="181" t="s">
        <v>515</v>
      </c>
      <c r="C448" s="181" t="s">
        <v>106</v>
      </c>
      <c r="D448" s="181" t="s">
        <v>319</v>
      </c>
      <c r="E448" s="189" t="s">
        <v>6</v>
      </c>
      <c r="F448" s="185">
        <f t="shared" si="29"/>
        <v>2500000</v>
      </c>
      <c r="G448" s="185">
        <f t="shared" si="29"/>
        <v>2500000</v>
      </c>
    </row>
    <row r="449" spans="1:7" s="4" customFormat="1" ht="56.25" outlineLevel="7">
      <c r="A449" s="182" t="s">
        <v>107</v>
      </c>
      <c r="B449" s="181" t="s">
        <v>515</v>
      </c>
      <c r="C449" s="181" t="s">
        <v>106</v>
      </c>
      <c r="D449" s="181" t="s">
        <v>320</v>
      </c>
      <c r="E449" s="189" t="s">
        <v>6</v>
      </c>
      <c r="F449" s="185">
        <f t="shared" si="29"/>
        <v>2500000</v>
      </c>
      <c r="G449" s="185">
        <f t="shared" si="29"/>
        <v>2500000</v>
      </c>
    </row>
    <row r="450" spans="1:7" s="4" customFormat="1" ht="56.25" outlineLevel="6">
      <c r="A450" s="182" t="s">
        <v>37</v>
      </c>
      <c r="B450" s="181" t="s">
        <v>515</v>
      </c>
      <c r="C450" s="181" t="s">
        <v>106</v>
      </c>
      <c r="D450" s="181" t="s">
        <v>320</v>
      </c>
      <c r="E450" s="189" t="s">
        <v>38</v>
      </c>
      <c r="F450" s="185">
        <f t="shared" si="29"/>
        <v>2500000</v>
      </c>
      <c r="G450" s="185">
        <f t="shared" si="29"/>
        <v>2500000</v>
      </c>
    </row>
    <row r="451" spans="1:7" s="4" customFormat="1" ht="20.25" customHeight="1" outlineLevel="7">
      <c r="A451" s="182" t="s">
        <v>39</v>
      </c>
      <c r="B451" s="181" t="s">
        <v>515</v>
      </c>
      <c r="C451" s="181" t="s">
        <v>106</v>
      </c>
      <c r="D451" s="181" t="s">
        <v>320</v>
      </c>
      <c r="E451" s="189" t="s">
        <v>40</v>
      </c>
      <c r="F451" s="185">
        <f>потребность!I456</f>
        <v>2500000</v>
      </c>
      <c r="G451" s="185">
        <v>2500000</v>
      </c>
    </row>
    <row r="452" spans="1:7" s="4" customFormat="1" ht="37.5" outlineLevel="6">
      <c r="A452" s="214" t="s">
        <v>542</v>
      </c>
      <c r="B452" s="215" t="s">
        <v>516</v>
      </c>
      <c r="C452" s="215" t="s">
        <v>5</v>
      </c>
      <c r="D452" s="215" t="s">
        <v>126</v>
      </c>
      <c r="E452" s="216" t="s">
        <v>6</v>
      </c>
      <c r="F452" s="238">
        <f>F453</f>
        <v>5805481.64</v>
      </c>
      <c r="G452" s="238">
        <f>G453</f>
        <v>6014949.97</v>
      </c>
    </row>
    <row r="453" spans="1:7" s="4" customFormat="1" ht="18.75" outlineLevel="7">
      <c r="A453" s="182" t="s">
        <v>7</v>
      </c>
      <c r="B453" s="181" t="s">
        <v>516</v>
      </c>
      <c r="C453" s="181" t="s">
        <v>8</v>
      </c>
      <c r="D453" s="181" t="s">
        <v>126</v>
      </c>
      <c r="E453" s="189" t="s">
        <v>6</v>
      </c>
      <c r="F453" s="185">
        <f>F454+F469+F474</f>
        <v>5805481.64</v>
      </c>
      <c r="G453" s="185">
        <f>G454+G469+G474</f>
        <v>6014949.97</v>
      </c>
    </row>
    <row r="454" spans="1:7" s="4" customFormat="1" ht="75" outlineLevel="5">
      <c r="A454" s="182" t="s">
        <v>108</v>
      </c>
      <c r="B454" s="181" t="s">
        <v>516</v>
      </c>
      <c r="C454" s="181" t="s">
        <v>109</v>
      </c>
      <c r="D454" s="181" t="s">
        <v>126</v>
      </c>
      <c r="E454" s="189" t="s">
        <v>6</v>
      </c>
      <c r="F454" s="185">
        <f>F455</f>
        <v>5668201.64</v>
      </c>
      <c r="G454" s="185">
        <f>G455</f>
        <v>5877669.97</v>
      </c>
    </row>
    <row r="455" spans="1:7" s="4" customFormat="1" ht="37.5" outlineLevel="6">
      <c r="A455" s="182" t="s">
        <v>132</v>
      </c>
      <c r="B455" s="181" t="s">
        <v>516</v>
      </c>
      <c r="C455" s="181" t="s">
        <v>109</v>
      </c>
      <c r="D455" s="181" t="s">
        <v>127</v>
      </c>
      <c r="E455" s="189" t="s">
        <v>6</v>
      </c>
      <c r="F455" s="185">
        <f>F456+F459+F466</f>
        <v>5668201.64</v>
      </c>
      <c r="G455" s="185">
        <f>G456+G459+G466</f>
        <v>5877669.97</v>
      </c>
    </row>
    <row r="456" spans="1:7" s="4" customFormat="1" ht="37.5" outlineLevel="7">
      <c r="A456" s="182" t="s">
        <v>543</v>
      </c>
      <c r="B456" s="181" t="s">
        <v>516</v>
      </c>
      <c r="C456" s="181" t="s">
        <v>109</v>
      </c>
      <c r="D456" s="181" t="s">
        <v>544</v>
      </c>
      <c r="E456" s="189" t="s">
        <v>6</v>
      </c>
      <c r="F456" s="185">
        <f>F457</f>
        <v>2618572.28</v>
      </c>
      <c r="G456" s="185">
        <f>G457</f>
        <v>2723315.17</v>
      </c>
    </row>
    <row r="457" spans="1:7" s="4" customFormat="1" ht="37.5" customHeight="1" outlineLevel="2">
      <c r="A457" s="182" t="s">
        <v>11</v>
      </c>
      <c r="B457" s="181" t="s">
        <v>516</v>
      </c>
      <c r="C457" s="181" t="s">
        <v>109</v>
      </c>
      <c r="D457" s="181" t="s">
        <v>544</v>
      </c>
      <c r="E457" s="189" t="s">
        <v>12</v>
      </c>
      <c r="F457" s="185">
        <f>F458</f>
        <v>2618572.28</v>
      </c>
      <c r="G457" s="185">
        <f>G458</f>
        <v>2723315.17</v>
      </c>
    </row>
    <row r="458" spans="1:7" s="4" customFormat="1" ht="37.5" outlineLevel="4">
      <c r="A458" s="182" t="s">
        <v>13</v>
      </c>
      <c r="B458" s="181" t="s">
        <v>516</v>
      </c>
      <c r="C458" s="181" t="s">
        <v>109</v>
      </c>
      <c r="D458" s="181" t="s">
        <v>544</v>
      </c>
      <c r="E458" s="189" t="s">
        <v>14</v>
      </c>
      <c r="F458" s="206">
        <v>2618572.28</v>
      </c>
      <c r="G458" s="206">
        <v>2723315.17</v>
      </c>
    </row>
    <row r="459" spans="1:7" s="4" customFormat="1" ht="56.25" outlineLevel="5">
      <c r="A459" s="182" t="s">
        <v>509</v>
      </c>
      <c r="B459" s="181" t="s">
        <v>516</v>
      </c>
      <c r="C459" s="181" t="s">
        <v>109</v>
      </c>
      <c r="D459" s="181" t="s">
        <v>510</v>
      </c>
      <c r="E459" s="189" t="s">
        <v>6</v>
      </c>
      <c r="F459" s="185">
        <f>F460+F462+F464</f>
        <v>2869629.36</v>
      </c>
      <c r="G459" s="185">
        <f>G460+G462+G464</f>
        <v>2974354.8</v>
      </c>
    </row>
    <row r="460" spans="1:7" s="4" customFormat="1" ht="93.75" outlineLevel="6">
      <c r="A460" s="182" t="s">
        <v>11</v>
      </c>
      <c r="B460" s="181" t="s">
        <v>516</v>
      </c>
      <c r="C460" s="181" t="s">
        <v>109</v>
      </c>
      <c r="D460" s="181" t="s">
        <v>510</v>
      </c>
      <c r="E460" s="189" t="s">
        <v>12</v>
      </c>
      <c r="F460" s="185">
        <f>F461</f>
        <v>2618129.36</v>
      </c>
      <c r="G460" s="185">
        <f>G461</f>
        <v>2722854.8</v>
      </c>
    </row>
    <row r="461" spans="1:7" s="4" customFormat="1" ht="37.5" outlineLevel="7">
      <c r="A461" s="182" t="s">
        <v>13</v>
      </c>
      <c r="B461" s="181" t="s">
        <v>516</v>
      </c>
      <c r="C461" s="181" t="s">
        <v>109</v>
      </c>
      <c r="D461" s="181" t="s">
        <v>510</v>
      </c>
      <c r="E461" s="189" t="s">
        <v>14</v>
      </c>
      <c r="F461" s="185">
        <v>2618129.36</v>
      </c>
      <c r="G461" s="185">
        <v>2722854.8</v>
      </c>
    </row>
    <row r="462" spans="1:7" s="4" customFormat="1" ht="37.5" outlineLevel="7">
      <c r="A462" s="182" t="s">
        <v>15</v>
      </c>
      <c r="B462" s="181" t="s">
        <v>516</v>
      </c>
      <c r="C462" s="181" t="s">
        <v>109</v>
      </c>
      <c r="D462" s="181" t="s">
        <v>510</v>
      </c>
      <c r="E462" s="189" t="s">
        <v>16</v>
      </c>
      <c r="F462" s="185">
        <f>F463</f>
        <v>246000</v>
      </c>
      <c r="G462" s="185">
        <f>G463</f>
        <v>246000</v>
      </c>
    </row>
    <row r="463" spans="1:7" s="4" customFormat="1" ht="56.25" outlineLevel="7">
      <c r="A463" s="182" t="s">
        <v>17</v>
      </c>
      <c r="B463" s="181" t="s">
        <v>516</v>
      </c>
      <c r="C463" s="181" t="s">
        <v>109</v>
      </c>
      <c r="D463" s="181" t="s">
        <v>510</v>
      </c>
      <c r="E463" s="189" t="s">
        <v>18</v>
      </c>
      <c r="F463" s="206">
        <v>246000</v>
      </c>
      <c r="G463" s="206">
        <v>246000</v>
      </c>
    </row>
    <row r="464" spans="1:7" ht="18.75" outlineLevel="2">
      <c r="A464" s="182" t="s">
        <v>19</v>
      </c>
      <c r="B464" s="181" t="s">
        <v>516</v>
      </c>
      <c r="C464" s="181" t="s">
        <v>109</v>
      </c>
      <c r="D464" s="181" t="s">
        <v>510</v>
      </c>
      <c r="E464" s="189" t="s">
        <v>20</v>
      </c>
      <c r="F464" s="185">
        <f>F465</f>
        <v>5500</v>
      </c>
      <c r="G464" s="185">
        <f>G465</f>
        <v>5500</v>
      </c>
    </row>
    <row r="465" spans="1:8" s="72" customFormat="1" ht="18.75" outlineLevel="3">
      <c r="A465" s="182" t="s">
        <v>21</v>
      </c>
      <c r="B465" s="181" t="s">
        <v>516</v>
      </c>
      <c r="C465" s="181" t="s">
        <v>109</v>
      </c>
      <c r="D465" s="181" t="s">
        <v>510</v>
      </c>
      <c r="E465" s="189" t="s">
        <v>22</v>
      </c>
      <c r="F465" s="206">
        <v>5500</v>
      </c>
      <c r="G465" s="206">
        <v>5500</v>
      </c>
      <c r="H465" s="73"/>
    </row>
    <row r="466" spans="1:7" ht="37.5" outlineLevel="4">
      <c r="A466" s="182" t="s">
        <v>546</v>
      </c>
      <c r="B466" s="181" t="s">
        <v>516</v>
      </c>
      <c r="C466" s="181" t="s">
        <v>109</v>
      </c>
      <c r="D466" s="181" t="s">
        <v>545</v>
      </c>
      <c r="E466" s="189" t="s">
        <v>6</v>
      </c>
      <c r="F466" s="185">
        <f>F467</f>
        <v>180000</v>
      </c>
      <c r="G466" s="185">
        <f>G467</f>
        <v>180000</v>
      </c>
    </row>
    <row r="467" spans="1:7" ht="93.75" outlineLevel="5">
      <c r="A467" s="182" t="s">
        <v>11</v>
      </c>
      <c r="B467" s="181" t="s">
        <v>516</v>
      </c>
      <c r="C467" s="181" t="s">
        <v>109</v>
      </c>
      <c r="D467" s="181" t="s">
        <v>545</v>
      </c>
      <c r="E467" s="189" t="s">
        <v>12</v>
      </c>
      <c r="F467" s="185">
        <f>F468</f>
        <v>180000</v>
      </c>
      <c r="G467" s="185">
        <f>G468</f>
        <v>180000</v>
      </c>
    </row>
    <row r="468" spans="1:7" ht="35.25" customHeight="1" outlineLevel="6">
      <c r="A468" s="182" t="s">
        <v>13</v>
      </c>
      <c r="B468" s="181" t="s">
        <v>516</v>
      </c>
      <c r="C468" s="181" t="s">
        <v>109</v>
      </c>
      <c r="D468" s="181" t="s">
        <v>545</v>
      </c>
      <c r="E468" s="189" t="s">
        <v>14</v>
      </c>
      <c r="F468" s="206">
        <v>180000</v>
      </c>
      <c r="G468" s="206">
        <v>180000</v>
      </c>
    </row>
    <row r="469" spans="1:7" ht="22.5" customHeight="1" hidden="1" outlineLevel="7">
      <c r="A469" s="182" t="s">
        <v>9</v>
      </c>
      <c r="B469" s="181" t="s">
        <v>516</v>
      </c>
      <c r="C469" s="181" t="s">
        <v>10</v>
      </c>
      <c r="D469" s="181" t="s">
        <v>126</v>
      </c>
      <c r="E469" s="189" t="s">
        <v>6</v>
      </c>
      <c r="F469" s="185">
        <f aca="true" t="shared" si="30" ref="F469:G472">F470</f>
        <v>0</v>
      </c>
      <c r="G469" s="185">
        <f t="shared" si="30"/>
        <v>0</v>
      </c>
    </row>
    <row r="470" spans="1:8" s="72" customFormat="1" ht="37.5" hidden="1" outlineLevel="7">
      <c r="A470" s="182" t="s">
        <v>132</v>
      </c>
      <c r="B470" s="181" t="s">
        <v>516</v>
      </c>
      <c r="C470" s="181" t="s">
        <v>10</v>
      </c>
      <c r="D470" s="181" t="s">
        <v>127</v>
      </c>
      <c r="E470" s="189" t="s">
        <v>6</v>
      </c>
      <c r="F470" s="185">
        <f t="shared" si="30"/>
        <v>0</v>
      </c>
      <c r="G470" s="185">
        <f t="shared" si="30"/>
        <v>0</v>
      </c>
      <c r="H470" s="73"/>
    </row>
    <row r="471" spans="1:7" ht="18.75" hidden="1" outlineLevel="7">
      <c r="A471" s="182" t="s">
        <v>120</v>
      </c>
      <c r="B471" s="181" t="s">
        <v>516</v>
      </c>
      <c r="C471" s="181" t="s">
        <v>10</v>
      </c>
      <c r="D471" s="181" t="s">
        <v>143</v>
      </c>
      <c r="E471" s="189" t="s">
        <v>6</v>
      </c>
      <c r="F471" s="185">
        <f t="shared" si="30"/>
        <v>0</v>
      </c>
      <c r="G471" s="185">
        <f t="shared" si="30"/>
        <v>0</v>
      </c>
    </row>
    <row r="472" spans="1:7" ht="93.75" hidden="1" outlineLevel="7">
      <c r="A472" s="182" t="s">
        <v>11</v>
      </c>
      <c r="B472" s="181" t="s">
        <v>516</v>
      </c>
      <c r="C472" s="181" t="s">
        <v>10</v>
      </c>
      <c r="D472" s="181" t="s">
        <v>143</v>
      </c>
      <c r="E472" s="189" t="s">
        <v>12</v>
      </c>
      <c r="F472" s="185">
        <f t="shared" si="30"/>
        <v>0</v>
      </c>
      <c r="G472" s="185">
        <f t="shared" si="30"/>
        <v>0</v>
      </c>
    </row>
    <row r="473" spans="1:7" ht="21" customHeight="1" hidden="1" outlineLevel="7">
      <c r="A473" s="182" t="s">
        <v>13</v>
      </c>
      <c r="B473" s="181" t="s">
        <v>516</v>
      </c>
      <c r="C473" s="181" t="s">
        <v>10</v>
      </c>
      <c r="D473" s="181" t="s">
        <v>143</v>
      </c>
      <c r="E473" s="189" t="s">
        <v>14</v>
      </c>
      <c r="F473" s="185"/>
      <c r="G473" s="185"/>
    </row>
    <row r="474" spans="1:8" s="3" customFormat="1" ht="18.75" collapsed="1">
      <c r="A474" s="182" t="s">
        <v>23</v>
      </c>
      <c r="B474" s="181" t="s">
        <v>516</v>
      </c>
      <c r="C474" s="181" t="s">
        <v>24</v>
      </c>
      <c r="D474" s="181" t="s">
        <v>126</v>
      </c>
      <c r="E474" s="189" t="s">
        <v>6</v>
      </c>
      <c r="F474" s="185">
        <f>F475+F480</f>
        <v>137280</v>
      </c>
      <c r="G474" s="185">
        <f>G475+G480</f>
        <v>137280</v>
      </c>
      <c r="H474" s="169"/>
    </row>
    <row r="475" spans="1:8" s="72" customFormat="1" ht="56.25" outlineLevel="1">
      <c r="A475" s="219" t="s">
        <v>427</v>
      </c>
      <c r="B475" s="220" t="s">
        <v>516</v>
      </c>
      <c r="C475" s="220" t="s">
        <v>24</v>
      </c>
      <c r="D475" s="220" t="s">
        <v>128</v>
      </c>
      <c r="E475" s="221" t="s">
        <v>6</v>
      </c>
      <c r="F475" s="191">
        <f aca="true" t="shared" si="31" ref="F475:G478">F476</f>
        <v>33280</v>
      </c>
      <c r="G475" s="191">
        <f t="shared" si="31"/>
        <v>33280</v>
      </c>
      <c r="H475" s="73"/>
    </row>
    <row r="476" spans="1:7" ht="56.25" outlineLevel="2">
      <c r="A476" s="223" t="s">
        <v>214</v>
      </c>
      <c r="B476" s="181" t="s">
        <v>516</v>
      </c>
      <c r="C476" s="181" t="s">
        <v>24</v>
      </c>
      <c r="D476" s="181" t="s">
        <v>316</v>
      </c>
      <c r="E476" s="189" t="s">
        <v>6</v>
      </c>
      <c r="F476" s="185">
        <f t="shared" si="31"/>
        <v>33280</v>
      </c>
      <c r="G476" s="185">
        <f t="shared" si="31"/>
        <v>33280</v>
      </c>
    </row>
    <row r="477" spans="1:8" s="72" customFormat="1" ht="18.75" outlineLevel="3">
      <c r="A477" s="223" t="s">
        <v>322</v>
      </c>
      <c r="B477" s="181" t="s">
        <v>516</v>
      </c>
      <c r="C477" s="181" t="s">
        <v>24</v>
      </c>
      <c r="D477" s="181" t="s">
        <v>317</v>
      </c>
      <c r="E477" s="189" t="s">
        <v>6</v>
      </c>
      <c r="F477" s="185">
        <f t="shared" si="31"/>
        <v>33280</v>
      </c>
      <c r="G477" s="185">
        <f t="shared" si="31"/>
        <v>33280</v>
      </c>
      <c r="H477" s="73"/>
    </row>
    <row r="478" spans="1:7" ht="37.5" outlineLevel="4">
      <c r="A478" s="182" t="s">
        <v>15</v>
      </c>
      <c r="B478" s="181" t="s">
        <v>516</v>
      </c>
      <c r="C478" s="181" t="s">
        <v>24</v>
      </c>
      <c r="D478" s="181" t="s">
        <v>317</v>
      </c>
      <c r="E478" s="189" t="s">
        <v>16</v>
      </c>
      <c r="F478" s="185">
        <f t="shared" si="31"/>
        <v>33280</v>
      </c>
      <c r="G478" s="185">
        <f t="shared" si="31"/>
        <v>33280</v>
      </c>
    </row>
    <row r="479" spans="1:7" ht="56.25" outlineLevel="4">
      <c r="A479" s="182" t="s">
        <v>17</v>
      </c>
      <c r="B479" s="181" t="s">
        <v>516</v>
      </c>
      <c r="C479" s="181" t="s">
        <v>24</v>
      </c>
      <c r="D479" s="181" t="s">
        <v>317</v>
      </c>
      <c r="E479" s="189" t="s">
        <v>18</v>
      </c>
      <c r="F479" s="185">
        <v>33280</v>
      </c>
      <c r="G479" s="185">
        <v>33280</v>
      </c>
    </row>
    <row r="480" spans="1:7" s="4" customFormat="1" ht="37.5" outlineLevel="5">
      <c r="A480" s="219" t="s">
        <v>132</v>
      </c>
      <c r="B480" s="220" t="s">
        <v>516</v>
      </c>
      <c r="C480" s="220" t="s">
        <v>24</v>
      </c>
      <c r="D480" s="220" t="s">
        <v>127</v>
      </c>
      <c r="E480" s="221" t="s">
        <v>6</v>
      </c>
      <c r="F480" s="243">
        <f aca="true" t="shared" si="32" ref="F480:G482">F481</f>
        <v>104000</v>
      </c>
      <c r="G480" s="243">
        <f t="shared" si="32"/>
        <v>104000</v>
      </c>
    </row>
    <row r="481" spans="1:7" s="4" customFormat="1" ht="37.5" outlineLevel="6">
      <c r="A481" s="182" t="s">
        <v>547</v>
      </c>
      <c r="B481" s="181" t="s">
        <v>516</v>
      </c>
      <c r="C481" s="181" t="s">
        <v>24</v>
      </c>
      <c r="D481" s="236">
        <v>9909970201</v>
      </c>
      <c r="E481" s="189" t="s">
        <v>6</v>
      </c>
      <c r="F481" s="241">
        <f t="shared" si="32"/>
        <v>104000</v>
      </c>
      <c r="G481" s="241">
        <f t="shared" si="32"/>
        <v>104000</v>
      </c>
    </row>
    <row r="482" spans="1:7" s="4" customFormat="1" ht="37.5" outlineLevel="7">
      <c r="A482" s="182" t="s">
        <v>15</v>
      </c>
      <c r="B482" s="181" t="s">
        <v>516</v>
      </c>
      <c r="C482" s="181" t="s">
        <v>24</v>
      </c>
      <c r="D482" s="236">
        <v>9909970201</v>
      </c>
      <c r="E482" s="189" t="s">
        <v>16</v>
      </c>
      <c r="F482" s="241">
        <f t="shared" si="32"/>
        <v>104000</v>
      </c>
      <c r="G482" s="241">
        <f t="shared" si="32"/>
        <v>104000</v>
      </c>
    </row>
    <row r="483" spans="1:7" s="4" customFormat="1" ht="41.25" customHeight="1" outlineLevel="7">
      <c r="A483" s="182" t="s">
        <v>17</v>
      </c>
      <c r="B483" s="181" t="s">
        <v>516</v>
      </c>
      <c r="C483" s="181" t="s">
        <v>24</v>
      </c>
      <c r="D483" s="236">
        <v>9909970201</v>
      </c>
      <c r="E483" s="189" t="s">
        <v>18</v>
      </c>
      <c r="F483" s="185">
        <v>104000</v>
      </c>
      <c r="G483" s="185">
        <v>104000</v>
      </c>
    </row>
    <row r="484" spans="1:7" s="4" customFormat="1" ht="56.25" outlineLevel="7">
      <c r="A484" s="214" t="s">
        <v>561</v>
      </c>
      <c r="B484" s="215" t="s">
        <v>551</v>
      </c>
      <c r="C484" s="215" t="s">
        <v>5</v>
      </c>
      <c r="D484" s="215" t="s">
        <v>126</v>
      </c>
      <c r="E484" s="216" t="s">
        <v>6</v>
      </c>
      <c r="F484" s="238">
        <f>F485+F624+F640</f>
        <v>586355696.06</v>
      </c>
      <c r="G484" s="238">
        <f>G485+G624+G640</f>
        <v>605224724.99</v>
      </c>
    </row>
    <row r="485" spans="1:7" s="4" customFormat="1" ht="18.75" outlineLevel="7">
      <c r="A485" s="219" t="s">
        <v>69</v>
      </c>
      <c r="B485" s="220" t="s">
        <v>551</v>
      </c>
      <c r="C485" s="220" t="s">
        <v>70</v>
      </c>
      <c r="D485" s="220" t="s">
        <v>126</v>
      </c>
      <c r="E485" s="221" t="s">
        <v>6</v>
      </c>
      <c r="F485" s="191">
        <f>F486+F522+F585+F604+F562</f>
        <v>581866627.06</v>
      </c>
      <c r="G485" s="191">
        <f>G486+G522+G585+G604+G562</f>
        <v>600735655.99</v>
      </c>
    </row>
    <row r="486" spans="1:7" s="4" customFormat="1" ht="18.75" outlineLevel="7">
      <c r="A486" s="182" t="s">
        <v>110</v>
      </c>
      <c r="B486" s="181" t="s">
        <v>551</v>
      </c>
      <c r="C486" s="181" t="s">
        <v>111</v>
      </c>
      <c r="D486" s="181" t="s">
        <v>126</v>
      </c>
      <c r="E486" s="189" t="s">
        <v>6</v>
      </c>
      <c r="F486" s="185">
        <f>F487</f>
        <v>136647891</v>
      </c>
      <c r="G486" s="185">
        <f>G487</f>
        <v>141527643.1</v>
      </c>
    </row>
    <row r="487" spans="1:7" s="4" customFormat="1" ht="56.25" outlineLevel="7">
      <c r="A487" s="219" t="s">
        <v>398</v>
      </c>
      <c r="B487" s="220" t="s">
        <v>551</v>
      </c>
      <c r="C487" s="220" t="s">
        <v>111</v>
      </c>
      <c r="D487" s="220" t="s">
        <v>138</v>
      </c>
      <c r="E487" s="221" t="s">
        <v>6</v>
      </c>
      <c r="F487" s="191">
        <f>F488</f>
        <v>136647891</v>
      </c>
      <c r="G487" s="191">
        <f>G488</f>
        <v>141527643.1</v>
      </c>
    </row>
    <row r="488" spans="1:7" s="4" customFormat="1" ht="56.25" outlineLevel="7">
      <c r="A488" s="182" t="s">
        <v>399</v>
      </c>
      <c r="B488" s="181" t="s">
        <v>551</v>
      </c>
      <c r="C488" s="181" t="s">
        <v>111</v>
      </c>
      <c r="D488" s="181" t="s">
        <v>139</v>
      </c>
      <c r="E488" s="189" t="s">
        <v>6</v>
      </c>
      <c r="F488" s="185">
        <f>F489+F496</f>
        <v>136647891</v>
      </c>
      <c r="G488" s="185">
        <f>G489+G496</f>
        <v>141527643.1</v>
      </c>
    </row>
    <row r="489" spans="1:7" s="4" customFormat="1" ht="56.25" outlineLevel="7">
      <c r="A489" s="223" t="s">
        <v>202</v>
      </c>
      <c r="B489" s="181" t="s">
        <v>551</v>
      </c>
      <c r="C489" s="181" t="s">
        <v>111</v>
      </c>
      <c r="D489" s="181" t="s">
        <v>220</v>
      </c>
      <c r="E489" s="189" t="s">
        <v>6</v>
      </c>
      <c r="F489" s="185">
        <f>F490+F493</f>
        <v>134598391</v>
      </c>
      <c r="G489" s="185">
        <f>G490+G493</f>
        <v>140978143.1</v>
      </c>
    </row>
    <row r="490" spans="1:7" s="4" customFormat="1" ht="56.25" outlineLevel="7">
      <c r="A490" s="182" t="s">
        <v>113</v>
      </c>
      <c r="B490" s="181" t="s">
        <v>551</v>
      </c>
      <c r="C490" s="181" t="s">
        <v>111</v>
      </c>
      <c r="D490" s="181" t="s">
        <v>144</v>
      </c>
      <c r="E490" s="189" t="s">
        <v>6</v>
      </c>
      <c r="F490" s="185">
        <f>F491</f>
        <v>48674961</v>
      </c>
      <c r="G490" s="185">
        <f>G491</f>
        <v>50130008.1</v>
      </c>
    </row>
    <row r="491" spans="1:7" s="4" customFormat="1" ht="56.25" outlineLevel="7">
      <c r="A491" s="182" t="s">
        <v>37</v>
      </c>
      <c r="B491" s="181" t="s">
        <v>551</v>
      </c>
      <c r="C491" s="181" t="s">
        <v>111</v>
      </c>
      <c r="D491" s="181" t="s">
        <v>144</v>
      </c>
      <c r="E491" s="189" t="s">
        <v>38</v>
      </c>
      <c r="F491" s="185">
        <f>F492</f>
        <v>48674961</v>
      </c>
      <c r="G491" s="185">
        <f>G492</f>
        <v>50130008.1</v>
      </c>
    </row>
    <row r="492" spans="1:7" s="4" customFormat="1" ht="18.75" outlineLevel="7">
      <c r="A492" s="182" t="s">
        <v>74</v>
      </c>
      <c r="B492" s="181" t="s">
        <v>551</v>
      </c>
      <c r="C492" s="181" t="s">
        <v>111</v>
      </c>
      <c r="D492" s="181" t="s">
        <v>144</v>
      </c>
      <c r="E492" s="189" t="s">
        <v>75</v>
      </c>
      <c r="F492" s="241">
        <v>48674961</v>
      </c>
      <c r="G492" s="241">
        <v>50130008.1</v>
      </c>
    </row>
    <row r="493" spans="1:7" s="4" customFormat="1" ht="112.5" outlineLevel="7">
      <c r="A493" s="223" t="s">
        <v>400</v>
      </c>
      <c r="B493" s="181" t="s">
        <v>551</v>
      </c>
      <c r="C493" s="181" t="s">
        <v>111</v>
      </c>
      <c r="D493" s="181" t="s">
        <v>145</v>
      </c>
      <c r="E493" s="189" t="s">
        <v>6</v>
      </c>
      <c r="F493" s="185">
        <f>F494</f>
        <v>85923430</v>
      </c>
      <c r="G493" s="185">
        <f>G494</f>
        <v>90848135</v>
      </c>
    </row>
    <row r="494" spans="1:7" s="4" customFormat="1" ht="56.25" outlineLevel="7">
      <c r="A494" s="182" t="s">
        <v>37</v>
      </c>
      <c r="B494" s="181" t="s">
        <v>551</v>
      </c>
      <c r="C494" s="181" t="s">
        <v>111</v>
      </c>
      <c r="D494" s="181" t="s">
        <v>145</v>
      </c>
      <c r="E494" s="189" t="s">
        <v>38</v>
      </c>
      <c r="F494" s="185">
        <f>F495</f>
        <v>85923430</v>
      </c>
      <c r="G494" s="185">
        <f>G495</f>
        <v>90848135</v>
      </c>
    </row>
    <row r="495" spans="1:7" s="4" customFormat="1" ht="24.75" customHeight="1" outlineLevel="7">
      <c r="A495" s="182" t="s">
        <v>74</v>
      </c>
      <c r="B495" s="181" t="s">
        <v>551</v>
      </c>
      <c r="C495" s="181" t="s">
        <v>111</v>
      </c>
      <c r="D495" s="181" t="s">
        <v>145</v>
      </c>
      <c r="E495" s="189" t="s">
        <v>75</v>
      </c>
      <c r="F495" s="116">
        <v>85923430</v>
      </c>
      <c r="G495" s="116">
        <v>90848135</v>
      </c>
    </row>
    <row r="496" spans="1:7" s="4" customFormat="1" ht="37.5" outlineLevel="7">
      <c r="A496" s="223" t="s">
        <v>203</v>
      </c>
      <c r="B496" s="181" t="s">
        <v>551</v>
      </c>
      <c r="C496" s="181" t="s">
        <v>111</v>
      </c>
      <c r="D496" s="181" t="s">
        <v>222</v>
      </c>
      <c r="E496" s="189" t="s">
        <v>6</v>
      </c>
      <c r="F496" s="206">
        <f>F515+F497+F500+F503+F506</f>
        <v>2049500</v>
      </c>
      <c r="G496" s="206">
        <f>G515+G497+G500+G503+G506</f>
        <v>549500</v>
      </c>
    </row>
    <row r="497" spans="1:7" s="4" customFormat="1" ht="56.25" outlineLevel="7">
      <c r="A497" s="182" t="s">
        <v>283</v>
      </c>
      <c r="B497" s="181" t="s">
        <v>551</v>
      </c>
      <c r="C497" s="181" t="s">
        <v>111</v>
      </c>
      <c r="D497" s="181" t="s">
        <v>284</v>
      </c>
      <c r="E497" s="189" t="s">
        <v>6</v>
      </c>
      <c r="F497" s="206">
        <f>F498</f>
        <v>97500</v>
      </c>
      <c r="G497" s="206">
        <f>G498</f>
        <v>97500</v>
      </c>
    </row>
    <row r="498" spans="1:7" s="4" customFormat="1" ht="0.75" customHeight="1" outlineLevel="7">
      <c r="A498" s="182" t="s">
        <v>37</v>
      </c>
      <c r="B498" s="181" t="s">
        <v>551</v>
      </c>
      <c r="C498" s="181" t="s">
        <v>111</v>
      </c>
      <c r="D498" s="181" t="s">
        <v>284</v>
      </c>
      <c r="E498" s="189" t="s">
        <v>38</v>
      </c>
      <c r="F498" s="206">
        <f>F499</f>
        <v>97500</v>
      </c>
      <c r="G498" s="206">
        <f>G499</f>
        <v>97500</v>
      </c>
    </row>
    <row r="499" spans="1:7" s="4" customFormat="1" ht="18.75" outlineLevel="7">
      <c r="A499" s="182" t="s">
        <v>74</v>
      </c>
      <c r="B499" s="181" t="s">
        <v>551</v>
      </c>
      <c r="C499" s="181" t="s">
        <v>111</v>
      </c>
      <c r="D499" s="181" t="s">
        <v>284</v>
      </c>
      <c r="E499" s="189" t="s">
        <v>75</v>
      </c>
      <c r="F499" s="206">
        <v>97500</v>
      </c>
      <c r="G499" s="206">
        <v>97500</v>
      </c>
    </row>
    <row r="500" spans="1:7" s="4" customFormat="1" ht="37.5" outlineLevel="7">
      <c r="A500" s="182" t="s">
        <v>269</v>
      </c>
      <c r="B500" s="181" t="s">
        <v>551</v>
      </c>
      <c r="C500" s="181" t="s">
        <v>111</v>
      </c>
      <c r="D500" s="181" t="s">
        <v>285</v>
      </c>
      <c r="E500" s="189" t="s">
        <v>6</v>
      </c>
      <c r="F500" s="241">
        <f>F501</f>
        <v>152000</v>
      </c>
      <c r="G500" s="241">
        <f>G501</f>
        <v>152000</v>
      </c>
    </row>
    <row r="501" spans="1:7" s="4" customFormat="1" ht="56.25" outlineLevel="7">
      <c r="A501" s="182" t="s">
        <v>37</v>
      </c>
      <c r="B501" s="181" t="s">
        <v>551</v>
      </c>
      <c r="C501" s="181" t="s">
        <v>111</v>
      </c>
      <c r="D501" s="181" t="s">
        <v>285</v>
      </c>
      <c r="E501" s="189" t="s">
        <v>38</v>
      </c>
      <c r="F501" s="241">
        <f>F502</f>
        <v>152000</v>
      </c>
      <c r="G501" s="241">
        <f>G502</f>
        <v>152000</v>
      </c>
    </row>
    <row r="502" spans="1:7" s="4" customFormat="1" ht="18.75" outlineLevel="7">
      <c r="A502" s="182" t="s">
        <v>74</v>
      </c>
      <c r="B502" s="181" t="s">
        <v>551</v>
      </c>
      <c r="C502" s="181" t="s">
        <v>111</v>
      </c>
      <c r="D502" s="181" t="s">
        <v>285</v>
      </c>
      <c r="E502" s="189" t="s">
        <v>75</v>
      </c>
      <c r="F502" s="206">
        <v>152000</v>
      </c>
      <c r="G502" s="206">
        <v>152000</v>
      </c>
    </row>
    <row r="503" spans="1:7" s="4" customFormat="1" ht="18.75" outlineLevel="7">
      <c r="A503" s="182" t="s">
        <v>312</v>
      </c>
      <c r="B503" s="181" t="s">
        <v>551</v>
      </c>
      <c r="C503" s="181" t="s">
        <v>111</v>
      </c>
      <c r="D503" s="181" t="s">
        <v>549</v>
      </c>
      <c r="E503" s="181" t="s">
        <v>6</v>
      </c>
      <c r="F503" s="206">
        <f>F504</f>
        <v>400000</v>
      </c>
      <c r="G503" s="206">
        <f>G504</f>
        <v>200000</v>
      </c>
    </row>
    <row r="504" spans="1:7" s="4" customFormat="1" ht="56.25" outlineLevel="7">
      <c r="A504" s="182" t="s">
        <v>37</v>
      </c>
      <c r="B504" s="181" t="s">
        <v>551</v>
      </c>
      <c r="C504" s="181" t="s">
        <v>111</v>
      </c>
      <c r="D504" s="181" t="s">
        <v>549</v>
      </c>
      <c r="E504" s="181" t="s">
        <v>38</v>
      </c>
      <c r="F504" s="206">
        <f>F505</f>
        <v>400000</v>
      </c>
      <c r="G504" s="206">
        <f>G505</f>
        <v>200000</v>
      </c>
    </row>
    <row r="505" spans="1:7" ht="18.75" outlineLevel="7">
      <c r="A505" s="182" t="s">
        <v>74</v>
      </c>
      <c r="B505" s="181" t="s">
        <v>551</v>
      </c>
      <c r="C505" s="181" t="s">
        <v>111</v>
      </c>
      <c r="D505" s="181" t="s">
        <v>549</v>
      </c>
      <c r="E505" s="181" t="s">
        <v>75</v>
      </c>
      <c r="F505" s="206">
        <v>400000</v>
      </c>
      <c r="G505" s="206">
        <v>200000</v>
      </c>
    </row>
    <row r="506" spans="1:7" ht="56.25" outlineLevel="7">
      <c r="A506" s="223" t="s">
        <v>470</v>
      </c>
      <c r="B506" s="181" t="s">
        <v>551</v>
      </c>
      <c r="C506" s="181" t="s">
        <v>111</v>
      </c>
      <c r="D506" s="181" t="s">
        <v>471</v>
      </c>
      <c r="E506" s="181" t="s">
        <v>6</v>
      </c>
      <c r="F506" s="206">
        <f>F507</f>
        <v>1400000</v>
      </c>
      <c r="G506" s="206">
        <f>G507</f>
        <v>100000</v>
      </c>
    </row>
    <row r="507" spans="1:7" ht="56.25" outlineLevel="7">
      <c r="A507" s="182" t="s">
        <v>37</v>
      </c>
      <c r="B507" s="181" t="s">
        <v>551</v>
      </c>
      <c r="C507" s="181" t="s">
        <v>111</v>
      </c>
      <c r="D507" s="181" t="s">
        <v>471</v>
      </c>
      <c r="E507" s="181" t="s">
        <v>38</v>
      </c>
      <c r="F507" s="206">
        <f>F508</f>
        <v>1400000</v>
      </c>
      <c r="G507" s="206">
        <f>G508</f>
        <v>100000</v>
      </c>
    </row>
    <row r="508" spans="1:7" ht="20.25" customHeight="1" outlineLevel="2">
      <c r="A508" s="182" t="s">
        <v>74</v>
      </c>
      <c r="B508" s="181" t="s">
        <v>551</v>
      </c>
      <c r="C508" s="181" t="s">
        <v>111</v>
      </c>
      <c r="D508" s="181" t="s">
        <v>471</v>
      </c>
      <c r="E508" s="181" t="s">
        <v>75</v>
      </c>
      <c r="F508" s="206">
        <v>1400000</v>
      </c>
      <c r="G508" s="206">
        <v>100000</v>
      </c>
    </row>
    <row r="509" spans="1:8" s="72" customFormat="1" ht="0.75" customHeight="1" hidden="1" outlineLevel="3">
      <c r="A509" s="182" t="s">
        <v>751</v>
      </c>
      <c r="B509" s="181" t="s">
        <v>551</v>
      </c>
      <c r="C509" s="181" t="s">
        <v>111</v>
      </c>
      <c r="D509" s="181" t="s">
        <v>752</v>
      </c>
      <c r="E509" s="181" t="s">
        <v>6</v>
      </c>
      <c r="F509" s="206">
        <f>F510</f>
        <v>0</v>
      </c>
      <c r="G509" s="206">
        <f>G510</f>
        <v>0</v>
      </c>
      <c r="H509" s="73"/>
    </row>
    <row r="510" spans="1:7" ht="13.5" customHeight="1" hidden="1" outlineLevel="4">
      <c r="A510" s="182" t="s">
        <v>37</v>
      </c>
      <c r="B510" s="181" t="s">
        <v>551</v>
      </c>
      <c r="C510" s="181" t="s">
        <v>111</v>
      </c>
      <c r="D510" s="181" t="s">
        <v>752</v>
      </c>
      <c r="E510" s="181" t="s">
        <v>38</v>
      </c>
      <c r="F510" s="206">
        <f>F511</f>
        <v>0</v>
      </c>
      <c r="G510" s="206">
        <f>G511</f>
        <v>0</v>
      </c>
    </row>
    <row r="511" spans="1:7" ht="22.5" customHeight="1" hidden="1" outlineLevel="4">
      <c r="A511" s="182" t="s">
        <v>74</v>
      </c>
      <c r="B511" s="181" t="s">
        <v>551</v>
      </c>
      <c r="C511" s="181" t="s">
        <v>111</v>
      </c>
      <c r="D511" s="181" t="s">
        <v>752</v>
      </c>
      <c r="E511" s="181" t="s">
        <v>75</v>
      </c>
      <c r="F511" s="206"/>
      <c r="G511" s="206"/>
    </row>
    <row r="512" spans="1:7" ht="83.25" customHeight="1" hidden="1" outlineLevel="4">
      <c r="A512" s="209" t="s">
        <v>611</v>
      </c>
      <c r="B512" s="181" t="s">
        <v>551</v>
      </c>
      <c r="C512" s="181" t="s">
        <v>111</v>
      </c>
      <c r="D512" s="181" t="s">
        <v>612</v>
      </c>
      <c r="E512" s="181" t="s">
        <v>6</v>
      </c>
      <c r="F512" s="206">
        <f>F513</f>
        <v>0</v>
      </c>
      <c r="G512" s="206">
        <f>G513</f>
        <v>0</v>
      </c>
    </row>
    <row r="513" spans="1:7" ht="56.25" hidden="1" outlineLevel="4">
      <c r="A513" s="182" t="s">
        <v>37</v>
      </c>
      <c r="B513" s="181" t="s">
        <v>551</v>
      </c>
      <c r="C513" s="181" t="s">
        <v>111</v>
      </c>
      <c r="D513" s="181" t="s">
        <v>612</v>
      </c>
      <c r="E513" s="181" t="s">
        <v>38</v>
      </c>
      <c r="F513" s="206">
        <f>F514</f>
        <v>0</v>
      </c>
      <c r="G513" s="206">
        <f>G514</f>
        <v>0</v>
      </c>
    </row>
    <row r="514" spans="1:7" ht="18.75" hidden="1" outlineLevel="4">
      <c r="A514" s="182" t="s">
        <v>74</v>
      </c>
      <c r="B514" s="181" t="s">
        <v>551</v>
      </c>
      <c r="C514" s="181" t="s">
        <v>111</v>
      </c>
      <c r="D514" s="181" t="s">
        <v>612</v>
      </c>
      <c r="E514" s="181" t="s">
        <v>75</v>
      </c>
      <c r="F514" s="206">
        <v>0</v>
      </c>
      <c r="G514" s="206">
        <v>0</v>
      </c>
    </row>
    <row r="515" spans="1:7" ht="75" hidden="1" outlineLevel="5">
      <c r="A515" s="182" t="s">
        <v>455</v>
      </c>
      <c r="B515" s="181" t="s">
        <v>551</v>
      </c>
      <c r="C515" s="181" t="s">
        <v>111</v>
      </c>
      <c r="D515" s="181" t="s">
        <v>456</v>
      </c>
      <c r="E515" s="189" t="s">
        <v>6</v>
      </c>
      <c r="F515" s="241">
        <f>F516</f>
        <v>0</v>
      </c>
      <c r="G515" s="241">
        <f>G516</f>
        <v>0</v>
      </c>
    </row>
    <row r="516" spans="1:7" ht="36.75" customHeight="1" hidden="1" outlineLevel="6">
      <c r="A516" s="182" t="s">
        <v>37</v>
      </c>
      <c r="B516" s="181" t="s">
        <v>551</v>
      </c>
      <c r="C516" s="181" t="s">
        <v>111</v>
      </c>
      <c r="D516" s="181" t="s">
        <v>456</v>
      </c>
      <c r="E516" s="189" t="s">
        <v>38</v>
      </c>
      <c r="F516" s="241">
        <f>F517</f>
        <v>0</v>
      </c>
      <c r="G516" s="241">
        <f>G517</f>
        <v>0</v>
      </c>
    </row>
    <row r="517" spans="1:7" ht="18" customHeight="1" hidden="1" outlineLevel="7">
      <c r="A517" s="182" t="s">
        <v>74</v>
      </c>
      <c r="B517" s="181" t="s">
        <v>551</v>
      </c>
      <c r="C517" s="181" t="s">
        <v>111</v>
      </c>
      <c r="D517" s="181" t="s">
        <v>456</v>
      </c>
      <c r="E517" s="189" t="s">
        <v>75</v>
      </c>
      <c r="F517" s="206"/>
      <c r="G517" s="206"/>
    </row>
    <row r="518" spans="1:7" ht="17.25" customHeight="1" hidden="1" outlineLevel="5">
      <c r="A518" s="224" t="s">
        <v>613</v>
      </c>
      <c r="B518" s="181" t="s">
        <v>551</v>
      </c>
      <c r="C518" s="181" t="s">
        <v>111</v>
      </c>
      <c r="D518" s="181" t="s">
        <v>614</v>
      </c>
      <c r="E518" s="181" t="s">
        <v>6</v>
      </c>
      <c r="F518" s="206">
        <f aca="true" t="shared" si="33" ref="F518:G520">F519</f>
        <v>0</v>
      </c>
      <c r="G518" s="206">
        <f t="shared" si="33"/>
        <v>0</v>
      </c>
    </row>
    <row r="519" spans="1:7" ht="14.25" customHeight="1" hidden="1" outlineLevel="5">
      <c r="A519" s="223" t="s">
        <v>578</v>
      </c>
      <c r="B519" s="181" t="s">
        <v>551</v>
      </c>
      <c r="C519" s="181" t="s">
        <v>111</v>
      </c>
      <c r="D519" s="181" t="s">
        <v>697</v>
      </c>
      <c r="E519" s="181" t="s">
        <v>6</v>
      </c>
      <c r="F519" s="206">
        <f t="shared" si="33"/>
        <v>0</v>
      </c>
      <c r="G519" s="206">
        <f t="shared" si="33"/>
        <v>0</v>
      </c>
    </row>
    <row r="520" spans="1:7" ht="31.5" customHeight="1" hidden="1" outlineLevel="5">
      <c r="A520" s="182" t="s">
        <v>265</v>
      </c>
      <c r="B520" s="181" t="s">
        <v>551</v>
      </c>
      <c r="C520" s="181" t="s">
        <v>111</v>
      </c>
      <c r="D520" s="181" t="s">
        <v>697</v>
      </c>
      <c r="E520" s="181" t="s">
        <v>266</v>
      </c>
      <c r="F520" s="206">
        <f t="shared" si="33"/>
        <v>0</v>
      </c>
      <c r="G520" s="206">
        <f t="shared" si="33"/>
        <v>0</v>
      </c>
    </row>
    <row r="521" spans="1:7" s="4" customFormat="1" ht="4.5" customHeight="1" hidden="1" outlineLevel="5">
      <c r="A521" s="182" t="s">
        <v>267</v>
      </c>
      <c r="B521" s="181" t="s">
        <v>551</v>
      </c>
      <c r="C521" s="181" t="s">
        <v>111</v>
      </c>
      <c r="D521" s="181" t="s">
        <v>697</v>
      </c>
      <c r="E521" s="181" t="s">
        <v>268</v>
      </c>
      <c r="F521" s="206">
        <v>0</v>
      </c>
      <c r="G521" s="206">
        <v>0</v>
      </c>
    </row>
    <row r="522" spans="1:7" s="4" customFormat="1" ht="18.75" outlineLevel="5">
      <c r="A522" s="182" t="s">
        <v>71</v>
      </c>
      <c r="B522" s="181" t="s">
        <v>551</v>
      </c>
      <c r="C522" s="181" t="s">
        <v>72</v>
      </c>
      <c r="D522" s="181" t="s">
        <v>126</v>
      </c>
      <c r="E522" s="189" t="s">
        <v>6</v>
      </c>
      <c r="F522" s="185">
        <f>F523</f>
        <v>393117497.06</v>
      </c>
      <c r="G522" s="185">
        <f>G523</f>
        <v>407106770.89</v>
      </c>
    </row>
    <row r="523" spans="1:7" s="4" customFormat="1" ht="56.25" outlineLevel="5">
      <c r="A523" s="219" t="s">
        <v>398</v>
      </c>
      <c r="B523" s="220" t="s">
        <v>551</v>
      </c>
      <c r="C523" s="220" t="s">
        <v>72</v>
      </c>
      <c r="D523" s="220" t="s">
        <v>138</v>
      </c>
      <c r="E523" s="221" t="s">
        <v>6</v>
      </c>
      <c r="F523" s="191">
        <f>F524</f>
        <v>393117497.06</v>
      </c>
      <c r="G523" s="191">
        <f>G524</f>
        <v>407106770.89</v>
      </c>
    </row>
    <row r="524" spans="1:7" s="4" customFormat="1" ht="18" customHeight="1" outlineLevel="5">
      <c r="A524" s="182" t="s">
        <v>402</v>
      </c>
      <c r="B524" s="181" t="s">
        <v>551</v>
      </c>
      <c r="C524" s="181" t="s">
        <v>72</v>
      </c>
      <c r="D524" s="181" t="s">
        <v>146</v>
      </c>
      <c r="E524" s="189" t="s">
        <v>6</v>
      </c>
      <c r="F524" s="185">
        <f>F525+F538+F554+F558</f>
        <v>393117497.06</v>
      </c>
      <c r="G524" s="185">
        <f>G525+G538+G554+G558</f>
        <v>407106770.89</v>
      </c>
    </row>
    <row r="525" spans="1:7" s="4" customFormat="1" ht="56.25" outlineLevel="5">
      <c r="A525" s="223" t="s">
        <v>205</v>
      </c>
      <c r="B525" s="181" t="s">
        <v>551</v>
      </c>
      <c r="C525" s="181" t="s">
        <v>72</v>
      </c>
      <c r="D525" s="181" t="s">
        <v>223</v>
      </c>
      <c r="E525" s="189" t="s">
        <v>6</v>
      </c>
      <c r="F525" s="185">
        <f>F526+F529+F532+F535</f>
        <v>383315369.17</v>
      </c>
      <c r="G525" s="185">
        <f>G526+G529+G532+G535</f>
        <v>398004643</v>
      </c>
    </row>
    <row r="526" spans="1:7" s="4" customFormat="1" ht="75" outlineLevel="5">
      <c r="A526" s="51" t="s">
        <v>615</v>
      </c>
      <c r="B526" s="47" t="s">
        <v>551</v>
      </c>
      <c r="C526" s="47" t="s">
        <v>72</v>
      </c>
      <c r="D526" s="47" t="s">
        <v>616</v>
      </c>
      <c r="E526" s="187" t="s">
        <v>6</v>
      </c>
      <c r="F526" s="83">
        <f>F527</f>
        <v>20475000</v>
      </c>
      <c r="G526" s="83">
        <f>G527</f>
        <v>20475000</v>
      </c>
    </row>
    <row r="527" spans="1:7" s="4" customFormat="1" ht="56.25" outlineLevel="5">
      <c r="A527" s="46" t="s">
        <v>37</v>
      </c>
      <c r="B527" s="47" t="s">
        <v>551</v>
      </c>
      <c r="C527" s="47" t="s">
        <v>72</v>
      </c>
      <c r="D527" s="47" t="s">
        <v>616</v>
      </c>
      <c r="E527" s="187" t="s">
        <v>38</v>
      </c>
      <c r="F527" s="83">
        <f>F528</f>
        <v>20475000</v>
      </c>
      <c r="G527" s="83">
        <f>G528</f>
        <v>20475000</v>
      </c>
    </row>
    <row r="528" spans="1:7" s="4" customFormat="1" ht="18.75" outlineLevel="5">
      <c r="A528" s="46" t="s">
        <v>74</v>
      </c>
      <c r="B528" s="47" t="s">
        <v>551</v>
      </c>
      <c r="C528" s="47" t="s">
        <v>72</v>
      </c>
      <c r="D528" s="47" t="s">
        <v>616</v>
      </c>
      <c r="E528" s="187" t="s">
        <v>75</v>
      </c>
      <c r="F528" s="83">
        <v>20475000</v>
      </c>
      <c r="G528" s="83">
        <v>20475000</v>
      </c>
    </row>
    <row r="529" spans="1:7" s="4" customFormat="1" ht="56.25" outlineLevel="5">
      <c r="A529" s="46" t="s">
        <v>114</v>
      </c>
      <c r="B529" s="47" t="s">
        <v>551</v>
      </c>
      <c r="C529" s="47" t="s">
        <v>72</v>
      </c>
      <c r="D529" s="47" t="s">
        <v>147</v>
      </c>
      <c r="E529" s="187" t="s">
        <v>6</v>
      </c>
      <c r="F529" s="83">
        <f>F530</f>
        <v>98708879.17</v>
      </c>
      <c r="G529" s="83">
        <f>G530</f>
        <v>98303417</v>
      </c>
    </row>
    <row r="530" spans="1:7" s="4" customFormat="1" ht="56.25" outlineLevel="5">
      <c r="A530" s="46" t="s">
        <v>37</v>
      </c>
      <c r="B530" s="47" t="s">
        <v>551</v>
      </c>
      <c r="C530" s="47" t="s">
        <v>72</v>
      </c>
      <c r="D530" s="47" t="s">
        <v>147</v>
      </c>
      <c r="E530" s="187" t="s">
        <v>38</v>
      </c>
      <c r="F530" s="83">
        <f>F531</f>
        <v>98708879.17</v>
      </c>
      <c r="G530" s="83">
        <f>G531</f>
        <v>98303417</v>
      </c>
    </row>
    <row r="531" spans="1:7" s="4" customFormat="1" ht="18.75" outlineLevel="5">
      <c r="A531" s="46" t="s">
        <v>74</v>
      </c>
      <c r="B531" s="47" t="s">
        <v>551</v>
      </c>
      <c r="C531" s="47" t="s">
        <v>72</v>
      </c>
      <c r="D531" s="47" t="s">
        <v>147</v>
      </c>
      <c r="E531" s="187" t="s">
        <v>75</v>
      </c>
      <c r="F531" s="82">
        <v>98708879.17</v>
      </c>
      <c r="G531" s="82">
        <v>98303417</v>
      </c>
    </row>
    <row r="532" spans="1:7" s="4" customFormat="1" ht="168.75" outlineLevel="5">
      <c r="A532" s="49" t="s">
        <v>403</v>
      </c>
      <c r="B532" s="47" t="s">
        <v>551</v>
      </c>
      <c r="C532" s="47" t="s">
        <v>72</v>
      </c>
      <c r="D532" s="47" t="s">
        <v>148</v>
      </c>
      <c r="E532" s="187" t="s">
        <v>6</v>
      </c>
      <c r="F532" s="83">
        <f>F533</f>
        <v>253254890</v>
      </c>
      <c r="G532" s="83">
        <f>G533</f>
        <v>268349626</v>
      </c>
    </row>
    <row r="533" spans="1:7" s="4" customFormat="1" ht="56.25" outlineLevel="5">
      <c r="A533" s="46" t="s">
        <v>37</v>
      </c>
      <c r="B533" s="47" t="s">
        <v>551</v>
      </c>
      <c r="C533" s="47" t="s">
        <v>72</v>
      </c>
      <c r="D533" s="47" t="s">
        <v>148</v>
      </c>
      <c r="E533" s="187" t="s">
        <v>38</v>
      </c>
      <c r="F533" s="83">
        <f>F534</f>
        <v>253254890</v>
      </c>
      <c r="G533" s="83">
        <f>G534</f>
        <v>268349626</v>
      </c>
    </row>
    <row r="534" spans="1:7" s="4" customFormat="1" ht="18.75" outlineLevel="5">
      <c r="A534" s="46" t="s">
        <v>74</v>
      </c>
      <c r="B534" s="47" t="s">
        <v>551</v>
      </c>
      <c r="C534" s="47" t="s">
        <v>72</v>
      </c>
      <c r="D534" s="47" t="s">
        <v>148</v>
      </c>
      <c r="E534" s="187" t="s">
        <v>75</v>
      </c>
      <c r="F534" s="81">
        <v>253254890</v>
      </c>
      <c r="G534" s="81">
        <v>268349626</v>
      </c>
    </row>
    <row r="535" spans="1:7" s="4" customFormat="1" ht="168.75" outlineLevel="5">
      <c r="A535" s="48" t="s">
        <v>482</v>
      </c>
      <c r="B535" s="47" t="s">
        <v>551</v>
      </c>
      <c r="C535" s="47" t="s">
        <v>72</v>
      </c>
      <c r="D535" s="47" t="s">
        <v>483</v>
      </c>
      <c r="E535" s="187" t="s">
        <v>6</v>
      </c>
      <c r="F535" s="81">
        <f>F536</f>
        <v>10876600</v>
      </c>
      <c r="G535" s="81">
        <f>G536</f>
        <v>10876600</v>
      </c>
    </row>
    <row r="536" spans="1:7" s="4" customFormat="1" ht="56.25" outlineLevel="5">
      <c r="A536" s="46" t="s">
        <v>37</v>
      </c>
      <c r="B536" s="47" t="s">
        <v>551</v>
      </c>
      <c r="C536" s="47" t="s">
        <v>72</v>
      </c>
      <c r="D536" s="47" t="s">
        <v>483</v>
      </c>
      <c r="E536" s="187" t="s">
        <v>38</v>
      </c>
      <c r="F536" s="81">
        <f>F537</f>
        <v>10876600</v>
      </c>
      <c r="G536" s="81">
        <f>G537</f>
        <v>10876600</v>
      </c>
    </row>
    <row r="537" spans="1:7" ht="18.75" outlineLevel="5">
      <c r="A537" s="46" t="s">
        <v>74</v>
      </c>
      <c r="B537" s="47" t="s">
        <v>551</v>
      </c>
      <c r="C537" s="47" t="s">
        <v>72</v>
      </c>
      <c r="D537" s="47" t="s">
        <v>483</v>
      </c>
      <c r="E537" s="187" t="s">
        <v>75</v>
      </c>
      <c r="F537" s="81">
        <v>10876600</v>
      </c>
      <c r="G537" s="81">
        <v>10876600</v>
      </c>
    </row>
    <row r="538" spans="1:7" ht="37.5" outlineLevel="5">
      <c r="A538" s="78" t="s">
        <v>206</v>
      </c>
      <c r="B538" s="47" t="s">
        <v>551</v>
      </c>
      <c r="C538" s="47" t="s">
        <v>72</v>
      </c>
      <c r="D538" s="47" t="s">
        <v>221</v>
      </c>
      <c r="E538" s="187" t="s">
        <v>6</v>
      </c>
      <c r="F538" s="81">
        <f>F551+F539+F542+F548+F545</f>
        <v>1362800</v>
      </c>
      <c r="G538" s="81">
        <f>G551+G539+G542+G548+G545</f>
        <v>662800</v>
      </c>
    </row>
    <row r="539" spans="1:7" ht="37.5" outlineLevel="5">
      <c r="A539" s="46" t="s">
        <v>269</v>
      </c>
      <c r="B539" s="47" t="s">
        <v>551</v>
      </c>
      <c r="C539" s="47" t="s">
        <v>72</v>
      </c>
      <c r="D539" s="47" t="s">
        <v>270</v>
      </c>
      <c r="E539" s="187" t="s">
        <v>6</v>
      </c>
      <c r="F539" s="258">
        <f>F540</f>
        <v>212800</v>
      </c>
      <c r="G539" s="258">
        <f>G540</f>
        <v>212800</v>
      </c>
    </row>
    <row r="540" spans="1:7" ht="56.25" outlineLevel="5">
      <c r="A540" s="46" t="s">
        <v>37</v>
      </c>
      <c r="B540" s="47" t="s">
        <v>551</v>
      </c>
      <c r="C540" s="47" t="s">
        <v>72</v>
      </c>
      <c r="D540" s="47" t="s">
        <v>270</v>
      </c>
      <c r="E540" s="187" t="s">
        <v>38</v>
      </c>
      <c r="F540" s="258">
        <f>F541</f>
        <v>212800</v>
      </c>
      <c r="G540" s="258">
        <f>G541</f>
        <v>212800</v>
      </c>
    </row>
    <row r="541" spans="1:7" ht="18.75" outlineLevel="5">
      <c r="A541" s="46" t="s">
        <v>74</v>
      </c>
      <c r="B541" s="47" t="s">
        <v>551</v>
      </c>
      <c r="C541" s="47" t="s">
        <v>72</v>
      </c>
      <c r="D541" s="47" t="s">
        <v>270</v>
      </c>
      <c r="E541" s="187" t="s">
        <v>75</v>
      </c>
      <c r="F541" s="81">
        <v>212800</v>
      </c>
      <c r="G541" s="81">
        <v>212800</v>
      </c>
    </row>
    <row r="542" spans="1:7" ht="18.75" outlineLevel="5">
      <c r="A542" s="76" t="s">
        <v>312</v>
      </c>
      <c r="B542" s="47" t="s">
        <v>551</v>
      </c>
      <c r="C542" s="47" t="s">
        <v>72</v>
      </c>
      <c r="D542" s="47" t="s">
        <v>313</v>
      </c>
      <c r="E542" s="187" t="s">
        <v>6</v>
      </c>
      <c r="F542" s="258">
        <f>F543</f>
        <v>350000</v>
      </c>
      <c r="G542" s="258">
        <f>G543</f>
        <v>350000</v>
      </c>
    </row>
    <row r="543" spans="1:7" ht="56.25" outlineLevel="5">
      <c r="A543" s="46" t="s">
        <v>37</v>
      </c>
      <c r="B543" s="47" t="s">
        <v>551</v>
      </c>
      <c r="C543" s="47" t="s">
        <v>72</v>
      </c>
      <c r="D543" s="47" t="s">
        <v>313</v>
      </c>
      <c r="E543" s="187" t="s">
        <v>38</v>
      </c>
      <c r="F543" s="258">
        <f>F544</f>
        <v>350000</v>
      </c>
      <c r="G543" s="258">
        <f>G544</f>
        <v>350000</v>
      </c>
    </row>
    <row r="544" spans="1:7" ht="18.75" outlineLevel="5">
      <c r="A544" s="46" t="s">
        <v>74</v>
      </c>
      <c r="B544" s="47" t="s">
        <v>551</v>
      </c>
      <c r="C544" s="47" t="s">
        <v>72</v>
      </c>
      <c r="D544" s="47" t="s">
        <v>313</v>
      </c>
      <c r="E544" s="187" t="s">
        <v>75</v>
      </c>
      <c r="F544" s="81">
        <v>350000</v>
      </c>
      <c r="G544" s="81">
        <v>350000</v>
      </c>
    </row>
    <row r="545" spans="1:7" ht="39.75" customHeight="1" outlineLevel="5">
      <c r="A545" s="78" t="s">
        <v>470</v>
      </c>
      <c r="B545" s="47" t="s">
        <v>551</v>
      </c>
      <c r="C545" s="47" t="s">
        <v>72</v>
      </c>
      <c r="D545" s="47" t="s">
        <v>745</v>
      </c>
      <c r="E545" s="47" t="s">
        <v>6</v>
      </c>
      <c r="F545" s="81">
        <f>F546</f>
        <v>800000</v>
      </c>
      <c r="G545" s="81">
        <f>G546</f>
        <v>100000</v>
      </c>
    </row>
    <row r="546" spans="1:7" ht="56.25" outlineLevel="5">
      <c r="A546" s="46" t="s">
        <v>37</v>
      </c>
      <c r="B546" s="47" t="s">
        <v>551</v>
      </c>
      <c r="C546" s="47" t="s">
        <v>72</v>
      </c>
      <c r="D546" s="47" t="s">
        <v>745</v>
      </c>
      <c r="E546" s="47" t="s">
        <v>38</v>
      </c>
      <c r="F546" s="81">
        <f>F547</f>
        <v>800000</v>
      </c>
      <c r="G546" s="81">
        <f>G547</f>
        <v>100000</v>
      </c>
    </row>
    <row r="547" spans="1:7" ht="17.25" customHeight="1" outlineLevel="5">
      <c r="A547" s="46" t="s">
        <v>74</v>
      </c>
      <c r="B547" s="47" t="s">
        <v>551</v>
      </c>
      <c r="C547" s="47" t="s">
        <v>72</v>
      </c>
      <c r="D547" s="47" t="s">
        <v>745</v>
      </c>
      <c r="E547" s="47" t="s">
        <v>75</v>
      </c>
      <c r="F547" s="81">
        <v>800000</v>
      </c>
      <c r="G547" s="81">
        <v>100000</v>
      </c>
    </row>
    <row r="548" spans="1:7" ht="75" hidden="1" outlineLevel="5">
      <c r="A548" s="51" t="s">
        <v>617</v>
      </c>
      <c r="B548" s="47" t="s">
        <v>551</v>
      </c>
      <c r="C548" s="47" t="s">
        <v>72</v>
      </c>
      <c r="D548" s="47" t="s">
        <v>618</v>
      </c>
      <c r="E548" s="47" t="s">
        <v>6</v>
      </c>
      <c r="F548" s="81">
        <f>F549</f>
        <v>0</v>
      </c>
      <c r="G548" s="81">
        <f>G549</f>
        <v>0</v>
      </c>
    </row>
    <row r="549" spans="1:8" s="72" customFormat="1" ht="56.25" hidden="1" outlineLevel="5">
      <c r="A549" s="46" t="s">
        <v>37</v>
      </c>
      <c r="B549" s="47" t="s">
        <v>551</v>
      </c>
      <c r="C549" s="47" t="s">
        <v>72</v>
      </c>
      <c r="D549" s="47" t="s">
        <v>618</v>
      </c>
      <c r="E549" s="47" t="s">
        <v>38</v>
      </c>
      <c r="F549" s="81">
        <f>F550</f>
        <v>0</v>
      </c>
      <c r="G549" s="81">
        <f>G550</f>
        <v>0</v>
      </c>
      <c r="H549" s="73"/>
    </row>
    <row r="550" spans="1:7" ht="38.25" customHeight="1" hidden="1" outlineLevel="4">
      <c r="A550" s="46" t="s">
        <v>74</v>
      </c>
      <c r="B550" s="47" t="s">
        <v>551</v>
      </c>
      <c r="C550" s="47" t="s">
        <v>72</v>
      </c>
      <c r="D550" s="47" t="s">
        <v>618</v>
      </c>
      <c r="E550" s="47" t="s">
        <v>75</v>
      </c>
      <c r="F550" s="81"/>
      <c r="G550" s="81"/>
    </row>
    <row r="551" spans="1:7" ht="37.5" hidden="1" outlineLevel="4">
      <c r="A551" s="46" t="s">
        <v>457</v>
      </c>
      <c r="B551" s="47" t="s">
        <v>551</v>
      </c>
      <c r="C551" s="47" t="s">
        <v>72</v>
      </c>
      <c r="D551" s="47" t="s">
        <v>458</v>
      </c>
      <c r="E551" s="187" t="s">
        <v>6</v>
      </c>
      <c r="F551" s="258">
        <f>F552</f>
        <v>0</v>
      </c>
      <c r="G551" s="258">
        <f>G552</f>
        <v>0</v>
      </c>
    </row>
    <row r="552" spans="1:7" ht="56.25" hidden="1" outlineLevel="5">
      <c r="A552" s="46" t="s">
        <v>37</v>
      </c>
      <c r="B552" s="47" t="s">
        <v>551</v>
      </c>
      <c r="C552" s="47" t="s">
        <v>72</v>
      </c>
      <c r="D552" s="47" t="s">
        <v>458</v>
      </c>
      <c r="E552" s="187" t="s">
        <v>38</v>
      </c>
      <c r="F552" s="258">
        <f>F553</f>
        <v>0</v>
      </c>
      <c r="G552" s="258">
        <f>G553</f>
        <v>0</v>
      </c>
    </row>
    <row r="553" spans="1:7" s="4" customFormat="1" ht="18.75" hidden="1" outlineLevel="6">
      <c r="A553" s="46" t="s">
        <v>74</v>
      </c>
      <c r="B553" s="47" t="s">
        <v>551</v>
      </c>
      <c r="C553" s="47" t="s">
        <v>72</v>
      </c>
      <c r="D553" s="47" t="s">
        <v>458</v>
      </c>
      <c r="E553" s="187" t="s">
        <v>75</v>
      </c>
      <c r="F553" s="81"/>
      <c r="G553" s="81"/>
    </row>
    <row r="554" spans="1:7" s="4" customFormat="1" ht="37.5" outlineLevel="7">
      <c r="A554" s="78" t="s">
        <v>276</v>
      </c>
      <c r="B554" s="47" t="s">
        <v>551</v>
      </c>
      <c r="C554" s="47" t="s">
        <v>72</v>
      </c>
      <c r="D554" s="47" t="s">
        <v>224</v>
      </c>
      <c r="E554" s="187" t="s">
        <v>6</v>
      </c>
      <c r="F554" s="81">
        <f aca="true" t="shared" si="34" ref="F554:G556">F555</f>
        <v>6188850</v>
      </c>
      <c r="G554" s="81">
        <f t="shared" si="34"/>
        <v>6188850</v>
      </c>
    </row>
    <row r="555" spans="1:7" s="4" customFormat="1" ht="131.25" outlineLevel="7">
      <c r="A555" s="177" t="s">
        <v>680</v>
      </c>
      <c r="B555" s="47" t="s">
        <v>551</v>
      </c>
      <c r="C555" s="47" t="s">
        <v>72</v>
      </c>
      <c r="D555" s="47" t="s">
        <v>681</v>
      </c>
      <c r="E555" s="187" t="s">
        <v>6</v>
      </c>
      <c r="F555" s="81">
        <f t="shared" si="34"/>
        <v>6188850</v>
      </c>
      <c r="G555" s="81">
        <f t="shared" si="34"/>
        <v>6188850</v>
      </c>
    </row>
    <row r="556" spans="1:7" s="4" customFormat="1" ht="56.25" outlineLevel="7">
      <c r="A556" s="46" t="s">
        <v>37</v>
      </c>
      <c r="B556" s="47" t="s">
        <v>551</v>
      </c>
      <c r="C556" s="47" t="s">
        <v>72</v>
      </c>
      <c r="D556" s="47" t="s">
        <v>681</v>
      </c>
      <c r="E556" s="187" t="s">
        <v>38</v>
      </c>
      <c r="F556" s="81">
        <f t="shared" si="34"/>
        <v>6188850</v>
      </c>
      <c r="G556" s="81">
        <f t="shared" si="34"/>
        <v>6188850</v>
      </c>
    </row>
    <row r="557" spans="1:7" s="4" customFormat="1" ht="17.25" customHeight="1" outlineLevel="7">
      <c r="A557" s="46" t="s">
        <v>74</v>
      </c>
      <c r="B557" s="47" t="s">
        <v>551</v>
      </c>
      <c r="C557" s="47" t="s">
        <v>72</v>
      </c>
      <c r="D557" s="47" t="s">
        <v>681</v>
      </c>
      <c r="E557" s="187" t="s">
        <v>75</v>
      </c>
      <c r="F557" s="81">
        <v>6188850</v>
      </c>
      <c r="G557" s="81">
        <v>6188850</v>
      </c>
    </row>
    <row r="558" spans="1:7" s="4" customFormat="1" ht="18.75" customHeight="1" outlineLevel="7">
      <c r="A558" s="51" t="s">
        <v>480</v>
      </c>
      <c r="B558" s="47" t="s">
        <v>551</v>
      </c>
      <c r="C558" s="47" t="s">
        <v>72</v>
      </c>
      <c r="D558" s="47" t="s">
        <v>314</v>
      </c>
      <c r="E558" s="187" t="s">
        <v>6</v>
      </c>
      <c r="F558" s="81">
        <f aca="true" t="shared" si="35" ref="F558:G560">F559</f>
        <v>2250477.89</v>
      </c>
      <c r="G558" s="81">
        <f t="shared" si="35"/>
        <v>2250477.89</v>
      </c>
    </row>
    <row r="559" spans="1:7" s="4" customFormat="1" ht="21" customHeight="1" outlineLevel="7">
      <c r="A559" s="46" t="s">
        <v>481</v>
      </c>
      <c r="B559" s="47" t="s">
        <v>551</v>
      </c>
      <c r="C559" s="47" t="s">
        <v>72</v>
      </c>
      <c r="D559" s="47" t="s">
        <v>676</v>
      </c>
      <c r="E559" s="187" t="s">
        <v>6</v>
      </c>
      <c r="F559" s="81">
        <f t="shared" si="35"/>
        <v>2250477.89</v>
      </c>
      <c r="G559" s="81">
        <f t="shared" si="35"/>
        <v>2250477.89</v>
      </c>
    </row>
    <row r="560" spans="1:7" s="4" customFormat="1" ht="25.5" customHeight="1" outlineLevel="7">
      <c r="A560" s="46" t="s">
        <v>37</v>
      </c>
      <c r="B560" s="47" t="s">
        <v>551</v>
      </c>
      <c r="C560" s="47" t="s">
        <v>72</v>
      </c>
      <c r="D560" s="47" t="s">
        <v>676</v>
      </c>
      <c r="E560" s="187" t="s">
        <v>38</v>
      </c>
      <c r="F560" s="81">
        <f t="shared" si="35"/>
        <v>2250477.89</v>
      </c>
      <c r="G560" s="81">
        <f t="shared" si="35"/>
        <v>2250477.89</v>
      </c>
    </row>
    <row r="561" spans="1:7" s="4" customFormat="1" ht="21.75" customHeight="1" outlineLevel="7">
      <c r="A561" s="46" t="s">
        <v>74</v>
      </c>
      <c r="B561" s="47" t="s">
        <v>551</v>
      </c>
      <c r="C561" s="47" t="s">
        <v>72</v>
      </c>
      <c r="D561" s="47" t="s">
        <v>676</v>
      </c>
      <c r="E561" s="187" t="s">
        <v>75</v>
      </c>
      <c r="F561" s="81">
        <f>2186840.79+63637.1</f>
        <v>2250477.89</v>
      </c>
      <c r="G561" s="81">
        <f>2250477.89</f>
        <v>2250477.89</v>
      </c>
    </row>
    <row r="562" spans="1:7" s="4" customFormat="1" ht="18.75" outlineLevel="5">
      <c r="A562" s="46" t="s">
        <v>258</v>
      </c>
      <c r="B562" s="47" t="s">
        <v>551</v>
      </c>
      <c r="C562" s="47" t="s">
        <v>257</v>
      </c>
      <c r="D562" s="47" t="s">
        <v>126</v>
      </c>
      <c r="E562" s="187" t="s">
        <v>6</v>
      </c>
      <c r="F562" s="258">
        <f>F563</f>
        <v>28310464</v>
      </c>
      <c r="G562" s="258">
        <f>G563</f>
        <v>28310467</v>
      </c>
    </row>
    <row r="563" spans="1:7" s="4" customFormat="1" ht="56.25" outlineLevel="6">
      <c r="A563" s="77" t="s">
        <v>398</v>
      </c>
      <c r="B563" s="62" t="s">
        <v>551</v>
      </c>
      <c r="C563" s="62" t="s">
        <v>257</v>
      </c>
      <c r="D563" s="62" t="s">
        <v>138</v>
      </c>
      <c r="E563" s="188" t="s">
        <v>6</v>
      </c>
      <c r="F563" s="259">
        <f>F564</f>
        <v>28310464</v>
      </c>
      <c r="G563" s="259">
        <f>G564</f>
        <v>28310467</v>
      </c>
    </row>
    <row r="564" spans="1:7" s="4" customFormat="1" ht="23.25" customHeight="1" outlineLevel="7">
      <c r="A564" s="46" t="s">
        <v>404</v>
      </c>
      <c r="B564" s="47" t="s">
        <v>551</v>
      </c>
      <c r="C564" s="47" t="s">
        <v>257</v>
      </c>
      <c r="D564" s="47" t="s">
        <v>149</v>
      </c>
      <c r="E564" s="187" t="s">
        <v>6</v>
      </c>
      <c r="F564" s="83">
        <f>F565+F569+F579</f>
        <v>28310464</v>
      </c>
      <c r="G564" s="83">
        <f>G565+G569+G579</f>
        <v>28310467</v>
      </c>
    </row>
    <row r="565" spans="1:7" s="4" customFormat="1" ht="23.25" customHeight="1" outlineLevel="7">
      <c r="A565" s="79" t="s">
        <v>207</v>
      </c>
      <c r="B565" s="47" t="s">
        <v>551</v>
      </c>
      <c r="C565" s="47" t="s">
        <v>257</v>
      </c>
      <c r="D565" s="47" t="s">
        <v>225</v>
      </c>
      <c r="E565" s="187" t="s">
        <v>6</v>
      </c>
      <c r="F565" s="83">
        <f aca="true" t="shared" si="36" ref="F565:G567">F566</f>
        <v>26996964</v>
      </c>
      <c r="G565" s="83">
        <f t="shared" si="36"/>
        <v>26996967</v>
      </c>
    </row>
    <row r="566" spans="1:7" s="4" customFormat="1" ht="22.5" customHeight="1" outlineLevel="7">
      <c r="A566" s="46" t="s">
        <v>115</v>
      </c>
      <c r="B566" s="47" t="s">
        <v>551</v>
      </c>
      <c r="C566" s="47" t="s">
        <v>257</v>
      </c>
      <c r="D566" s="47" t="s">
        <v>151</v>
      </c>
      <c r="E566" s="187" t="s">
        <v>6</v>
      </c>
      <c r="F566" s="83">
        <f t="shared" si="36"/>
        <v>26996964</v>
      </c>
      <c r="G566" s="83">
        <f t="shared" si="36"/>
        <v>26996967</v>
      </c>
    </row>
    <row r="567" spans="1:7" s="4" customFormat="1" ht="24.75" customHeight="1" outlineLevel="7">
      <c r="A567" s="46" t="s">
        <v>37</v>
      </c>
      <c r="B567" s="47" t="s">
        <v>551</v>
      </c>
      <c r="C567" s="47" t="s">
        <v>257</v>
      </c>
      <c r="D567" s="47" t="s">
        <v>151</v>
      </c>
      <c r="E567" s="187" t="s">
        <v>38</v>
      </c>
      <c r="F567" s="83">
        <f t="shared" si="36"/>
        <v>26996964</v>
      </c>
      <c r="G567" s="83">
        <f t="shared" si="36"/>
        <v>26996967</v>
      </c>
    </row>
    <row r="568" spans="1:7" s="4" customFormat="1" ht="27" customHeight="1" outlineLevel="7">
      <c r="A568" s="46" t="s">
        <v>74</v>
      </c>
      <c r="B568" s="47" t="s">
        <v>551</v>
      </c>
      <c r="C568" s="47" t="s">
        <v>257</v>
      </c>
      <c r="D568" s="47" t="s">
        <v>151</v>
      </c>
      <c r="E568" s="187" t="s">
        <v>75</v>
      </c>
      <c r="F568" s="81">
        <v>26996964</v>
      </c>
      <c r="G568" s="81">
        <v>26996967</v>
      </c>
    </row>
    <row r="569" spans="1:7" ht="56.25" outlineLevel="7">
      <c r="A569" s="49" t="s">
        <v>405</v>
      </c>
      <c r="B569" s="47" t="s">
        <v>551</v>
      </c>
      <c r="C569" s="47" t="s">
        <v>257</v>
      </c>
      <c r="D569" s="47" t="s">
        <v>226</v>
      </c>
      <c r="E569" s="187" t="s">
        <v>6</v>
      </c>
      <c r="F569" s="81">
        <f>F570+F576</f>
        <v>110500</v>
      </c>
      <c r="G569" s="81">
        <f>G570+G576</f>
        <v>110500</v>
      </c>
    </row>
    <row r="570" spans="1:7" ht="37.5" outlineLevel="7">
      <c r="A570" s="46" t="s">
        <v>269</v>
      </c>
      <c r="B570" s="47" t="s">
        <v>551</v>
      </c>
      <c r="C570" s="47" t="s">
        <v>257</v>
      </c>
      <c r="D570" s="47" t="s">
        <v>289</v>
      </c>
      <c r="E570" s="187" t="s">
        <v>6</v>
      </c>
      <c r="F570" s="258">
        <f>F571</f>
        <v>25000</v>
      </c>
      <c r="G570" s="258">
        <f>G571</f>
        <v>25000</v>
      </c>
    </row>
    <row r="571" spans="1:7" ht="56.25" outlineLevel="7">
      <c r="A571" s="46" t="s">
        <v>37</v>
      </c>
      <c r="B571" s="47" t="s">
        <v>551</v>
      </c>
      <c r="C571" s="47" t="s">
        <v>257</v>
      </c>
      <c r="D571" s="47" t="s">
        <v>289</v>
      </c>
      <c r="E571" s="187" t="s">
        <v>38</v>
      </c>
      <c r="F571" s="258">
        <f>F572</f>
        <v>25000</v>
      </c>
      <c r="G571" s="258">
        <f>G572</f>
        <v>25000</v>
      </c>
    </row>
    <row r="572" spans="1:7" ht="18" customHeight="1" outlineLevel="2">
      <c r="A572" s="46" t="s">
        <v>74</v>
      </c>
      <c r="B572" s="47" t="s">
        <v>551</v>
      </c>
      <c r="C572" s="47" t="s">
        <v>257</v>
      </c>
      <c r="D572" s="47" t="s">
        <v>289</v>
      </c>
      <c r="E572" s="187" t="s">
        <v>75</v>
      </c>
      <c r="F572" s="81">
        <v>25000</v>
      </c>
      <c r="G572" s="81">
        <v>25000</v>
      </c>
    </row>
    <row r="573" spans="1:8" s="72" customFormat="1" ht="18.75" hidden="1" outlineLevel="3">
      <c r="A573" s="76" t="s">
        <v>312</v>
      </c>
      <c r="B573" s="47" t="s">
        <v>551</v>
      </c>
      <c r="C573" s="47" t="s">
        <v>257</v>
      </c>
      <c r="D573" s="47" t="s">
        <v>761</v>
      </c>
      <c r="E573" s="47" t="s">
        <v>6</v>
      </c>
      <c r="F573" s="81">
        <f>F574</f>
        <v>0</v>
      </c>
      <c r="G573" s="81">
        <f>G574</f>
        <v>0</v>
      </c>
      <c r="H573" s="73"/>
    </row>
    <row r="574" spans="1:7" ht="56.25" hidden="1" outlineLevel="3">
      <c r="A574" s="46" t="s">
        <v>37</v>
      </c>
      <c r="B574" s="47" t="s">
        <v>551</v>
      </c>
      <c r="C574" s="47" t="s">
        <v>257</v>
      </c>
      <c r="D574" s="47" t="s">
        <v>761</v>
      </c>
      <c r="E574" s="47" t="s">
        <v>38</v>
      </c>
      <c r="F574" s="81">
        <f>F575</f>
        <v>0</v>
      </c>
      <c r="G574" s="81">
        <f>G575</f>
        <v>0</v>
      </c>
    </row>
    <row r="575" spans="1:7" ht="19.5" customHeight="1" hidden="1" outlineLevel="3">
      <c r="A575" s="46" t="s">
        <v>74</v>
      </c>
      <c r="B575" s="47" t="s">
        <v>551</v>
      </c>
      <c r="C575" s="47" t="s">
        <v>257</v>
      </c>
      <c r="D575" s="47" t="s">
        <v>761</v>
      </c>
      <c r="E575" s="47" t="s">
        <v>75</v>
      </c>
      <c r="F575" s="81">
        <v>0</v>
      </c>
      <c r="G575" s="81">
        <v>0</v>
      </c>
    </row>
    <row r="576" spans="1:7" ht="37.5" outlineLevel="3">
      <c r="A576" s="46" t="s">
        <v>112</v>
      </c>
      <c r="B576" s="47" t="s">
        <v>551</v>
      </c>
      <c r="C576" s="47" t="s">
        <v>257</v>
      </c>
      <c r="D576" s="47" t="s">
        <v>150</v>
      </c>
      <c r="E576" s="187" t="s">
        <v>6</v>
      </c>
      <c r="F576" s="83">
        <f>F577</f>
        <v>85500</v>
      </c>
      <c r="G576" s="83">
        <f>G577</f>
        <v>85500</v>
      </c>
    </row>
    <row r="577" spans="1:7" ht="56.25" outlineLevel="3">
      <c r="A577" s="46" t="s">
        <v>37</v>
      </c>
      <c r="B577" s="47" t="s">
        <v>551</v>
      </c>
      <c r="C577" s="47" t="s">
        <v>257</v>
      </c>
      <c r="D577" s="47" t="s">
        <v>150</v>
      </c>
      <c r="E577" s="187" t="s">
        <v>38</v>
      </c>
      <c r="F577" s="83">
        <f>F578</f>
        <v>85500</v>
      </c>
      <c r="G577" s="83">
        <f>G578</f>
        <v>85500</v>
      </c>
    </row>
    <row r="578" spans="1:7" ht="21" customHeight="1" outlineLevel="3">
      <c r="A578" s="46" t="s">
        <v>74</v>
      </c>
      <c r="B578" s="47" t="s">
        <v>551</v>
      </c>
      <c r="C578" s="47" t="s">
        <v>257</v>
      </c>
      <c r="D578" s="47" t="s">
        <v>150</v>
      </c>
      <c r="E578" s="187" t="s">
        <v>75</v>
      </c>
      <c r="F578" s="81">
        <v>85500</v>
      </c>
      <c r="G578" s="81">
        <v>85500</v>
      </c>
    </row>
    <row r="579" spans="1:7" ht="56.25" outlineLevel="3">
      <c r="A579" s="46" t="s">
        <v>780</v>
      </c>
      <c r="B579" s="47" t="s">
        <v>551</v>
      </c>
      <c r="C579" s="47" t="s">
        <v>257</v>
      </c>
      <c r="D579" s="47" t="s">
        <v>781</v>
      </c>
      <c r="E579" s="47" t="s">
        <v>6</v>
      </c>
      <c r="F579" s="81">
        <f>F580</f>
        <v>1203000</v>
      </c>
      <c r="G579" s="81">
        <f>G580</f>
        <v>1203000</v>
      </c>
    </row>
    <row r="580" spans="1:7" ht="56.25" outlineLevel="3">
      <c r="A580" s="46" t="s">
        <v>37</v>
      </c>
      <c r="B580" s="47" t="s">
        <v>551</v>
      </c>
      <c r="C580" s="47" t="s">
        <v>257</v>
      </c>
      <c r="D580" s="47" t="s">
        <v>782</v>
      </c>
      <c r="E580" s="47" t="s">
        <v>38</v>
      </c>
      <c r="F580" s="81">
        <f>F581</f>
        <v>1203000</v>
      </c>
      <c r="G580" s="81">
        <f>G581</f>
        <v>1203000</v>
      </c>
    </row>
    <row r="581" spans="1:7" ht="18.75" outlineLevel="3">
      <c r="A581" s="46" t="s">
        <v>74</v>
      </c>
      <c r="B581" s="47" t="s">
        <v>551</v>
      </c>
      <c r="C581" s="47" t="s">
        <v>257</v>
      </c>
      <c r="D581" s="47" t="s">
        <v>782</v>
      </c>
      <c r="E581" s="47" t="s">
        <v>75</v>
      </c>
      <c r="F581" s="81">
        <v>1203000</v>
      </c>
      <c r="G581" s="81">
        <v>1203000</v>
      </c>
    </row>
    <row r="582" spans="1:7" ht="56.25" outlineLevel="3">
      <c r="A582" s="78" t="s">
        <v>470</v>
      </c>
      <c r="B582" s="47" t="s">
        <v>551</v>
      </c>
      <c r="C582" s="47" t="s">
        <v>257</v>
      </c>
      <c r="D582" s="181" t="s">
        <v>753</v>
      </c>
      <c r="E582" s="47" t="s">
        <v>6</v>
      </c>
      <c r="F582" s="81">
        <f>F583</f>
        <v>100000</v>
      </c>
      <c r="G582" s="81">
        <f>G583</f>
        <v>100000</v>
      </c>
    </row>
    <row r="583" spans="1:7" ht="56.25" outlineLevel="3">
      <c r="A583" s="46" t="s">
        <v>37</v>
      </c>
      <c r="B583" s="47" t="s">
        <v>551</v>
      </c>
      <c r="C583" s="47" t="s">
        <v>257</v>
      </c>
      <c r="D583" s="47" t="s">
        <v>753</v>
      </c>
      <c r="E583" s="47" t="s">
        <v>38</v>
      </c>
      <c r="F583" s="81">
        <f>F584</f>
        <v>100000</v>
      </c>
      <c r="G583" s="81">
        <f>G584</f>
        <v>100000</v>
      </c>
    </row>
    <row r="584" spans="1:7" ht="18.75" outlineLevel="3">
      <c r="A584" s="46" t="s">
        <v>74</v>
      </c>
      <c r="B584" s="47" t="s">
        <v>551</v>
      </c>
      <c r="C584" s="47" t="s">
        <v>257</v>
      </c>
      <c r="D584" s="47" t="s">
        <v>753</v>
      </c>
      <c r="E584" s="47" t="s">
        <v>75</v>
      </c>
      <c r="F584" s="81">
        <v>100000</v>
      </c>
      <c r="G584" s="81">
        <v>100000</v>
      </c>
    </row>
    <row r="585" spans="1:7" ht="18.75" outlineLevel="3">
      <c r="A585" s="46" t="s">
        <v>76</v>
      </c>
      <c r="B585" s="47" t="s">
        <v>551</v>
      </c>
      <c r="C585" s="47" t="s">
        <v>77</v>
      </c>
      <c r="D585" s="47" t="s">
        <v>126</v>
      </c>
      <c r="E585" s="187" t="s">
        <v>6</v>
      </c>
      <c r="F585" s="83">
        <f>F586</f>
        <v>2042300</v>
      </c>
      <c r="G585" s="83">
        <f>G586</f>
        <v>2042300</v>
      </c>
    </row>
    <row r="586" spans="1:7" ht="56.25" outlineLevel="3">
      <c r="A586" s="77" t="s">
        <v>398</v>
      </c>
      <c r="B586" s="62" t="s">
        <v>551</v>
      </c>
      <c r="C586" s="62" t="s">
        <v>77</v>
      </c>
      <c r="D586" s="62" t="s">
        <v>138</v>
      </c>
      <c r="E586" s="188" t="s">
        <v>6</v>
      </c>
      <c r="F586" s="84">
        <f>F587+F601</f>
        <v>2042300</v>
      </c>
      <c r="G586" s="84">
        <f>G587+G601</f>
        <v>2042300</v>
      </c>
    </row>
    <row r="587" spans="1:7" ht="56.25" outlineLevel="3">
      <c r="A587" s="46" t="s">
        <v>401</v>
      </c>
      <c r="B587" s="47" t="s">
        <v>551</v>
      </c>
      <c r="C587" s="47" t="s">
        <v>77</v>
      </c>
      <c r="D587" s="47" t="s">
        <v>146</v>
      </c>
      <c r="E587" s="187" t="s">
        <v>6</v>
      </c>
      <c r="F587" s="83">
        <f>F588+F592</f>
        <v>1917300</v>
      </c>
      <c r="G587" s="83">
        <f>G588+G592</f>
        <v>1917300</v>
      </c>
    </row>
    <row r="588" spans="1:7" ht="37.5" outlineLevel="7">
      <c r="A588" s="78" t="s">
        <v>206</v>
      </c>
      <c r="B588" s="47" t="s">
        <v>551</v>
      </c>
      <c r="C588" s="47" t="s">
        <v>77</v>
      </c>
      <c r="D588" s="47" t="s">
        <v>221</v>
      </c>
      <c r="E588" s="187" t="s">
        <v>6</v>
      </c>
      <c r="F588" s="83">
        <f aca="true" t="shared" si="37" ref="F588:G590">F589</f>
        <v>70000</v>
      </c>
      <c r="G588" s="83">
        <f t="shared" si="37"/>
        <v>70000</v>
      </c>
    </row>
    <row r="589" spans="1:7" ht="18.75" outlineLevel="7">
      <c r="A589" s="46" t="s">
        <v>432</v>
      </c>
      <c r="B589" s="47" t="s">
        <v>551</v>
      </c>
      <c r="C589" s="47" t="s">
        <v>77</v>
      </c>
      <c r="D589" s="47" t="s">
        <v>236</v>
      </c>
      <c r="E589" s="187" t="s">
        <v>6</v>
      </c>
      <c r="F589" s="83">
        <f t="shared" si="37"/>
        <v>70000</v>
      </c>
      <c r="G589" s="83">
        <f t="shared" si="37"/>
        <v>70000</v>
      </c>
    </row>
    <row r="590" spans="1:7" ht="23.25" customHeight="1" outlineLevel="7">
      <c r="A590" s="46" t="s">
        <v>15</v>
      </c>
      <c r="B590" s="47" t="s">
        <v>551</v>
      </c>
      <c r="C590" s="47" t="s">
        <v>77</v>
      </c>
      <c r="D590" s="47" t="s">
        <v>236</v>
      </c>
      <c r="E590" s="187" t="s">
        <v>16</v>
      </c>
      <c r="F590" s="83">
        <f t="shared" si="37"/>
        <v>70000</v>
      </c>
      <c r="G590" s="83">
        <f t="shared" si="37"/>
        <v>70000</v>
      </c>
    </row>
    <row r="591" spans="1:7" ht="56.25" outlineLevel="2">
      <c r="A591" s="46" t="s">
        <v>17</v>
      </c>
      <c r="B591" s="47" t="s">
        <v>551</v>
      </c>
      <c r="C591" s="47" t="s">
        <v>77</v>
      </c>
      <c r="D591" s="47" t="s">
        <v>236</v>
      </c>
      <c r="E591" s="187" t="s">
        <v>18</v>
      </c>
      <c r="F591" s="81">
        <v>70000</v>
      </c>
      <c r="G591" s="81">
        <v>70000</v>
      </c>
    </row>
    <row r="592" spans="1:8" s="72" customFormat="1" ht="37.5" outlineLevel="3">
      <c r="A592" s="78" t="s">
        <v>276</v>
      </c>
      <c r="B592" s="47" t="s">
        <v>551</v>
      </c>
      <c r="C592" s="47" t="s">
        <v>77</v>
      </c>
      <c r="D592" s="47" t="s">
        <v>224</v>
      </c>
      <c r="E592" s="47" t="s">
        <v>6</v>
      </c>
      <c r="F592" s="81">
        <f>F593</f>
        <v>1847300</v>
      </c>
      <c r="G592" s="81">
        <f>G593</f>
        <v>1847300</v>
      </c>
      <c r="H592" s="73"/>
    </row>
    <row r="593" spans="1:8" s="72" customFormat="1" ht="93.75" outlineLevel="3">
      <c r="A593" s="29" t="s">
        <v>406</v>
      </c>
      <c r="B593" s="47" t="s">
        <v>551</v>
      </c>
      <c r="C593" s="47" t="s">
        <v>77</v>
      </c>
      <c r="D593" s="47" t="s">
        <v>152</v>
      </c>
      <c r="E593" s="47" t="s">
        <v>6</v>
      </c>
      <c r="F593" s="83">
        <f>F594+F598+F596</f>
        <v>1847300</v>
      </c>
      <c r="G593" s="83">
        <f>G594+G598+G596</f>
        <v>1847300</v>
      </c>
      <c r="H593" s="73"/>
    </row>
    <row r="594" spans="1:7" ht="37.5" outlineLevel="5">
      <c r="A594" s="46" t="s">
        <v>15</v>
      </c>
      <c r="B594" s="47" t="s">
        <v>551</v>
      </c>
      <c r="C594" s="47" t="s">
        <v>77</v>
      </c>
      <c r="D594" s="47" t="s">
        <v>152</v>
      </c>
      <c r="E594" s="47" t="s">
        <v>16</v>
      </c>
      <c r="F594" s="83">
        <f>F595</f>
        <v>2000</v>
      </c>
      <c r="G594" s="83">
        <f>G595</f>
        <v>2000</v>
      </c>
    </row>
    <row r="595" spans="1:7" ht="56.25" outlineLevel="6">
      <c r="A595" s="46" t="s">
        <v>17</v>
      </c>
      <c r="B595" s="47" t="s">
        <v>551</v>
      </c>
      <c r="C595" s="47" t="s">
        <v>77</v>
      </c>
      <c r="D595" s="47" t="s">
        <v>152</v>
      </c>
      <c r="E595" s="47" t="s">
        <v>18</v>
      </c>
      <c r="F595" s="81">
        <v>2000</v>
      </c>
      <c r="G595" s="81">
        <v>2000</v>
      </c>
    </row>
    <row r="596" spans="1:7" ht="37.5" outlineLevel="7">
      <c r="A596" s="46" t="s">
        <v>90</v>
      </c>
      <c r="B596" s="47" t="s">
        <v>551</v>
      </c>
      <c r="C596" s="47" t="s">
        <v>77</v>
      </c>
      <c r="D596" s="47" t="s">
        <v>152</v>
      </c>
      <c r="E596" s="47" t="s">
        <v>91</v>
      </c>
      <c r="F596" s="83">
        <f>F597</f>
        <v>320000</v>
      </c>
      <c r="G596" s="83">
        <f>G597</f>
        <v>320000</v>
      </c>
    </row>
    <row r="597" spans="1:7" ht="37.5" outlineLevel="6">
      <c r="A597" s="46" t="s">
        <v>97</v>
      </c>
      <c r="B597" s="47" t="s">
        <v>551</v>
      </c>
      <c r="C597" s="47" t="s">
        <v>77</v>
      </c>
      <c r="D597" s="47" t="s">
        <v>152</v>
      </c>
      <c r="E597" s="47" t="s">
        <v>98</v>
      </c>
      <c r="F597" s="81">
        <v>320000</v>
      </c>
      <c r="G597" s="81">
        <v>320000</v>
      </c>
    </row>
    <row r="598" spans="1:7" ht="21" customHeight="1" outlineLevel="7">
      <c r="A598" s="46" t="s">
        <v>37</v>
      </c>
      <c r="B598" s="47" t="s">
        <v>551</v>
      </c>
      <c r="C598" s="47" t="s">
        <v>77</v>
      </c>
      <c r="D598" s="47" t="s">
        <v>152</v>
      </c>
      <c r="E598" s="47" t="s">
        <v>38</v>
      </c>
      <c r="F598" s="83">
        <f>F599</f>
        <v>1525300</v>
      </c>
      <c r="G598" s="83">
        <f>G599</f>
        <v>1525300</v>
      </c>
    </row>
    <row r="599" spans="1:7" ht="18.75" outlineLevel="7">
      <c r="A599" s="46" t="s">
        <v>74</v>
      </c>
      <c r="B599" s="47" t="s">
        <v>551</v>
      </c>
      <c r="C599" s="47" t="s">
        <v>77</v>
      </c>
      <c r="D599" s="47" t="s">
        <v>152</v>
      </c>
      <c r="E599" s="47" t="s">
        <v>75</v>
      </c>
      <c r="F599" s="81">
        <v>1525300</v>
      </c>
      <c r="G599" s="81">
        <v>1525300</v>
      </c>
    </row>
    <row r="600" spans="1:7" ht="37.5" outlineLevel="7">
      <c r="A600" s="51" t="s">
        <v>239</v>
      </c>
      <c r="B600" s="47" t="s">
        <v>551</v>
      </c>
      <c r="C600" s="47" t="s">
        <v>77</v>
      </c>
      <c r="D600" s="47" t="s">
        <v>238</v>
      </c>
      <c r="E600" s="187" t="s">
        <v>6</v>
      </c>
      <c r="F600" s="81">
        <f aca="true" t="shared" si="38" ref="F600:G602">F601</f>
        <v>125000</v>
      </c>
      <c r="G600" s="81">
        <f t="shared" si="38"/>
        <v>125000</v>
      </c>
    </row>
    <row r="601" spans="1:7" ht="18.75" outlineLevel="5">
      <c r="A601" s="46" t="s">
        <v>78</v>
      </c>
      <c r="B601" s="47" t="s">
        <v>551</v>
      </c>
      <c r="C601" s="47" t="s">
        <v>77</v>
      </c>
      <c r="D601" s="47" t="s">
        <v>153</v>
      </c>
      <c r="E601" s="187" t="s">
        <v>6</v>
      </c>
      <c r="F601" s="83">
        <f t="shared" si="38"/>
        <v>125000</v>
      </c>
      <c r="G601" s="83">
        <f t="shared" si="38"/>
        <v>125000</v>
      </c>
    </row>
    <row r="602" spans="1:7" ht="37.5" outlineLevel="6">
      <c r="A602" s="46" t="s">
        <v>15</v>
      </c>
      <c r="B602" s="47" t="s">
        <v>551</v>
      </c>
      <c r="C602" s="47" t="s">
        <v>77</v>
      </c>
      <c r="D602" s="47" t="s">
        <v>153</v>
      </c>
      <c r="E602" s="187" t="s">
        <v>16</v>
      </c>
      <c r="F602" s="83">
        <f t="shared" si="38"/>
        <v>125000</v>
      </c>
      <c r="G602" s="83">
        <f t="shared" si="38"/>
        <v>125000</v>
      </c>
    </row>
    <row r="603" spans="1:7" ht="56.25" outlineLevel="7">
      <c r="A603" s="46" t="s">
        <v>17</v>
      </c>
      <c r="B603" s="47" t="s">
        <v>551</v>
      </c>
      <c r="C603" s="47" t="s">
        <v>77</v>
      </c>
      <c r="D603" s="47" t="s">
        <v>153</v>
      </c>
      <c r="E603" s="187" t="s">
        <v>18</v>
      </c>
      <c r="F603" s="81">
        <v>125000</v>
      </c>
      <c r="G603" s="81">
        <v>125000</v>
      </c>
    </row>
    <row r="604" spans="1:7" ht="18.75" outlineLevel="6">
      <c r="A604" s="46" t="s">
        <v>116</v>
      </c>
      <c r="B604" s="47" t="s">
        <v>551</v>
      </c>
      <c r="C604" s="47" t="s">
        <v>117</v>
      </c>
      <c r="D604" s="47" t="s">
        <v>126</v>
      </c>
      <c r="E604" s="187" t="s">
        <v>6</v>
      </c>
      <c r="F604" s="83">
        <f>F605</f>
        <v>21748475</v>
      </c>
      <c r="G604" s="83">
        <f>G605</f>
        <v>21748475</v>
      </c>
    </row>
    <row r="605" spans="1:7" ht="22.5" customHeight="1" outlineLevel="7">
      <c r="A605" s="77" t="s">
        <v>407</v>
      </c>
      <c r="B605" s="62" t="s">
        <v>551</v>
      </c>
      <c r="C605" s="62" t="s">
        <v>117</v>
      </c>
      <c r="D605" s="62" t="s">
        <v>138</v>
      </c>
      <c r="E605" s="188" t="s">
        <v>6</v>
      </c>
      <c r="F605" s="260">
        <f>F606</f>
        <v>21748475</v>
      </c>
      <c r="G605" s="260">
        <f>G606</f>
        <v>21748475</v>
      </c>
    </row>
    <row r="606" spans="1:7" ht="56.25" outlineLevel="6">
      <c r="A606" s="49" t="s">
        <v>209</v>
      </c>
      <c r="B606" s="47" t="s">
        <v>551</v>
      </c>
      <c r="C606" s="47" t="s">
        <v>117</v>
      </c>
      <c r="D606" s="47" t="s">
        <v>227</v>
      </c>
      <c r="E606" s="187" t="s">
        <v>6</v>
      </c>
      <c r="F606" s="84">
        <f>F607+F614+F621</f>
        <v>21748475</v>
      </c>
      <c r="G606" s="84">
        <f>G607+G614+G621</f>
        <v>21748475</v>
      </c>
    </row>
    <row r="607" spans="1:7" ht="56.25" outlineLevel="7">
      <c r="A607" s="46" t="s">
        <v>509</v>
      </c>
      <c r="B607" s="47" t="s">
        <v>551</v>
      </c>
      <c r="C607" s="47" t="s">
        <v>117</v>
      </c>
      <c r="D607" s="47" t="s">
        <v>550</v>
      </c>
      <c r="E607" s="187" t="s">
        <v>6</v>
      </c>
      <c r="F607" s="83">
        <f>F608+F610+F612</f>
        <v>5189242</v>
      </c>
      <c r="G607" s="83">
        <f>G608+G610+G612</f>
        <v>5189242</v>
      </c>
    </row>
    <row r="608" spans="1:7" ht="93.75" outlineLevel="3">
      <c r="A608" s="46" t="s">
        <v>11</v>
      </c>
      <c r="B608" s="47" t="s">
        <v>551</v>
      </c>
      <c r="C608" s="47" t="s">
        <v>117</v>
      </c>
      <c r="D608" s="47" t="s">
        <v>550</v>
      </c>
      <c r="E608" s="187" t="s">
        <v>12</v>
      </c>
      <c r="F608" s="83">
        <f>F609</f>
        <v>5089242</v>
      </c>
      <c r="G608" s="83">
        <f>G609</f>
        <v>5089242</v>
      </c>
    </row>
    <row r="609" spans="1:7" ht="37.5" outlineLevel="3">
      <c r="A609" s="46" t="s">
        <v>13</v>
      </c>
      <c r="B609" s="47" t="s">
        <v>551</v>
      </c>
      <c r="C609" s="47" t="s">
        <v>117</v>
      </c>
      <c r="D609" s="47" t="s">
        <v>550</v>
      </c>
      <c r="E609" s="187" t="s">
        <v>14</v>
      </c>
      <c r="F609" s="81">
        <f>потребность!I621</f>
        <v>5089242</v>
      </c>
      <c r="G609" s="81">
        <v>5089242</v>
      </c>
    </row>
    <row r="610" spans="1:7" ht="37.5" outlineLevel="3">
      <c r="A610" s="46" t="s">
        <v>15</v>
      </c>
      <c r="B610" s="47" t="s">
        <v>551</v>
      </c>
      <c r="C610" s="47" t="s">
        <v>117</v>
      </c>
      <c r="D610" s="47" t="s">
        <v>550</v>
      </c>
      <c r="E610" s="187" t="s">
        <v>16</v>
      </c>
      <c r="F610" s="83">
        <f>F611</f>
        <v>100000</v>
      </c>
      <c r="G610" s="83">
        <f>G611</f>
        <v>100000</v>
      </c>
    </row>
    <row r="611" spans="1:8" s="72" customFormat="1" ht="52.5" customHeight="1" outlineLevel="3">
      <c r="A611" s="46" t="s">
        <v>17</v>
      </c>
      <c r="B611" s="47" t="s">
        <v>551</v>
      </c>
      <c r="C611" s="47" t="s">
        <v>117</v>
      </c>
      <c r="D611" s="47" t="s">
        <v>550</v>
      </c>
      <c r="E611" s="187" t="s">
        <v>18</v>
      </c>
      <c r="F611" s="81">
        <f>потребность!I623</f>
        <v>100000</v>
      </c>
      <c r="G611" s="81">
        <v>100000</v>
      </c>
      <c r="H611" s="73"/>
    </row>
    <row r="612" spans="1:7" ht="18.75" hidden="1" outlineLevel="3">
      <c r="A612" s="46" t="s">
        <v>19</v>
      </c>
      <c r="B612" s="47" t="s">
        <v>551</v>
      </c>
      <c r="C612" s="47" t="s">
        <v>117</v>
      </c>
      <c r="D612" s="47" t="s">
        <v>550</v>
      </c>
      <c r="E612" s="187" t="s">
        <v>20</v>
      </c>
      <c r="F612" s="258">
        <f>F613</f>
        <v>0</v>
      </c>
      <c r="G612" s="258">
        <f>G613</f>
        <v>0</v>
      </c>
    </row>
    <row r="613" spans="1:8" s="72" customFormat="1" ht="18.75" hidden="1" outlineLevel="3">
      <c r="A613" s="46" t="s">
        <v>21</v>
      </c>
      <c r="B613" s="47" t="s">
        <v>551</v>
      </c>
      <c r="C613" s="47" t="s">
        <v>117</v>
      </c>
      <c r="D613" s="47" t="s">
        <v>550</v>
      </c>
      <c r="E613" s="187" t="s">
        <v>22</v>
      </c>
      <c r="F613" s="81">
        <v>0</v>
      </c>
      <c r="G613" s="81">
        <v>0</v>
      </c>
      <c r="H613" s="73"/>
    </row>
    <row r="614" spans="1:7" ht="56.25" outlineLevel="3">
      <c r="A614" s="46" t="s">
        <v>33</v>
      </c>
      <c r="B614" s="47" t="s">
        <v>551</v>
      </c>
      <c r="C614" s="47" t="s">
        <v>117</v>
      </c>
      <c r="D614" s="47" t="s">
        <v>154</v>
      </c>
      <c r="E614" s="187" t="s">
        <v>6</v>
      </c>
      <c r="F614" s="83">
        <f>F615+F617+F619</f>
        <v>14477700</v>
      </c>
      <c r="G614" s="83">
        <f>G615+G617+G619</f>
        <v>14477700</v>
      </c>
    </row>
    <row r="615" spans="1:7" ht="93.75" outlineLevel="3">
      <c r="A615" s="46" t="s">
        <v>11</v>
      </c>
      <c r="B615" s="47" t="s">
        <v>551</v>
      </c>
      <c r="C615" s="47" t="s">
        <v>117</v>
      </c>
      <c r="D615" s="47" t="s">
        <v>154</v>
      </c>
      <c r="E615" s="187" t="s">
        <v>12</v>
      </c>
      <c r="F615" s="83">
        <f>F616</f>
        <v>11638500</v>
      </c>
      <c r="G615" s="83">
        <f>G616</f>
        <v>11638500</v>
      </c>
    </row>
    <row r="616" spans="1:7" ht="37.5" outlineLevel="3">
      <c r="A616" s="46" t="s">
        <v>34</v>
      </c>
      <c r="B616" s="47" t="s">
        <v>551</v>
      </c>
      <c r="C616" s="47" t="s">
        <v>117</v>
      </c>
      <c r="D616" s="47" t="s">
        <v>154</v>
      </c>
      <c r="E616" s="187" t="s">
        <v>35</v>
      </c>
      <c r="F616" s="81">
        <v>11638500</v>
      </c>
      <c r="G616" s="81">
        <v>11638500</v>
      </c>
    </row>
    <row r="617" spans="1:7" ht="37.5" outlineLevel="3">
      <c r="A617" s="46" t="s">
        <v>15</v>
      </c>
      <c r="B617" s="47" t="s">
        <v>551</v>
      </c>
      <c r="C617" s="47" t="s">
        <v>117</v>
      </c>
      <c r="D617" s="47" t="s">
        <v>154</v>
      </c>
      <c r="E617" s="187" t="s">
        <v>16</v>
      </c>
      <c r="F617" s="83">
        <f>F618</f>
        <v>2800000</v>
      </c>
      <c r="G617" s="83">
        <f>G618</f>
        <v>2800000</v>
      </c>
    </row>
    <row r="618" spans="1:7" ht="56.25" outlineLevel="3">
      <c r="A618" s="46" t="s">
        <v>17</v>
      </c>
      <c r="B618" s="47" t="s">
        <v>551</v>
      </c>
      <c r="C618" s="47" t="s">
        <v>117</v>
      </c>
      <c r="D618" s="47" t="s">
        <v>154</v>
      </c>
      <c r="E618" s="187" t="s">
        <v>18</v>
      </c>
      <c r="F618" s="81">
        <v>2800000</v>
      </c>
      <c r="G618" s="81">
        <v>2800000</v>
      </c>
    </row>
    <row r="619" spans="1:8" s="72" customFormat="1" ht="18.75" outlineLevel="3">
      <c r="A619" s="46" t="s">
        <v>19</v>
      </c>
      <c r="B619" s="47" t="s">
        <v>551</v>
      </c>
      <c r="C619" s="47" t="s">
        <v>117</v>
      </c>
      <c r="D619" s="47" t="s">
        <v>154</v>
      </c>
      <c r="E619" s="187" t="s">
        <v>20</v>
      </c>
      <c r="F619" s="83">
        <f>F620</f>
        <v>39200</v>
      </c>
      <c r="G619" s="83">
        <f>G620</f>
        <v>39200</v>
      </c>
      <c r="H619" s="73"/>
    </row>
    <row r="620" spans="1:7" ht="18.75" outlineLevel="3">
      <c r="A620" s="46" t="s">
        <v>21</v>
      </c>
      <c r="B620" s="47" t="s">
        <v>551</v>
      </c>
      <c r="C620" s="47" t="s">
        <v>117</v>
      </c>
      <c r="D620" s="47" t="s">
        <v>154</v>
      </c>
      <c r="E620" s="187" t="s">
        <v>22</v>
      </c>
      <c r="F620" s="81">
        <v>39200</v>
      </c>
      <c r="G620" s="81">
        <v>39200</v>
      </c>
    </row>
    <row r="621" spans="1:7" ht="23.25" customHeight="1" outlineLevel="3">
      <c r="A621" s="51" t="s">
        <v>36</v>
      </c>
      <c r="B621" s="47" t="s">
        <v>551</v>
      </c>
      <c r="C621" s="47" t="s">
        <v>117</v>
      </c>
      <c r="D621" s="47" t="s">
        <v>155</v>
      </c>
      <c r="E621" s="187" t="s">
        <v>6</v>
      </c>
      <c r="F621" s="83">
        <f>F622</f>
        <v>2081533</v>
      </c>
      <c r="G621" s="83">
        <f>G622</f>
        <v>2081533</v>
      </c>
    </row>
    <row r="622" spans="1:7" ht="45.75" customHeight="1" outlineLevel="3">
      <c r="A622" s="46" t="s">
        <v>37</v>
      </c>
      <c r="B622" s="47" t="s">
        <v>551</v>
      </c>
      <c r="C622" s="47" t="s">
        <v>117</v>
      </c>
      <c r="D622" s="47" t="s">
        <v>155</v>
      </c>
      <c r="E622" s="187" t="s">
        <v>38</v>
      </c>
      <c r="F622" s="83">
        <f>F623</f>
        <v>2081533</v>
      </c>
      <c r="G622" s="83">
        <f>G623</f>
        <v>2081533</v>
      </c>
    </row>
    <row r="623" spans="1:7" ht="22.5" customHeight="1" outlineLevel="3">
      <c r="A623" s="46" t="s">
        <v>39</v>
      </c>
      <c r="B623" s="47" t="s">
        <v>551</v>
      </c>
      <c r="C623" s="47" t="s">
        <v>117</v>
      </c>
      <c r="D623" s="47" t="s">
        <v>155</v>
      </c>
      <c r="E623" s="187" t="s">
        <v>40</v>
      </c>
      <c r="F623" s="81">
        <v>2081533</v>
      </c>
      <c r="G623" s="81">
        <v>2081533</v>
      </c>
    </row>
    <row r="624" spans="1:7" ht="27.75" customHeight="1" outlineLevel="3">
      <c r="A624" s="77" t="s">
        <v>85</v>
      </c>
      <c r="B624" s="62" t="s">
        <v>551</v>
      </c>
      <c r="C624" s="62" t="s">
        <v>86</v>
      </c>
      <c r="D624" s="62" t="s">
        <v>126</v>
      </c>
      <c r="E624" s="188" t="s">
        <v>6</v>
      </c>
      <c r="F624" s="84">
        <f>F625+F631</f>
        <v>4489069</v>
      </c>
      <c r="G624" s="84">
        <f>G625+G631</f>
        <v>4489069</v>
      </c>
    </row>
    <row r="625" spans="1:7" ht="18.75" outlineLevel="3">
      <c r="A625" s="46" t="s">
        <v>94</v>
      </c>
      <c r="B625" s="47" t="s">
        <v>551</v>
      </c>
      <c r="C625" s="47" t="s">
        <v>95</v>
      </c>
      <c r="D625" s="47" t="s">
        <v>126</v>
      </c>
      <c r="E625" s="187" t="s">
        <v>6</v>
      </c>
      <c r="F625" s="83">
        <f aca="true" t="shared" si="39" ref="F625:G629">F626</f>
        <v>1310000</v>
      </c>
      <c r="G625" s="83">
        <f t="shared" si="39"/>
        <v>1310000</v>
      </c>
    </row>
    <row r="626" spans="1:7" ht="56.25" outlineLevel="3">
      <c r="A626" s="77" t="s">
        <v>398</v>
      </c>
      <c r="B626" s="62" t="s">
        <v>551</v>
      </c>
      <c r="C626" s="62" t="s">
        <v>95</v>
      </c>
      <c r="D626" s="62" t="s">
        <v>138</v>
      </c>
      <c r="E626" s="188" t="s">
        <v>6</v>
      </c>
      <c r="F626" s="84">
        <f t="shared" si="39"/>
        <v>1310000</v>
      </c>
      <c r="G626" s="84">
        <f t="shared" si="39"/>
        <v>1310000</v>
      </c>
    </row>
    <row r="627" spans="1:7" ht="18.75" outlineLevel="3">
      <c r="A627" s="49" t="s">
        <v>764</v>
      </c>
      <c r="B627" s="47" t="s">
        <v>551</v>
      </c>
      <c r="C627" s="47" t="s">
        <v>95</v>
      </c>
      <c r="D627" s="47" t="s">
        <v>762</v>
      </c>
      <c r="E627" s="187" t="s">
        <v>6</v>
      </c>
      <c r="F627" s="83">
        <f t="shared" si="39"/>
        <v>1310000</v>
      </c>
      <c r="G627" s="83">
        <f t="shared" si="39"/>
        <v>1310000</v>
      </c>
    </row>
    <row r="628" spans="1:7" ht="112.5" outlineLevel="3">
      <c r="A628" s="29" t="s">
        <v>408</v>
      </c>
      <c r="B628" s="47" t="s">
        <v>551</v>
      </c>
      <c r="C628" s="47" t="s">
        <v>95</v>
      </c>
      <c r="D628" s="47" t="s">
        <v>763</v>
      </c>
      <c r="E628" s="187" t="s">
        <v>6</v>
      </c>
      <c r="F628" s="83">
        <f t="shared" si="39"/>
        <v>1310000</v>
      </c>
      <c r="G628" s="83">
        <f t="shared" si="39"/>
        <v>1310000</v>
      </c>
    </row>
    <row r="629" spans="1:7" ht="43.5" customHeight="1" outlineLevel="3">
      <c r="A629" s="46" t="s">
        <v>90</v>
      </c>
      <c r="B629" s="47" t="s">
        <v>551</v>
      </c>
      <c r="C629" s="47" t="s">
        <v>95</v>
      </c>
      <c r="D629" s="47" t="s">
        <v>763</v>
      </c>
      <c r="E629" s="187" t="s">
        <v>91</v>
      </c>
      <c r="F629" s="83">
        <f t="shared" si="39"/>
        <v>1310000</v>
      </c>
      <c r="G629" s="83">
        <f t="shared" si="39"/>
        <v>1310000</v>
      </c>
    </row>
    <row r="630" spans="1:7" ht="37.5" outlineLevel="3">
      <c r="A630" s="46" t="s">
        <v>97</v>
      </c>
      <c r="B630" s="47" t="s">
        <v>551</v>
      </c>
      <c r="C630" s="47" t="s">
        <v>95</v>
      </c>
      <c r="D630" s="47" t="s">
        <v>763</v>
      </c>
      <c r="E630" s="187" t="s">
        <v>98</v>
      </c>
      <c r="F630" s="81">
        <v>1310000</v>
      </c>
      <c r="G630" s="81">
        <v>1310000</v>
      </c>
    </row>
    <row r="631" spans="1:7" ht="18.75" outlineLevel="3">
      <c r="A631" s="46" t="s">
        <v>123</v>
      </c>
      <c r="B631" s="47" t="s">
        <v>551</v>
      </c>
      <c r="C631" s="47" t="s">
        <v>124</v>
      </c>
      <c r="D631" s="47" t="s">
        <v>126</v>
      </c>
      <c r="E631" s="187" t="s">
        <v>6</v>
      </c>
      <c r="F631" s="83">
        <f aca="true" t="shared" si="40" ref="F631:G634">F632</f>
        <v>3179069</v>
      </c>
      <c r="G631" s="83">
        <f t="shared" si="40"/>
        <v>3179069</v>
      </c>
    </row>
    <row r="632" spans="1:7" ht="39.75" customHeight="1" outlineLevel="3">
      <c r="A632" s="77" t="s">
        <v>407</v>
      </c>
      <c r="B632" s="62" t="s">
        <v>551</v>
      </c>
      <c r="C632" s="62" t="s">
        <v>124</v>
      </c>
      <c r="D632" s="62" t="s">
        <v>138</v>
      </c>
      <c r="E632" s="188" t="s">
        <v>6</v>
      </c>
      <c r="F632" s="84">
        <f t="shared" si="40"/>
        <v>3179069</v>
      </c>
      <c r="G632" s="84">
        <f t="shared" si="40"/>
        <v>3179069</v>
      </c>
    </row>
    <row r="633" spans="1:7" ht="56.25" outlineLevel="3">
      <c r="A633" s="46" t="s">
        <v>399</v>
      </c>
      <c r="B633" s="47" t="s">
        <v>551</v>
      </c>
      <c r="C633" s="47" t="s">
        <v>124</v>
      </c>
      <c r="D633" s="47" t="s">
        <v>139</v>
      </c>
      <c r="E633" s="187" t="s">
        <v>6</v>
      </c>
      <c r="F633" s="83">
        <f t="shared" si="40"/>
        <v>3179069</v>
      </c>
      <c r="G633" s="83">
        <f t="shared" si="40"/>
        <v>3179069</v>
      </c>
    </row>
    <row r="634" spans="1:7" ht="37.5" outlineLevel="3">
      <c r="A634" s="78" t="s">
        <v>204</v>
      </c>
      <c r="B634" s="47" t="s">
        <v>551</v>
      </c>
      <c r="C634" s="47" t="s">
        <v>124</v>
      </c>
      <c r="D634" s="47" t="s">
        <v>235</v>
      </c>
      <c r="E634" s="187" t="s">
        <v>6</v>
      </c>
      <c r="F634" s="83">
        <f t="shared" si="40"/>
        <v>3179069</v>
      </c>
      <c r="G634" s="83">
        <f t="shared" si="40"/>
        <v>3179069</v>
      </c>
    </row>
    <row r="635" spans="1:8" s="3" customFormat="1" ht="184.5" customHeight="1">
      <c r="A635" s="29" t="s">
        <v>679</v>
      </c>
      <c r="B635" s="47" t="s">
        <v>551</v>
      </c>
      <c r="C635" s="47" t="s">
        <v>124</v>
      </c>
      <c r="D635" s="47" t="s">
        <v>156</v>
      </c>
      <c r="E635" s="187" t="s">
        <v>6</v>
      </c>
      <c r="F635" s="83">
        <f>F638</f>
        <v>3179069</v>
      </c>
      <c r="G635" s="83">
        <f>G638</f>
        <v>3179069</v>
      </c>
      <c r="H635" s="9"/>
    </row>
    <row r="636" spans="1:8" s="3" customFormat="1" ht="0.75" customHeight="1" hidden="1">
      <c r="A636" s="46" t="s">
        <v>15</v>
      </c>
      <c r="B636" s="47" t="s">
        <v>551</v>
      </c>
      <c r="C636" s="47" t="s">
        <v>124</v>
      </c>
      <c r="D636" s="47" t="s">
        <v>156</v>
      </c>
      <c r="E636" s="47" t="s">
        <v>16</v>
      </c>
      <c r="F636" s="83"/>
      <c r="G636" s="83"/>
      <c r="H636" s="9"/>
    </row>
    <row r="637" spans="1:8" s="3" customFormat="1" ht="56.25" hidden="1">
      <c r="A637" s="46" t="s">
        <v>17</v>
      </c>
      <c r="B637" s="47" t="s">
        <v>551</v>
      </c>
      <c r="C637" s="47" t="s">
        <v>124</v>
      </c>
      <c r="D637" s="47" t="s">
        <v>156</v>
      </c>
      <c r="E637" s="47" t="s">
        <v>18</v>
      </c>
      <c r="F637" s="83"/>
      <c r="G637" s="83"/>
      <c r="H637" s="9"/>
    </row>
    <row r="638" spans="1:8" s="3" customFormat="1" ht="37.5">
      <c r="A638" s="46" t="s">
        <v>90</v>
      </c>
      <c r="B638" s="47" t="s">
        <v>551</v>
      </c>
      <c r="C638" s="47" t="s">
        <v>124</v>
      </c>
      <c r="D638" s="47" t="s">
        <v>156</v>
      </c>
      <c r="E638" s="187" t="s">
        <v>91</v>
      </c>
      <c r="F638" s="83">
        <f>F639</f>
        <v>3179069</v>
      </c>
      <c r="G638" s="83">
        <f>G639</f>
        <v>3179069</v>
      </c>
      <c r="H638" s="9"/>
    </row>
    <row r="639" spans="1:8" s="3" customFormat="1" ht="35.25" customHeight="1">
      <c r="A639" s="46" t="s">
        <v>97</v>
      </c>
      <c r="B639" s="47" t="s">
        <v>551</v>
      </c>
      <c r="C639" s="47" t="s">
        <v>124</v>
      </c>
      <c r="D639" s="47" t="s">
        <v>156</v>
      </c>
      <c r="E639" s="187" t="s">
        <v>98</v>
      </c>
      <c r="F639" s="81">
        <v>3179069</v>
      </c>
      <c r="G639" s="81">
        <v>3179069</v>
      </c>
      <c r="H639" s="9"/>
    </row>
    <row r="640" spans="1:8" s="3" customFormat="1" ht="18.75" hidden="1">
      <c r="A640" s="77" t="s">
        <v>100</v>
      </c>
      <c r="B640" s="47" t="s">
        <v>551</v>
      </c>
      <c r="C640" s="47" t="s">
        <v>101</v>
      </c>
      <c r="D640" s="62" t="s">
        <v>126</v>
      </c>
      <c r="E640" s="187" t="s">
        <v>6</v>
      </c>
      <c r="F640" s="81">
        <f aca="true" t="shared" si="41" ref="F640:G645">F641</f>
        <v>0</v>
      </c>
      <c r="G640" s="81">
        <f t="shared" si="41"/>
        <v>0</v>
      </c>
      <c r="H640" s="9"/>
    </row>
    <row r="641" spans="1:7" ht="17.25" customHeight="1" hidden="1">
      <c r="A641" s="46" t="s">
        <v>302</v>
      </c>
      <c r="B641" s="47" t="s">
        <v>551</v>
      </c>
      <c r="C641" s="47" t="s">
        <v>301</v>
      </c>
      <c r="D641" s="62" t="s">
        <v>126</v>
      </c>
      <c r="E641" s="187" t="s">
        <v>6</v>
      </c>
      <c r="F641" s="81">
        <f t="shared" si="41"/>
        <v>0</v>
      </c>
      <c r="G641" s="81">
        <f t="shared" si="41"/>
        <v>0</v>
      </c>
    </row>
    <row r="642" spans="1:7" ht="44.25" customHeight="1" hidden="1">
      <c r="A642" s="77" t="s">
        <v>380</v>
      </c>
      <c r="B642" s="47" t="s">
        <v>551</v>
      </c>
      <c r="C642" s="47" t="s">
        <v>301</v>
      </c>
      <c r="D642" s="62" t="s">
        <v>200</v>
      </c>
      <c r="E642" s="187" t="s">
        <v>6</v>
      </c>
      <c r="F642" s="81">
        <f t="shared" si="41"/>
        <v>0</v>
      </c>
      <c r="G642" s="81">
        <f t="shared" si="41"/>
        <v>0</v>
      </c>
    </row>
    <row r="643" spans="1:7" ht="56.25" hidden="1">
      <c r="A643" s="46" t="s">
        <v>213</v>
      </c>
      <c r="B643" s="47" t="s">
        <v>551</v>
      </c>
      <c r="C643" s="47" t="s">
        <v>301</v>
      </c>
      <c r="D643" s="47" t="s">
        <v>696</v>
      </c>
      <c r="E643" s="187" t="s">
        <v>6</v>
      </c>
      <c r="F643" s="81">
        <f t="shared" si="41"/>
        <v>0</v>
      </c>
      <c r="G643" s="81">
        <f t="shared" si="41"/>
        <v>0</v>
      </c>
    </row>
    <row r="644" spans="1:7" ht="15.75" customHeight="1" hidden="1">
      <c r="A644" s="46" t="s">
        <v>381</v>
      </c>
      <c r="B644" s="47" t="s">
        <v>551</v>
      </c>
      <c r="C644" s="47" t="s">
        <v>301</v>
      </c>
      <c r="D644" s="47" t="s">
        <v>304</v>
      </c>
      <c r="E644" s="187" t="s">
        <v>6</v>
      </c>
      <c r="F644" s="81">
        <f>F645+F648+F651</f>
        <v>0</v>
      </c>
      <c r="G644" s="81">
        <v>0</v>
      </c>
    </row>
    <row r="645" spans="1:7" ht="37.5" hidden="1">
      <c r="A645" s="46" t="s">
        <v>282</v>
      </c>
      <c r="B645" s="47" t="s">
        <v>551</v>
      </c>
      <c r="C645" s="47" t="s">
        <v>301</v>
      </c>
      <c r="D645" s="47" t="s">
        <v>303</v>
      </c>
      <c r="E645" s="187" t="s">
        <v>6</v>
      </c>
      <c r="F645" s="81">
        <f t="shared" si="41"/>
        <v>0</v>
      </c>
      <c r="G645" s="81">
        <f t="shared" si="41"/>
        <v>0</v>
      </c>
    </row>
    <row r="646" spans="1:7" ht="56.25" hidden="1">
      <c r="A646" s="46" t="s">
        <v>37</v>
      </c>
      <c r="B646" s="47" t="s">
        <v>551</v>
      </c>
      <c r="C646" s="47" t="s">
        <v>301</v>
      </c>
      <c r="D646" s="47" t="s">
        <v>303</v>
      </c>
      <c r="E646" s="187" t="s">
        <v>38</v>
      </c>
      <c r="F646" s="81">
        <f>F647</f>
        <v>0</v>
      </c>
      <c r="G646" s="81">
        <f>G647</f>
        <v>0</v>
      </c>
    </row>
    <row r="647" spans="1:7" ht="18" customHeight="1" hidden="1">
      <c r="A647" s="46" t="s">
        <v>74</v>
      </c>
      <c r="B647" s="47" t="s">
        <v>551</v>
      </c>
      <c r="C647" s="47" t="s">
        <v>301</v>
      </c>
      <c r="D647" s="47" t="s">
        <v>303</v>
      </c>
      <c r="E647" s="187" t="s">
        <v>75</v>
      </c>
      <c r="F647" s="81">
        <f>потребность!I659</f>
        <v>0</v>
      </c>
      <c r="G647" s="81">
        <v>0</v>
      </c>
    </row>
    <row r="648" spans="1:7" ht="75" hidden="1">
      <c r="A648" s="46" t="s">
        <v>790</v>
      </c>
      <c r="B648" s="47" t="s">
        <v>551</v>
      </c>
      <c r="C648" s="47" t="s">
        <v>301</v>
      </c>
      <c r="D648" s="47" t="s">
        <v>791</v>
      </c>
      <c r="E648" s="187" t="s">
        <v>6</v>
      </c>
      <c r="F648" s="82">
        <f>F649</f>
        <v>0</v>
      </c>
      <c r="G648" s="82">
        <f>G649</f>
        <v>0</v>
      </c>
    </row>
    <row r="649" spans="1:7" s="4" customFormat="1" ht="56.25" hidden="1">
      <c r="A649" s="46" t="s">
        <v>37</v>
      </c>
      <c r="B649" s="47" t="s">
        <v>551</v>
      </c>
      <c r="C649" s="47" t="s">
        <v>301</v>
      </c>
      <c r="D649" s="47" t="s">
        <v>791</v>
      </c>
      <c r="E649" s="187" t="s">
        <v>38</v>
      </c>
      <c r="F649" s="82">
        <f>F650</f>
        <v>0</v>
      </c>
      <c r="G649" s="82">
        <f>G650</f>
        <v>0</v>
      </c>
    </row>
    <row r="650" spans="1:7" s="4" customFormat="1" ht="18.75" hidden="1">
      <c r="A650" s="46" t="s">
        <v>74</v>
      </c>
      <c r="B650" s="47" t="s">
        <v>551</v>
      </c>
      <c r="C650" s="47" t="s">
        <v>301</v>
      </c>
      <c r="D650" s="47" t="s">
        <v>791</v>
      </c>
      <c r="E650" s="187" t="s">
        <v>75</v>
      </c>
      <c r="F650" s="81">
        <v>0</v>
      </c>
      <c r="G650" s="81"/>
    </row>
    <row r="651" spans="1:7" s="4" customFormat="1" ht="75" hidden="1">
      <c r="A651" s="182" t="s">
        <v>803</v>
      </c>
      <c r="B651" s="181" t="s">
        <v>551</v>
      </c>
      <c r="C651" s="181" t="s">
        <v>301</v>
      </c>
      <c r="D651" s="181" t="s">
        <v>802</v>
      </c>
      <c r="E651" s="189" t="s">
        <v>6</v>
      </c>
      <c r="F651" s="81">
        <f>F652</f>
        <v>0</v>
      </c>
      <c r="G651" s="81">
        <f>G652</f>
        <v>0</v>
      </c>
    </row>
    <row r="652" spans="1:7" s="4" customFormat="1" ht="56.25" hidden="1">
      <c r="A652" s="182" t="s">
        <v>37</v>
      </c>
      <c r="B652" s="181" t="s">
        <v>551</v>
      </c>
      <c r="C652" s="181" t="s">
        <v>301</v>
      </c>
      <c r="D652" s="181" t="s">
        <v>802</v>
      </c>
      <c r="E652" s="189" t="s">
        <v>38</v>
      </c>
      <c r="F652" s="81">
        <f>F653</f>
        <v>0</v>
      </c>
      <c r="G652" s="81">
        <f>G653</f>
        <v>0</v>
      </c>
    </row>
    <row r="653" spans="1:7" s="4" customFormat="1" ht="18.75" customHeight="1" hidden="1">
      <c r="A653" s="182" t="s">
        <v>74</v>
      </c>
      <c r="B653" s="181" t="s">
        <v>551</v>
      </c>
      <c r="C653" s="181" t="s">
        <v>301</v>
      </c>
      <c r="D653" s="181" t="s">
        <v>802</v>
      </c>
      <c r="E653" s="189" t="s">
        <v>75</v>
      </c>
      <c r="F653" s="81">
        <v>0</v>
      </c>
      <c r="G653" s="81"/>
    </row>
    <row r="654" spans="1:7" s="4" customFormat="1" ht="37.5">
      <c r="A654" s="213" t="s">
        <v>776</v>
      </c>
      <c r="B654" s="201">
        <v>959</v>
      </c>
      <c r="C654" s="202" t="s">
        <v>5</v>
      </c>
      <c r="D654" s="202" t="s">
        <v>126</v>
      </c>
      <c r="E654" s="202" t="s">
        <v>6</v>
      </c>
      <c r="F654" s="261">
        <f>F655</f>
        <v>1510000</v>
      </c>
      <c r="G654" s="261">
        <f aca="true" t="shared" si="42" ref="F654:G656">G655</f>
        <v>1540000</v>
      </c>
    </row>
    <row r="655" spans="1:7" s="4" customFormat="1" ht="18.75">
      <c r="A655" s="46" t="s">
        <v>7</v>
      </c>
      <c r="B655" s="47" t="s">
        <v>777</v>
      </c>
      <c r="C655" s="47" t="s">
        <v>8</v>
      </c>
      <c r="D655" s="47" t="s">
        <v>126</v>
      </c>
      <c r="E655" s="47" t="s">
        <v>6</v>
      </c>
      <c r="F655" s="258">
        <f>F656</f>
        <v>1510000</v>
      </c>
      <c r="G655" s="258">
        <f t="shared" si="42"/>
        <v>1540000</v>
      </c>
    </row>
    <row r="656" spans="1:7" s="4" customFormat="1" ht="56.25">
      <c r="A656" s="46" t="s">
        <v>9</v>
      </c>
      <c r="B656" s="47" t="s">
        <v>777</v>
      </c>
      <c r="C656" s="47" t="s">
        <v>10</v>
      </c>
      <c r="D656" s="47" t="s">
        <v>126</v>
      </c>
      <c r="E656" s="47" t="s">
        <v>6</v>
      </c>
      <c r="F656" s="83">
        <f t="shared" si="42"/>
        <v>1510000</v>
      </c>
      <c r="G656" s="83">
        <f t="shared" si="42"/>
        <v>1540000</v>
      </c>
    </row>
    <row r="657" spans="1:7" s="4" customFormat="1" ht="37.5">
      <c r="A657" s="46" t="s">
        <v>132</v>
      </c>
      <c r="B657" s="47" t="s">
        <v>777</v>
      </c>
      <c r="C657" s="47" t="s">
        <v>10</v>
      </c>
      <c r="D657" s="47" t="s">
        <v>127</v>
      </c>
      <c r="E657" s="47" t="s">
        <v>6</v>
      </c>
      <c r="F657" s="83">
        <f>F658+F661</f>
        <v>1510000</v>
      </c>
      <c r="G657" s="83">
        <f>G658+G661</f>
        <v>1540000</v>
      </c>
    </row>
    <row r="658" spans="1:7" s="4" customFormat="1" ht="18.75">
      <c r="A658" s="46" t="s">
        <v>778</v>
      </c>
      <c r="B658" s="47" t="s">
        <v>777</v>
      </c>
      <c r="C658" s="47" t="s">
        <v>10</v>
      </c>
      <c r="D658" s="47" t="s">
        <v>143</v>
      </c>
      <c r="E658" s="47" t="s">
        <v>6</v>
      </c>
      <c r="F658" s="83">
        <f>F659</f>
        <v>1220000</v>
      </c>
      <c r="G658" s="83">
        <f>G659</f>
        <v>1240000</v>
      </c>
    </row>
    <row r="659" spans="1:7" s="4" customFormat="1" ht="93.75">
      <c r="A659" s="46" t="s">
        <v>11</v>
      </c>
      <c r="B659" s="47" t="s">
        <v>777</v>
      </c>
      <c r="C659" s="47" t="s">
        <v>10</v>
      </c>
      <c r="D659" s="47" t="s">
        <v>143</v>
      </c>
      <c r="E659" s="47" t="s">
        <v>12</v>
      </c>
      <c r="F659" s="83">
        <f>F660</f>
        <v>1220000</v>
      </c>
      <c r="G659" s="83">
        <f>G660</f>
        <v>1240000</v>
      </c>
    </row>
    <row r="660" spans="1:7" s="4" customFormat="1" ht="37.5">
      <c r="A660" s="46" t="s">
        <v>13</v>
      </c>
      <c r="B660" s="47" t="s">
        <v>777</v>
      </c>
      <c r="C660" s="47" t="s">
        <v>10</v>
      </c>
      <c r="D660" s="47" t="s">
        <v>143</v>
      </c>
      <c r="E660" s="47" t="s">
        <v>14</v>
      </c>
      <c r="F660" s="81">
        <v>1220000</v>
      </c>
      <c r="G660" s="81">
        <v>1240000</v>
      </c>
    </row>
    <row r="661" spans="1:7" s="4" customFormat="1" ht="56.25">
      <c r="A661" s="46" t="s">
        <v>509</v>
      </c>
      <c r="B661" s="47" t="s">
        <v>777</v>
      </c>
      <c r="C661" s="47" t="s">
        <v>10</v>
      </c>
      <c r="D661" s="47" t="s">
        <v>510</v>
      </c>
      <c r="E661" s="47" t="s">
        <v>6</v>
      </c>
      <c r="F661" s="81">
        <f>F662+F664</f>
        <v>290000</v>
      </c>
      <c r="G661" s="81">
        <f>G662+G664</f>
        <v>300000</v>
      </c>
    </row>
    <row r="662" spans="1:7" s="4" customFormat="1" ht="93.75">
      <c r="A662" s="46" t="s">
        <v>11</v>
      </c>
      <c r="B662" s="47" t="s">
        <v>777</v>
      </c>
      <c r="C662" s="47" t="s">
        <v>10</v>
      </c>
      <c r="D662" s="47" t="s">
        <v>510</v>
      </c>
      <c r="E662" s="47" t="s">
        <v>12</v>
      </c>
      <c r="F662" s="81">
        <f>F663</f>
        <v>210000</v>
      </c>
      <c r="G662" s="81">
        <f>G663</f>
        <v>220000</v>
      </c>
    </row>
    <row r="663" spans="1:7" s="4" customFormat="1" ht="37.5">
      <c r="A663" s="46" t="s">
        <v>13</v>
      </c>
      <c r="B663" s="47" t="s">
        <v>777</v>
      </c>
      <c r="C663" s="47" t="s">
        <v>10</v>
      </c>
      <c r="D663" s="47" t="s">
        <v>510</v>
      </c>
      <c r="E663" s="47" t="s">
        <v>14</v>
      </c>
      <c r="F663" s="81">
        <v>210000</v>
      </c>
      <c r="G663" s="81">
        <v>220000</v>
      </c>
    </row>
    <row r="664" spans="1:12" s="4" customFormat="1" ht="37.5">
      <c r="A664" s="46" t="s">
        <v>15</v>
      </c>
      <c r="B664" s="47" t="s">
        <v>777</v>
      </c>
      <c r="C664" s="47" t="s">
        <v>10</v>
      </c>
      <c r="D664" s="47" t="s">
        <v>510</v>
      </c>
      <c r="E664" s="47" t="s">
        <v>16</v>
      </c>
      <c r="F664" s="81">
        <f>F665</f>
        <v>80000</v>
      </c>
      <c r="G664" s="81">
        <f>G665</f>
        <v>80000</v>
      </c>
      <c r="K664" s="4">
        <f>F674-F668</f>
        <v>426818000.00300014</v>
      </c>
      <c r="L664" s="4">
        <f>G674-G668</f>
        <v>439403000.00300026</v>
      </c>
    </row>
    <row r="665" spans="1:12" s="4" customFormat="1" ht="56.25">
      <c r="A665" s="46" t="s">
        <v>17</v>
      </c>
      <c r="B665" s="47" t="s">
        <v>777</v>
      </c>
      <c r="C665" s="47" t="s">
        <v>10</v>
      </c>
      <c r="D665" s="47" t="s">
        <v>510</v>
      </c>
      <c r="E665" s="47" t="s">
        <v>18</v>
      </c>
      <c r="F665" s="81">
        <f>потребность!I677</f>
        <v>80000</v>
      </c>
      <c r="G665" s="81">
        <v>80000</v>
      </c>
      <c r="I665" s="306" t="s">
        <v>838</v>
      </c>
      <c r="J665" s="306"/>
      <c r="K665" s="266">
        <f>K664*2.5%</f>
        <v>10670450.000075005</v>
      </c>
      <c r="L665" s="266"/>
    </row>
    <row r="666" spans="1:11" s="4" customFormat="1" ht="18.75">
      <c r="A666" s="131" t="s">
        <v>800</v>
      </c>
      <c r="B666" s="23"/>
      <c r="C666" s="23"/>
      <c r="D666" s="150"/>
      <c r="E666" s="23"/>
      <c r="F666" s="85">
        <f>F10+F32+F452+F484+F654</f>
        <v>887530542.693</v>
      </c>
      <c r="G666" s="85">
        <f>G10+G32+G452+G484+G654</f>
        <v>910494236.6230001</v>
      </c>
      <c r="I666" s="306" t="s">
        <v>839</v>
      </c>
      <c r="J666" s="306"/>
      <c r="K666" s="266">
        <f>L664*5%</f>
        <v>21970150.000150014</v>
      </c>
    </row>
    <row r="667" spans="1:7" s="4" customFormat="1" ht="18.75">
      <c r="A667" s="39"/>
      <c r="B667" s="23"/>
      <c r="C667" s="23"/>
      <c r="D667" s="150" t="s">
        <v>834</v>
      </c>
      <c r="E667" s="23"/>
      <c r="F667" s="151">
        <f>'прил 8'!C9</f>
        <v>426818000</v>
      </c>
      <c r="G667" s="151">
        <f>'прил 8'!D9</f>
        <v>439403000</v>
      </c>
    </row>
    <row r="668" spans="1:7" s="4" customFormat="1" ht="18.75">
      <c r="A668" s="39"/>
      <c r="B668" s="23"/>
      <c r="C668" s="23"/>
      <c r="D668" s="150" t="s">
        <v>553</v>
      </c>
      <c r="E668" s="23"/>
      <c r="F668" s="151">
        <f>F635+F628+F593+F558+F555+F535+F532+F528+F495+F436+F418+F406+F403+F393+F362+F345+F297+F288+F184+F178+F157+F148+F143+F138+F133+F125+F130+F49+F415-270897.48-127098.616</f>
        <v>471382992.6899998</v>
      </c>
      <c r="G668" s="151">
        <f>G635+G628+G593+G558+G555+G535+G532+G528+G495+G436+G418+G406+G403+G393+G362+G345+G297+G288+G184+G178+G157+G148+G143+G138+G133+G125+G130+G49+G415-270897.48-127098.616</f>
        <v>493061386.6199999</v>
      </c>
    </row>
    <row r="669" spans="1:7" s="4" customFormat="1" ht="18.75">
      <c r="A669" s="39"/>
      <c r="B669" s="23"/>
      <c r="C669" s="23"/>
      <c r="D669" s="264" t="s">
        <v>835</v>
      </c>
      <c r="E669" s="23"/>
      <c r="F669" s="265">
        <f>F667*2.5%</f>
        <v>10670450</v>
      </c>
      <c r="G669" s="265">
        <f>G667*5%</f>
        <v>21970150</v>
      </c>
    </row>
    <row r="670" spans="1:7" s="4" customFormat="1" ht="18.75">
      <c r="A670" s="39"/>
      <c r="B670" s="23"/>
      <c r="C670" s="23"/>
      <c r="D670" s="150"/>
      <c r="E670" s="23"/>
      <c r="F670" s="151">
        <f>F667+F668</f>
        <v>898200992.6899998</v>
      </c>
      <c r="G670" s="151">
        <f>G667+G668</f>
        <v>932464386.6199999</v>
      </c>
    </row>
    <row r="671" spans="1:7" s="4" customFormat="1" ht="18.75">
      <c r="A671" s="39"/>
      <c r="B671" s="23"/>
      <c r="C671" s="23"/>
      <c r="D671" s="150" t="s">
        <v>836</v>
      </c>
      <c r="E671" s="23"/>
      <c r="F671" s="151">
        <f>270897.48+127098.616</f>
        <v>397996.09599999996</v>
      </c>
      <c r="G671" s="151">
        <f>270897.48+127098.616</f>
        <v>397996.09599999996</v>
      </c>
    </row>
    <row r="672" spans="1:6" s="4" customFormat="1" ht="18.75">
      <c r="A672" s="39"/>
      <c r="B672" s="23"/>
      <c r="C672" s="23"/>
      <c r="D672" s="150" t="s">
        <v>837</v>
      </c>
      <c r="E672" s="23"/>
      <c r="F672" s="151"/>
    </row>
    <row r="673" spans="1:6" s="4" customFormat="1" ht="18.75">
      <c r="A673" s="39"/>
      <c r="B673" s="23"/>
      <c r="C673" s="23"/>
      <c r="D673" s="150"/>
      <c r="E673" s="23"/>
      <c r="F673" s="151"/>
    </row>
    <row r="674" spans="1:7" s="4" customFormat="1" ht="18.75">
      <c r="A674" s="39"/>
      <c r="B674" s="23"/>
      <c r="C674" s="23"/>
      <c r="D674" s="150"/>
      <c r="E674" s="23"/>
      <c r="F674" s="151">
        <f>F666+F669</f>
        <v>898200992.693</v>
      </c>
      <c r="G674" s="151">
        <f>G666+G669</f>
        <v>932464386.6230001</v>
      </c>
    </row>
    <row r="675" spans="1:7" s="4" customFormat="1" ht="18.75">
      <c r="A675" s="39"/>
      <c r="B675" s="23"/>
      <c r="C675" s="23"/>
      <c r="D675" s="150"/>
      <c r="E675" s="23"/>
      <c r="F675" s="151">
        <f>'прил 8'!C57</f>
        <v>898200992.6899998</v>
      </c>
      <c r="G675" s="151">
        <f>'прил 8'!D57</f>
        <v>932464386.6199999</v>
      </c>
    </row>
    <row r="676" spans="1:7" s="4" customFormat="1" ht="18.75">
      <c r="A676" s="39"/>
      <c r="B676" s="23"/>
      <c r="C676" s="23"/>
      <c r="D676" s="150"/>
      <c r="E676" s="23"/>
      <c r="F676" s="151">
        <f>F675-F674</f>
        <v>-0.0030001401901245117</v>
      </c>
      <c r="G676" s="151">
        <f>G675-G674</f>
        <v>-0.0030002593994140625</v>
      </c>
    </row>
    <row r="677" spans="1:6" s="4" customFormat="1" ht="18.75">
      <c r="A677" s="39"/>
      <c r="B677" s="23"/>
      <c r="C677" s="23"/>
      <c r="D677" s="150"/>
      <c r="E677" s="23"/>
      <c r="F677" s="151"/>
    </row>
    <row r="678" spans="1:6" s="4" customFormat="1" ht="18.75">
      <c r="A678" s="39"/>
      <c r="B678" s="23"/>
      <c r="C678" s="23"/>
      <c r="D678" s="150"/>
      <c r="E678" s="23"/>
      <c r="F678" s="151"/>
    </row>
    <row r="679" spans="1:7" s="4" customFormat="1" ht="18.75">
      <c r="A679" s="39"/>
      <c r="B679" s="23" t="s">
        <v>869</v>
      </c>
      <c r="C679" s="23"/>
      <c r="D679" s="150"/>
      <c r="E679" s="23"/>
      <c r="F679" s="53">
        <f>F384+F405+F410</f>
        <v>27186810.61</v>
      </c>
      <c r="G679" s="53">
        <f>G384+G405+G410</f>
        <v>27944311.32</v>
      </c>
    </row>
    <row r="680" spans="1:6" s="4" customFormat="1" ht="18.75">
      <c r="A680" s="39"/>
      <c r="B680" s="23"/>
      <c r="C680" s="23"/>
      <c r="D680" s="150"/>
      <c r="E680" s="23"/>
      <c r="F680" s="167"/>
    </row>
    <row r="681" spans="1:6" s="4" customFormat="1" ht="18.75">
      <c r="A681" s="39"/>
      <c r="B681" s="23"/>
      <c r="C681" s="23"/>
      <c r="D681" s="150"/>
      <c r="E681" s="23"/>
      <c r="F681" s="151"/>
    </row>
    <row r="686" spans="1:7" s="4" customFormat="1" ht="18.75">
      <c r="A686" s="39"/>
      <c r="B686" s="23" t="s">
        <v>684</v>
      </c>
      <c r="C686" s="23"/>
      <c r="D686" s="151"/>
      <c r="E686" s="23"/>
      <c r="F686" s="152"/>
      <c r="G686" s="151"/>
    </row>
    <row r="687" spans="1:7" s="4" customFormat="1" ht="18.75">
      <c r="A687" s="39"/>
      <c r="B687" s="23" t="s">
        <v>683</v>
      </c>
      <c r="C687" s="23"/>
      <c r="D687" s="151"/>
      <c r="E687" s="23"/>
      <c r="F687" s="152"/>
      <c r="G687" s="151"/>
    </row>
  </sheetData>
  <sheetProtection/>
  <autoFilter ref="A9:F672"/>
  <mergeCells count="8">
    <mergeCell ref="F1:G1"/>
    <mergeCell ref="F3:G3"/>
    <mergeCell ref="E2:G2"/>
    <mergeCell ref="I666:J666"/>
    <mergeCell ref="A5:F5"/>
    <mergeCell ref="A6:F6"/>
    <mergeCell ref="A7:F7"/>
    <mergeCell ref="I665:J665"/>
  </mergeCells>
  <printOptions/>
  <pageMargins left="0.5905511811023623" right="0.5905511811023623" top="0.1968503937007874" bottom="0.1968503937007874" header="0.3937007874015748" footer="0.3937007874015748"/>
  <pageSetup horizontalDpi="600" verticalDpi="600" orientation="portrait" paperSize="9" scale="65" r:id="rId1"/>
  <rowBreaks count="6" manualBreakCount="6">
    <brk id="461" max="6" man="1"/>
    <brk id="496" max="6" man="1"/>
    <brk id="535" max="6" man="1"/>
    <brk id="578" max="6" man="1"/>
    <brk id="608" max="6" man="1"/>
    <brk id="653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3"/>
  <sheetViews>
    <sheetView view="pageBreakPreview" zoomScale="98" zoomScaleSheetLayoutView="98" zoomScalePageLayoutView="0" workbookViewId="0" topLeftCell="A1">
      <selection activeCell="D600" sqref="D600"/>
    </sheetView>
  </sheetViews>
  <sheetFormatPr defaultColWidth="9.140625" defaultRowHeight="15" outlineLevelRow="6"/>
  <cols>
    <col min="1" max="1" width="80.140625" style="54" customWidth="1"/>
    <col min="2" max="2" width="8.421875" style="54" customWidth="1"/>
    <col min="3" max="3" width="18.8515625" style="54" customWidth="1"/>
    <col min="4" max="4" width="7.140625" style="54" customWidth="1"/>
    <col min="5" max="5" width="18.421875" style="54" customWidth="1"/>
    <col min="6" max="6" width="9.140625" style="1" customWidth="1"/>
    <col min="7" max="7" width="18.00390625" style="1" customWidth="1"/>
    <col min="8" max="8" width="23.8515625" style="1" customWidth="1"/>
    <col min="9" max="252" width="9.140625" style="1" customWidth="1"/>
    <col min="253" max="253" width="76.28125" style="1" customWidth="1"/>
    <col min="254" max="254" width="7.7109375" style="1" customWidth="1"/>
    <col min="255" max="255" width="9.7109375" style="1" customWidth="1"/>
    <col min="256" max="16384" width="7.7109375" style="1" customWidth="1"/>
  </cols>
  <sheetData>
    <row r="1" ht="18.75">
      <c r="E1" s="75" t="s">
        <v>256</v>
      </c>
    </row>
    <row r="2" ht="18.75">
      <c r="E2" s="75" t="s">
        <v>849</v>
      </c>
    </row>
    <row r="3" ht="18.75">
      <c r="E3" s="75" t="s">
        <v>675</v>
      </c>
    </row>
    <row r="4" ht="18.75">
      <c r="E4" s="75"/>
    </row>
    <row r="5" spans="1:5" ht="18.75">
      <c r="A5" s="307" t="s">
        <v>196</v>
      </c>
      <c r="B5" s="308"/>
      <c r="C5" s="308"/>
      <c r="D5" s="308"/>
      <c r="E5" s="308"/>
    </row>
    <row r="6" spans="1:5" ht="18.75">
      <c r="A6" s="302" t="s">
        <v>801</v>
      </c>
      <c r="B6" s="309"/>
      <c r="C6" s="309"/>
      <c r="D6" s="309"/>
      <c r="E6" s="309"/>
    </row>
    <row r="7" spans="1:5" ht="18.75">
      <c r="A7" s="302" t="s">
        <v>724</v>
      </c>
      <c r="B7" s="302"/>
      <c r="C7" s="302"/>
      <c r="D7" s="302"/>
      <c r="E7" s="302"/>
    </row>
    <row r="8" spans="1:5" ht="18.75">
      <c r="A8" s="302" t="s">
        <v>259</v>
      </c>
      <c r="B8" s="302"/>
      <c r="C8" s="302"/>
      <c r="D8" s="302"/>
      <c r="E8" s="302"/>
    </row>
    <row r="9" spans="1:5" ht="18.75">
      <c r="A9" s="302" t="s">
        <v>260</v>
      </c>
      <c r="B9" s="302"/>
      <c r="C9" s="302"/>
      <c r="D9" s="302"/>
      <c r="E9" s="302"/>
    </row>
    <row r="10" spans="1:5" ht="18.75">
      <c r="A10" s="180"/>
      <c r="B10" s="55"/>
      <c r="C10" s="55"/>
      <c r="D10" s="55"/>
      <c r="E10" s="66" t="s">
        <v>411</v>
      </c>
    </row>
    <row r="11" spans="1:5" ht="37.5">
      <c r="A11" s="43" t="s">
        <v>0</v>
      </c>
      <c r="B11" s="43" t="s">
        <v>2</v>
      </c>
      <c r="C11" s="43" t="s">
        <v>3</v>
      </c>
      <c r="D11" s="43" t="s">
        <v>4</v>
      </c>
      <c r="E11" s="43" t="s">
        <v>197</v>
      </c>
    </row>
    <row r="12" spans="1:7" s="3" customFormat="1" ht="18.75">
      <c r="A12" s="46" t="s">
        <v>7</v>
      </c>
      <c r="B12" s="45" t="s">
        <v>8</v>
      </c>
      <c r="C12" s="45" t="s">
        <v>126</v>
      </c>
      <c r="D12" s="45" t="s">
        <v>6</v>
      </c>
      <c r="E12" s="85">
        <f>E13+E18+E40+E33+E46+E66+E61</f>
        <v>137238719.74</v>
      </c>
      <c r="G12" s="9">
        <f>E12/'прил 11 '!F670*100</f>
        <v>14.39394751533726</v>
      </c>
    </row>
    <row r="13" spans="1:5" ht="37.5" outlineLevel="1">
      <c r="A13" s="46" t="s">
        <v>28</v>
      </c>
      <c r="B13" s="47" t="s">
        <v>29</v>
      </c>
      <c r="C13" s="47" t="s">
        <v>126</v>
      </c>
      <c r="D13" s="47" t="s">
        <v>6</v>
      </c>
      <c r="E13" s="83">
        <f>E14</f>
        <v>2846266</v>
      </c>
    </row>
    <row r="14" spans="1:5" ht="18.75" outlineLevel="2">
      <c r="A14" s="46" t="s">
        <v>198</v>
      </c>
      <c r="B14" s="47" t="s">
        <v>29</v>
      </c>
      <c r="C14" s="47" t="s">
        <v>127</v>
      </c>
      <c r="D14" s="47" t="s">
        <v>6</v>
      </c>
      <c r="E14" s="83">
        <f>E15</f>
        <v>2846266</v>
      </c>
    </row>
    <row r="15" spans="1:5" ht="18.75" outlineLevel="4">
      <c r="A15" s="46" t="s">
        <v>511</v>
      </c>
      <c r="B15" s="47" t="s">
        <v>29</v>
      </c>
      <c r="C15" s="47" t="s">
        <v>512</v>
      </c>
      <c r="D15" s="47" t="s">
        <v>6</v>
      </c>
      <c r="E15" s="83">
        <f>E16</f>
        <v>2846266</v>
      </c>
    </row>
    <row r="16" spans="1:5" ht="56.25" customHeight="1" outlineLevel="5">
      <c r="A16" s="46" t="s">
        <v>11</v>
      </c>
      <c r="B16" s="47" t="s">
        <v>29</v>
      </c>
      <c r="C16" s="47" t="s">
        <v>512</v>
      </c>
      <c r="D16" s="47" t="s">
        <v>12</v>
      </c>
      <c r="E16" s="83">
        <f>E17</f>
        <v>2846266</v>
      </c>
    </row>
    <row r="17" spans="1:5" ht="18" customHeight="1" outlineLevel="6">
      <c r="A17" s="46" t="s">
        <v>13</v>
      </c>
      <c r="B17" s="47" t="s">
        <v>29</v>
      </c>
      <c r="C17" s="47" t="s">
        <v>512</v>
      </c>
      <c r="D17" s="47" t="s">
        <v>14</v>
      </c>
      <c r="E17" s="83">
        <f>'прил 11 '!F38</f>
        <v>2846266</v>
      </c>
    </row>
    <row r="18" spans="1:5" ht="38.25" customHeight="1" outlineLevel="1">
      <c r="A18" s="46" t="s">
        <v>108</v>
      </c>
      <c r="B18" s="47" t="s">
        <v>109</v>
      </c>
      <c r="C18" s="47" t="s">
        <v>126</v>
      </c>
      <c r="D18" s="47" t="s">
        <v>6</v>
      </c>
      <c r="E18" s="83">
        <f>E19</f>
        <v>5466790.29</v>
      </c>
    </row>
    <row r="19" spans="1:5" ht="18.75" outlineLevel="3">
      <c r="A19" s="46" t="s">
        <v>198</v>
      </c>
      <c r="B19" s="47" t="s">
        <v>109</v>
      </c>
      <c r="C19" s="47" t="s">
        <v>127</v>
      </c>
      <c r="D19" s="47" t="s">
        <v>6</v>
      </c>
      <c r="E19" s="83">
        <f>E20+E23+E30</f>
        <v>5466790.29</v>
      </c>
    </row>
    <row r="20" spans="1:5" ht="18.75" outlineLevel="4">
      <c r="A20" s="46" t="s">
        <v>543</v>
      </c>
      <c r="B20" s="47" t="s">
        <v>109</v>
      </c>
      <c r="C20" s="47" t="s">
        <v>544</v>
      </c>
      <c r="D20" s="47" t="s">
        <v>6</v>
      </c>
      <c r="E20" s="83">
        <f>E21</f>
        <v>2517857.96</v>
      </c>
    </row>
    <row r="21" spans="1:5" ht="57" customHeight="1" outlineLevel="5">
      <c r="A21" s="46" t="s">
        <v>11</v>
      </c>
      <c r="B21" s="47" t="s">
        <v>109</v>
      </c>
      <c r="C21" s="47" t="s">
        <v>544</v>
      </c>
      <c r="D21" s="47" t="s">
        <v>12</v>
      </c>
      <c r="E21" s="83">
        <f>E22</f>
        <v>2517857.96</v>
      </c>
    </row>
    <row r="22" spans="1:5" ht="16.5" customHeight="1" outlineLevel="6">
      <c r="A22" s="46" t="s">
        <v>13</v>
      </c>
      <c r="B22" s="47" t="s">
        <v>109</v>
      </c>
      <c r="C22" s="47" t="s">
        <v>544</v>
      </c>
      <c r="D22" s="47" t="s">
        <v>14</v>
      </c>
      <c r="E22" s="83">
        <f>'прил 11 '!F455</f>
        <v>2517857.96</v>
      </c>
    </row>
    <row r="23" spans="1:5" ht="38.25" customHeight="1" outlineLevel="4">
      <c r="A23" s="46" t="s">
        <v>509</v>
      </c>
      <c r="B23" s="47" t="s">
        <v>109</v>
      </c>
      <c r="C23" s="47" t="s">
        <v>510</v>
      </c>
      <c r="D23" s="47" t="s">
        <v>6</v>
      </c>
      <c r="E23" s="83">
        <f>E24+E26+E28</f>
        <v>2768932.33</v>
      </c>
    </row>
    <row r="24" spans="1:5" ht="75" outlineLevel="5">
      <c r="A24" s="46" t="s">
        <v>11</v>
      </c>
      <c r="B24" s="47" t="s">
        <v>109</v>
      </c>
      <c r="C24" s="47" t="s">
        <v>510</v>
      </c>
      <c r="D24" s="47" t="s">
        <v>12</v>
      </c>
      <c r="E24" s="83">
        <f>E25</f>
        <v>2517432.33</v>
      </c>
    </row>
    <row r="25" spans="1:5" ht="16.5" customHeight="1" outlineLevel="6">
      <c r="A25" s="46" t="s">
        <v>13</v>
      </c>
      <c r="B25" s="47" t="s">
        <v>109</v>
      </c>
      <c r="C25" s="47" t="s">
        <v>510</v>
      </c>
      <c r="D25" s="47" t="s">
        <v>14</v>
      </c>
      <c r="E25" s="83">
        <f>'прил 11 '!F458</f>
        <v>2517432.33</v>
      </c>
    </row>
    <row r="26" spans="1:5" ht="16.5" customHeight="1" outlineLevel="5">
      <c r="A26" s="46" t="s">
        <v>15</v>
      </c>
      <c r="B26" s="47" t="s">
        <v>109</v>
      </c>
      <c r="C26" s="47" t="s">
        <v>510</v>
      </c>
      <c r="D26" s="47" t="s">
        <v>16</v>
      </c>
      <c r="E26" s="83">
        <f>E27</f>
        <v>246000</v>
      </c>
    </row>
    <row r="27" spans="1:5" ht="21" customHeight="1" outlineLevel="6">
      <c r="A27" s="46" t="s">
        <v>17</v>
      </c>
      <c r="B27" s="47" t="s">
        <v>109</v>
      </c>
      <c r="C27" s="47" t="s">
        <v>510</v>
      </c>
      <c r="D27" s="47" t="s">
        <v>18</v>
      </c>
      <c r="E27" s="83">
        <f>'прил 11 '!F460</f>
        <v>246000</v>
      </c>
    </row>
    <row r="28" spans="1:5" ht="18.75" outlineLevel="5">
      <c r="A28" s="46" t="s">
        <v>19</v>
      </c>
      <c r="B28" s="47" t="s">
        <v>109</v>
      </c>
      <c r="C28" s="47" t="s">
        <v>510</v>
      </c>
      <c r="D28" s="47" t="s">
        <v>20</v>
      </c>
      <c r="E28" s="83">
        <f>E29</f>
        <v>5500</v>
      </c>
    </row>
    <row r="29" spans="1:5" ht="18.75" outlineLevel="6">
      <c r="A29" s="46" t="s">
        <v>21</v>
      </c>
      <c r="B29" s="47" t="s">
        <v>109</v>
      </c>
      <c r="C29" s="47" t="s">
        <v>510</v>
      </c>
      <c r="D29" s="47" t="s">
        <v>22</v>
      </c>
      <c r="E29" s="83">
        <f>'прил 11 '!F462</f>
        <v>5500</v>
      </c>
    </row>
    <row r="30" spans="1:5" ht="18.75" outlineLevel="4">
      <c r="A30" s="46" t="s">
        <v>546</v>
      </c>
      <c r="B30" s="47" t="s">
        <v>109</v>
      </c>
      <c r="C30" s="47" t="s">
        <v>545</v>
      </c>
      <c r="D30" s="47" t="s">
        <v>6</v>
      </c>
      <c r="E30" s="83">
        <f>E31</f>
        <v>180000</v>
      </c>
    </row>
    <row r="31" spans="1:5" ht="57" customHeight="1" outlineLevel="5">
      <c r="A31" s="46" t="s">
        <v>11</v>
      </c>
      <c r="B31" s="47" t="s">
        <v>109</v>
      </c>
      <c r="C31" s="47" t="s">
        <v>545</v>
      </c>
      <c r="D31" s="47" t="s">
        <v>12</v>
      </c>
      <c r="E31" s="83">
        <f>E32</f>
        <v>180000</v>
      </c>
    </row>
    <row r="32" spans="1:5" ht="18" customHeight="1" outlineLevel="6">
      <c r="A32" s="46" t="s">
        <v>13</v>
      </c>
      <c r="B32" s="47" t="s">
        <v>109</v>
      </c>
      <c r="C32" s="47" t="s">
        <v>545</v>
      </c>
      <c r="D32" s="47" t="s">
        <v>14</v>
      </c>
      <c r="E32" s="83">
        <f>'прил 11 '!F465</f>
        <v>180000</v>
      </c>
    </row>
    <row r="33" spans="1:5" ht="39.75" customHeight="1" outlineLevel="1">
      <c r="A33" s="46" t="s">
        <v>30</v>
      </c>
      <c r="B33" s="47" t="s">
        <v>31</v>
      </c>
      <c r="C33" s="47" t="s">
        <v>126</v>
      </c>
      <c r="D33" s="47" t="s">
        <v>6</v>
      </c>
      <c r="E33" s="83">
        <f>E34</f>
        <v>21661336</v>
      </c>
    </row>
    <row r="34" spans="1:5" ht="18.75" outlineLevel="3">
      <c r="A34" s="46" t="s">
        <v>198</v>
      </c>
      <c r="B34" s="47" t="s">
        <v>31</v>
      </c>
      <c r="C34" s="47" t="s">
        <v>127</v>
      </c>
      <c r="D34" s="47" t="s">
        <v>6</v>
      </c>
      <c r="E34" s="83">
        <f>E35</f>
        <v>21661336</v>
      </c>
    </row>
    <row r="35" spans="1:5" ht="39" customHeight="1" outlineLevel="4">
      <c r="A35" s="46" t="s">
        <v>509</v>
      </c>
      <c r="B35" s="47" t="s">
        <v>31</v>
      </c>
      <c r="C35" s="47" t="s">
        <v>510</v>
      </c>
      <c r="D35" s="47" t="s">
        <v>6</v>
      </c>
      <c r="E35" s="83">
        <f>E36+E38</f>
        <v>21661336</v>
      </c>
    </row>
    <row r="36" spans="1:5" ht="38.25" customHeight="1" outlineLevel="5">
      <c r="A36" s="46" t="s">
        <v>11</v>
      </c>
      <c r="B36" s="47" t="s">
        <v>31</v>
      </c>
      <c r="C36" s="47" t="s">
        <v>510</v>
      </c>
      <c r="D36" s="47" t="s">
        <v>12</v>
      </c>
      <c r="E36" s="83">
        <f>E37</f>
        <v>21569336</v>
      </c>
    </row>
    <row r="37" spans="1:5" ht="17.25" customHeight="1" outlineLevel="6">
      <c r="A37" s="46" t="s">
        <v>13</v>
      </c>
      <c r="B37" s="47" t="s">
        <v>31</v>
      </c>
      <c r="C37" s="47" t="s">
        <v>510</v>
      </c>
      <c r="D37" s="47" t="s">
        <v>14</v>
      </c>
      <c r="E37" s="83">
        <f>'прил 11 '!F43</f>
        <v>21569336</v>
      </c>
    </row>
    <row r="38" spans="1:5" ht="17.25" customHeight="1" outlineLevel="5">
      <c r="A38" s="46" t="s">
        <v>15</v>
      </c>
      <c r="B38" s="47" t="s">
        <v>31</v>
      </c>
      <c r="C38" s="47" t="s">
        <v>510</v>
      </c>
      <c r="D38" s="47" t="s">
        <v>16</v>
      </c>
      <c r="E38" s="83">
        <f>E39</f>
        <v>92000</v>
      </c>
    </row>
    <row r="39" spans="1:5" ht="20.25" customHeight="1" outlineLevel="6">
      <c r="A39" s="46" t="s">
        <v>17</v>
      </c>
      <c r="B39" s="47" t="s">
        <v>31</v>
      </c>
      <c r="C39" s="47" t="s">
        <v>510</v>
      </c>
      <c r="D39" s="47" t="s">
        <v>18</v>
      </c>
      <c r="E39" s="83">
        <f>'прил 11 '!F45</f>
        <v>92000</v>
      </c>
    </row>
    <row r="40" spans="1:5" ht="18.75" outlineLevel="6">
      <c r="A40" s="46" t="s">
        <v>261</v>
      </c>
      <c r="B40" s="47" t="s">
        <v>262</v>
      </c>
      <c r="C40" s="47" t="s">
        <v>126</v>
      </c>
      <c r="D40" s="47" t="s">
        <v>6</v>
      </c>
      <c r="E40" s="83">
        <f>E41</f>
        <v>193185</v>
      </c>
    </row>
    <row r="41" spans="1:5" ht="22.5" customHeight="1" outlineLevel="6">
      <c r="A41" s="46" t="s">
        <v>132</v>
      </c>
      <c r="B41" s="47" t="s">
        <v>262</v>
      </c>
      <c r="C41" s="47" t="s">
        <v>127</v>
      </c>
      <c r="D41" s="47" t="s">
        <v>6</v>
      </c>
      <c r="E41" s="83">
        <f>E42</f>
        <v>193185</v>
      </c>
    </row>
    <row r="42" spans="1:5" ht="18.75" outlineLevel="6">
      <c r="A42" s="46" t="s">
        <v>278</v>
      </c>
      <c r="B42" s="47" t="s">
        <v>262</v>
      </c>
      <c r="C42" s="47" t="s">
        <v>277</v>
      </c>
      <c r="D42" s="47" t="s">
        <v>6</v>
      </c>
      <c r="E42" s="83">
        <f>E43</f>
        <v>193185</v>
      </c>
    </row>
    <row r="43" spans="1:5" ht="93.75" outlineLevel="6">
      <c r="A43" s="46" t="s">
        <v>413</v>
      </c>
      <c r="B43" s="47" t="s">
        <v>262</v>
      </c>
      <c r="C43" s="47" t="s">
        <v>286</v>
      </c>
      <c r="D43" s="47" t="s">
        <v>6</v>
      </c>
      <c r="E43" s="83">
        <f>E44</f>
        <v>193185</v>
      </c>
    </row>
    <row r="44" spans="1:5" ht="15.75" customHeight="1" outlineLevel="6">
      <c r="A44" s="46" t="s">
        <v>15</v>
      </c>
      <c r="B44" s="47" t="s">
        <v>262</v>
      </c>
      <c r="C44" s="47" t="s">
        <v>286</v>
      </c>
      <c r="D44" s="47" t="s">
        <v>16</v>
      </c>
      <c r="E44" s="83">
        <f>E45</f>
        <v>193185</v>
      </c>
    </row>
    <row r="45" spans="1:5" ht="19.5" customHeight="1" outlineLevel="6">
      <c r="A45" s="46" t="s">
        <v>17</v>
      </c>
      <c r="B45" s="47" t="s">
        <v>262</v>
      </c>
      <c r="C45" s="47" t="s">
        <v>286</v>
      </c>
      <c r="D45" s="47" t="s">
        <v>18</v>
      </c>
      <c r="E45" s="83">
        <f>'прил 11 '!F51</f>
        <v>193185</v>
      </c>
    </row>
    <row r="46" spans="1:5" ht="36" customHeight="1" outlineLevel="1">
      <c r="A46" s="46" t="s">
        <v>9</v>
      </c>
      <c r="B46" s="47" t="s">
        <v>10</v>
      </c>
      <c r="C46" s="47" t="s">
        <v>126</v>
      </c>
      <c r="D46" s="47" t="s">
        <v>6</v>
      </c>
      <c r="E46" s="83">
        <f>E47</f>
        <v>9480780.030000001</v>
      </c>
    </row>
    <row r="47" spans="1:5" ht="18.75" outlineLevel="3">
      <c r="A47" s="46" t="s">
        <v>198</v>
      </c>
      <c r="B47" s="47" t="s">
        <v>10</v>
      </c>
      <c r="C47" s="47" t="s">
        <v>127</v>
      </c>
      <c r="D47" s="47" t="s">
        <v>6</v>
      </c>
      <c r="E47" s="83">
        <f>E48+E55+E58</f>
        <v>9480780.030000001</v>
      </c>
    </row>
    <row r="48" spans="1:5" ht="39.75" customHeight="1" outlineLevel="4">
      <c r="A48" s="46" t="s">
        <v>509</v>
      </c>
      <c r="B48" s="47" t="s">
        <v>10</v>
      </c>
      <c r="C48" s="47" t="s">
        <v>510</v>
      </c>
      <c r="D48" s="47" t="s">
        <v>6</v>
      </c>
      <c r="E48" s="83">
        <f>E49+E51+E53</f>
        <v>7515605.03</v>
      </c>
    </row>
    <row r="49" spans="1:5" ht="48" customHeight="1" outlineLevel="5">
      <c r="A49" s="46" t="s">
        <v>11</v>
      </c>
      <c r="B49" s="47" t="s">
        <v>10</v>
      </c>
      <c r="C49" s="47" t="s">
        <v>510</v>
      </c>
      <c r="D49" s="47" t="s">
        <v>12</v>
      </c>
      <c r="E49" s="83">
        <f>E50</f>
        <v>7185405.03</v>
      </c>
    </row>
    <row r="50" spans="1:5" ht="18.75" customHeight="1" outlineLevel="6">
      <c r="A50" s="46" t="s">
        <v>13</v>
      </c>
      <c r="B50" s="47" t="s">
        <v>10</v>
      </c>
      <c r="C50" s="47" t="s">
        <v>510</v>
      </c>
      <c r="D50" s="47" t="s">
        <v>14</v>
      </c>
      <c r="E50" s="83">
        <f>'прил 11 '!F16+'прил 11 '!F667</f>
        <v>7185405.03</v>
      </c>
    </row>
    <row r="51" spans="1:5" ht="18.75" customHeight="1" outlineLevel="5">
      <c r="A51" s="46" t="s">
        <v>15</v>
      </c>
      <c r="B51" s="47" t="s">
        <v>10</v>
      </c>
      <c r="C51" s="47" t="s">
        <v>510</v>
      </c>
      <c r="D51" s="47" t="s">
        <v>16</v>
      </c>
      <c r="E51" s="83">
        <f>E52</f>
        <v>330200</v>
      </c>
    </row>
    <row r="52" spans="1:5" ht="20.25" customHeight="1" outlineLevel="6">
      <c r="A52" s="46" t="s">
        <v>17</v>
      </c>
      <c r="B52" s="47" t="s">
        <v>10</v>
      </c>
      <c r="C52" s="47" t="s">
        <v>510</v>
      </c>
      <c r="D52" s="47" t="s">
        <v>18</v>
      </c>
      <c r="E52" s="83">
        <f>'прил 11 '!F18+'прил 11 '!F669</f>
        <v>330200</v>
      </c>
    </row>
    <row r="53" spans="1:5" ht="18.75" outlineLevel="5">
      <c r="A53" s="46" t="s">
        <v>19</v>
      </c>
      <c r="B53" s="47" t="s">
        <v>10</v>
      </c>
      <c r="C53" s="47" t="s">
        <v>510</v>
      </c>
      <c r="D53" s="47" t="s">
        <v>20</v>
      </c>
      <c r="E53" s="83">
        <f>E54</f>
        <v>0</v>
      </c>
    </row>
    <row r="54" spans="1:5" ht="18.75" outlineLevel="6">
      <c r="A54" s="46" t="s">
        <v>21</v>
      </c>
      <c r="B54" s="47" t="s">
        <v>10</v>
      </c>
      <c r="C54" s="47" t="s">
        <v>510</v>
      </c>
      <c r="D54" s="47" t="s">
        <v>22</v>
      </c>
      <c r="E54" s="83">
        <f>'прил 11 '!F20</f>
        <v>0</v>
      </c>
    </row>
    <row r="55" spans="1:5" ht="18.75" outlineLevel="4">
      <c r="A55" s="46" t="s">
        <v>199</v>
      </c>
      <c r="B55" s="47" t="s">
        <v>10</v>
      </c>
      <c r="C55" s="47" t="s">
        <v>143</v>
      </c>
      <c r="D55" s="47" t="s">
        <v>6</v>
      </c>
      <c r="E55" s="83">
        <f>E56</f>
        <v>1140000</v>
      </c>
    </row>
    <row r="56" spans="1:5" ht="58.5" customHeight="1" outlineLevel="5">
      <c r="A56" s="46" t="s">
        <v>11</v>
      </c>
      <c r="B56" s="47" t="s">
        <v>10</v>
      </c>
      <c r="C56" s="47" t="s">
        <v>143</v>
      </c>
      <c r="D56" s="47" t="s">
        <v>12</v>
      </c>
      <c r="E56" s="83">
        <f>E57</f>
        <v>1140000</v>
      </c>
    </row>
    <row r="57" spans="1:5" ht="17.25" customHeight="1" outlineLevel="6">
      <c r="A57" s="46" t="s">
        <v>13</v>
      </c>
      <c r="B57" s="47" t="s">
        <v>10</v>
      </c>
      <c r="C57" s="47" t="s">
        <v>143</v>
      </c>
      <c r="D57" s="47" t="s">
        <v>14</v>
      </c>
      <c r="E57" s="83">
        <f>'прил 11 '!F664</f>
        <v>1140000</v>
      </c>
    </row>
    <row r="58" spans="1:5" ht="19.5" customHeight="1" outlineLevel="4">
      <c r="A58" s="46" t="s">
        <v>513</v>
      </c>
      <c r="B58" s="47" t="s">
        <v>10</v>
      </c>
      <c r="C58" s="47" t="s">
        <v>552</v>
      </c>
      <c r="D58" s="47" t="s">
        <v>6</v>
      </c>
      <c r="E58" s="83">
        <f>E59</f>
        <v>825175</v>
      </c>
    </row>
    <row r="59" spans="1:5" ht="60" customHeight="1" outlineLevel="5">
      <c r="A59" s="46" t="s">
        <v>11</v>
      </c>
      <c r="B59" s="47" t="s">
        <v>10</v>
      </c>
      <c r="C59" s="47" t="s">
        <v>552</v>
      </c>
      <c r="D59" s="47" t="s">
        <v>12</v>
      </c>
      <c r="E59" s="83">
        <f>E60</f>
        <v>825175</v>
      </c>
    </row>
    <row r="60" spans="1:5" ht="19.5" customHeight="1" outlineLevel="6">
      <c r="A60" s="46" t="s">
        <v>13</v>
      </c>
      <c r="B60" s="47" t="s">
        <v>10</v>
      </c>
      <c r="C60" s="47" t="s">
        <v>552</v>
      </c>
      <c r="D60" s="47" t="s">
        <v>14</v>
      </c>
      <c r="E60" s="83">
        <f>'прил 11 '!F56</f>
        <v>825175</v>
      </c>
    </row>
    <row r="61" spans="1:5" ht="19.5" customHeight="1" outlineLevel="6">
      <c r="A61" s="46" t="s">
        <v>720</v>
      </c>
      <c r="B61" s="47" t="s">
        <v>717</v>
      </c>
      <c r="C61" s="47" t="s">
        <v>126</v>
      </c>
      <c r="D61" s="47" t="s">
        <v>6</v>
      </c>
      <c r="E61" s="83">
        <f>E62</f>
        <v>27868850</v>
      </c>
    </row>
    <row r="62" spans="1:5" ht="19.5" customHeight="1" outlineLevel="6">
      <c r="A62" s="46" t="s">
        <v>132</v>
      </c>
      <c r="B62" s="47" t="s">
        <v>717</v>
      </c>
      <c r="C62" s="47" t="s">
        <v>127</v>
      </c>
      <c r="D62" s="47" t="s">
        <v>6</v>
      </c>
      <c r="E62" s="83">
        <f>E63</f>
        <v>27868850</v>
      </c>
    </row>
    <row r="63" spans="1:5" ht="19.5" customHeight="1" outlineLevel="6">
      <c r="A63" s="46" t="s">
        <v>719</v>
      </c>
      <c r="B63" s="47" t="s">
        <v>717</v>
      </c>
      <c r="C63" s="47" t="s">
        <v>723</v>
      </c>
      <c r="D63" s="47" t="s">
        <v>6</v>
      </c>
      <c r="E63" s="83">
        <f>E64</f>
        <v>27868850</v>
      </c>
    </row>
    <row r="64" spans="1:5" ht="19.5" customHeight="1" outlineLevel="6">
      <c r="A64" s="46" t="s">
        <v>19</v>
      </c>
      <c r="B64" s="47" t="s">
        <v>717</v>
      </c>
      <c r="C64" s="47" t="s">
        <v>723</v>
      </c>
      <c r="D64" s="47" t="s">
        <v>20</v>
      </c>
      <c r="E64" s="83">
        <f>E65</f>
        <v>27868850</v>
      </c>
    </row>
    <row r="65" spans="1:5" ht="19.5" customHeight="1" outlineLevel="6">
      <c r="A65" s="46" t="s">
        <v>718</v>
      </c>
      <c r="B65" s="47" t="s">
        <v>717</v>
      </c>
      <c r="C65" s="47" t="s">
        <v>723</v>
      </c>
      <c r="D65" s="47" t="s">
        <v>716</v>
      </c>
      <c r="E65" s="83">
        <f>'прил 11 '!F61</f>
        <v>27868850</v>
      </c>
    </row>
    <row r="66" spans="1:5" ht="18.75" outlineLevel="1">
      <c r="A66" s="46" t="s">
        <v>23</v>
      </c>
      <c r="B66" s="47" t="s">
        <v>24</v>
      </c>
      <c r="C66" s="47" t="s">
        <v>126</v>
      </c>
      <c r="D66" s="47" t="s">
        <v>6</v>
      </c>
      <c r="E66" s="83">
        <f>E67+E90+E95+E103+E110</f>
        <v>69721512.42</v>
      </c>
    </row>
    <row r="67" spans="1:5" ht="37.5" outlineLevel="2">
      <c r="A67" s="77" t="s">
        <v>382</v>
      </c>
      <c r="B67" s="62" t="s">
        <v>24</v>
      </c>
      <c r="C67" s="62" t="s">
        <v>128</v>
      </c>
      <c r="D67" s="62" t="s">
        <v>6</v>
      </c>
      <c r="E67" s="83">
        <f>E68+E75+E83</f>
        <v>23139455</v>
      </c>
    </row>
    <row r="68" spans="1:5" ht="37.5" outlineLevel="3">
      <c r="A68" s="46" t="s">
        <v>214</v>
      </c>
      <c r="B68" s="47" t="s">
        <v>24</v>
      </c>
      <c r="C68" s="47" t="s">
        <v>316</v>
      </c>
      <c r="D68" s="47" t="s">
        <v>6</v>
      </c>
      <c r="E68" s="83">
        <f>E69+E72</f>
        <v>886905</v>
      </c>
    </row>
    <row r="69" spans="1:5" ht="18.75" outlineLevel="4">
      <c r="A69" s="46" t="s">
        <v>322</v>
      </c>
      <c r="B69" s="47" t="s">
        <v>24</v>
      </c>
      <c r="C69" s="47" t="s">
        <v>317</v>
      </c>
      <c r="D69" s="47" t="s">
        <v>6</v>
      </c>
      <c r="E69" s="83">
        <f>E70</f>
        <v>836905</v>
      </c>
    </row>
    <row r="70" spans="1:5" ht="16.5" customHeight="1" outlineLevel="5">
      <c r="A70" s="46" t="s">
        <v>15</v>
      </c>
      <c r="B70" s="47" t="s">
        <v>24</v>
      </c>
      <c r="C70" s="47" t="s">
        <v>317</v>
      </c>
      <c r="D70" s="47" t="s">
        <v>16</v>
      </c>
      <c r="E70" s="83">
        <f>E71</f>
        <v>836905</v>
      </c>
    </row>
    <row r="71" spans="1:5" ht="21" customHeight="1" outlineLevel="6">
      <c r="A71" s="46" t="s">
        <v>17</v>
      </c>
      <c r="B71" s="47" t="s">
        <v>24</v>
      </c>
      <c r="C71" s="47" t="s">
        <v>317</v>
      </c>
      <c r="D71" s="47" t="s">
        <v>18</v>
      </c>
      <c r="E71" s="83">
        <f>'прил 11 '!F26+'прил 11 '!F67+'прил 11 '!F476</f>
        <v>836905</v>
      </c>
    </row>
    <row r="72" spans="1:5" ht="18.75" outlineLevel="4">
      <c r="A72" s="46" t="s">
        <v>323</v>
      </c>
      <c r="B72" s="47" t="s">
        <v>24</v>
      </c>
      <c r="C72" s="47" t="s">
        <v>324</v>
      </c>
      <c r="D72" s="47" t="s">
        <v>6</v>
      </c>
      <c r="E72" s="83">
        <f>E73</f>
        <v>50000</v>
      </c>
    </row>
    <row r="73" spans="1:5" ht="19.5" customHeight="1" outlineLevel="5">
      <c r="A73" s="46" t="s">
        <v>15</v>
      </c>
      <c r="B73" s="47" t="s">
        <v>24</v>
      </c>
      <c r="C73" s="47" t="s">
        <v>324</v>
      </c>
      <c r="D73" s="47" t="s">
        <v>16</v>
      </c>
      <c r="E73" s="83">
        <f>E74</f>
        <v>50000</v>
      </c>
    </row>
    <row r="74" spans="1:5" ht="20.25" customHeight="1" outlineLevel="6">
      <c r="A74" s="46" t="s">
        <v>17</v>
      </c>
      <c r="B74" s="47" t="s">
        <v>24</v>
      </c>
      <c r="C74" s="47" t="s">
        <v>324</v>
      </c>
      <c r="D74" s="47" t="s">
        <v>18</v>
      </c>
      <c r="E74" s="83">
        <f>'прил 11 '!F70</f>
        <v>50000</v>
      </c>
    </row>
    <row r="75" spans="1:5" ht="37.5" outlineLevel="6">
      <c r="A75" s="46" t="s">
        <v>216</v>
      </c>
      <c r="B75" s="47" t="s">
        <v>24</v>
      </c>
      <c r="C75" s="47" t="s">
        <v>232</v>
      </c>
      <c r="D75" s="47" t="s">
        <v>6</v>
      </c>
      <c r="E75" s="83">
        <f>E76</f>
        <v>20801450</v>
      </c>
    </row>
    <row r="76" spans="1:5" ht="37.5" outlineLevel="4">
      <c r="A76" s="46" t="s">
        <v>33</v>
      </c>
      <c r="B76" s="47" t="s">
        <v>24</v>
      </c>
      <c r="C76" s="47" t="s">
        <v>130</v>
      </c>
      <c r="D76" s="47" t="s">
        <v>6</v>
      </c>
      <c r="E76" s="83">
        <f>E77+E79+E81</f>
        <v>20801450</v>
      </c>
    </row>
    <row r="77" spans="1:5" ht="55.5" customHeight="1" outlineLevel="5">
      <c r="A77" s="46" t="s">
        <v>11</v>
      </c>
      <c r="B77" s="47" t="s">
        <v>24</v>
      </c>
      <c r="C77" s="47" t="s">
        <v>130</v>
      </c>
      <c r="D77" s="47" t="s">
        <v>12</v>
      </c>
      <c r="E77" s="83">
        <f>E78</f>
        <v>11000000</v>
      </c>
    </row>
    <row r="78" spans="1:5" ht="18.75" outlineLevel="6">
      <c r="A78" s="46" t="s">
        <v>34</v>
      </c>
      <c r="B78" s="47" t="s">
        <v>24</v>
      </c>
      <c r="C78" s="47" t="s">
        <v>130</v>
      </c>
      <c r="D78" s="47" t="s">
        <v>35</v>
      </c>
      <c r="E78" s="83">
        <f>'прил 11 '!F74</f>
        <v>11000000</v>
      </c>
    </row>
    <row r="79" spans="1:5" ht="18.75" customHeight="1" outlineLevel="5">
      <c r="A79" s="46" t="s">
        <v>15</v>
      </c>
      <c r="B79" s="47" t="s">
        <v>24</v>
      </c>
      <c r="C79" s="47" t="s">
        <v>130</v>
      </c>
      <c r="D79" s="47" t="s">
        <v>16</v>
      </c>
      <c r="E79" s="83">
        <f>E80</f>
        <v>9000000</v>
      </c>
    </row>
    <row r="80" spans="1:5" ht="20.25" customHeight="1" outlineLevel="6">
      <c r="A80" s="46" t="s">
        <v>17</v>
      </c>
      <c r="B80" s="47" t="s">
        <v>24</v>
      </c>
      <c r="C80" s="47" t="s">
        <v>130</v>
      </c>
      <c r="D80" s="47" t="s">
        <v>18</v>
      </c>
      <c r="E80" s="83">
        <f>'прил 11 '!F76</f>
        <v>9000000</v>
      </c>
    </row>
    <row r="81" spans="1:5" ht="18.75" outlineLevel="5">
      <c r="A81" s="46" t="s">
        <v>19</v>
      </c>
      <c r="B81" s="47" t="s">
        <v>24</v>
      </c>
      <c r="C81" s="47" t="s">
        <v>130</v>
      </c>
      <c r="D81" s="47" t="s">
        <v>20</v>
      </c>
      <c r="E81" s="83">
        <f>E82</f>
        <v>801450</v>
      </c>
    </row>
    <row r="82" spans="1:5" ht="18.75" outlineLevel="6">
      <c r="A82" s="46" t="s">
        <v>21</v>
      </c>
      <c r="B82" s="47" t="s">
        <v>24</v>
      </c>
      <c r="C82" s="47" t="s">
        <v>130</v>
      </c>
      <c r="D82" s="47" t="s">
        <v>22</v>
      </c>
      <c r="E82" s="83">
        <f>'прил 11 '!F78</f>
        <v>801450</v>
      </c>
    </row>
    <row r="83" spans="1:5" ht="18.75" outlineLevel="6">
      <c r="A83" s="48" t="s">
        <v>715</v>
      </c>
      <c r="B83" s="47" t="s">
        <v>24</v>
      </c>
      <c r="C83" s="47" t="s">
        <v>271</v>
      </c>
      <c r="D83" s="47" t="s">
        <v>6</v>
      </c>
      <c r="E83" s="83">
        <f>E84+E87</f>
        <v>1451100</v>
      </c>
    </row>
    <row r="84" spans="1:5" ht="37.5" outlineLevel="6">
      <c r="A84" s="48" t="s">
        <v>742</v>
      </c>
      <c r="B84" s="47" t="s">
        <v>24</v>
      </c>
      <c r="C84" s="47" t="s">
        <v>714</v>
      </c>
      <c r="D84" s="47" t="s">
        <v>6</v>
      </c>
      <c r="E84" s="83">
        <f>E85</f>
        <v>0</v>
      </c>
    </row>
    <row r="85" spans="1:5" ht="37.5" outlineLevel="6">
      <c r="A85" s="46" t="s">
        <v>15</v>
      </c>
      <c r="B85" s="47" t="s">
        <v>24</v>
      </c>
      <c r="C85" s="47" t="s">
        <v>713</v>
      </c>
      <c r="D85" s="47" t="s">
        <v>16</v>
      </c>
      <c r="E85" s="83">
        <f>E86</f>
        <v>0</v>
      </c>
    </row>
    <row r="86" spans="1:5" ht="37.5" outlineLevel="6">
      <c r="A86" s="46" t="s">
        <v>17</v>
      </c>
      <c r="B86" s="47" t="s">
        <v>24</v>
      </c>
      <c r="C86" s="47" t="s">
        <v>713</v>
      </c>
      <c r="D86" s="47" t="s">
        <v>18</v>
      </c>
      <c r="E86" s="83">
        <f>'прил 11 '!F82</f>
        <v>0</v>
      </c>
    </row>
    <row r="87" spans="1:5" ht="37.5" outlineLevel="6">
      <c r="A87" s="46" t="s">
        <v>712</v>
      </c>
      <c r="B87" s="47" t="s">
        <v>24</v>
      </c>
      <c r="C87" s="47" t="s">
        <v>714</v>
      </c>
      <c r="D87" s="47" t="s">
        <v>6</v>
      </c>
      <c r="E87" s="83">
        <f>E88</f>
        <v>1451100</v>
      </c>
    </row>
    <row r="88" spans="1:5" ht="37.5" outlineLevel="6">
      <c r="A88" s="46" t="s">
        <v>15</v>
      </c>
      <c r="B88" s="47" t="s">
        <v>24</v>
      </c>
      <c r="C88" s="47" t="s">
        <v>711</v>
      </c>
      <c r="D88" s="47" t="s">
        <v>16</v>
      </c>
      <c r="E88" s="83">
        <f>E89</f>
        <v>1451100</v>
      </c>
    </row>
    <row r="89" spans="1:5" ht="37.5" outlineLevel="6">
      <c r="A89" s="46" t="s">
        <v>17</v>
      </c>
      <c r="B89" s="47" t="s">
        <v>24</v>
      </c>
      <c r="C89" s="47" t="s">
        <v>711</v>
      </c>
      <c r="D89" s="47" t="s">
        <v>18</v>
      </c>
      <c r="E89" s="83">
        <f>'прил 11 '!F85</f>
        <v>1451100</v>
      </c>
    </row>
    <row r="90" spans="1:5" ht="37.5" outlineLevel="6">
      <c r="A90" s="77" t="s">
        <v>434</v>
      </c>
      <c r="B90" s="62" t="s">
        <v>24</v>
      </c>
      <c r="C90" s="62" t="s">
        <v>131</v>
      </c>
      <c r="D90" s="62" t="s">
        <v>6</v>
      </c>
      <c r="E90" s="83">
        <f>E91</f>
        <v>50000</v>
      </c>
    </row>
    <row r="91" spans="1:5" ht="18.75" outlineLevel="6">
      <c r="A91" s="46" t="s">
        <v>325</v>
      </c>
      <c r="B91" s="47" t="s">
        <v>24</v>
      </c>
      <c r="C91" s="47" t="s">
        <v>234</v>
      </c>
      <c r="D91" s="47" t="s">
        <v>6</v>
      </c>
      <c r="E91" s="83">
        <f>E92</f>
        <v>50000</v>
      </c>
    </row>
    <row r="92" spans="1:5" ht="37.5" outlineLevel="6">
      <c r="A92" s="46" t="s">
        <v>326</v>
      </c>
      <c r="B92" s="47" t="s">
        <v>24</v>
      </c>
      <c r="C92" s="47" t="s">
        <v>327</v>
      </c>
      <c r="D92" s="47" t="s">
        <v>6</v>
      </c>
      <c r="E92" s="83">
        <f>E93</f>
        <v>50000</v>
      </c>
    </row>
    <row r="93" spans="1:5" ht="37.5" outlineLevel="6">
      <c r="A93" s="46" t="s">
        <v>15</v>
      </c>
      <c r="B93" s="47" t="s">
        <v>24</v>
      </c>
      <c r="C93" s="47" t="s">
        <v>327</v>
      </c>
      <c r="D93" s="47" t="s">
        <v>16</v>
      </c>
      <c r="E93" s="83">
        <f>E94</f>
        <v>50000</v>
      </c>
    </row>
    <row r="94" spans="1:5" ht="20.25" customHeight="1" outlineLevel="6">
      <c r="A94" s="46" t="s">
        <v>17</v>
      </c>
      <c r="B94" s="47" t="s">
        <v>24</v>
      </c>
      <c r="C94" s="47" t="s">
        <v>327</v>
      </c>
      <c r="D94" s="47" t="s">
        <v>18</v>
      </c>
      <c r="E94" s="83">
        <f>'прил 11 '!F90</f>
        <v>50000</v>
      </c>
    </row>
    <row r="95" spans="1:5" ht="33.75" customHeight="1" outlineLevel="6">
      <c r="A95" s="77" t="s">
        <v>435</v>
      </c>
      <c r="B95" s="62" t="s">
        <v>24</v>
      </c>
      <c r="C95" s="62" t="s">
        <v>318</v>
      </c>
      <c r="D95" s="62" t="s">
        <v>6</v>
      </c>
      <c r="E95" s="83">
        <f>E96</f>
        <v>1813714</v>
      </c>
    </row>
    <row r="96" spans="1:5" ht="36.75" customHeight="1" outlineLevel="6">
      <c r="A96" s="49" t="s">
        <v>328</v>
      </c>
      <c r="B96" s="47" t="s">
        <v>24</v>
      </c>
      <c r="C96" s="47" t="s">
        <v>319</v>
      </c>
      <c r="D96" s="47" t="s">
        <v>6</v>
      </c>
      <c r="E96" s="83">
        <f>E97+E100</f>
        <v>1813714</v>
      </c>
    </row>
    <row r="97" spans="1:5" ht="37.5" outlineLevel="6">
      <c r="A97" s="49" t="s">
        <v>329</v>
      </c>
      <c r="B97" s="47" t="s">
        <v>24</v>
      </c>
      <c r="C97" s="47" t="s">
        <v>330</v>
      </c>
      <c r="D97" s="47" t="s">
        <v>6</v>
      </c>
      <c r="E97" s="83">
        <f>E98</f>
        <v>1769556.5</v>
      </c>
    </row>
    <row r="98" spans="1:5" ht="23.25" customHeight="1" outlineLevel="6">
      <c r="A98" s="46" t="s">
        <v>15</v>
      </c>
      <c r="B98" s="47" t="s">
        <v>24</v>
      </c>
      <c r="C98" s="47" t="s">
        <v>330</v>
      </c>
      <c r="D98" s="47" t="s">
        <v>16</v>
      </c>
      <c r="E98" s="83">
        <f>E99</f>
        <v>1769556.5</v>
      </c>
    </row>
    <row r="99" spans="1:5" ht="21.75" customHeight="1" outlineLevel="6">
      <c r="A99" s="46" t="s">
        <v>17</v>
      </c>
      <c r="B99" s="47" t="s">
        <v>24</v>
      </c>
      <c r="C99" s="47" t="s">
        <v>330</v>
      </c>
      <c r="D99" s="47" t="s">
        <v>18</v>
      </c>
      <c r="E99" s="83">
        <f>'прил 11 '!F95+'прил 11 '!F31</f>
        <v>1769556.5</v>
      </c>
    </row>
    <row r="100" spans="1:5" ht="21" customHeight="1" outlineLevel="6">
      <c r="A100" s="49" t="s">
        <v>331</v>
      </c>
      <c r="B100" s="47" t="s">
        <v>24</v>
      </c>
      <c r="C100" s="47" t="s">
        <v>320</v>
      </c>
      <c r="D100" s="47" t="s">
        <v>6</v>
      </c>
      <c r="E100" s="83">
        <f>E101</f>
        <v>44157.5</v>
      </c>
    </row>
    <row r="101" spans="1:5" ht="21" customHeight="1" outlineLevel="6">
      <c r="A101" s="46" t="s">
        <v>15</v>
      </c>
      <c r="B101" s="47" t="s">
        <v>24</v>
      </c>
      <c r="C101" s="47" t="s">
        <v>320</v>
      </c>
      <c r="D101" s="47" t="s">
        <v>16</v>
      </c>
      <c r="E101" s="83">
        <f>E102</f>
        <v>44157.5</v>
      </c>
    </row>
    <row r="102" spans="1:5" ht="21" customHeight="1" outlineLevel="6">
      <c r="A102" s="46" t="s">
        <v>17</v>
      </c>
      <c r="B102" s="47" t="s">
        <v>24</v>
      </c>
      <c r="C102" s="47" t="s">
        <v>320</v>
      </c>
      <c r="D102" s="47" t="s">
        <v>18</v>
      </c>
      <c r="E102" s="83">
        <f>'прил 11 '!F98</f>
        <v>44157.5</v>
      </c>
    </row>
    <row r="103" spans="1:5" ht="38.25" customHeight="1" outlineLevel="6">
      <c r="A103" s="77" t="s">
        <v>383</v>
      </c>
      <c r="B103" s="62" t="s">
        <v>24</v>
      </c>
      <c r="C103" s="62" t="s">
        <v>332</v>
      </c>
      <c r="D103" s="62" t="s">
        <v>6</v>
      </c>
      <c r="E103" s="83">
        <f>E104</f>
        <v>1600000</v>
      </c>
    </row>
    <row r="104" spans="1:5" ht="37.5" outlineLevel="6">
      <c r="A104" s="46" t="s">
        <v>215</v>
      </c>
      <c r="B104" s="47" t="s">
        <v>24</v>
      </c>
      <c r="C104" s="47" t="s">
        <v>333</v>
      </c>
      <c r="D104" s="47" t="s">
        <v>6</v>
      </c>
      <c r="E104" s="83">
        <f>E105</f>
        <v>1600000</v>
      </c>
    </row>
    <row r="105" spans="1:5" ht="56.25" outlineLevel="6">
      <c r="A105" s="46" t="s">
        <v>32</v>
      </c>
      <c r="B105" s="47" t="s">
        <v>24</v>
      </c>
      <c r="C105" s="47" t="s">
        <v>334</v>
      </c>
      <c r="D105" s="47" t="s">
        <v>6</v>
      </c>
      <c r="E105" s="83">
        <f>E106+E108</f>
        <v>1600000</v>
      </c>
    </row>
    <row r="106" spans="1:5" ht="18" customHeight="1" outlineLevel="6">
      <c r="A106" s="46" t="s">
        <v>15</v>
      </c>
      <c r="B106" s="47" t="s">
        <v>24</v>
      </c>
      <c r="C106" s="47" t="s">
        <v>334</v>
      </c>
      <c r="D106" s="47" t="s">
        <v>16</v>
      </c>
      <c r="E106" s="83">
        <f>E107</f>
        <v>1460000</v>
      </c>
    </row>
    <row r="107" spans="1:5" ht="18.75" customHeight="1" outlineLevel="6">
      <c r="A107" s="46" t="s">
        <v>17</v>
      </c>
      <c r="B107" s="47" t="s">
        <v>24</v>
      </c>
      <c r="C107" s="47" t="s">
        <v>334</v>
      </c>
      <c r="D107" s="47" t="s">
        <v>18</v>
      </c>
      <c r="E107" s="83">
        <f>'прил 11 '!F103</f>
        <v>1460000</v>
      </c>
    </row>
    <row r="108" spans="1:5" ht="18.75" outlineLevel="6">
      <c r="A108" s="46" t="s">
        <v>19</v>
      </c>
      <c r="B108" s="47" t="s">
        <v>24</v>
      </c>
      <c r="C108" s="47" t="s">
        <v>334</v>
      </c>
      <c r="D108" s="47" t="s">
        <v>20</v>
      </c>
      <c r="E108" s="83">
        <f>E109</f>
        <v>140000</v>
      </c>
    </row>
    <row r="109" spans="1:5" ht="18.75" outlineLevel="6">
      <c r="A109" s="46" t="s">
        <v>21</v>
      </c>
      <c r="B109" s="47" t="s">
        <v>24</v>
      </c>
      <c r="C109" s="47" t="s">
        <v>334</v>
      </c>
      <c r="D109" s="47" t="s">
        <v>22</v>
      </c>
      <c r="E109" s="83">
        <f>'прил 11 '!F105</f>
        <v>140000</v>
      </c>
    </row>
    <row r="110" spans="1:5" ht="18.75" outlineLevel="2">
      <c r="A110" s="46" t="s">
        <v>198</v>
      </c>
      <c r="B110" s="47" t="s">
        <v>24</v>
      </c>
      <c r="C110" s="47" t="s">
        <v>127</v>
      </c>
      <c r="D110" s="47" t="s">
        <v>6</v>
      </c>
      <c r="E110" s="83">
        <f>E111+E120+E125+E128+E131+E116</f>
        <v>43118343.42</v>
      </c>
    </row>
    <row r="111" spans="1:5" ht="36.75" customHeight="1" outlineLevel="4">
      <c r="A111" s="46" t="s">
        <v>509</v>
      </c>
      <c r="B111" s="47" t="s">
        <v>24</v>
      </c>
      <c r="C111" s="47" t="s">
        <v>510</v>
      </c>
      <c r="D111" s="47" t="s">
        <v>6</v>
      </c>
      <c r="E111" s="83">
        <f>E112+E114</f>
        <v>35005140.49</v>
      </c>
    </row>
    <row r="112" spans="1:5" ht="75" outlineLevel="5">
      <c r="A112" s="46" t="s">
        <v>11</v>
      </c>
      <c r="B112" s="47" t="s">
        <v>24</v>
      </c>
      <c r="C112" s="47" t="s">
        <v>510</v>
      </c>
      <c r="D112" s="47" t="s">
        <v>12</v>
      </c>
      <c r="E112" s="83">
        <f>E113</f>
        <v>34985140.49</v>
      </c>
    </row>
    <row r="113" spans="1:5" ht="17.25" customHeight="1" outlineLevel="6">
      <c r="A113" s="46" t="s">
        <v>13</v>
      </c>
      <c r="B113" s="47" t="s">
        <v>24</v>
      </c>
      <c r="C113" s="47" t="s">
        <v>510</v>
      </c>
      <c r="D113" s="47" t="s">
        <v>14</v>
      </c>
      <c r="E113" s="83">
        <f>'прил 11 '!F109</f>
        <v>34985140.49</v>
      </c>
    </row>
    <row r="114" spans="1:5" ht="17.25" customHeight="1" outlineLevel="6">
      <c r="A114" s="46" t="s">
        <v>15</v>
      </c>
      <c r="B114" s="47" t="s">
        <v>24</v>
      </c>
      <c r="C114" s="47" t="s">
        <v>510</v>
      </c>
      <c r="D114" s="47" t="s">
        <v>16</v>
      </c>
      <c r="E114" s="83">
        <f>E115</f>
        <v>20000</v>
      </c>
    </row>
    <row r="115" spans="1:5" ht="21" customHeight="1" outlineLevel="6">
      <c r="A115" s="46" t="s">
        <v>17</v>
      </c>
      <c r="B115" s="47" t="s">
        <v>24</v>
      </c>
      <c r="C115" s="47" t="s">
        <v>510</v>
      </c>
      <c r="D115" s="47" t="s">
        <v>18</v>
      </c>
      <c r="E115" s="83">
        <f>'прил 11 '!F111</f>
        <v>20000</v>
      </c>
    </row>
    <row r="116" spans="1:5" ht="39" customHeight="1" outlineLevel="6">
      <c r="A116" s="46" t="s">
        <v>710</v>
      </c>
      <c r="B116" s="47" t="s">
        <v>24</v>
      </c>
      <c r="C116" s="47" t="s">
        <v>708</v>
      </c>
      <c r="D116" s="47" t="s">
        <v>6</v>
      </c>
      <c r="E116" s="83">
        <f>E117</f>
        <v>460000</v>
      </c>
    </row>
    <row r="117" spans="1:5" ht="21" customHeight="1" outlineLevel="6">
      <c r="A117" s="46" t="s">
        <v>19</v>
      </c>
      <c r="B117" s="47" t="s">
        <v>24</v>
      </c>
      <c r="C117" s="47" t="s">
        <v>708</v>
      </c>
      <c r="D117" s="47" t="s">
        <v>20</v>
      </c>
      <c r="E117" s="83">
        <f>E119+E118</f>
        <v>460000</v>
      </c>
    </row>
    <row r="118" spans="1:5" ht="21" customHeight="1" outlineLevel="6">
      <c r="A118" s="46" t="s">
        <v>740</v>
      </c>
      <c r="B118" s="47" t="s">
        <v>24</v>
      </c>
      <c r="C118" s="47" t="s">
        <v>708</v>
      </c>
      <c r="D118" s="47" t="s">
        <v>741</v>
      </c>
      <c r="E118" s="83">
        <f>'прил 11 '!F114</f>
        <v>0</v>
      </c>
    </row>
    <row r="119" spans="1:5" ht="21" customHeight="1" outlineLevel="6">
      <c r="A119" s="46" t="s">
        <v>709</v>
      </c>
      <c r="B119" s="47" t="s">
        <v>24</v>
      </c>
      <c r="C119" s="47" t="s">
        <v>708</v>
      </c>
      <c r="D119" s="47" t="s">
        <v>22</v>
      </c>
      <c r="E119" s="83">
        <f>'прил 11 '!F115</f>
        <v>460000</v>
      </c>
    </row>
    <row r="120" spans="1:5" ht="21" customHeight="1" outlineLevel="6">
      <c r="A120" s="48" t="s">
        <v>622</v>
      </c>
      <c r="B120" s="47" t="s">
        <v>24</v>
      </c>
      <c r="C120" s="47" t="s">
        <v>623</v>
      </c>
      <c r="D120" s="47" t="s">
        <v>6</v>
      </c>
      <c r="E120" s="83">
        <f>E121+E123</f>
        <v>0</v>
      </c>
    </row>
    <row r="121" spans="1:5" ht="21" customHeight="1" outlineLevel="6">
      <c r="A121" s="46" t="s">
        <v>15</v>
      </c>
      <c r="B121" s="47" t="s">
        <v>24</v>
      </c>
      <c r="C121" s="47" t="s">
        <v>623</v>
      </c>
      <c r="D121" s="47" t="s">
        <v>16</v>
      </c>
      <c r="E121" s="83">
        <f>E122</f>
        <v>0</v>
      </c>
    </row>
    <row r="122" spans="1:5" ht="21" customHeight="1" outlineLevel="6">
      <c r="A122" s="46" t="s">
        <v>17</v>
      </c>
      <c r="B122" s="47" t="s">
        <v>24</v>
      </c>
      <c r="C122" s="47" t="s">
        <v>623</v>
      </c>
      <c r="D122" s="47" t="s">
        <v>18</v>
      </c>
      <c r="E122" s="83">
        <f>'прил 11 '!F118</f>
        <v>0</v>
      </c>
    </row>
    <row r="123" spans="1:5" ht="23.25" customHeight="1" outlineLevel="6">
      <c r="A123" s="46" t="s">
        <v>90</v>
      </c>
      <c r="B123" s="47" t="s">
        <v>722</v>
      </c>
      <c r="C123" s="47" t="s">
        <v>623</v>
      </c>
      <c r="D123" s="47" t="s">
        <v>91</v>
      </c>
      <c r="E123" s="83">
        <f>E124</f>
        <v>0</v>
      </c>
    </row>
    <row r="124" spans="1:5" ht="39.75" customHeight="1" outlineLevel="6">
      <c r="A124" s="46" t="s">
        <v>97</v>
      </c>
      <c r="B124" s="47" t="s">
        <v>721</v>
      </c>
      <c r="C124" s="47" t="s">
        <v>623</v>
      </c>
      <c r="D124" s="47" t="s">
        <v>98</v>
      </c>
      <c r="E124" s="83">
        <f>'прил 11 '!F120</f>
        <v>0</v>
      </c>
    </row>
    <row r="125" spans="1:5" ht="37.5" outlineLevel="6">
      <c r="A125" s="46" t="s">
        <v>555</v>
      </c>
      <c r="B125" s="47" t="s">
        <v>24</v>
      </c>
      <c r="C125" s="47" t="s">
        <v>517</v>
      </c>
      <c r="D125" s="47" t="s">
        <v>6</v>
      </c>
      <c r="E125" s="83">
        <f>E126</f>
        <v>200000</v>
      </c>
    </row>
    <row r="126" spans="1:5" ht="16.5" customHeight="1" outlineLevel="6">
      <c r="A126" s="46" t="s">
        <v>15</v>
      </c>
      <c r="B126" s="47" t="s">
        <v>24</v>
      </c>
      <c r="C126" s="47" t="s">
        <v>517</v>
      </c>
      <c r="D126" s="47" t="s">
        <v>16</v>
      </c>
      <c r="E126" s="83">
        <f>E127</f>
        <v>200000</v>
      </c>
    </row>
    <row r="127" spans="1:5" ht="20.25" customHeight="1" outlineLevel="6">
      <c r="A127" s="46" t="s">
        <v>17</v>
      </c>
      <c r="B127" s="47" t="s">
        <v>24</v>
      </c>
      <c r="C127" s="47" t="s">
        <v>517</v>
      </c>
      <c r="D127" s="47" t="s">
        <v>18</v>
      </c>
      <c r="E127" s="83">
        <f>'прил 11 '!F123</f>
        <v>200000</v>
      </c>
    </row>
    <row r="128" spans="1:5" ht="21" customHeight="1" outlineLevel="6">
      <c r="A128" s="46" t="s">
        <v>547</v>
      </c>
      <c r="B128" s="47" t="s">
        <v>24</v>
      </c>
      <c r="C128" s="47" t="s">
        <v>548</v>
      </c>
      <c r="D128" s="47" t="s">
        <v>6</v>
      </c>
      <c r="E128" s="83">
        <f>E129</f>
        <v>104000</v>
      </c>
    </row>
    <row r="129" spans="1:5" ht="19.5" customHeight="1" outlineLevel="6">
      <c r="A129" s="46" t="s">
        <v>15</v>
      </c>
      <c r="B129" s="47" t="s">
        <v>24</v>
      </c>
      <c r="C129" s="47" t="s">
        <v>548</v>
      </c>
      <c r="D129" s="47" t="s">
        <v>16</v>
      </c>
      <c r="E129" s="83">
        <f>E130</f>
        <v>104000</v>
      </c>
    </row>
    <row r="130" spans="1:5" ht="20.25" customHeight="1" outlineLevel="6">
      <c r="A130" s="46" t="s">
        <v>17</v>
      </c>
      <c r="B130" s="47" t="s">
        <v>24</v>
      </c>
      <c r="C130" s="47" t="s">
        <v>548</v>
      </c>
      <c r="D130" s="47" t="s">
        <v>18</v>
      </c>
      <c r="E130" s="83">
        <f>'прил 11 '!F480</f>
        <v>104000</v>
      </c>
    </row>
    <row r="131" spans="1:5" ht="18" customHeight="1" outlineLevel="6">
      <c r="A131" s="46" t="s">
        <v>278</v>
      </c>
      <c r="B131" s="47" t="s">
        <v>24</v>
      </c>
      <c r="C131" s="47" t="s">
        <v>277</v>
      </c>
      <c r="D131" s="47" t="s">
        <v>6</v>
      </c>
      <c r="E131" s="83">
        <f>E132+E158+E135+E143+E148+E153+E140</f>
        <v>7349202.93</v>
      </c>
    </row>
    <row r="132" spans="1:5" ht="18.75" outlineLevel="6">
      <c r="A132" s="46" t="s">
        <v>585</v>
      </c>
      <c r="B132" s="47" t="s">
        <v>24</v>
      </c>
      <c r="C132" s="47" t="s">
        <v>601</v>
      </c>
      <c r="D132" s="47" t="s">
        <v>6</v>
      </c>
      <c r="E132" s="83">
        <f>E133</f>
        <v>0</v>
      </c>
    </row>
    <row r="133" spans="1:5" ht="37.5" outlineLevel="6">
      <c r="A133" s="46" t="s">
        <v>15</v>
      </c>
      <c r="B133" s="47" t="s">
        <v>24</v>
      </c>
      <c r="C133" s="47" t="s">
        <v>601</v>
      </c>
      <c r="D133" s="47" t="s">
        <v>16</v>
      </c>
      <c r="E133" s="83">
        <f>E134</f>
        <v>0</v>
      </c>
    </row>
    <row r="134" spans="1:5" ht="37.5" outlineLevel="6">
      <c r="A134" s="46" t="s">
        <v>17</v>
      </c>
      <c r="B134" s="47" t="s">
        <v>24</v>
      </c>
      <c r="C134" s="47" t="s">
        <v>601</v>
      </c>
      <c r="D134" s="47" t="s">
        <v>18</v>
      </c>
      <c r="E134" s="83"/>
    </row>
    <row r="135" spans="1:5" ht="56.25" outlineLevel="4">
      <c r="A135" s="29" t="s">
        <v>414</v>
      </c>
      <c r="B135" s="47" t="s">
        <v>24</v>
      </c>
      <c r="C135" s="47" t="s">
        <v>279</v>
      </c>
      <c r="D135" s="47" t="s">
        <v>6</v>
      </c>
      <c r="E135" s="83">
        <f>E136+E138</f>
        <v>1414316</v>
      </c>
    </row>
    <row r="136" spans="1:5" ht="38.25" customHeight="1" outlineLevel="5">
      <c r="A136" s="46" t="s">
        <v>11</v>
      </c>
      <c r="B136" s="47" t="s">
        <v>24</v>
      </c>
      <c r="C136" s="47" t="s">
        <v>279</v>
      </c>
      <c r="D136" s="47" t="s">
        <v>12</v>
      </c>
      <c r="E136" s="83">
        <f>E137</f>
        <v>1399316</v>
      </c>
    </row>
    <row r="137" spans="1:5" ht="18.75" customHeight="1" outlineLevel="6">
      <c r="A137" s="46" t="s">
        <v>13</v>
      </c>
      <c r="B137" s="47" t="s">
        <v>24</v>
      </c>
      <c r="C137" s="47" t="s">
        <v>279</v>
      </c>
      <c r="D137" s="47" t="s">
        <v>14</v>
      </c>
      <c r="E137" s="83">
        <f>'прил 11 '!F127</f>
        <v>1399316</v>
      </c>
    </row>
    <row r="138" spans="1:5" ht="16.5" customHeight="1" outlineLevel="5">
      <c r="A138" s="46" t="s">
        <v>15</v>
      </c>
      <c r="B138" s="47" t="s">
        <v>24</v>
      </c>
      <c r="C138" s="47" t="s">
        <v>279</v>
      </c>
      <c r="D138" s="47" t="s">
        <v>16</v>
      </c>
      <c r="E138" s="83">
        <f>E139</f>
        <v>15000</v>
      </c>
    </row>
    <row r="139" spans="1:5" ht="20.25" customHeight="1" outlineLevel="6">
      <c r="A139" s="46" t="s">
        <v>17</v>
      </c>
      <c r="B139" s="47" t="s">
        <v>24</v>
      </c>
      <c r="C139" s="47" t="s">
        <v>279</v>
      </c>
      <c r="D139" s="47" t="s">
        <v>18</v>
      </c>
      <c r="E139" s="83">
        <f>'прил 11 '!F129</f>
        <v>15000</v>
      </c>
    </row>
    <row r="140" spans="1:5" ht="80.25" customHeight="1" outlineLevel="6">
      <c r="A140" s="46" t="s">
        <v>748</v>
      </c>
      <c r="B140" s="47" t="s">
        <v>24</v>
      </c>
      <c r="C140" s="47" t="s">
        <v>747</v>
      </c>
      <c r="D140" s="47" t="s">
        <v>6</v>
      </c>
      <c r="E140" s="83">
        <f>E141</f>
        <v>353579</v>
      </c>
    </row>
    <row r="141" spans="1:5" ht="42" customHeight="1" outlineLevel="6">
      <c r="A141" s="46" t="s">
        <v>13</v>
      </c>
      <c r="B141" s="47" t="s">
        <v>24</v>
      </c>
      <c r="C141" s="47" t="s">
        <v>747</v>
      </c>
      <c r="D141" s="47" t="s">
        <v>12</v>
      </c>
      <c r="E141" s="83">
        <f>E142</f>
        <v>353579</v>
      </c>
    </row>
    <row r="142" spans="1:5" ht="42" customHeight="1" outlineLevel="6">
      <c r="A142" s="46" t="s">
        <v>15</v>
      </c>
      <c r="B142" s="47" t="s">
        <v>24</v>
      </c>
      <c r="C142" s="47" t="s">
        <v>747</v>
      </c>
      <c r="D142" s="47" t="s">
        <v>14</v>
      </c>
      <c r="E142" s="83">
        <f>'прил 11 '!F132</f>
        <v>353579</v>
      </c>
    </row>
    <row r="143" spans="1:5" ht="18.75" outlineLevel="4">
      <c r="A143" s="29" t="s">
        <v>595</v>
      </c>
      <c r="B143" s="47" t="s">
        <v>24</v>
      </c>
      <c r="C143" s="47" t="s">
        <v>602</v>
      </c>
      <c r="D143" s="47" t="s">
        <v>6</v>
      </c>
      <c r="E143" s="83">
        <f>E144+E146</f>
        <v>2096028</v>
      </c>
    </row>
    <row r="144" spans="1:5" ht="75" outlineLevel="5">
      <c r="A144" s="46" t="s">
        <v>11</v>
      </c>
      <c r="B144" s="47" t="s">
        <v>24</v>
      </c>
      <c r="C144" s="47" t="s">
        <v>602</v>
      </c>
      <c r="D144" s="47" t="s">
        <v>12</v>
      </c>
      <c r="E144" s="83">
        <f>E145</f>
        <v>2081028</v>
      </c>
    </row>
    <row r="145" spans="1:5" ht="19.5" customHeight="1" outlineLevel="6">
      <c r="A145" s="46" t="s">
        <v>13</v>
      </c>
      <c r="B145" s="47" t="s">
        <v>24</v>
      </c>
      <c r="C145" s="47" t="s">
        <v>602</v>
      </c>
      <c r="D145" s="47" t="s">
        <v>14</v>
      </c>
      <c r="E145" s="83">
        <f>'прил 11 '!F135</f>
        <v>2081028</v>
      </c>
    </row>
    <row r="146" spans="1:5" ht="19.5" customHeight="1" outlineLevel="5">
      <c r="A146" s="46" t="s">
        <v>15</v>
      </c>
      <c r="B146" s="47" t="s">
        <v>24</v>
      </c>
      <c r="C146" s="47" t="s">
        <v>602</v>
      </c>
      <c r="D146" s="47" t="s">
        <v>16</v>
      </c>
      <c r="E146" s="83">
        <f>E147</f>
        <v>15000</v>
      </c>
    </row>
    <row r="147" spans="1:5" ht="19.5" customHeight="1" outlineLevel="6">
      <c r="A147" s="46" t="s">
        <v>17</v>
      </c>
      <c r="B147" s="47" t="s">
        <v>24</v>
      </c>
      <c r="C147" s="47" t="s">
        <v>602</v>
      </c>
      <c r="D147" s="47" t="s">
        <v>18</v>
      </c>
      <c r="E147" s="83">
        <f>'прил 11 '!F137</f>
        <v>15000</v>
      </c>
    </row>
    <row r="148" spans="1:5" ht="64.5" customHeight="1" outlineLevel="4">
      <c r="A148" s="29" t="s">
        <v>385</v>
      </c>
      <c r="B148" s="47" t="s">
        <v>24</v>
      </c>
      <c r="C148" s="47" t="s">
        <v>280</v>
      </c>
      <c r="D148" s="47" t="s">
        <v>6</v>
      </c>
      <c r="E148" s="83">
        <f>E149+E151</f>
        <v>830909</v>
      </c>
    </row>
    <row r="149" spans="1:5" ht="75" outlineLevel="5">
      <c r="A149" s="46" t="s">
        <v>11</v>
      </c>
      <c r="B149" s="47" t="s">
        <v>24</v>
      </c>
      <c r="C149" s="47" t="s">
        <v>280</v>
      </c>
      <c r="D149" s="47" t="s">
        <v>12</v>
      </c>
      <c r="E149" s="83">
        <f>E150</f>
        <v>785909</v>
      </c>
    </row>
    <row r="150" spans="1:5" ht="19.5" customHeight="1" outlineLevel="6">
      <c r="A150" s="46" t="s">
        <v>13</v>
      </c>
      <c r="B150" s="47" t="s">
        <v>24</v>
      </c>
      <c r="C150" s="47" t="s">
        <v>280</v>
      </c>
      <c r="D150" s="47" t="s">
        <v>14</v>
      </c>
      <c r="E150" s="83">
        <f>'прил 11 '!F140</f>
        <v>785909</v>
      </c>
    </row>
    <row r="151" spans="1:5" ht="19.5" customHeight="1" outlineLevel="5">
      <c r="A151" s="46" t="s">
        <v>15</v>
      </c>
      <c r="B151" s="47" t="s">
        <v>24</v>
      </c>
      <c r="C151" s="47" t="s">
        <v>280</v>
      </c>
      <c r="D151" s="47" t="s">
        <v>16</v>
      </c>
      <c r="E151" s="83">
        <f>E152</f>
        <v>45000</v>
      </c>
    </row>
    <row r="152" spans="1:5" ht="19.5" customHeight="1" outlineLevel="6">
      <c r="A152" s="46" t="s">
        <v>17</v>
      </c>
      <c r="B152" s="47" t="s">
        <v>24</v>
      </c>
      <c r="C152" s="47" t="s">
        <v>280</v>
      </c>
      <c r="D152" s="47" t="s">
        <v>18</v>
      </c>
      <c r="E152" s="83">
        <f>'прил 11 '!F142</f>
        <v>45000</v>
      </c>
    </row>
    <row r="153" spans="1:5" ht="37.5" outlineLevel="6">
      <c r="A153" s="46" t="s">
        <v>409</v>
      </c>
      <c r="B153" s="47" t="s">
        <v>24</v>
      </c>
      <c r="C153" s="47" t="s">
        <v>410</v>
      </c>
      <c r="D153" s="47" t="s">
        <v>6</v>
      </c>
      <c r="E153" s="83">
        <f>E154+E156</f>
        <v>1950219</v>
      </c>
    </row>
    <row r="154" spans="1:5" ht="75" outlineLevel="6">
      <c r="A154" s="46" t="s">
        <v>11</v>
      </c>
      <c r="B154" s="47" t="s">
        <v>24</v>
      </c>
      <c r="C154" s="47" t="s">
        <v>410</v>
      </c>
      <c r="D154" s="47" t="s">
        <v>12</v>
      </c>
      <c r="E154" s="83">
        <f>E155</f>
        <v>1792619</v>
      </c>
    </row>
    <row r="155" spans="1:5" ht="17.25" customHeight="1" outlineLevel="6">
      <c r="A155" s="46" t="s">
        <v>13</v>
      </c>
      <c r="B155" s="47" t="s">
        <v>24</v>
      </c>
      <c r="C155" s="47" t="s">
        <v>410</v>
      </c>
      <c r="D155" s="47" t="s">
        <v>14</v>
      </c>
      <c r="E155" s="83">
        <f>'прил 11 '!F145</f>
        <v>1792619</v>
      </c>
    </row>
    <row r="156" spans="1:5" ht="17.25" customHeight="1" outlineLevel="6">
      <c r="A156" s="46" t="s">
        <v>15</v>
      </c>
      <c r="B156" s="47" t="s">
        <v>24</v>
      </c>
      <c r="C156" s="47" t="s">
        <v>410</v>
      </c>
      <c r="D156" s="47" t="s">
        <v>16</v>
      </c>
      <c r="E156" s="83">
        <f>E157</f>
        <v>157600</v>
      </c>
    </row>
    <row r="157" spans="1:5" ht="17.25" customHeight="1" outlineLevel="6">
      <c r="A157" s="46" t="s">
        <v>17</v>
      </c>
      <c r="B157" s="47" t="s">
        <v>24</v>
      </c>
      <c r="C157" s="47" t="s">
        <v>410</v>
      </c>
      <c r="D157" s="47" t="s">
        <v>18</v>
      </c>
      <c r="E157" s="83">
        <f>'прил 11 '!F147</f>
        <v>157600</v>
      </c>
    </row>
    <row r="158" spans="1:5" ht="94.5" customHeight="1" outlineLevel="6">
      <c r="A158" s="29" t="s">
        <v>678</v>
      </c>
      <c r="B158" s="47" t="s">
        <v>24</v>
      </c>
      <c r="C158" s="47" t="s">
        <v>296</v>
      </c>
      <c r="D158" s="47" t="s">
        <v>6</v>
      </c>
      <c r="E158" s="83">
        <f>E159+E161</f>
        <v>704151.93</v>
      </c>
    </row>
    <row r="159" spans="1:5" ht="75" outlineLevel="6">
      <c r="A159" s="46" t="s">
        <v>11</v>
      </c>
      <c r="B159" s="47" t="s">
        <v>24</v>
      </c>
      <c r="C159" s="47" t="s">
        <v>296</v>
      </c>
      <c r="D159" s="47" t="s">
        <v>12</v>
      </c>
      <c r="E159" s="83">
        <f>E160</f>
        <v>644151.93</v>
      </c>
    </row>
    <row r="160" spans="1:5" ht="19.5" customHeight="1" outlineLevel="6">
      <c r="A160" s="46" t="s">
        <v>13</v>
      </c>
      <c r="B160" s="47" t="s">
        <v>24</v>
      </c>
      <c r="C160" s="47" t="s">
        <v>296</v>
      </c>
      <c r="D160" s="47" t="s">
        <v>14</v>
      </c>
      <c r="E160" s="83">
        <f>'прил 11 '!F150</f>
        <v>644151.93</v>
      </c>
    </row>
    <row r="161" spans="1:5" ht="37.5" outlineLevel="6">
      <c r="A161" s="46" t="s">
        <v>15</v>
      </c>
      <c r="B161" s="47" t="s">
        <v>24</v>
      </c>
      <c r="C161" s="47" t="s">
        <v>296</v>
      </c>
      <c r="D161" s="47" t="s">
        <v>16</v>
      </c>
      <c r="E161" s="83">
        <f>E162</f>
        <v>60000</v>
      </c>
    </row>
    <row r="162" spans="1:5" ht="37.5" outlineLevel="6">
      <c r="A162" s="46" t="s">
        <v>17</v>
      </c>
      <c r="B162" s="47" t="s">
        <v>24</v>
      </c>
      <c r="C162" s="47" t="s">
        <v>296</v>
      </c>
      <c r="D162" s="47" t="s">
        <v>18</v>
      </c>
      <c r="E162" s="83">
        <f>'прил 11 '!F152</f>
        <v>60000</v>
      </c>
    </row>
    <row r="163" spans="1:7" ht="22.5" customHeight="1" outlineLevel="6">
      <c r="A163" s="44" t="s">
        <v>603</v>
      </c>
      <c r="B163" s="45" t="s">
        <v>26</v>
      </c>
      <c r="C163" s="45" t="s">
        <v>126</v>
      </c>
      <c r="D163" s="45" t="s">
        <v>6</v>
      </c>
      <c r="E163" s="85">
        <f aca="true" t="shared" si="0" ref="E163:E168">E164</f>
        <v>1591180</v>
      </c>
      <c r="G163" s="9">
        <f>E163/'прил 11 '!F670*100</f>
        <v>0.1668870232165162</v>
      </c>
    </row>
    <row r="164" spans="1:5" ht="22.5" customHeight="1" outlineLevel="6">
      <c r="A164" s="46" t="s">
        <v>604</v>
      </c>
      <c r="B164" s="47" t="s">
        <v>605</v>
      </c>
      <c r="C164" s="47" t="s">
        <v>126</v>
      </c>
      <c r="D164" s="47" t="s">
        <v>6</v>
      </c>
      <c r="E164" s="83">
        <f t="shared" si="0"/>
        <v>1591180</v>
      </c>
    </row>
    <row r="165" spans="1:5" ht="18.75" outlineLevel="6">
      <c r="A165" s="46" t="s">
        <v>198</v>
      </c>
      <c r="B165" s="47" t="s">
        <v>605</v>
      </c>
      <c r="C165" s="47" t="s">
        <v>127</v>
      </c>
      <c r="D165" s="47" t="s">
        <v>6</v>
      </c>
      <c r="E165" s="83">
        <f t="shared" si="0"/>
        <v>1591180</v>
      </c>
    </row>
    <row r="166" spans="1:5" ht="18.75" outlineLevel="6">
      <c r="A166" s="46" t="s">
        <v>278</v>
      </c>
      <c r="B166" s="47" t="s">
        <v>605</v>
      </c>
      <c r="C166" s="47" t="s">
        <v>277</v>
      </c>
      <c r="D166" s="47" t="s">
        <v>6</v>
      </c>
      <c r="E166" s="83">
        <f>E167+E170</f>
        <v>1591180</v>
      </c>
    </row>
    <row r="167" spans="1:5" ht="37.5" outlineLevel="6">
      <c r="A167" s="78" t="s">
        <v>606</v>
      </c>
      <c r="B167" s="47" t="s">
        <v>605</v>
      </c>
      <c r="C167" s="47" t="s">
        <v>607</v>
      </c>
      <c r="D167" s="47" t="s">
        <v>6</v>
      </c>
      <c r="E167" s="83">
        <f t="shared" si="0"/>
        <v>1348180</v>
      </c>
    </row>
    <row r="168" spans="1:5" ht="75" outlineLevel="6">
      <c r="A168" s="46" t="s">
        <v>11</v>
      </c>
      <c r="B168" s="47" t="s">
        <v>605</v>
      </c>
      <c r="C168" s="47" t="s">
        <v>607</v>
      </c>
      <c r="D168" s="47" t="s">
        <v>12</v>
      </c>
      <c r="E168" s="83">
        <f t="shared" si="0"/>
        <v>1348180</v>
      </c>
    </row>
    <row r="169" spans="1:5" ht="18.75" outlineLevel="6">
      <c r="A169" s="46" t="s">
        <v>34</v>
      </c>
      <c r="B169" s="47" t="s">
        <v>605</v>
      </c>
      <c r="C169" s="47" t="s">
        <v>607</v>
      </c>
      <c r="D169" s="47" t="s">
        <v>35</v>
      </c>
      <c r="E169" s="83">
        <f>'прил 11 '!F159</f>
        <v>1348180</v>
      </c>
    </row>
    <row r="170" spans="1:5" ht="56.25" outlineLevel="6">
      <c r="A170" s="78" t="s">
        <v>749</v>
      </c>
      <c r="B170" s="47" t="s">
        <v>605</v>
      </c>
      <c r="C170" s="47" t="s">
        <v>754</v>
      </c>
      <c r="D170" s="47" t="s">
        <v>6</v>
      </c>
      <c r="E170" s="83">
        <f>E171</f>
        <v>243000</v>
      </c>
    </row>
    <row r="171" spans="1:5" ht="75" outlineLevel="6">
      <c r="A171" s="46" t="s">
        <v>11</v>
      </c>
      <c r="B171" s="47" t="s">
        <v>605</v>
      </c>
      <c r="C171" s="47" t="s">
        <v>754</v>
      </c>
      <c r="D171" s="47" t="s">
        <v>12</v>
      </c>
      <c r="E171" s="83">
        <f>E172</f>
        <v>243000</v>
      </c>
    </row>
    <row r="172" spans="1:5" ht="18.75" outlineLevel="6">
      <c r="A172" s="46" t="s">
        <v>34</v>
      </c>
      <c r="B172" s="47" t="s">
        <v>605</v>
      </c>
      <c r="C172" s="47" t="s">
        <v>754</v>
      </c>
      <c r="D172" s="47" t="s">
        <v>35</v>
      </c>
      <c r="E172" s="83">
        <f>'прил 11 '!F162</f>
        <v>243000</v>
      </c>
    </row>
    <row r="173" spans="1:7" s="3" customFormat="1" ht="19.5" customHeight="1">
      <c r="A173" s="46" t="s">
        <v>41</v>
      </c>
      <c r="B173" s="45" t="s">
        <v>42</v>
      </c>
      <c r="C173" s="45" t="s">
        <v>126</v>
      </c>
      <c r="D173" s="45" t="s">
        <v>6</v>
      </c>
      <c r="E173" s="85">
        <f>E174+E179</f>
        <v>991747.04</v>
      </c>
      <c r="G173" s="9">
        <f>E173/'прил 11 '!F670*100</f>
        <v>0.10401696306476403</v>
      </c>
    </row>
    <row r="174" spans="1:5" ht="37.5" outlineLevel="1">
      <c r="A174" s="46" t="s">
        <v>43</v>
      </c>
      <c r="B174" s="47" t="s">
        <v>44</v>
      </c>
      <c r="C174" s="47" t="s">
        <v>126</v>
      </c>
      <c r="D174" s="47" t="s">
        <v>6</v>
      </c>
      <c r="E174" s="83">
        <f>E175</f>
        <v>406747.04000000004</v>
      </c>
    </row>
    <row r="175" spans="1:5" ht="18.75" outlineLevel="3">
      <c r="A175" s="46" t="s">
        <v>198</v>
      </c>
      <c r="B175" s="47" t="s">
        <v>44</v>
      </c>
      <c r="C175" s="47" t="s">
        <v>127</v>
      </c>
      <c r="D175" s="47" t="s">
        <v>6</v>
      </c>
      <c r="E175" s="83">
        <f>E176</f>
        <v>406747.04000000004</v>
      </c>
    </row>
    <row r="176" spans="1:5" ht="19.5" customHeight="1" outlineLevel="4">
      <c r="A176" s="46" t="s">
        <v>45</v>
      </c>
      <c r="B176" s="47" t="s">
        <v>44</v>
      </c>
      <c r="C176" s="47" t="s">
        <v>133</v>
      </c>
      <c r="D176" s="47" t="s">
        <v>6</v>
      </c>
      <c r="E176" s="83">
        <f>E177</f>
        <v>406747.04000000004</v>
      </c>
    </row>
    <row r="177" spans="1:5" ht="17.25" customHeight="1" outlineLevel="5">
      <c r="A177" s="46" t="s">
        <v>15</v>
      </c>
      <c r="B177" s="47" t="s">
        <v>44</v>
      </c>
      <c r="C177" s="47" t="s">
        <v>133</v>
      </c>
      <c r="D177" s="47" t="s">
        <v>16</v>
      </c>
      <c r="E177" s="83">
        <f>E178</f>
        <v>406747.04000000004</v>
      </c>
    </row>
    <row r="178" spans="1:5" ht="18.75" customHeight="1" outlineLevel="6">
      <c r="A178" s="46" t="s">
        <v>17</v>
      </c>
      <c r="B178" s="47" t="s">
        <v>44</v>
      </c>
      <c r="C178" s="47" t="s">
        <v>133</v>
      </c>
      <c r="D178" s="47" t="s">
        <v>18</v>
      </c>
      <c r="E178" s="83">
        <f>'прил 11 '!F168</f>
        <v>406747.04000000004</v>
      </c>
    </row>
    <row r="179" spans="1:5" ht="18.75" outlineLevel="6">
      <c r="A179" s="46" t="s">
        <v>519</v>
      </c>
      <c r="B179" s="47" t="s">
        <v>520</v>
      </c>
      <c r="C179" s="47" t="s">
        <v>126</v>
      </c>
      <c r="D179" s="47" t="s">
        <v>6</v>
      </c>
      <c r="E179" s="83">
        <f>E180</f>
        <v>585000</v>
      </c>
    </row>
    <row r="180" spans="1:5" ht="37.5" outlineLevel="6">
      <c r="A180" s="46" t="s">
        <v>132</v>
      </c>
      <c r="B180" s="47" t="s">
        <v>520</v>
      </c>
      <c r="C180" s="47" t="s">
        <v>127</v>
      </c>
      <c r="D180" s="47" t="s">
        <v>6</v>
      </c>
      <c r="E180" s="83">
        <f>E181</f>
        <v>585000</v>
      </c>
    </row>
    <row r="181" spans="1:5" ht="37.5" outlineLevel="6">
      <c r="A181" s="46" t="s">
        <v>521</v>
      </c>
      <c r="B181" s="47" t="s">
        <v>520</v>
      </c>
      <c r="C181" s="47" t="s">
        <v>707</v>
      </c>
      <c r="D181" s="47" t="s">
        <v>6</v>
      </c>
      <c r="E181" s="83">
        <f>E182</f>
        <v>585000</v>
      </c>
    </row>
    <row r="182" spans="1:5" ht="37.5" outlineLevel="6">
      <c r="A182" s="46" t="s">
        <v>15</v>
      </c>
      <c r="B182" s="47" t="s">
        <v>520</v>
      </c>
      <c r="C182" s="47" t="s">
        <v>707</v>
      </c>
      <c r="D182" s="47" t="s">
        <v>16</v>
      </c>
      <c r="E182" s="83">
        <f>E183</f>
        <v>585000</v>
      </c>
    </row>
    <row r="183" spans="1:5" ht="37.5" outlineLevel="6">
      <c r="A183" s="46" t="s">
        <v>17</v>
      </c>
      <c r="B183" s="47" t="s">
        <v>520</v>
      </c>
      <c r="C183" s="47" t="s">
        <v>707</v>
      </c>
      <c r="D183" s="47" t="s">
        <v>18</v>
      </c>
      <c r="E183" s="83">
        <f>'прил 11 '!F173</f>
        <v>585000</v>
      </c>
    </row>
    <row r="184" spans="1:7" s="3" customFormat="1" ht="18.75">
      <c r="A184" s="46" t="s">
        <v>119</v>
      </c>
      <c r="B184" s="45" t="s">
        <v>46</v>
      </c>
      <c r="C184" s="45" t="s">
        <v>126</v>
      </c>
      <c r="D184" s="45" t="s">
        <v>6</v>
      </c>
      <c r="E184" s="85">
        <f>E185+E191+E202+E214</f>
        <v>37422264.17</v>
      </c>
      <c r="G184" s="9">
        <f>E184/'прил 11 '!F670*100</f>
        <v>3.9249426647855</v>
      </c>
    </row>
    <row r="185" spans="1:5" s="3" customFormat="1" ht="18.75">
      <c r="A185" s="46" t="s">
        <v>121</v>
      </c>
      <c r="B185" s="47" t="s">
        <v>122</v>
      </c>
      <c r="C185" s="47" t="s">
        <v>126</v>
      </c>
      <c r="D185" s="47" t="s">
        <v>6</v>
      </c>
      <c r="E185" s="83">
        <f>E186</f>
        <v>324127.09</v>
      </c>
    </row>
    <row r="186" spans="1:5" s="3" customFormat="1" ht="18.75">
      <c r="A186" s="46" t="s">
        <v>198</v>
      </c>
      <c r="B186" s="47" t="s">
        <v>122</v>
      </c>
      <c r="C186" s="47" t="s">
        <v>127</v>
      </c>
      <c r="D186" s="47" t="s">
        <v>6</v>
      </c>
      <c r="E186" s="83">
        <f>E187</f>
        <v>324127.09</v>
      </c>
    </row>
    <row r="187" spans="1:5" s="3" customFormat="1" ht="18.75">
      <c r="A187" s="46" t="s">
        <v>278</v>
      </c>
      <c r="B187" s="47" t="s">
        <v>122</v>
      </c>
      <c r="C187" s="47" t="s">
        <v>277</v>
      </c>
      <c r="D187" s="47" t="s">
        <v>6</v>
      </c>
      <c r="E187" s="83">
        <f>E188</f>
        <v>324127.09</v>
      </c>
    </row>
    <row r="188" spans="1:5" s="3" customFormat="1" ht="55.5" customHeight="1">
      <c r="A188" s="49" t="s">
        <v>386</v>
      </c>
      <c r="B188" s="47" t="s">
        <v>122</v>
      </c>
      <c r="C188" s="47" t="s">
        <v>287</v>
      </c>
      <c r="D188" s="47" t="s">
        <v>6</v>
      </c>
      <c r="E188" s="83">
        <f>E189</f>
        <v>324127.09</v>
      </c>
    </row>
    <row r="189" spans="1:5" s="3" customFormat="1" ht="18.75" customHeight="1">
      <c r="A189" s="46" t="s">
        <v>15</v>
      </c>
      <c r="B189" s="47" t="s">
        <v>122</v>
      </c>
      <c r="C189" s="47" t="s">
        <v>287</v>
      </c>
      <c r="D189" s="47" t="s">
        <v>16</v>
      </c>
      <c r="E189" s="83">
        <f>E190</f>
        <v>324127.09</v>
      </c>
    </row>
    <row r="190" spans="1:5" s="3" customFormat="1" ht="18" customHeight="1">
      <c r="A190" s="46" t="s">
        <v>17</v>
      </c>
      <c r="B190" s="47" t="s">
        <v>122</v>
      </c>
      <c r="C190" s="47" t="s">
        <v>287</v>
      </c>
      <c r="D190" s="47" t="s">
        <v>18</v>
      </c>
      <c r="E190" s="83">
        <f>'прил 11 '!F180</f>
        <v>324127.09</v>
      </c>
    </row>
    <row r="191" spans="1:5" s="3" customFormat="1" ht="18.75">
      <c r="A191" s="46" t="s">
        <v>291</v>
      </c>
      <c r="B191" s="47" t="s">
        <v>292</v>
      </c>
      <c r="C191" s="47" t="s">
        <v>126</v>
      </c>
      <c r="D191" s="47" t="s">
        <v>6</v>
      </c>
      <c r="E191" s="83">
        <f>E192+E199</f>
        <v>103387.08</v>
      </c>
    </row>
    <row r="192" spans="1:5" s="3" customFormat="1" ht="21" customHeight="1">
      <c r="A192" s="46" t="s">
        <v>132</v>
      </c>
      <c r="B192" s="47" t="s">
        <v>292</v>
      </c>
      <c r="C192" s="47" t="s">
        <v>127</v>
      </c>
      <c r="D192" s="47" t="s">
        <v>6</v>
      </c>
      <c r="E192" s="83">
        <f>E193</f>
        <v>3387.08</v>
      </c>
    </row>
    <row r="193" spans="1:5" s="3" customFormat="1" ht="18.75">
      <c r="A193" s="46" t="s">
        <v>278</v>
      </c>
      <c r="B193" s="47" t="s">
        <v>292</v>
      </c>
      <c r="C193" s="47" t="s">
        <v>277</v>
      </c>
      <c r="D193" s="47" t="s">
        <v>6</v>
      </c>
      <c r="E193" s="83">
        <f>E194</f>
        <v>3387.08</v>
      </c>
    </row>
    <row r="194" spans="1:5" s="3" customFormat="1" ht="76.5" customHeight="1">
      <c r="A194" s="29" t="s">
        <v>388</v>
      </c>
      <c r="B194" s="47" t="s">
        <v>292</v>
      </c>
      <c r="C194" s="47" t="s">
        <v>387</v>
      </c>
      <c r="D194" s="47" t="s">
        <v>6</v>
      </c>
      <c r="E194" s="83">
        <f>E195</f>
        <v>3387.08</v>
      </c>
    </row>
    <row r="195" spans="1:5" s="3" customFormat="1" ht="17.25" customHeight="1">
      <c r="A195" s="46" t="s">
        <v>15</v>
      </c>
      <c r="B195" s="47" t="s">
        <v>292</v>
      </c>
      <c r="C195" s="47" t="s">
        <v>387</v>
      </c>
      <c r="D195" s="47" t="s">
        <v>16</v>
      </c>
      <c r="E195" s="83">
        <f>E196</f>
        <v>3387.08</v>
      </c>
    </row>
    <row r="196" spans="1:5" s="3" customFormat="1" ht="21" customHeight="1">
      <c r="A196" s="46" t="s">
        <v>17</v>
      </c>
      <c r="B196" s="47" t="s">
        <v>292</v>
      </c>
      <c r="C196" s="47" t="s">
        <v>387</v>
      </c>
      <c r="D196" s="47" t="s">
        <v>18</v>
      </c>
      <c r="E196" s="83">
        <f>'прил 11 '!F186</f>
        <v>3387.08</v>
      </c>
    </row>
    <row r="197" spans="1:5" s="3" customFormat="1" ht="58.5" customHeight="1">
      <c r="A197" s="46" t="s">
        <v>865</v>
      </c>
      <c r="B197" s="47" t="s">
        <v>292</v>
      </c>
      <c r="C197" s="181" t="s">
        <v>321</v>
      </c>
      <c r="D197" s="187" t="s">
        <v>6</v>
      </c>
      <c r="E197" s="83">
        <f>E198</f>
        <v>100000</v>
      </c>
    </row>
    <row r="198" spans="1:5" s="3" customFormat="1" ht="42" customHeight="1">
      <c r="A198" s="46" t="s">
        <v>845</v>
      </c>
      <c r="B198" s="47" t="s">
        <v>292</v>
      </c>
      <c r="C198" s="181" t="s">
        <v>846</v>
      </c>
      <c r="D198" s="187" t="s">
        <v>6</v>
      </c>
      <c r="E198" s="83">
        <f>E199</f>
        <v>100000</v>
      </c>
    </row>
    <row r="199" spans="1:5" s="3" customFormat="1" ht="97.5" customHeight="1">
      <c r="A199" s="46" t="s">
        <v>848</v>
      </c>
      <c r="B199" s="181" t="s">
        <v>292</v>
      </c>
      <c r="C199" s="181" t="s">
        <v>847</v>
      </c>
      <c r="D199" s="189" t="s">
        <v>6</v>
      </c>
      <c r="E199" s="83">
        <f>E200</f>
        <v>100000</v>
      </c>
    </row>
    <row r="200" spans="1:5" s="3" customFormat="1" ht="40.5" customHeight="1">
      <c r="A200" s="46" t="s">
        <v>807</v>
      </c>
      <c r="B200" s="181" t="s">
        <v>292</v>
      </c>
      <c r="C200" s="181" t="s">
        <v>847</v>
      </c>
      <c r="D200" s="189" t="s">
        <v>20</v>
      </c>
      <c r="E200" s="83">
        <f>E201</f>
        <v>100000</v>
      </c>
    </row>
    <row r="201" spans="1:5" s="3" customFormat="1" ht="56.25" customHeight="1">
      <c r="A201" s="46" t="s">
        <v>47</v>
      </c>
      <c r="B201" s="181" t="s">
        <v>292</v>
      </c>
      <c r="C201" s="181" t="s">
        <v>847</v>
      </c>
      <c r="D201" s="189" t="s">
        <v>48</v>
      </c>
      <c r="E201" s="83">
        <f>'прил 11 '!F191</f>
        <v>100000</v>
      </c>
    </row>
    <row r="202" spans="1:5" ht="18.75" outlineLevel="6">
      <c r="A202" s="46" t="s">
        <v>49</v>
      </c>
      <c r="B202" s="47" t="s">
        <v>50</v>
      </c>
      <c r="C202" s="47" t="s">
        <v>126</v>
      </c>
      <c r="D202" s="47" t="s">
        <v>6</v>
      </c>
      <c r="E202" s="83">
        <f>E203</f>
        <v>36551150</v>
      </c>
    </row>
    <row r="203" spans="1:5" ht="41.25" customHeight="1" outlineLevel="6">
      <c r="A203" s="77" t="s">
        <v>335</v>
      </c>
      <c r="B203" s="62" t="s">
        <v>50</v>
      </c>
      <c r="C203" s="62" t="s">
        <v>336</v>
      </c>
      <c r="D203" s="62" t="s">
        <v>6</v>
      </c>
      <c r="E203" s="83">
        <f>E204</f>
        <v>36551150</v>
      </c>
    </row>
    <row r="204" spans="1:5" ht="19.5" customHeight="1" outlineLevel="6">
      <c r="A204" s="46" t="s">
        <v>337</v>
      </c>
      <c r="B204" s="47" t="s">
        <v>50</v>
      </c>
      <c r="C204" s="47" t="s">
        <v>338</v>
      </c>
      <c r="D204" s="47" t="s">
        <v>6</v>
      </c>
      <c r="E204" s="83">
        <f>E205+E208+E211</f>
        <v>36551150</v>
      </c>
    </row>
    <row r="205" spans="1:5" ht="39.75" customHeight="1" outlineLevel="6">
      <c r="A205" s="80" t="s">
        <v>755</v>
      </c>
      <c r="B205" s="47" t="s">
        <v>50</v>
      </c>
      <c r="C205" s="47" t="s">
        <v>340</v>
      </c>
      <c r="D205" s="47" t="s">
        <v>6</v>
      </c>
      <c r="E205" s="83">
        <f>E206</f>
        <v>36241150</v>
      </c>
    </row>
    <row r="206" spans="1:5" ht="18" customHeight="1" outlineLevel="6">
      <c r="A206" s="46" t="s">
        <v>15</v>
      </c>
      <c r="B206" s="47" t="s">
        <v>50</v>
      </c>
      <c r="C206" s="47" t="s">
        <v>340</v>
      </c>
      <c r="D206" s="47" t="s">
        <v>16</v>
      </c>
      <c r="E206" s="83">
        <f>E207</f>
        <v>36241150</v>
      </c>
    </row>
    <row r="207" spans="1:5" ht="20.25" customHeight="1" outlineLevel="6">
      <c r="A207" s="46" t="s">
        <v>17</v>
      </c>
      <c r="B207" s="47" t="s">
        <v>50</v>
      </c>
      <c r="C207" s="47" t="s">
        <v>340</v>
      </c>
      <c r="D207" s="47" t="s">
        <v>18</v>
      </c>
      <c r="E207" s="83">
        <f>'прил 11 '!F197</f>
        <v>36241150</v>
      </c>
    </row>
    <row r="208" spans="1:5" ht="75" hidden="1" outlineLevel="6">
      <c r="A208" s="46" t="s">
        <v>582</v>
      </c>
      <c r="B208" s="47" t="s">
        <v>50</v>
      </c>
      <c r="C208" s="47" t="s">
        <v>608</v>
      </c>
      <c r="D208" s="47" t="s">
        <v>6</v>
      </c>
      <c r="E208" s="83">
        <f>E209</f>
        <v>0</v>
      </c>
    </row>
    <row r="209" spans="1:5" ht="37.5" hidden="1" outlineLevel="6">
      <c r="A209" s="46" t="s">
        <v>15</v>
      </c>
      <c r="B209" s="47" t="s">
        <v>50</v>
      </c>
      <c r="C209" s="47" t="s">
        <v>608</v>
      </c>
      <c r="D209" s="47" t="s">
        <v>16</v>
      </c>
      <c r="E209" s="83">
        <f>E210</f>
        <v>0</v>
      </c>
    </row>
    <row r="210" spans="1:5" ht="37.5" hidden="1" outlineLevel="6">
      <c r="A210" s="46" t="s">
        <v>17</v>
      </c>
      <c r="B210" s="47" t="s">
        <v>50</v>
      </c>
      <c r="C210" s="47" t="s">
        <v>608</v>
      </c>
      <c r="D210" s="47" t="s">
        <v>18</v>
      </c>
      <c r="E210" s="83">
        <f>'прил 11 '!F200</f>
        <v>0</v>
      </c>
    </row>
    <row r="211" spans="1:5" ht="37.5" outlineLevel="6">
      <c r="A211" s="46" t="s">
        <v>281</v>
      </c>
      <c r="B211" s="47" t="s">
        <v>50</v>
      </c>
      <c r="C211" s="47" t="s">
        <v>412</v>
      </c>
      <c r="D211" s="47" t="s">
        <v>6</v>
      </c>
      <c r="E211" s="83">
        <f>E212</f>
        <v>310000</v>
      </c>
    </row>
    <row r="212" spans="1:5" ht="17.25" customHeight="1" outlineLevel="6">
      <c r="A212" s="46" t="s">
        <v>15</v>
      </c>
      <c r="B212" s="47" t="s">
        <v>50</v>
      </c>
      <c r="C212" s="47" t="s">
        <v>412</v>
      </c>
      <c r="D212" s="47" t="s">
        <v>16</v>
      </c>
      <c r="E212" s="83">
        <f>E213</f>
        <v>310000</v>
      </c>
    </row>
    <row r="213" spans="1:5" ht="21" customHeight="1" outlineLevel="6">
      <c r="A213" s="46" t="s">
        <v>17</v>
      </c>
      <c r="B213" s="47" t="s">
        <v>50</v>
      </c>
      <c r="C213" s="47" t="s">
        <v>412</v>
      </c>
      <c r="D213" s="47" t="s">
        <v>18</v>
      </c>
      <c r="E213" s="83">
        <f>'прил 11 '!F203</f>
        <v>310000</v>
      </c>
    </row>
    <row r="214" spans="1:5" ht="18.75" outlineLevel="1">
      <c r="A214" s="46" t="s">
        <v>52</v>
      </c>
      <c r="B214" s="47" t="s">
        <v>53</v>
      </c>
      <c r="C214" s="47" t="s">
        <v>126</v>
      </c>
      <c r="D214" s="47" t="s">
        <v>6</v>
      </c>
      <c r="E214" s="83">
        <f>E220+E215</f>
        <v>443600</v>
      </c>
    </row>
    <row r="215" spans="1:5" ht="56.25" outlineLevel="1">
      <c r="A215" s="46" t="s">
        <v>814</v>
      </c>
      <c r="B215" s="47" t="s">
        <v>53</v>
      </c>
      <c r="C215" s="62" t="s">
        <v>415</v>
      </c>
      <c r="D215" s="62" t="s">
        <v>6</v>
      </c>
      <c r="E215" s="83">
        <f>E216</f>
        <v>100000</v>
      </c>
    </row>
    <row r="216" spans="1:5" ht="37.5" outlineLevel="1">
      <c r="A216" s="182" t="s">
        <v>825</v>
      </c>
      <c r="B216" s="47" t="s">
        <v>53</v>
      </c>
      <c r="C216" s="47" t="s">
        <v>417</v>
      </c>
      <c r="D216" s="47" t="s">
        <v>6</v>
      </c>
      <c r="E216" s="83">
        <f>E217</f>
        <v>100000</v>
      </c>
    </row>
    <row r="217" spans="1:5" ht="84" customHeight="1" outlineLevel="1">
      <c r="A217" s="46" t="s">
        <v>816</v>
      </c>
      <c r="B217" s="47" t="s">
        <v>53</v>
      </c>
      <c r="C217" s="47" t="s">
        <v>817</v>
      </c>
      <c r="D217" s="47" t="s">
        <v>6</v>
      </c>
      <c r="E217" s="83">
        <f>E218</f>
        <v>100000</v>
      </c>
    </row>
    <row r="218" spans="1:5" ht="18.75" outlineLevel="1">
      <c r="A218" s="182" t="s">
        <v>19</v>
      </c>
      <c r="B218" s="47" t="s">
        <v>53</v>
      </c>
      <c r="C218" s="47" t="s">
        <v>817</v>
      </c>
      <c r="D218" s="47" t="s">
        <v>20</v>
      </c>
      <c r="E218" s="83">
        <f>'прил 11 '!F209</f>
        <v>100000</v>
      </c>
    </row>
    <row r="219" spans="1:5" ht="56.25" outlineLevel="1">
      <c r="A219" s="182" t="s">
        <v>47</v>
      </c>
      <c r="B219" s="47" t="s">
        <v>53</v>
      </c>
      <c r="C219" s="47" t="s">
        <v>817</v>
      </c>
      <c r="D219" s="47" t="s">
        <v>48</v>
      </c>
      <c r="E219" s="83">
        <f>'прил 11 '!F209</f>
        <v>100000</v>
      </c>
    </row>
    <row r="220" spans="1:5" ht="38.25" customHeight="1" outlineLevel="1">
      <c r="A220" s="77" t="s">
        <v>392</v>
      </c>
      <c r="B220" s="62" t="s">
        <v>53</v>
      </c>
      <c r="C220" s="47" t="s">
        <v>817</v>
      </c>
      <c r="D220" s="47" t="s">
        <v>48</v>
      </c>
      <c r="E220" s="83">
        <f>E221+E225</f>
        <v>343600</v>
      </c>
    </row>
    <row r="221" spans="1:5" ht="18.75" customHeight="1" outlineLevel="1">
      <c r="A221" s="46" t="s">
        <v>389</v>
      </c>
      <c r="B221" s="47" t="s">
        <v>53</v>
      </c>
      <c r="C221" s="47" t="s">
        <v>342</v>
      </c>
      <c r="D221" s="47" t="s">
        <v>6</v>
      </c>
      <c r="E221" s="83">
        <f>E222</f>
        <v>213600</v>
      </c>
    </row>
    <row r="222" spans="1:5" ht="24.75" customHeight="1" outlineLevel="1">
      <c r="A222" s="46" t="s">
        <v>343</v>
      </c>
      <c r="B222" s="47" t="s">
        <v>53</v>
      </c>
      <c r="C222" s="47" t="s">
        <v>344</v>
      </c>
      <c r="D222" s="47" t="s">
        <v>6</v>
      </c>
      <c r="E222" s="83">
        <f>E223</f>
        <v>213600</v>
      </c>
    </row>
    <row r="223" spans="1:5" ht="16.5" customHeight="1" outlineLevel="1">
      <c r="A223" s="46" t="s">
        <v>15</v>
      </c>
      <c r="B223" s="47" t="s">
        <v>53</v>
      </c>
      <c r="C223" s="47" t="s">
        <v>344</v>
      </c>
      <c r="D223" s="47" t="s">
        <v>16</v>
      </c>
      <c r="E223" s="83">
        <f>E224</f>
        <v>213600</v>
      </c>
    </row>
    <row r="224" spans="1:5" ht="19.5" customHeight="1" outlineLevel="1">
      <c r="A224" s="46" t="s">
        <v>17</v>
      </c>
      <c r="B224" s="47" t="s">
        <v>53</v>
      </c>
      <c r="C224" s="47" t="s">
        <v>344</v>
      </c>
      <c r="D224" s="47" t="s">
        <v>18</v>
      </c>
      <c r="E224" s="83">
        <f>'прил 11 '!F214</f>
        <v>213600</v>
      </c>
    </row>
    <row r="225" spans="1:5" ht="37.5" customHeight="1" outlineLevel="4">
      <c r="A225" s="49" t="s">
        <v>391</v>
      </c>
      <c r="B225" s="47" t="s">
        <v>53</v>
      </c>
      <c r="C225" s="47" t="s">
        <v>390</v>
      </c>
      <c r="D225" s="47" t="s">
        <v>6</v>
      </c>
      <c r="E225" s="83">
        <f>E226</f>
        <v>130000</v>
      </c>
    </row>
    <row r="226" spans="1:5" ht="26.25" customHeight="1" outlineLevel="5">
      <c r="A226" s="46" t="s">
        <v>345</v>
      </c>
      <c r="B226" s="47" t="s">
        <v>53</v>
      </c>
      <c r="C226" s="47" t="s">
        <v>420</v>
      </c>
      <c r="D226" s="47" t="s">
        <v>6</v>
      </c>
      <c r="E226" s="83">
        <f>E227</f>
        <v>130000</v>
      </c>
    </row>
    <row r="227" spans="1:5" ht="18" customHeight="1" outlineLevel="6">
      <c r="A227" s="46" t="s">
        <v>15</v>
      </c>
      <c r="B227" s="47" t="s">
        <v>53</v>
      </c>
      <c r="C227" s="47" t="s">
        <v>420</v>
      </c>
      <c r="D227" s="47" t="s">
        <v>16</v>
      </c>
      <c r="E227" s="83">
        <f>E228</f>
        <v>130000</v>
      </c>
    </row>
    <row r="228" spans="1:5" ht="21" customHeight="1" outlineLevel="6">
      <c r="A228" s="46" t="s">
        <v>17</v>
      </c>
      <c r="B228" s="47" t="s">
        <v>53</v>
      </c>
      <c r="C228" s="47" t="s">
        <v>420</v>
      </c>
      <c r="D228" s="47" t="s">
        <v>18</v>
      </c>
      <c r="E228" s="83">
        <f>'прил 11 '!F218</f>
        <v>130000</v>
      </c>
    </row>
    <row r="229" spans="1:7" s="3" customFormat="1" ht="18.75">
      <c r="A229" s="46" t="s">
        <v>54</v>
      </c>
      <c r="B229" s="45" t="s">
        <v>55</v>
      </c>
      <c r="C229" s="45" t="s">
        <v>126</v>
      </c>
      <c r="D229" s="45" t="s">
        <v>6</v>
      </c>
      <c r="E229" s="85">
        <f>E230+E241+E276+E322</f>
        <v>76906494.18</v>
      </c>
      <c r="G229" s="9">
        <f>E229/'прил 11 '!F670*100</f>
        <v>8.0661495743527</v>
      </c>
    </row>
    <row r="230" spans="1:5" s="3" customFormat="1" ht="18.75">
      <c r="A230" s="46" t="s">
        <v>56</v>
      </c>
      <c r="B230" s="47" t="s">
        <v>57</v>
      </c>
      <c r="C230" s="47" t="s">
        <v>126</v>
      </c>
      <c r="D230" s="47" t="s">
        <v>6</v>
      </c>
      <c r="E230" s="83">
        <f>E231+E236</f>
        <v>2500000</v>
      </c>
    </row>
    <row r="231" spans="1:5" s="3" customFormat="1" ht="36.75" customHeight="1">
      <c r="A231" s="77" t="s">
        <v>562</v>
      </c>
      <c r="B231" s="62" t="s">
        <v>57</v>
      </c>
      <c r="C231" s="62" t="s">
        <v>332</v>
      </c>
      <c r="D231" s="62" t="s">
        <v>6</v>
      </c>
      <c r="E231" s="83">
        <f>E232</f>
        <v>2500000</v>
      </c>
    </row>
    <row r="232" spans="1:5" s="3" customFormat="1" ht="37.5">
      <c r="A232" s="46" t="s">
        <v>346</v>
      </c>
      <c r="B232" s="47" t="s">
        <v>57</v>
      </c>
      <c r="C232" s="47" t="s">
        <v>333</v>
      </c>
      <c r="D232" s="47" t="s">
        <v>6</v>
      </c>
      <c r="E232" s="83">
        <f>E233</f>
        <v>2500000</v>
      </c>
    </row>
    <row r="233" spans="1:5" s="3" customFormat="1" ht="18.75">
      <c r="A233" s="46" t="s">
        <v>347</v>
      </c>
      <c r="B233" s="47" t="s">
        <v>57</v>
      </c>
      <c r="C233" s="47" t="s">
        <v>348</v>
      </c>
      <c r="D233" s="47" t="s">
        <v>6</v>
      </c>
      <c r="E233" s="83">
        <f>E234</f>
        <v>2500000</v>
      </c>
    </row>
    <row r="234" spans="1:5" s="3" customFormat="1" ht="17.25" customHeight="1">
      <c r="A234" s="46" t="s">
        <v>15</v>
      </c>
      <c r="B234" s="47" t="s">
        <v>57</v>
      </c>
      <c r="C234" s="47" t="s">
        <v>348</v>
      </c>
      <c r="D234" s="47" t="s">
        <v>16</v>
      </c>
      <c r="E234" s="83">
        <f>E235</f>
        <v>2500000</v>
      </c>
    </row>
    <row r="235" spans="1:5" s="3" customFormat="1" ht="21" customHeight="1">
      <c r="A235" s="46" t="s">
        <v>17</v>
      </c>
      <c r="B235" s="47" t="s">
        <v>57</v>
      </c>
      <c r="C235" s="47" t="s">
        <v>348</v>
      </c>
      <c r="D235" s="47" t="s">
        <v>18</v>
      </c>
      <c r="E235" s="83">
        <f>'прил 11 '!F225</f>
        <v>2500000</v>
      </c>
    </row>
    <row r="236" spans="1:5" s="3" customFormat="1" ht="37.5" hidden="1">
      <c r="A236" s="46" t="s">
        <v>132</v>
      </c>
      <c r="B236" s="47" t="s">
        <v>57</v>
      </c>
      <c r="C236" s="47" t="s">
        <v>127</v>
      </c>
      <c r="D236" s="47" t="s">
        <v>6</v>
      </c>
      <c r="E236" s="83">
        <f>E237</f>
        <v>0</v>
      </c>
    </row>
    <row r="237" spans="1:5" s="3" customFormat="1" ht="18.75" hidden="1">
      <c r="A237" s="46" t="s">
        <v>278</v>
      </c>
      <c r="B237" s="47" t="s">
        <v>57</v>
      </c>
      <c r="C237" s="47" t="s">
        <v>277</v>
      </c>
      <c r="D237" s="47" t="s">
        <v>6</v>
      </c>
      <c r="E237" s="83">
        <f>E238</f>
        <v>0</v>
      </c>
    </row>
    <row r="238" spans="1:5" s="3" customFormat="1" ht="56.25" hidden="1">
      <c r="A238" s="29" t="s">
        <v>384</v>
      </c>
      <c r="B238" s="47" t="s">
        <v>57</v>
      </c>
      <c r="C238" s="47" t="s">
        <v>522</v>
      </c>
      <c r="D238" s="47" t="s">
        <v>6</v>
      </c>
      <c r="E238" s="83">
        <f>E239</f>
        <v>0</v>
      </c>
    </row>
    <row r="239" spans="1:5" s="3" customFormat="1" ht="37.5" hidden="1">
      <c r="A239" s="46" t="s">
        <v>15</v>
      </c>
      <c r="B239" s="47" t="s">
        <v>57</v>
      </c>
      <c r="C239" s="47" t="s">
        <v>522</v>
      </c>
      <c r="D239" s="47" t="s">
        <v>16</v>
      </c>
      <c r="E239" s="83">
        <f>E240</f>
        <v>0</v>
      </c>
    </row>
    <row r="240" spans="1:5" s="3" customFormat="1" ht="37.5" hidden="1">
      <c r="A240" s="46" t="s">
        <v>17</v>
      </c>
      <c r="B240" s="47" t="s">
        <v>57</v>
      </c>
      <c r="C240" s="47" t="s">
        <v>522</v>
      </c>
      <c r="D240" s="47" t="s">
        <v>18</v>
      </c>
      <c r="E240" s="83">
        <v>0</v>
      </c>
    </row>
    <row r="241" spans="1:5" s="3" customFormat="1" ht="18.75">
      <c r="A241" s="46" t="s">
        <v>58</v>
      </c>
      <c r="B241" s="47" t="s">
        <v>59</v>
      </c>
      <c r="C241" s="47" t="s">
        <v>126</v>
      </c>
      <c r="D241" s="47" t="s">
        <v>6</v>
      </c>
      <c r="E241" s="83">
        <f>E242</f>
        <v>30388000</v>
      </c>
    </row>
    <row r="242" spans="1:5" s="3" customFormat="1" ht="39" customHeight="1">
      <c r="A242" s="77" t="s">
        <v>349</v>
      </c>
      <c r="B242" s="62" t="s">
        <v>59</v>
      </c>
      <c r="C242" s="62" t="s">
        <v>134</v>
      </c>
      <c r="D242" s="62" t="s">
        <v>6</v>
      </c>
      <c r="E242" s="83">
        <f>E243+E269</f>
        <v>30388000</v>
      </c>
    </row>
    <row r="243" spans="1:5" s="3" customFormat="1" ht="56.25">
      <c r="A243" s="46" t="s">
        <v>350</v>
      </c>
      <c r="B243" s="47" t="s">
        <v>59</v>
      </c>
      <c r="C243" s="47" t="s">
        <v>351</v>
      </c>
      <c r="D243" s="47" t="s">
        <v>6</v>
      </c>
      <c r="E243" s="83">
        <f>E244+E251+E254+E257+E260+E266+E263+E270+E273</f>
        <v>30388000</v>
      </c>
    </row>
    <row r="244" spans="1:5" s="3" customFormat="1" ht="54.75" customHeight="1">
      <c r="A244" s="50" t="s">
        <v>60</v>
      </c>
      <c r="B244" s="47" t="s">
        <v>59</v>
      </c>
      <c r="C244" s="47" t="s">
        <v>352</v>
      </c>
      <c r="D244" s="47" t="s">
        <v>6</v>
      </c>
      <c r="E244" s="83">
        <f>E245+E249+E247</f>
        <v>14910000</v>
      </c>
    </row>
    <row r="245" spans="1:5" s="3" customFormat="1" ht="21.75" customHeight="1">
      <c r="A245" s="46" t="s">
        <v>15</v>
      </c>
      <c r="B245" s="47" t="s">
        <v>59</v>
      </c>
      <c r="C245" s="47" t="s">
        <v>352</v>
      </c>
      <c r="D245" s="47" t="s">
        <v>16</v>
      </c>
      <c r="E245" s="83">
        <f>E246</f>
        <v>4910000</v>
      </c>
    </row>
    <row r="246" spans="1:5" s="3" customFormat="1" ht="21" customHeight="1">
      <c r="A246" s="46" t="s">
        <v>17</v>
      </c>
      <c r="B246" s="47" t="s">
        <v>59</v>
      </c>
      <c r="C246" s="47" t="s">
        <v>352</v>
      </c>
      <c r="D246" s="47" t="s">
        <v>18</v>
      </c>
      <c r="E246" s="83">
        <f>'прил 11 '!F236</f>
        <v>4910000</v>
      </c>
    </row>
    <row r="247" spans="1:5" s="3" customFormat="1" ht="0.75" customHeight="1" hidden="1">
      <c r="A247" s="46" t="s">
        <v>265</v>
      </c>
      <c r="B247" s="47" t="s">
        <v>59</v>
      </c>
      <c r="C247" s="47" t="s">
        <v>352</v>
      </c>
      <c r="D247" s="47" t="s">
        <v>266</v>
      </c>
      <c r="E247" s="83">
        <f>E248</f>
        <v>0</v>
      </c>
    </row>
    <row r="248" spans="1:5" s="3" customFormat="1" ht="21.75" customHeight="1" hidden="1">
      <c r="A248" s="46" t="s">
        <v>267</v>
      </c>
      <c r="B248" s="47" t="s">
        <v>59</v>
      </c>
      <c r="C248" s="47" t="s">
        <v>352</v>
      </c>
      <c r="D248" s="47" t="s">
        <v>268</v>
      </c>
      <c r="E248" s="83">
        <f>'прил 11 '!F238</f>
        <v>0</v>
      </c>
    </row>
    <row r="249" spans="1:5" s="3" customFormat="1" ht="21.75" customHeight="1">
      <c r="A249" s="46" t="s">
        <v>19</v>
      </c>
      <c r="B249" s="47" t="s">
        <v>59</v>
      </c>
      <c r="C249" s="47" t="s">
        <v>352</v>
      </c>
      <c r="D249" s="47" t="s">
        <v>20</v>
      </c>
      <c r="E249" s="83">
        <f>E250</f>
        <v>10000000</v>
      </c>
    </row>
    <row r="250" spans="1:5" s="3" customFormat="1" ht="60" customHeight="1">
      <c r="A250" s="46" t="s">
        <v>47</v>
      </c>
      <c r="B250" s="47" t="s">
        <v>59</v>
      </c>
      <c r="C250" s="47" t="s">
        <v>352</v>
      </c>
      <c r="D250" s="47" t="s">
        <v>48</v>
      </c>
      <c r="E250" s="83">
        <f>'прил 11 '!F240</f>
        <v>10000000</v>
      </c>
    </row>
    <row r="251" spans="1:5" s="3" customFormat="1" ht="36.75" customHeight="1">
      <c r="A251" s="46" t="s">
        <v>251</v>
      </c>
      <c r="B251" s="47" t="s">
        <v>59</v>
      </c>
      <c r="C251" s="47" t="s">
        <v>353</v>
      </c>
      <c r="D251" s="47" t="s">
        <v>6</v>
      </c>
      <c r="E251" s="83">
        <f>E252</f>
        <v>4000000</v>
      </c>
    </row>
    <row r="252" spans="1:5" s="3" customFormat="1" ht="18.75">
      <c r="A252" s="46" t="s">
        <v>19</v>
      </c>
      <c r="B252" s="47" t="s">
        <v>59</v>
      </c>
      <c r="C252" s="47" t="s">
        <v>353</v>
      </c>
      <c r="D252" s="47" t="s">
        <v>20</v>
      </c>
      <c r="E252" s="83">
        <f>E253</f>
        <v>4000000</v>
      </c>
    </row>
    <row r="253" spans="1:5" s="3" customFormat="1" ht="38.25" customHeight="1">
      <c r="A253" s="46" t="s">
        <v>47</v>
      </c>
      <c r="B253" s="47" t="s">
        <v>59</v>
      </c>
      <c r="C253" s="47" t="s">
        <v>353</v>
      </c>
      <c r="D253" s="47" t="s">
        <v>48</v>
      </c>
      <c r="E253" s="83">
        <f>'прил 11 '!F243</f>
        <v>4000000</v>
      </c>
    </row>
    <row r="254" spans="1:5" s="3" customFormat="1" ht="37.5">
      <c r="A254" s="46" t="s">
        <v>263</v>
      </c>
      <c r="B254" s="47" t="s">
        <v>59</v>
      </c>
      <c r="C254" s="47" t="s">
        <v>354</v>
      </c>
      <c r="D254" s="47" t="s">
        <v>6</v>
      </c>
      <c r="E254" s="83">
        <f>E255</f>
        <v>10778000</v>
      </c>
    </row>
    <row r="255" spans="1:5" s="3" customFormat="1" ht="18.75">
      <c r="A255" s="46" t="s">
        <v>19</v>
      </c>
      <c r="B255" s="47" t="s">
        <v>59</v>
      </c>
      <c r="C255" s="47" t="s">
        <v>354</v>
      </c>
      <c r="D255" s="47" t="s">
        <v>20</v>
      </c>
      <c r="E255" s="83">
        <f>E256</f>
        <v>10778000</v>
      </c>
    </row>
    <row r="256" spans="1:5" s="3" customFormat="1" ht="62.25" customHeight="1">
      <c r="A256" s="46" t="s">
        <v>47</v>
      </c>
      <c r="B256" s="47" t="s">
        <v>59</v>
      </c>
      <c r="C256" s="47" t="s">
        <v>354</v>
      </c>
      <c r="D256" s="47" t="s">
        <v>48</v>
      </c>
      <c r="E256" s="83">
        <f>'прил 11 '!F246</f>
        <v>10778000</v>
      </c>
    </row>
    <row r="257" spans="1:5" s="3" customFormat="1" ht="56.25" hidden="1">
      <c r="A257" s="46" t="s">
        <v>300</v>
      </c>
      <c r="B257" s="47" t="s">
        <v>59</v>
      </c>
      <c r="C257" s="47" t="s">
        <v>393</v>
      </c>
      <c r="D257" s="47" t="s">
        <v>6</v>
      </c>
      <c r="E257" s="83">
        <f>E258</f>
        <v>0</v>
      </c>
    </row>
    <row r="258" spans="1:5" s="3" customFormat="1" ht="37.5" customHeight="1" hidden="1">
      <c r="A258" s="46" t="s">
        <v>15</v>
      </c>
      <c r="B258" s="47" t="s">
        <v>59</v>
      </c>
      <c r="C258" s="47" t="s">
        <v>393</v>
      </c>
      <c r="D258" s="47" t="s">
        <v>16</v>
      </c>
      <c r="E258" s="83">
        <f>E259</f>
        <v>0</v>
      </c>
    </row>
    <row r="259" spans="1:5" s="3" customFormat="1" ht="37.5" hidden="1">
      <c r="A259" s="46" t="s">
        <v>17</v>
      </c>
      <c r="B259" s="47" t="s">
        <v>59</v>
      </c>
      <c r="C259" s="47" t="s">
        <v>393</v>
      </c>
      <c r="D259" s="47" t="s">
        <v>18</v>
      </c>
      <c r="E259" s="83">
        <v>0</v>
      </c>
    </row>
    <row r="260" spans="1:5" s="3" customFormat="1" ht="56.25" hidden="1">
      <c r="A260" s="46" t="s">
        <v>264</v>
      </c>
      <c r="B260" s="47" t="s">
        <v>59</v>
      </c>
      <c r="C260" s="47" t="s">
        <v>394</v>
      </c>
      <c r="D260" s="47" t="s">
        <v>6</v>
      </c>
      <c r="E260" s="83">
        <f>E261</f>
        <v>0</v>
      </c>
    </row>
    <row r="261" spans="1:5" s="3" customFormat="1" ht="37.5" hidden="1">
      <c r="A261" s="46" t="s">
        <v>15</v>
      </c>
      <c r="B261" s="47" t="s">
        <v>59</v>
      </c>
      <c r="C261" s="47" t="s">
        <v>394</v>
      </c>
      <c r="D261" s="47" t="s">
        <v>16</v>
      </c>
      <c r="E261" s="83">
        <f>E262</f>
        <v>0</v>
      </c>
    </row>
    <row r="262" spans="1:5" s="3" customFormat="1" ht="37.5" hidden="1">
      <c r="A262" s="46" t="s">
        <v>17</v>
      </c>
      <c r="B262" s="47" t="s">
        <v>59</v>
      </c>
      <c r="C262" s="47" t="s">
        <v>394</v>
      </c>
      <c r="D262" s="47" t="s">
        <v>18</v>
      </c>
      <c r="E262" s="83">
        <v>0</v>
      </c>
    </row>
    <row r="263" spans="1:5" s="3" customFormat="1" ht="37.5" hidden="1">
      <c r="A263" s="46" t="s">
        <v>732</v>
      </c>
      <c r="B263" s="47" t="s">
        <v>59</v>
      </c>
      <c r="C263" s="47" t="s">
        <v>733</v>
      </c>
      <c r="D263" s="47" t="s">
        <v>6</v>
      </c>
      <c r="E263" s="83">
        <f>E264</f>
        <v>0</v>
      </c>
    </row>
    <row r="264" spans="1:5" s="3" customFormat="1" ht="37.5" hidden="1">
      <c r="A264" s="46" t="s">
        <v>15</v>
      </c>
      <c r="B264" s="47" t="s">
        <v>59</v>
      </c>
      <c r="C264" s="47" t="s">
        <v>733</v>
      </c>
      <c r="D264" s="47" t="s">
        <v>16</v>
      </c>
      <c r="E264" s="83">
        <f>E265</f>
        <v>0</v>
      </c>
    </row>
    <row r="265" spans="1:5" s="3" customFormat="1" ht="37.5" hidden="1">
      <c r="A265" s="46" t="s">
        <v>17</v>
      </c>
      <c r="B265" s="47" t="s">
        <v>59</v>
      </c>
      <c r="C265" s="47" t="s">
        <v>733</v>
      </c>
      <c r="D265" s="47" t="s">
        <v>18</v>
      </c>
      <c r="E265" s="83">
        <v>0</v>
      </c>
    </row>
    <row r="266" spans="1:5" s="3" customFormat="1" ht="37.5" hidden="1">
      <c r="A266" s="46" t="s">
        <v>704</v>
      </c>
      <c r="B266" s="47" t="s">
        <v>59</v>
      </c>
      <c r="C266" s="47" t="s">
        <v>703</v>
      </c>
      <c r="D266" s="47" t="s">
        <v>6</v>
      </c>
      <c r="E266" s="83">
        <f>E267</f>
        <v>0</v>
      </c>
    </row>
    <row r="267" spans="1:5" s="3" customFormat="1" ht="22.5" customHeight="1" hidden="1">
      <c r="A267" s="46" t="s">
        <v>15</v>
      </c>
      <c r="B267" s="47" t="s">
        <v>59</v>
      </c>
      <c r="C267" s="47" t="s">
        <v>703</v>
      </c>
      <c r="D267" s="47" t="s">
        <v>16</v>
      </c>
      <c r="E267" s="83">
        <f>E268</f>
        <v>0</v>
      </c>
    </row>
    <row r="268" spans="1:5" s="3" customFormat="1" ht="22.5" customHeight="1" hidden="1">
      <c r="A268" s="46" t="s">
        <v>17</v>
      </c>
      <c r="B268" s="47" t="s">
        <v>59</v>
      </c>
      <c r="C268" s="47" t="s">
        <v>703</v>
      </c>
      <c r="D268" s="47" t="s">
        <v>18</v>
      </c>
      <c r="E268" s="83">
        <v>0</v>
      </c>
    </row>
    <row r="269" spans="1:5" s="3" customFormat="1" ht="23.25" customHeight="1" hidden="1">
      <c r="A269" s="49" t="s">
        <v>467</v>
      </c>
      <c r="B269" s="47" t="s">
        <v>59</v>
      </c>
      <c r="C269" s="47" t="s">
        <v>725</v>
      </c>
      <c r="D269" s="47" t="s">
        <v>6</v>
      </c>
      <c r="E269" s="83">
        <v>0</v>
      </c>
    </row>
    <row r="270" spans="1:5" s="3" customFormat="1" ht="26.25" customHeight="1">
      <c r="A270" s="46" t="s">
        <v>472</v>
      </c>
      <c r="B270" s="181" t="s">
        <v>59</v>
      </c>
      <c r="C270" s="181" t="s">
        <v>393</v>
      </c>
      <c r="D270" s="189" t="s">
        <v>6</v>
      </c>
      <c r="E270" s="83">
        <f>E271</f>
        <v>500000</v>
      </c>
    </row>
    <row r="271" spans="1:5" s="3" customFormat="1" ht="25.5" customHeight="1">
      <c r="A271" s="46" t="s">
        <v>265</v>
      </c>
      <c r="B271" s="181" t="s">
        <v>59</v>
      </c>
      <c r="C271" s="181" t="s">
        <v>393</v>
      </c>
      <c r="D271" s="189" t="s">
        <v>16</v>
      </c>
      <c r="E271" s="83">
        <f>E272</f>
        <v>500000</v>
      </c>
    </row>
    <row r="272" spans="1:5" s="3" customFormat="1" ht="26.25" customHeight="1">
      <c r="A272" s="46" t="s">
        <v>267</v>
      </c>
      <c r="B272" s="181" t="s">
        <v>59</v>
      </c>
      <c r="C272" s="181" t="s">
        <v>393</v>
      </c>
      <c r="D272" s="189" t="s">
        <v>18</v>
      </c>
      <c r="E272" s="83">
        <f>'прил 11 '!F249</f>
        <v>500000</v>
      </c>
    </row>
    <row r="273" spans="1:5" s="3" customFormat="1" ht="36.75" customHeight="1">
      <c r="A273" s="182" t="s">
        <v>264</v>
      </c>
      <c r="B273" s="181" t="s">
        <v>59</v>
      </c>
      <c r="C273" s="181" t="s">
        <v>394</v>
      </c>
      <c r="D273" s="189" t="s">
        <v>6</v>
      </c>
      <c r="E273" s="83">
        <f>E274</f>
        <v>200000</v>
      </c>
    </row>
    <row r="274" spans="1:5" s="3" customFormat="1" ht="36.75" customHeight="1">
      <c r="A274" s="182" t="s">
        <v>15</v>
      </c>
      <c r="B274" s="181" t="s">
        <v>59</v>
      </c>
      <c r="C274" s="181" t="s">
        <v>394</v>
      </c>
      <c r="D274" s="189" t="s">
        <v>16</v>
      </c>
      <c r="E274" s="83">
        <f>E275</f>
        <v>200000</v>
      </c>
    </row>
    <row r="275" spans="1:5" s="3" customFormat="1" ht="36.75" customHeight="1">
      <c r="A275" s="182" t="s">
        <v>17</v>
      </c>
      <c r="B275" s="181" t="s">
        <v>59</v>
      </c>
      <c r="C275" s="181" t="s">
        <v>394</v>
      </c>
      <c r="D275" s="189" t="s">
        <v>18</v>
      </c>
      <c r="E275" s="83">
        <f>'прил 11 '!F252</f>
        <v>200000</v>
      </c>
    </row>
    <row r="276" spans="1:5" s="3" customFormat="1" ht="24.75" customHeight="1">
      <c r="A276" s="46" t="s">
        <v>61</v>
      </c>
      <c r="B276" s="47" t="s">
        <v>62</v>
      </c>
      <c r="C276" s="47" t="s">
        <v>126</v>
      </c>
      <c r="D276" s="47" t="s">
        <v>6</v>
      </c>
      <c r="E276" s="83">
        <f>E277+E288+E299</f>
        <v>36557625.42</v>
      </c>
    </row>
    <row r="277" spans="1:5" s="3" customFormat="1" ht="58.5" customHeight="1">
      <c r="A277" s="77" t="s">
        <v>349</v>
      </c>
      <c r="B277" s="62" t="s">
        <v>62</v>
      </c>
      <c r="C277" s="62" t="s">
        <v>134</v>
      </c>
      <c r="D277" s="62" t="s">
        <v>6</v>
      </c>
      <c r="E277" s="83">
        <f>E278</f>
        <v>2992316</v>
      </c>
    </row>
    <row r="278" spans="1:5" s="3" customFormat="1" ht="18.75">
      <c r="A278" s="46" t="s">
        <v>355</v>
      </c>
      <c r="B278" s="47" t="s">
        <v>62</v>
      </c>
      <c r="C278" s="47" t="s">
        <v>233</v>
      </c>
      <c r="D278" s="47" t="s">
        <v>6</v>
      </c>
      <c r="E278" s="83">
        <f>E279+E285+E282</f>
        <v>2992316</v>
      </c>
    </row>
    <row r="279" spans="1:5" s="3" customFormat="1" ht="18.75">
      <c r="A279" s="46" t="s">
        <v>361</v>
      </c>
      <c r="B279" s="47" t="s">
        <v>62</v>
      </c>
      <c r="C279" s="47" t="s">
        <v>473</v>
      </c>
      <c r="D279" s="47" t="s">
        <v>6</v>
      </c>
      <c r="E279" s="83">
        <f>E280</f>
        <v>200000</v>
      </c>
    </row>
    <row r="280" spans="1:5" s="3" customFormat="1" ht="16.5" customHeight="1">
      <c r="A280" s="48" t="s">
        <v>15</v>
      </c>
      <c r="B280" s="47" t="s">
        <v>62</v>
      </c>
      <c r="C280" s="47" t="s">
        <v>473</v>
      </c>
      <c r="D280" s="47" t="s">
        <v>16</v>
      </c>
      <c r="E280" s="83">
        <f>E281</f>
        <v>200000</v>
      </c>
    </row>
    <row r="281" spans="1:5" s="3" customFormat="1" ht="20.25" customHeight="1">
      <c r="A281" s="48" t="s">
        <v>17</v>
      </c>
      <c r="B281" s="47" t="s">
        <v>62</v>
      </c>
      <c r="C281" s="47" t="s">
        <v>473</v>
      </c>
      <c r="D281" s="47" t="s">
        <v>18</v>
      </c>
      <c r="E281" s="83">
        <f>'прил 11 '!F268</f>
        <v>200000</v>
      </c>
    </row>
    <row r="282" spans="1:5" s="3" customFormat="1" ht="45.75" customHeight="1">
      <c r="A282" s="34" t="s">
        <v>794</v>
      </c>
      <c r="B282" s="181" t="s">
        <v>62</v>
      </c>
      <c r="C282" s="181" t="s">
        <v>793</v>
      </c>
      <c r="D282" s="189" t="s">
        <v>6</v>
      </c>
      <c r="E282" s="83">
        <f>E283</f>
        <v>2292316</v>
      </c>
    </row>
    <row r="283" spans="1:5" s="3" customFormat="1" ht="20.25" customHeight="1">
      <c r="A283" s="34" t="s">
        <v>15</v>
      </c>
      <c r="B283" s="181" t="s">
        <v>62</v>
      </c>
      <c r="C283" s="181" t="s">
        <v>793</v>
      </c>
      <c r="D283" s="189" t="s">
        <v>16</v>
      </c>
      <c r="E283" s="83">
        <f>E284</f>
        <v>2292316</v>
      </c>
    </row>
    <row r="284" spans="1:5" s="3" customFormat="1" ht="20.25" customHeight="1">
      <c r="A284" s="34" t="s">
        <v>17</v>
      </c>
      <c r="B284" s="181" t="s">
        <v>62</v>
      </c>
      <c r="C284" s="181" t="s">
        <v>793</v>
      </c>
      <c r="D284" s="189" t="s">
        <v>18</v>
      </c>
      <c r="E284" s="83">
        <f>'прил 11 '!F271</f>
        <v>2292316</v>
      </c>
    </row>
    <row r="285" spans="1:5" s="3" customFormat="1" ht="37.5">
      <c r="A285" s="50" t="s">
        <v>63</v>
      </c>
      <c r="B285" s="47" t="s">
        <v>62</v>
      </c>
      <c r="C285" s="47" t="s">
        <v>356</v>
      </c>
      <c r="D285" s="47" t="s">
        <v>6</v>
      </c>
      <c r="E285" s="83">
        <f>E286</f>
        <v>500000</v>
      </c>
    </row>
    <row r="286" spans="1:5" s="3" customFormat="1" ht="16.5" customHeight="1">
      <c r="A286" s="46" t="s">
        <v>15</v>
      </c>
      <c r="B286" s="47" t="s">
        <v>62</v>
      </c>
      <c r="C286" s="47" t="s">
        <v>356</v>
      </c>
      <c r="D286" s="47" t="s">
        <v>16</v>
      </c>
      <c r="E286" s="83">
        <f>E287</f>
        <v>500000</v>
      </c>
    </row>
    <row r="287" spans="1:5" s="3" customFormat="1" ht="21.75" customHeight="1">
      <c r="A287" s="46" t="s">
        <v>17</v>
      </c>
      <c r="B287" s="47" t="s">
        <v>62</v>
      </c>
      <c r="C287" s="47" t="s">
        <v>356</v>
      </c>
      <c r="D287" s="47" t="s">
        <v>18</v>
      </c>
      <c r="E287" s="83">
        <f>'прил 11 '!F274</f>
        <v>500000</v>
      </c>
    </row>
    <row r="288" spans="1:5" s="3" customFormat="1" ht="36.75" customHeight="1">
      <c r="A288" s="77" t="s">
        <v>523</v>
      </c>
      <c r="B288" s="62" t="s">
        <v>62</v>
      </c>
      <c r="C288" s="62" t="s">
        <v>524</v>
      </c>
      <c r="D288" s="62" t="s">
        <v>6</v>
      </c>
      <c r="E288" s="83">
        <f>E289</f>
        <v>10797000</v>
      </c>
    </row>
    <row r="289" spans="1:5" s="3" customFormat="1" ht="37.5">
      <c r="A289" s="46" t="s">
        <v>525</v>
      </c>
      <c r="B289" s="47" t="s">
        <v>62</v>
      </c>
      <c r="C289" s="47" t="s">
        <v>526</v>
      </c>
      <c r="D289" s="47" t="s">
        <v>6</v>
      </c>
      <c r="E289" s="83">
        <f>E290+E293+E296</f>
        <v>10797000</v>
      </c>
    </row>
    <row r="290" spans="1:5" s="3" customFormat="1" ht="38.25" customHeight="1">
      <c r="A290" s="46" t="s">
        <v>527</v>
      </c>
      <c r="B290" s="47" t="s">
        <v>62</v>
      </c>
      <c r="C290" s="47" t="s">
        <v>528</v>
      </c>
      <c r="D290" s="47" t="s">
        <v>6</v>
      </c>
      <c r="E290" s="83">
        <f>E291</f>
        <v>1500000</v>
      </c>
    </row>
    <row r="291" spans="1:5" s="3" customFormat="1" ht="38.25" customHeight="1">
      <c r="A291" s="46" t="s">
        <v>15</v>
      </c>
      <c r="B291" s="47" t="s">
        <v>62</v>
      </c>
      <c r="C291" s="47" t="s">
        <v>528</v>
      </c>
      <c r="D291" s="47" t="s">
        <v>16</v>
      </c>
      <c r="E291" s="83">
        <f>E292</f>
        <v>1500000</v>
      </c>
    </row>
    <row r="292" spans="1:5" s="3" customFormat="1" ht="38.25" customHeight="1">
      <c r="A292" s="46" t="s">
        <v>17</v>
      </c>
      <c r="B292" s="47" t="s">
        <v>62</v>
      </c>
      <c r="C292" s="47" t="s">
        <v>528</v>
      </c>
      <c r="D292" s="47" t="s">
        <v>18</v>
      </c>
      <c r="E292" s="83">
        <f>'прил 11 '!F279</f>
        <v>1500000</v>
      </c>
    </row>
    <row r="293" spans="1:5" s="3" customFormat="1" ht="38.25" customHeight="1">
      <c r="A293" s="46" t="s">
        <v>529</v>
      </c>
      <c r="B293" s="47" t="s">
        <v>62</v>
      </c>
      <c r="C293" s="47" t="s">
        <v>530</v>
      </c>
      <c r="D293" s="47" t="s">
        <v>6</v>
      </c>
      <c r="E293" s="83">
        <f>E294</f>
        <v>3621000</v>
      </c>
    </row>
    <row r="294" spans="1:8" s="3" customFormat="1" ht="38.25" customHeight="1">
      <c r="A294" s="46" t="s">
        <v>15</v>
      </c>
      <c r="B294" s="47" t="s">
        <v>62</v>
      </c>
      <c r="C294" s="47" t="s">
        <v>530</v>
      </c>
      <c r="D294" s="47" t="s">
        <v>16</v>
      </c>
      <c r="E294" s="83">
        <f>E295</f>
        <v>3621000</v>
      </c>
      <c r="H294" s="3" t="s">
        <v>51</v>
      </c>
    </row>
    <row r="295" spans="1:5" s="3" customFormat="1" ht="38.25" customHeight="1">
      <c r="A295" s="46" t="s">
        <v>17</v>
      </c>
      <c r="B295" s="47" t="s">
        <v>62</v>
      </c>
      <c r="C295" s="47" t="s">
        <v>530</v>
      </c>
      <c r="D295" s="47" t="s">
        <v>18</v>
      </c>
      <c r="E295" s="83">
        <f>'прил 11 '!F282</f>
        <v>3621000</v>
      </c>
    </row>
    <row r="296" spans="1:5" s="3" customFormat="1" ht="38.25" customHeight="1">
      <c r="A296" s="46" t="s">
        <v>531</v>
      </c>
      <c r="B296" s="47" t="s">
        <v>62</v>
      </c>
      <c r="C296" s="47" t="s">
        <v>532</v>
      </c>
      <c r="D296" s="47" t="s">
        <v>6</v>
      </c>
      <c r="E296" s="83">
        <f>E297</f>
        <v>5676000</v>
      </c>
    </row>
    <row r="297" spans="1:9" s="3" customFormat="1" ht="38.25" customHeight="1">
      <c r="A297" s="46" t="s">
        <v>15</v>
      </c>
      <c r="B297" s="47" t="s">
        <v>62</v>
      </c>
      <c r="C297" s="47" t="s">
        <v>532</v>
      </c>
      <c r="D297" s="47" t="s">
        <v>16</v>
      </c>
      <c r="E297" s="83">
        <f>E298</f>
        <v>5676000</v>
      </c>
      <c r="I297" s="3" t="s">
        <v>51</v>
      </c>
    </row>
    <row r="298" spans="1:5" s="3" customFormat="1" ht="18.75" customHeight="1">
      <c r="A298" s="46" t="s">
        <v>17</v>
      </c>
      <c r="B298" s="47" t="s">
        <v>62</v>
      </c>
      <c r="C298" s="47" t="s">
        <v>532</v>
      </c>
      <c r="D298" s="47" t="s">
        <v>18</v>
      </c>
      <c r="E298" s="83">
        <f>'прил 11 '!F285</f>
        <v>5676000</v>
      </c>
    </row>
    <row r="299" spans="1:5" s="3" customFormat="1" ht="56.25">
      <c r="A299" s="77" t="s">
        <v>533</v>
      </c>
      <c r="B299" s="62" t="s">
        <v>62</v>
      </c>
      <c r="C299" s="62" t="s">
        <v>534</v>
      </c>
      <c r="D299" s="62" t="s">
        <v>6</v>
      </c>
      <c r="E299" s="83">
        <f>E300+E308</f>
        <v>22768309.42</v>
      </c>
    </row>
    <row r="300" spans="1:5" s="3" customFormat="1" ht="56.25">
      <c r="A300" s="77" t="s">
        <v>565</v>
      </c>
      <c r="B300" s="62" t="s">
        <v>62</v>
      </c>
      <c r="C300" s="62" t="s">
        <v>566</v>
      </c>
      <c r="D300" s="62" t="s">
        <v>6</v>
      </c>
      <c r="E300" s="83">
        <f>E301</f>
        <v>6967934.4</v>
      </c>
    </row>
    <row r="301" spans="1:5" s="3" customFormat="1" ht="23.25" customHeight="1">
      <c r="A301" s="46" t="s">
        <v>564</v>
      </c>
      <c r="B301" s="47" t="s">
        <v>62</v>
      </c>
      <c r="C301" s="47" t="s">
        <v>567</v>
      </c>
      <c r="D301" s="47" t="s">
        <v>6</v>
      </c>
      <c r="E301" s="83">
        <f>E302+E305</f>
        <v>6967934.4</v>
      </c>
    </row>
    <row r="302" spans="1:5" s="3" customFormat="1" ht="37.5">
      <c r="A302" s="46" t="s">
        <v>563</v>
      </c>
      <c r="B302" s="47" t="s">
        <v>62</v>
      </c>
      <c r="C302" s="47" t="s">
        <v>568</v>
      </c>
      <c r="D302" s="47" t="s">
        <v>6</v>
      </c>
      <c r="E302" s="83">
        <f>E303</f>
        <v>6642788.65</v>
      </c>
    </row>
    <row r="303" spans="1:5" s="3" customFormat="1" ht="37.5">
      <c r="A303" s="46" t="s">
        <v>15</v>
      </c>
      <c r="B303" s="47" t="s">
        <v>62</v>
      </c>
      <c r="C303" s="47" t="s">
        <v>568</v>
      </c>
      <c r="D303" s="47" t="s">
        <v>16</v>
      </c>
      <c r="E303" s="83">
        <f>E304</f>
        <v>6642788.65</v>
      </c>
    </row>
    <row r="304" spans="1:5" s="3" customFormat="1" ht="37.5">
      <c r="A304" s="46" t="s">
        <v>17</v>
      </c>
      <c r="B304" s="47" t="s">
        <v>62</v>
      </c>
      <c r="C304" s="47" t="s">
        <v>568</v>
      </c>
      <c r="D304" s="47" t="s">
        <v>18</v>
      </c>
      <c r="E304" s="83">
        <f>'прил 11 '!F291</f>
        <v>6642788.65</v>
      </c>
    </row>
    <row r="305" spans="1:5" s="3" customFormat="1" ht="37.5">
      <c r="A305" s="48" t="s">
        <v>702</v>
      </c>
      <c r="B305" s="47" t="s">
        <v>62</v>
      </c>
      <c r="C305" s="181" t="s">
        <v>750</v>
      </c>
      <c r="D305" s="47" t="s">
        <v>6</v>
      </c>
      <c r="E305" s="83">
        <f>E306</f>
        <v>325145.75</v>
      </c>
    </row>
    <row r="306" spans="1:5" s="3" customFormat="1" ht="37.5">
      <c r="A306" s="46" t="s">
        <v>15</v>
      </c>
      <c r="B306" s="47" t="s">
        <v>62</v>
      </c>
      <c r="C306" s="181" t="s">
        <v>750</v>
      </c>
      <c r="D306" s="47" t="s">
        <v>16</v>
      </c>
      <c r="E306" s="83">
        <f>E307</f>
        <v>325145.75</v>
      </c>
    </row>
    <row r="307" spans="1:5" s="3" customFormat="1" ht="37.5">
      <c r="A307" s="46" t="s">
        <v>17</v>
      </c>
      <c r="B307" s="47" t="s">
        <v>62</v>
      </c>
      <c r="C307" s="181" t="s">
        <v>750</v>
      </c>
      <c r="D307" s="47" t="s">
        <v>18</v>
      </c>
      <c r="E307" s="83">
        <f>'прил 11 '!F294</f>
        <v>325145.75</v>
      </c>
    </row>
    <row r="308" spans="1:5" s="3" customFormat="1" ht="37.5">
      <c r="A308" s="142" t="s">
        <v>569</v>
      </c>
      <c r="B308" s="47" t="s">
        <v>62</v>
      </c>
      <c r="C308" s="62" t="s">
        <v>571</v>
      </c>
      <c r="D308" s="62" t="s">
        <v>6</v>
      </c>
      <c r="E308" s="83">
        <f>E309</f>
        <v>15800375.02</v>
      </c>
    </row>
    <row r="309" spans="1:5" s="3" customFormat="1" ht="37.5">
      <c r="A309" s="142" t="s">
        <v>570</v>
      </c>
      <c r="B309" s="47" t="s">
        <v>62</v>
      </c>
      <c r="C309" s="62" t="s">
        <v>572</v>
      </c>
      <c r="D309" s="62" t="s">
        <v>6</v>
      </c>
      <c r="E309" s="83">
        <f>E310+E313+E316+E319</f>
        <v>15800375.02</v>
      </c>
    </row>
    <row r="310" spans="1:5" s="3" customFormat="1" ht="58.5" customHeight="1">
      <c r="A310" s="48" t="s">
        <v>584</v>
      </c>
      <c r="B310" s="47" t="s">
        <v>62</v>
      </c>
      <c r="C310" s="47" t="s">
        <v>609</v>
      </c>
      <c r="D310" s="47" t="s">
        <v>6</v>
      </c>
      <c r="E310" s="83">
        <f>E311</f>
        <v>6855579.56</v>
      </c>
    </row>
    <row r="311" spans="1:5" s="3" customFormat="1" ht="37.5">
      <c r="A311" s="46" t="s">
        <v>15</v>
      </c>
      <c r="B311" s="47" t="s">
        <v>62</v>
      </c>
      <c r="C311" s="47" t="s">
        <v>609</v>
      </c>
      <c r="D311" s="47" t="s">
        <v>16</v>
      </c>
      <c r="E311" s="83">
        <f>E312</f>
        <v>6855579.56</v>
      </c>
    </row>
    <row r="312" spans="1:5" s="3" customFormat="1" ht="37.5">
      <c r="A312" s="46" t="s">
        <v>17</v>
      </c>
      <c r="B312" s="47" t="s">
        <v>62</v>
      </c>
      <c r="C312" s="47" t="s">
        <v>609</v>
      </c>
      <c r="D312" s="47" t="s">
        <v>18</v>
      </c>
      <c r="E312" s="83">
        <f>'прил 11 '!F299</f>
        <v>6855579.56</v>
      </c>
    </row>
    <row r="313" spans="1:5" s="3" customFormat="1" ht="56.25">
      <c r="A313" s="48" t="s">
        <v>574</v>
      </c>
      <c r="B313" s="47" t="s">
        <v>62</v>
      </c>
      <c r="C313" s="47" t="s">
        <v>573</v>
      </c>
      <c r="D313" s="47" t="s">
        <v>6</v>
      </c>
      <c r="E313" s="83">
        <f>E314</f>
        <v>403331.62</v>
      </c>
    </row>
    <row r="314" spans="1:5" s="3" customFormat="1" ht="37.5">
      <c r="A314" s="46" t="s">
        <v>15</v>
      </c>
      <c r="B314" s="47" t="s">
        <v>62</v>
      </c>
      <c r="C314" s="47" t="s">
        <v>573</v>
      </c>
      <c r="D314" s="47" t="s">
        <v>16</v>
      </c>
      <c r="E314" s="83">
        <f>E315</f>
        <v>403331.62</v>
      </c>
    </row>
    <row r="315" spans="1:5" s="3" customFormat="1" ht="37.5">
      <c r="A315" s="46" t="s">
        <v>17</v>
      </c>
      <c r="B315" s="47" t="s">
        <v>62</v>
      </c>
      <c r="C315" s="47" t="s">
        <v>573</v>
      </c>
      <c r="D315" s="47" t="s">
        <v>18</v>
      </c>
      <c r="E315" s="83">
        <f>'прил 11 '!F302</f>
        <v>403331.62</v>
      </c>
    </row>
    <row r="316" spans="1:5" s="3" customFormat="1" ht="37.5">
      <c r="A316" s="46" t="s">
        <v>702</v>
      </c>
      <c r="B316" s="47" t="s">
        <v>62</v>
      </c>
      <c r="C316" s="47" t="s">
        <v>701</v>
      </c>
      <c r="D316" s="47" t="s">
        <v>6</v>
      </c>
      <c r="E316" s="83">
        <f>E317</f>
        <v>8479463.84</v>
      </c>
    </row>
    <row r="317" spans="1:5" s="3" customFormat="1" ht="37.5">
      <c r="A317" s="46" t="s">
        <v>15</v>
      </c>
      <c r="B317" s="47" t="s">
        <v>62</v>
      </c>
      <c r="C317" s="47" t="s">
        <v>701</v>
      </c>
      <c r="D317" s="47" t="s">
        <v>16</v>
      </c>
      <c r="E317" s="83">
        <f>E318</f>
        <v>8479463.84</v>
      </c>
    </row>
    <row r="318" spans="1:5" s="3" customFormat="1" ht="37.5">
      <c r="A318" s="46" t="s">
        <v>17</v>
      </c>
      <c r="B318" s="47" t="s">
        <v>62</v>
      </c>
      <c r="C318" s="47" t="s">
        <v>701</v>
      </c>
      <c r="D318" s="47" t="s">
        <v>18</v>
      </c>
      <c r="E318" s="83">
        <f>'прил 11 '!F305</f>
        <v>8479463.84</v>
      </c>
    </row>
    <row r="319" spans="1:5" s="3" customFormat="1" ht="37.5">
      <c r="A319" s="182" t="s">
        <v>704</v>
      </c>
      <c r="B319" s="181" t="s">
        <v>62</v>
      </c>
      <c r="C319" s="181" t="s">
        <v>792</v>
      </c>
      <c r="D319" s="181" t="s">
        <v>6</v>
      </c>
      <c r="E319" s="83">
        <f>E320</f>
        <v>62000</v>
      </c>
    </row>
    <row r="320" spans="1:5" s="3" customFormat="1" ht="37.5">
      <c r="A320" s="182" t="s">
        <v>15</v>
      </c>
      <c r="B320" s="181" t="s">
        <v>62</v>
      </c>
      <c r="C320" s="181" t="s">
        <v>792</v>
      </c>
      <c r="D320" s="181" t="s">
        <v>16</v>
      </c>
      <c r="E320" s="83">
        <f>E321</f>
        <v>62000</v>
      </c>
    </row>
    <row r="321" spans="1:5" s="3" customFormat="1" ht="37.5">
      <c r="A321" s="182" t="s">
        <v>17</v>
      </c>
      <c r="B321" s="181" t="s">
        <v>62</v>
      </c>
      <c r="C321" s="181" t="s">
        <v>792</v>
      </c>
      <c r="D321" s="181" t="s">
        <v>18</v>
      </c>
      <c r="E321" s="83">
        <f>'прил 11 '!F308</f>
        <v>62000</v>
      </c>
    </row>
    <row r="322" spans="1:5" s="3" customFormat="1" ht="18.75">
      <c r="A322" s="46" t="s">
        <v>293</v>
      </c>
      <c r="B322" s="47" t="s">
        <v>294</v>
      </c>
      <c r="C322" s="47" t="s">
        <v>126</v>
      </c>
      <c r="D322" s="47" t="s">
        <v>6</v>
      </c>
      <c r="E322" s="83">
        <f>E323</f>
        <v>7460868.76</v>
      </c>
    </row>
    <row r="323" spans="1:5" s="3" customFormat="1" ht="56.25">
      <c r="A323" s="77" t="s">
        <v>428</v>
      </c>
      <c r="B323" s="62" t="s">
        <v>294</v>
      </c>
      <c r="C323" s="62" t="s">
        <v>134</v>
      </c>
      <c r="D323" s="62" t="s">
        <v>6</v>
      </c>
      <c r="E323" s="83">
        <f>E324</f>
        <v>7460868.76</v>
      </c>
    </row>
    <row r="324" spans="1:5" s="3" customFormat="1" ht="37.5">
      <c r="A324" s="46" t="s">
        <v>357</v>
      </c>
      <c r="B324" s="47" t="s">
        <v>294</v>
      </c>
      <c r="C324" s="47" t="s">
        <v>351</v>
      </c>
      <c r="D324" s="47" t="s">
        <v>6</v>
      </c>
      <c r="E324" s="83">
        <f>E325+E328</f>
        <v>7460868.76</v>
      </c>
    </row>
    <row r="325" spans="1:5" s="3" customFormat="1" ht="37.5">
      <c r="A325" s="29" t="s">
        <v>580</v>
      </c>
      <c r="B325" s="47" t="s">
        <v>294</v>
      </c>
      <c r="C325" s="47" t="s">
        <v>610</v>
      </c>
      <c r="D325" s="47" t="s">
        <v>6</v>
      </c>
      <c r="E325" s="83">
        <f>E326</f>
        <v>7160868.76</v>
      </c>
    </row>
    <row r="326" spans="1:5" s="3" customFormat="1" ht="18.75">
      <c r="A326" s="46" t="s">
        <v>19</v>
      </c>
      <c r="B326" s="47" t="s">
        <v>294</v>
      </c>
      <c r="C326" s="47" t="s">
        <v>610</v>
      </c>
      <c r="D326" s="47" t="s">
        <v>20</v>
      </c>
      <c r="E326" s="83">
        <f>E327</f>
        <v>7160868.76</v>
      </c>
    </row>
    <row r="327" spans="1:5" s="3" customFormat="1" ht="56.25">
      <c r="A327" s="46" t="s">
        <v>47</v>
      </c>
      <c r="B327" s="47" t="s">
        <v>294</v>
      </c>
      <c r="C327" s="47" t="s">
        <v>610</v>
      </c>
      <c r="D327" s="47" t="s">
        <v>48</v>
      </c>
      <c r="E327" s="83">
        <f>'прил 11 '!F314</f>
        <v>7160868.76</v>
      </c>
    </row>
    <row r="328" spans="1:5" s="3" customFormat="1" ht="37.5">
      <c r="A328" s="46" t="s">
        <v>307</v>
      </c>
      <c r="B328" s="47" t="s">
        <v>294</v>
      </c>
      <c r="C328" s="47" t="s">
        <v>358</v>
      </c>
      <c r="D328" s="47" t="s">
        <v>6</v>
      </c>
      <c r="E328" s="83">
        <f>E329</f>
        <v>300000</v>
      </c>
    </row>
    <row r="329" spans="1:5" s="3" customFormat="1" ht="18.75">
      <c r="A329" s="46" t="s">
        <v>19</v>
      </c>
      <c r="B329" s="47" t="s">
        <v>294</v>
      </c>
      <c r="C329" s="47" t="s">
        <v>358</v>
      </c>
      <c r="D329" s="47" t="s">
        <v>20</v>
      </c>
      <c r="E329" s="83">
        <f>E330</f>
        <v>300000</v>
      </c>
    </row>
    <row r="330" spans="1:5" s="3" customFormat="1" ht="39" customHeight="1">
      <c r="A330" s="46" t="s">
        <v>47</v>
      </c>
      <c r="B330" s="47" t="s">
        <v>294</v>
      </c>
      <c r="C330" s="47" t="s">
        <v>358</v>
      </c>
      <c r="D330" s="47" t="s">
        <v>48</v>
      </c>
      <c r="E330" s="83">
        <f>'прил 11 '!F317</f>
        <v>300000</v>
      </c>
    </row>
    <row r="331" spans="1:7" s="3" customFormat="1" ht="18.75">
      <c r="A331" s="46" t="s">
        <v>64</v>
      </c>
      <c r="B331" s="45" t="s">
        <v>65</v>
      </c>
      <c r="C331" s="45" t="s">
        <v>126</v>
      </c>
      <c r="D331" s="45" t="s">
        <v>6</v>
      </c>
      <c r="E331" s="85">
        <f>E332</f>
        <v>515000</v>
      </c>
      <c r="G331" s="9">
        <f>E331/'прил 11 '!F670*100</f>
        <v>0.054014515615144636</v>
      </c>
    </row>
    <row r="332" spans="1:5" ht="18.75" outlineLevel="1">
      <c r="A332" s="46" t="s">
        <v>66</v>
      </c>
      <c r="B332" s="47" t="s">
        <v>67</v>
      </c>
      <c r="C332" s="47" t="s">
        <v>126</v>
      </c>
      <c r="D332" s="47" t="s">
        <v>6</v>
      </c>
      <c r="E332" s="83">
        <f>E333+E342</f>
        <v>515000</v>
      </c>
    </row>
    <row r="333" spans="1:5" ht="37.5" outlineLevel="2">
      <c r="A333" s="77" t="s">
        <v>359</v>
      </c>
      <c r="B333" s="62" t="s">
        <v>67</v>
      </c>
      <c r="C333" s="62" t="s">
        <v>135</v>
      </c>
      <c r="D333" s="62" t="s">
        <v>6</v>
      </c>
      <c r="E333" s="83">
        <f>E334+E338</f>
        <v>470000</v>
      </c>
    </row>
    <row r="334" spans="1:5" ht="39" customHeight="1" outlineLevel="2">
      <c r="A334" s="46" t="s">
        <v>360</v>
      </c>
      <c r="B334" s="47" t="s">
        <v>67</v>
      </c>
      <c r="C334" s="47" t="s">
        <v>395</v>
      </c>
      <c r="D334" s="47" t="s">
        <v>6</v>
      </c>
      <c r="E334" s="83">
        <f>E335</f>
        <v>440000</v>
      </c>
    </row>
    <row r="335" spans="1:5" ht="20.25" customHeight="1" outlineLevel="4">
      <c r="A335" s="46" t="s">
        <v>245</v>
      </c>
      <c r="B335" s="47" t="s">
        <v>67</v>
      </c>
      <c r="C335" s="47" t="s">
        <v>362</v>
      </c>
      <c r="D335" s="47" t="s">
        <v>6</v>
      </c>
      <c r="E335" s="83">
        <f>E336</f>
        <v>440000</v>
      </c>
    </row>
    <row r="336" spans="1:5" ht="16.5" customHeight="1" outlineLevel="5">
      <c r="A336" s="46" t="s">
        <v>15</v>
      </c>
      <c r="B336" s="47" t="s">
        <v>67</v>
      </c>
      <c r="C336" s="47" t="s">
        <v>362</v>
      </c>
      <c r="D336" s="47" t="s">
        <v>16</v>
      </c>
      <c r="E336" s="83">
        <f>E337</f>
        <v>440000</v>
      </c>
    </row>
    <row r="337" spans="1:5" ht="19.5" customHeight="1" outlineLevel="6">
      <c r="A337" s="46" t="s">
        <v>17</v>
      </c>
      <c r="B337" s="47" t="s">
        <v>67</v>
      </c>
      <c r="C337" s="47" t="s">
        <v>362</v>
      </c>
      <c r="D337" s="47" t="s">
        <v>18</v>
      </c>
      <c r="E337" s="83">
        <f>'прил 11 '!F324</f>
        <v>440000</v>
      </c>
    </row>
    <row r="338" spans="1:5" ht="21.75" customHeight="1" outlineLevel="4">
      <c r="A338" s="46" t="s">
        <v>363</v>
      </c>
      <c r="B338" s="47" t="s">
        <v>67</v>
      </c>
      <c r="C338" s="47" t="s">
        <v>247</v>
      </c>
      <c r="D338" s="47" t="s">
        <v>6</v>
      </c>
      <c r="E338" s="83">
        <f>E339</f>
        <v>30000</v>
      </c>
    </row>
    <row r="339" spans="1:5" ht="18.75" outlineLevel="5">
      <c r="A339" s="46" t="s">
        <v>68</v>
      </c>
      <c r="B339" s="47" t="s">
        <v>67</v>
      </c>
      <c r="C339" s="47" t="s">
        <v>246</v>
      </c>
      <c r="D339" s="47" t="s">
        <v>6</v>
      </c>
      <c r="E339" s="83">
        <f>E340</f>
        <v>30000</v>
      </c>
    </row>
    <row r="340" spans="1:5" ht="16.5" customHeight="1" outlineLevel="6">
      <c r="A340" s="46" t="s">
        <v>15</v>
      </c>
      <c r="B340" s="47" t="s">
        <v>67</v>
      </c>
      <c r="C340" s="47" t="s">
        <v>246</v>
      </c>
      <c r="D340" s="47" t="s">
        <v>16</v>
      </c>
      <c r="E340" s="83">
        <f>E341</f>
        <v>30000</v>
      </c>
    </row>
    <row r="341" spans="1:5" ht="21" customHeight="1" outlineLevel="6">
      <c r="A341" s="46" t="s">
        <v>17</v>
      </c>
      <c r="B341" s="47" t="s">
        <v>67</v>
      </c>
      <c r="C341" s="47" t="s">
        <v>246</v>
      </c>
      <c r="D341" s="47" t="s">
        <v>18</v>
      </c>
      <c r="E341" s="83">
        <f>'прил 11 '!F328</f>
        <v>30000</v>
      </c>
    </row>
    <row r="342" spans="1:5" ht="75" outlineLevel="6">
      <c r="A342" s="77" t="s">
        <v>437</v>
      </c>
      <c r="B342" s="62" t="s">
        <v>67</v>
      </c>
      <c r="C342" s="62" t="s">
        <v>364</v>
      </c>
      <c r="D342" s="62" t="s">
        <v>6</v>
      </c>
      <c r="E342" s="83">
        <f>E343</f>
        <v>45000</v>
      </c>
    </row>
    <row r="343" spans="1:5" ht="17.25" customHeight="1" outlineLevel="6">
      <c r="A343" s="46" t="s">
        <v>365</v>
      </c>
      <c r="B343" s="47" t="s">
        <v>67</v>
      </c>
      <c r="C343" s="47" t="s">
        <v>366</v>
      </c>
      <c r="D343" s="47" t="s">
        <v>6</v>
      </c>
      <c r="E343" s="83">
        <f>E344</f>
        <v>45000</v>
      </c>
    </row>
    <row r="344" spans="1:5" ht="18.75" outlineLevel="6">
      <c r="A344" s="46" t="s">
        <v>367</v>
      </c>
      <c r="B344" s="47" t="s">
        <v>67</v>
      </c>
      <c r="C344" s="47" t="s">
        <v>368</v>
      </c>
      <c r="D344" s="47" t="s">
        <v>6</v>
      </c>
      <c r="E344" s="83">
        <f>E345</f>
        <v>45000</v>
      </c>
    </row>
    <row r="345" spans="1:5" ht="18" customHeight="1" outlineLevel="6">
      <c r="A345" s="46" t="s">
        <v>15</v>
      </c>
      <c r="B345" s="47" t="s">
        <v>67</v>
      </c>
      <c r="C345" s="47" t="s">
        <v>368</v>
      </c>
      <c r="D345" s="47" t="s">
        <v>16</v>
      </c>
      <c r="E345" s="83">
        <f>E346</f>
        <v>45000</v>
      </c>
    </row>
    <row r="346" spans="1:5" ht="21.75" customHeight="1" outlineLevel="6">
      <c r="A346" s="46" t="s">
        <v>17</v>
      </c>
      <c r="B346" s="47" t="s">
        <v>67</v>
      </c>
      <c r="C346" s="47" t="s">
        <v>368</v>
      </c>
      <c r="D346" s="47" t="s">
        <v>18</v>
      </c>
      <c r="E346" s="83">
        <f>'прил 11 '!F333</f>
        <v>45000</v>
      </c>
    </row>
    <row r="347" spans="1:7" s="3" customFormat="1" ht="18.75">
      <c r="A347" s="46" t="s">
        <v>69</v>
      </c>
      <c r="B347" s="45" t="s">
        <v>70</v>
      </c>
      <c r="C347" s="45" t="s">
        <v>126</v>
      </c>
      <c r="D347" s="45" t="s">
        <v>6</v>
      </c>
      <c r="E347" s="85">
        <f>E348+E387+E427+E460+E479</f>
        <v>612183596.35</v>
      </c>
      <c r="G347" s="9">
        <f>E347/'прил 11 '!F670*100</f>
        <v>64.20737946482033</v>
      </c>
    </row>
    <row r="348" spans="1:5" ht="18.75" outlineLevel="1">
      <c r="A348" s="46" t="s">
        <v>110</v>
      </c>
      <c r="B348" s="47" t="s">
        <v>111</v>
      </c>
      <c r="C348" s="47" t="s">
        <v>126</v>
      </c>
      <c r="D348" s="47" t="s">
        <v>6</v>
      </c>
      <c r="E348" s="83">
        <f>E349</f>
        <v>131334905.53</v>
      </c>
    </row>
    <row r="349" spans="1:5" ht="37.5" outlineLevel="2">
      <c r="A349" s="77" t="s">
        <v>398</v>
      </c>
      <c r="B349" s="62" t="s">
        <v>111</v>
      </c>
      <c r="C349" s="62" t="s">
        <v>138</v>
      </c>
      <c r="D349" s="62" t="s">
        <v>6</v>
      </c>
      <c r="E349" s="83">
        <f>E350</f>
        <v>131334905.53</v>
      </c>
    </row>
    <row r="350" spans="1:5" ht="37.5" outlineLevel="3">
      <c r="A350" s="46" t="s">
        <v>399</v>
      </c>
      <c r="B350" s="47" t="s">
        <v>111</v>
      </c>
      <c r="C350" s="47" t="s">
        <v>139</v>
      </c>
      <c r="D350" s="47" t="s">
        <v>6</v>
      </c>
      <c r="E350" s="83">
        <f>E351+E358+E383</f>
        <v>131334905.53</v>
      </c>
    </row>
    <row r="351" spans="1:5" ht="37.5" outlineLevel="4">
      <c r="A351" s="49" t="s">
        <v>202</v>
      </c>
      <c r="B351" s="47" t="s">
        <v>111</v>
      </c>
      <c r="C351" s="47" t="s">
        <v>220</v>
      </c>
      <c r="D351" s="47" t="s">
        <v>6</v>
      </c>
      <c r="E351" s="83">
        <f>E352+E355</f>
        <v>128030052</v>
      </c>
    </row>
    <row r="352" spans="1:5" ht="38.25" customHeight="1" outlineLevel="5">
      <c r="A352" s="46" t="s">
        <v>113</v>
      </c>
      <c r="B352" s="47" t="s">
        <v>111</v>
      </c>
      <c r="C352" s="47" t="s">
        <v>144</v>
      </c>
      <c r="D352" s="47" t="s">
        <v>6</v>
      </c>
      <c r="E352" s="83">
        <f>E353</f>
        <v>46802848</v>
      </c>
    </row>
    <row r="353" spans="1:5" ht="37.5" outlineLevel="6">
      <c r="A353" s="46" t="s">
        <v>37</v>
      </c>
      <c r="B353" s="47" t="s">
        <v>111</v>
      </c>
      <c r="C353" s="47" t="s">
        <v>144</v>
      </c>
      <c r="D353" s="47" t="s">
        <v>38</v>
      </c>
      <c r="E353" s="83">
        <f>E354</f>
        <v>46802848</v>
      </c>
    </row>
    <row r="354" spans="1:5" ht="18.75" outlineLevel="4">
      <c r="A354" s="46" t="s">
        <v>74</v>
      </c>
      <c r="B354" s="47" t="s">
        <v>111</v>
      </c>
      <c r="C354" s="47" t="s">
        <v>144</v>
      </c>
      <c r="D354" s="47" t="s">
        <v>75</v>
      </c>
      <c r="E354" s="83">
        <f>'прил 11 '!F496</f>
        <v>46802848</v>
      </c>
    </row>
    <row r="355" spans="1:5" ht="57.75" customHeight="1" outlineLevel="5">
      <c r="A355" s="49" t="s">
        <v>400</v>
      </c>
      <c r="B355" s="47" t="s">
        <v>111</v>
      </c>
      <c r="C355" s="47" t="s">
        <v>145</v>
      </c>
      <c r="D355" s="47" t="s">
        <v>6</v>
      </c>
      <c r="E355" s="83">
        <f>E356</f>
        <v>81227204</v>
      </c>
    </row>
    <row r="356" spans="1:5" ht="37.5" outlineLevel="6">
      <c r="A356" s="46" t="s">
        <v>37</v>
      </c>
      <c r="B356" s="47" t="s">
        <v>111</v>
      </c>
      <c r="C356" s="47" t="s">
        <v>145</v>
      </c>
      <c r="D356" s="47" t="s">
        <v>38</v>
      </c>
      <c r="E356" s="83">
        <f>E357</f>
        <v>81227204</v>
      </c>
    </row>
    <row r="357" spans="1:5" ht="18.75" outlineLevel="3">
      <c r="A357" s="46" t="s">
        <v>74</v>
      </c>
      <c r="B357" s="47" t="s">
        <v>111</v>
      </c>
      <c r="C357" s="47" t="s">
        <v>145</v>
      </c>
      <c r="D357" s="47" t="s">
        <v>75</v>
      </c>
      <c r="E357" s="83">
        <f>'прил 11 '!F499</f>
        <v>81227204</v>
      </c>
    </row>
    <row r="358" spans="1:5" ht="18" customHeight="1" outlineLevel="3">
      <c r="A358" s="49" t="s">
        <v>203</v>
      </c>
      <c r="B358" s="47" t="s">
        <v>111</v>
      </c>
      <c r="C358" s="47" t="s">
        <v>222</v>
      </c>
      <c r="D358" s="47" t="s">
        <v>6</v>
      </c>
      <c r="E358" s="83">
        <f>E377+E359+E365+E368+E374+E362+E380+E371</f>
        <v>3304853.5300000003</v>
      </c>
    </row>
    <row r="359" spans="1:5" ht="20.25" customHeight="1" outlineLevel="6">
      <c r="A359" s="46" t="s">
        <v>283</v>
      </c>
      <c r="B359" s="47" t="s">
        <v>111</v>
      </c>
      <c r="C359" s="47" t="s">
        <v>284</v>
      </c>
      <c r="D359" s="47" t="s">
        <v>6</v>
      </c>
      <c r="E359" s="83">
        <f>E360</f>
        <v>97500</v>
      </c>
    </row>
    <row r="360" spans="1:5" ht="37.5" outlineLevel="6">
      <c r="A360" s="46" t="s">
        <v>37</v>
      </c>
      <c r="B360" s="47" t="s">
        <v>111</v>
      </c>
      <c r="C360" s="47" t="s">
        <v>284</v>
      </c>
      <c r="D360" s="47" t="s">
        <v>38</v>
      </c>
      <c r="E360" s="83">
        <f>E361</f>
        <v>97500</v>
      </c>
    </row>
    <row r="361" spans="1:5" ht="18.75" outlineLevel="6">
      <c r="A361" s="46" t="s">
        <v>74</v>
      </c>
      <c r="B361" s="47" t="s">
        <v>111</v>
      </c>
      <c r="C361" s="47" t="s">
        <v>284</v>
      </c>
      <c r="D361" s="47" t="s">
        <v>75</v>
      </c>
      <c r="E361" s="83">
        <f>'прил 11 '!F503</f>
        <v>97500</v>
      </c>
    </row>
    <row r="362" spans="1:5" ht="18.75" outlineLevel="6">
      <c r="A362" s="46" t="s">
        <v>269</v>
      </c>
      <c r="B362" s="47" t="s">
        <v>111</v>
      </c>
      <c r="C362" s="47" t="s">
        <v>285</v>
      </c>
      <c r="D362" s="47" t="s">
        <v>6</v>
      </c>
      <c r="E362" s="83">
        <f>E363</f>
        <v>152000</v>
      </c>
    </row>
    <row r="363" spans="1:5" ht="37.5" outlineLevel="6">
      <c r="A363" s="46" t="s">
        <v>37</v>
      </c>
      <c r="B363" s="47" t="s">
        <v>111</v>
      </c>
      <c r="C363" s="47" t="s">
        <v>285</v>
      </c>
      <c r="D363" s="47" t="s">
        <v>38</v>
      </c>
      <c r="E363" s="83">
        <f>E364</f>
        <v>152000</v>
      </c>
    </row>
    <row r="364" spans="1:5" ht="18.75" outlineLevel="6">
      <c r="A364" s="46" t="s">
        <v>74</v>
      </c>
      <c r="B364" s="47" t="s">
        <v>111</v>
      </c>
      <c r="C364" s="47" t="s">
        <v>285</v>
      </c>
      <c r="D364" s="47" t="s">
        <v>75</v>
      </c>
      <c r="E364" s="83">
        <f>'прил 11 '!F506</f>
        <v>152000</v>
      </c>
    </row>
    <row r="365" spans="1:5" ht="18.75" outlineLevel="6">
      <c r="A365" s="46" t="s">
        <v>312</v>
      </c>
      <c r="B365" s="47" t="s">
        <v>111</v>
      </c>
      <c r="C365" s="47" t="s">
        <v>549</v>
      </c>
      <c r="D365" s="47" t="s">
        <v>6</v>
      </c>
      <c r="E365" s="83">
        <f>E366</f>
        <v>273250</v>
      </c>
    </row>
    <row r="366" spans="1:5" ht="37.5" outlineLevel="6">
      <c r="A366" s="46" t="s">
        <v>37</v>
      </c>
      <c r="B366" s="47" t="s">
        <v>111</v>
      </c>
      <c r="C366" s="47" t="s">
        <v>549</v>
      </c>
      <c r="D366" s="47" t="s">
        <v>38</v>
      </c>
      <c r="E366" s="83">
        <f>E367</f>
        <v>273250</v>
      </c>
    </row>
    <row r="367" spans="1:5" ht="18.75" outlineLevel="6">
      <c r="A367" s="46" t="s">
        <v>74</v>
      </c>
      <c r="B367" s="47" t="s">
        <v>111</v>
      </c>
      <c r="C367" s="47" t="s">
        <v>549</v>
      </c>
      <c r="D367" s="47" t="s">
        <v>75</v>
      </c>
      <c r="E367" s="83">
        <f>'прил 11 '!F509</f>
        <v>273250</v>
      </c>
    </row>
    <row r="368" spans="1:5" ht="37.5" outlineLevel="6">
      <c r="A368" s="78" t="s">
        <v>470</v>
      </c>
      <c r="B368" s="47" t="s">
        <v>111</v>
      </c>
      <c r="C368" s="47" t="s">
        <v>471</v>
      </c>
      <c r="D368" s="47" t="s">
        <v>6</v>
      </c>
      <c r="E368" s="83">
        <f>E369</f>
        <v>100000</v>
      </c>
    </row>
    <row r="369" spans="1:5" ht="37.5" outlineLevel="6">
      <c r="A369" s="46" t="s">
        <v>37</v>
      </c>
      <c r="B369" s="47" t="s">
        <v>111</v>
      </c>
      <c r="C369" s="47" t="s">
        <v>471</v>
      </c>
      <c r="D369" s="47" t="s">
        <v>38</v>
      </c>
      <c r="E369" s="83">
        <f>E370</f>
        <v>100000</v>
      </c>
    </row>
    <row r="370" spans="1:5" ht="18" customHeight="1" outlineLevel="6">
      <c r="A370" s="46" t="s">
        <v>74</v>
      </c>
      <c r="B370" s="47" t="s">
        <v>111</v>
      </c>
      <c r="C370" s="47" t="s">
        <v>471</v>
      </c>
      <c r="D370" s="47" t="s">
        <v>75</v>
      </c>
      <c r="E370" s="83">
        <f>'прил 11 '!F512</f>
        <v>100000</v>
      </c>
    </row>
    <row r="371" spans="1:5" ht="37.5" outlineLevel="6">
      <c r="A371" s="46" t="s">
        <v>751</v>
      </c>
      <c r="B371" s="47" t="s">
        <v>111</v>
      </c>
      <c r="C371" s="47" t="s">
        <v>752</v>
      </c>
      <c r="D371" s="47" t="s">
        <v>6</v>
      </c>
      <c r="E371" s="83">
        <f>E372</f>
        <v>2400000</v>
      </c>
    </row>
    <row r="372" spans="1:5" ht="37.5" outlineLevel="6">
      <c r="A372" s="46" t="s">
        <v>37</v>
      </c>
      <c r="B372" s="47" t="s">
        <v>111</v>
      </c>
      <c r="C372" s="47" t="s">
        <v>752</v>
      </c>
      <c r="D372" s="47" t="s">
        <v>38</v>
      </c>
      <c r="E372" s="83">
        <f>E373</f>
        <v>2400000</v>
      </c>
    </row>
    <row r="373" spans="1:5" ht="18" customHeight="1" outlineLevel="6">
      <c r="A373" s="46" t="s">
        <v>74</v>
      </c>
      <c r="B373" s="47" t="s">
        <v>111</v>
      </c>
      <c r="C373" s="47" t="s">
        <v>752</v>
      </c>
      <c r="D373" s="47" t="s">
        <v>75</v>
      </c>
      <c r="E373" s="83">
        <f>'прил 11 '!F515</f>
        <v>2400000</v>
      </c>
    </row>
    <row r="374" spans="1:5" ht="75" hidden="1" outlineLevel="6">
      <c r="A374" s="29" t="s">
        <v>611</v>
      </c>
      <c r="B374" s="47" t="s">
        <v>111</v>
      </c>
      <c r="C374" s="47" t="s">
        <v>612</v>
      </c>
      <c r="D374" s="47" t="s">
        <v>6</v>
      </c>
      <c r="E374" s="83">
        <f>E375</f>
        <v>0</v>
      </c>
    </row>
    <row r="375" spans="1:5" ht="37.5" hidden="1" outlineLevel="6">
      <c r="A375" s="46" t="s">
        <v>37</v>
      </c>
      <c r="B375" s="47" t="s">
        <v>111</v>
      </c>
      <c r="C375" s="47" t="s">
        <v>612</v>
      </c>
      <c r="D375" s="47" t="s">
        <v>38</v>
      </c>
      <c r="E375" s="83">
        <f>E376</f>
        <v>0</v>
      </c>
    </row>
    <row r="376" spans="1:5" ht="18" customHeight="1" hidden="1" outlineLevel="6">
      <c r="A376" s="46" t="s">
        <v>74</v>
      </c>
      <c r="B376" s="47" t="s">
        <v>111</v>
      </c>
      <c r="C376" s="47" t="s">
        <v>612</v>
      </c>
      <c r="D376" s="47" t="s">
        <v>75</v>
      </c>
      <c r="E376" s="83">
        <v>0</v>
      </c>
    </row>
    <row r="377" spans="1:5" ht="58.5" customHeight="1" hidden="1" outlineLevel="3">
      <c r="A377" s="29" t="s">
        <v>297</v>
      </c>
      <c r="B377" s="47" t="s">
        <v>111</v>
      </c>
      <c r="C377" s="47" t="s">
        <v>298</v>
      </c>
      <c r="D377" s="47" t="s">
        <v>6</v>
      </c>
      <c r="E377" s="83">
        <f>E378</f>
        <v>0</v>
      </c>
    </row>
    <row r="378" spans="1:5" ht="37.5" hidden="1" outlineLevel="3">
      <c r="A378" s="46" t="s">
        <v>265</v>
      </c>
      <c r="B378" s="47" t="s">
        <v>111</v>
      </c>
      <c r="C378" s="47" t="s">
        <v>298</v>
      </c>
      <c r="D378" s="47" t="s">
        <v>266</v>
      </c>
      <c r="E378" s="83">
        <f>E379</f>
        <v>0</v>
      </c>
    </row>
    <row r="379" spans="1:5" ht="18.75" hidden="1" outlineLevel="3">
      <c r="A379" s="46" t="s">
        <v>267</v>
      </c>
      <c r="B379" s="47" t="s">
        <v>111</v>
      </c>
      <c r="C379" s="47" t="s">
        <v>298</v>
      </c>
      <c r="D379" s="47" t="s">
        <v>268</v>
      </c>
      <c r="E379" s="83">
        <v>0</v>
      </c>
    </row>
    <row r="380" spans="1:5" ht="56.25" outlineLevel="3">
      <c r="A380" s="46" t="s">
        <v>455</v>
      </c>
      <c r="B380" s="47" t="s">
        <v>111</v>
      </c>
      <c r="C380" s="47" t="s">
        <v>456</v>
      </c>
      <c r="D380" s="47" t="s">
        <v>6</v>
      </c>
      <c r="E380" s="83">
        <f>E381</f>
        <v>282103.53</v>
      </c>
    </row>
    <row r="381" spans="1:5" ht="37.5" outlineLevel="3">
      <c r="A381" s="46" t="s">
        <v>37</v>
      </c>
      <c r="B381" s="47" t="s">
        <v>111</v>
      </c>
      <c r="C381" s="47" t="s">
        <v>456</v>
      </c>
      <c r="D381" s="47" t="s">
        <v>38</v>
      </c>
      <c r="E381" s="83">
        <f>E382</f>
        <v>282103.53</v>
      </c>
    </row>
    <row r="382" spans="1:5" ht="17.25" customHeight="1" outlineLevel="3">
      <c r="A382" s="46" t="s">
        <v>74</v>
      </c>
      <c r="B382" s="47" t="s">
        <v>111</v>
      </c>
      <c r="C382" s="47" t="s">
        <v>456</v>
      </c>
      <c r="D382" s="47" t="s">
        <v>75</v>
      </c>
      <c r="E382" s="83">
        <f>'прил 11 '!F521</f>
        <v>282103.53</v>
      </c>
    </row>
    <row r="383" spans="1:5" ht="56.25" hidden="1" outlineLevel="3">
      <c r="A383" s="175" t="s">
        <v>613</v>
      </c>
      <c r="B383" s="47" t="s">
        <v>111</v>
      </c>
      <c r="C383" s="47" t="s">
        <v>614</v>
      </c>
      <c r="D383" s="47" t="s">
        <v>6</v>
      </c>
      <c r="E383" s="83">
        <f>E384</f>
        <v>0</v>
      </c>
    </row>
    <row r="384" spans="1:5" ht="93.75" hidden="1" outlineLevel="3">
      <c r="A384" s="78" t="s">
        <v>578</v>
      </c>
      <c r="B384" s="47" t="s">
        <v>111</v>
      </c>
      <c r="C384" s="47" t="s">
        <v>697</v>
      </c>
      <c r="D384" s="47" t="s">
        <v>6</v>
      </c>
      <c r="E384" s="83">
        <f>E385</f>
        <v>0</v>
      </c>
    </row>
    <row r="385" spans="1:5" ht="37.5" hidden="1" outlineLevel="3">
      <c r="A385" s="46" t="s">
        <v>265</v>
      </c>
      <c r="B385" s="47" t="s">
        <v>111</v>
      </c>
      <c r="C385" s="47" t="s">
        <v>697</v>
      </c>
      <c r="D385" s="47" t="s">
        <v>266</v>
      </c>
      <c r="E385" s="83">
        <f>E386</f>
        <v>0</v>
      </c>
    </row>
    <row r="386" spans="1:5" ht="18.75" hidden="1" outlineLevel="3">
      <c r="A386" s="46" t="s">
        <v>267</v>
      </c>
      <c r="B386" s="47" t="s">
        <v>111</v>
      </c>
      <c r="C386" s="47" t="s">
        <v>697</v>
      </c>
      <c r="D386" s="47" t="s">
        <v>268</v>
      </c>
      <c r="E386" s="83">
        <v>0</v>
      </c>
    </row>
    <row r="387" spans="1:5" ht="18.75" outlineLevel="1" collapsed="1">
      <c r="A387" s="46" t="s">
        <v>71</v>
      </c>
      <c r="B387" s="47" t="s">
        <v>72</v>
      </c>
      <c r="C387" s="47" t="s">
        <v>126</v>
      </c>
      <c r="D387" s="47" t="s">
        <v>6</v>
      </c>
      <c r="E387" s="83">
        <f>E388</f>
        <v>412412468.24</v>
      </c>
    </row>
    <row r="388" spans="1:5" ht="37.5" outlineLevel="2">
      <c r="A388" s="77" t="s">
        <v>398</v>
      </c>
      <c r="B388" s="62" t="s">
        <v>72</v>
      </c>
      <c r="C388" s="62" t="s">
        <v>138</v>
      </c>
      <c r="D388" s="62" t="s">
        <v>6</v>
      </c>
      <c r="E388" s="83">
        <f>E389</f>
        <v>412412468.24</v>
      </c>
    </row>
    <row r="389" spans="1:5" ht="37.5" outlineLevel="3">
      <c r="A389" s="46" t="s">
        <v>402</v>
      </c>
      <c r="B389" s="47" t="s">
        <v>72</v>
      </c>
      <c r="C389" s="47" t="s">
        <v>146</v>
      </c>
      <c r="D389" s="47" t="s">
        <v>6</v>
      </c>
      <c r="E389" s="83">
        <f>E390+E403+E419+E423</f>
        <v>412412468.24</v>
      </c>
    </row>
    <row r="390" spans="1:5" ht="37.5" outlineLevel="4">
      <c r="A390" s="49" t="s">
        <v>205</v>
      </c>
      <c r="B390" s="47" t="s">
        <v>72</v>
      </c>
      <c r="C390" s="47" t="s">
        <v>223</v>
      </c>
      <c r="D390" s="47" t="s">
        <v>6</v>
      </c>
      <c r="E390" s="83">
        <f>E391+E394+E397+E400</f>
        <v>367898028.2</v>
      </c>
    </row>
    <row r="391" spans="1:5" ht="56.25" outlineLevel="4">
      <c r="A391" s="51" t="s">
        <v>615</v>
      </c>
      <c r="B391" s="47" t="s">
        <v>72</v>
      </c>
      <c r="C391" s="47" t="s">
        <v>616</v>
      </c>
      <c r="D391" s="47" t="s">
        <v>6</v>
      </c>
      <c r="E391" s="83">
        <f>E392</f>
        <v>20475000</v>
      </c>
    </row>
    <row r="392" spans="1:5" ht="37.5" outlineLevel="4">
      <c r="A392" s="46" t="s">
        <v>37</v>
      </c>
      <c r="B392" s="47" t="s">
        <v>72</v>
      </c>
      <c r="C392" s="47" t="s">
        <v>616</v>
      </c>
      <c r="D392" s="47" t="s">
        <v>38</v>
      </c>
      <c r="E392" s="83">
        <f>E393</f>
        <v>20475000</v>
      </c>
    </row>
    <row r="393" spans="1:5" ht="18.75" outlineLevel="4">
      <c r="A393" s="46" t="s">
        <v>74</v>
      </c>
      <c r="B393" s="47" t="s">
        <v>72</v>
      </c>
      <c r="C393" s="47" t="s">
        <v>616</v>
      </c>
      <c r="D393" s="47" t="s">
        <v>75</v>
      </c>
      <c r="E393" s="83">
        <f>'прил 11 '!F532</f>
        <v>20475000</v>
      </c>
    </row>
    <row r="394" spans="1:5" ht="40.5" customHeight="1" outlineLevel="5">
      <c r="A394" s="46" t="s">
        <v>114</v>
      </c>
      <c r="B394" s="47" t="s">
        <v>72</v>
      </c>
      <c r="C394" s="47" t="s">
        <v>147</v>
      </c>
      <c r="D394" s="47" t="s">
        <v>6</v>
      </c>
      <c r="E394" s="83">
        <f>E395</f>
        <v>97603413</v>
      </c>
    </row>
    <row r="395" spans="1:5" ht="37.5" outlineLevel="6">
      <c r="A395" s="46" t="s">
        <v>37</v>
      </c>
      <c r="B395" s="47" t="s">
        <v>72</v>
      </c>
      <c r="C395" s="47" t="s">
        <v>147</v>
      </c>
      <c r="D395" s="47" t="s">
        <v>38</v>
      </c>
      <c r="E395" s="83">
        <f>E396</f>
        <v>97603413</v>
      </c>
    </row>
    <row r="396" spans="1:5" ht="18.75" outlineLevel="4">
      <c r="A396" s="46" t="s">
        <v>74</v>
      </c>
      <c r="B396" s="47" t="s">
        <v>72</v>
      </c>
      <c r="C396" s="47" t="s">
        <v>147</v>
      </c>
      <c r="D396" s="47" t="s">
        <v>75</v>
      </c>
      <c r="E396" s="83">
        <f>'прил 11 '!F535</f>
        <v>97603413</v>
      </c>
    </row>
    <row r="397" spans="1:5" ht="75.75" customHeight="1" outlineLevel="5">
      <c r="A397" s="49" t="s">
        <v>403</v>
      </c>
      <c r="B397" s="47" t="s">
        <v>72</v>
      </c>
      <c r="C397" s="47" t="s">
        <v>148</v>
      </c>
      <c r="D397" s="47" t="s">
        <v>6</v>
      </c>
      <c r="E397" s="83">
        <f>E398</f>
        <v>238943015.2</v>
      </c>
    </row>
    <row r="398" spans="1:5" ht="37.5" outlineLevel="6">
      <c r="A398" s="46" t="s">
        <v>37</v>
      </c>
      <c r="B398" s="47" t="s">
        <v>72</v>
      </c>
      <c r="C398" s="47" t="s">
        <v>148</v>
      </c>
      <c r="D398" s="47" t="s">
        <v>38</v>
      </c>
      <c r="E398" s="83">
        <f>E399</f>
        <v>238943015.2</v>
      </c>
    </row>
    <row r="399" spans="1:5" ht="18.75" outlineLevel="6">
      <c r="A399" s="46" t="s">
        <v>74</v>
      </c>
      <c r="B399" s="47" t="s">
        <v>72</v>
      </c>
      <c r="C399" s="47" t="s">
        <v>148</v>
      </c>
      <c r="D399" s="47" t="s">
        <v>75</v>
      </c>
      <c r="E399" s="83">
        <f>'прил 11 '!F538</f>
        <v>238943015.2</v>
      </c>
    </row>
    <row r="400" spans="1:5" ht="78" customHeight="1" outlineLevel="6">
      <c r="A400" s="48" t="s">
        <v>482</v>
      </c>
      <c r="B400" s="47" t="s">
        <v>72</v>
      </c>
      <c r="C400" s="47" t="s">
        <v>483</v>
      </c>
      <c r="D400" s="47" t="s">
        <v>6</v>
      </c>
      <c r="E400" s="83">
        <f>E401</f>
        <v>10876600</v>
      </c>
    </row>
    <row r="401" spans="1:5" ht="37.5" outlineLevel="6">
      <c r="A401" s="46" t="s">
        <v>37</v>
      </c>
      <c r="B401" s="47" t="s">
        <v>72</v>
      </c>
      <c r="C401" s="47" t="s">
        <v>483</v>
      </c>
      <c r="D401" s="47" t="s">
        <v>38</v>
      </c>
      <c r="E401" s="83">
        <f>E402</f>
        <v>10876600</v>
      </c>
    </row>
    <row r="402" spans="1:5" ht="18.75" outlineLevel="6">
      <c r="A402" s="46" t="s">
        <v>74</v>
      </c>
      <c r="B402" s="47" t="s">
        <v>72</v>
      </c>
      <c r="C402" s="47" t="s">
        <v>483</v>
      </c>
      <c r="D402" s="47" t="s">
        <v>75</v>
      </c>
      <c r="E402" s="83">
        <f>'прил 11 '!F541</f>
        <v>10876600</v>
      </c>
    </row>
    <row r="403" spans="1:5" ht="19.5" customHeight="1" outlineLevel="6">
      <c r="A403" s="78" t="s">
        <v>206</v>
      </c>
      <c r="B403" s="47" t="s">
        <v>72</v>
      </c>
      <c r="C403" s="47" t="s">
        <v>221</v>
      </c>
      <c r="D403" s="47" t="s">
        <v>6</v>
      </c>
      <c r="E403" s="83">
        <f>E404+E407+E413+E416+E410</f>
        <v>38396990.04</v>
      </c>
    </row>
    <row r="404" spans="1:5" ht="18.75" outlineLevel="6">
      <c r="A404" s="46" t="s">
        <v>269</v>
      </c>
      <c r="B404" s="47" t="s">
        <v>72</v>
      </c>
      <c r="C404" s="47" t="s">
        <v>270</v>
      </c>
      <c r="D404" s="47" t="s">
        <v>6</v>
      </c>
      <c r="E404" s="83">
        <f>E405</f>
        <v>212800</v>
      </c>
    </row>
    <row r="405" spans="1:5" ht="37.5" outlineLevel="6">
      <c r="A405" s="46" t="s">
        <v>37</v>
      </c>
      <c r="B405" s="47" t="s">
        <v>72</v>
      </c>
      <c r="C405" s="47" t="s">
        <v>270</v>
      </c>
      <c r="D405" s="47" t="s">
        <v>38</v>
      </c>
      <c r="E405" s="83">
        <f>E406</f>
        <v>212800</v>
      </c>
    </row>
    <row r="406" spans="1:5" ht="18.75" outlineLevel="6">
      <c r="A406" s="46" t="s">
        <v>74</v>
      </c>
      <c r="B406" s="47" t="s">
        <v>72</v>
      </c>
      <c r="C406" s="47" t="s">
        <v>270</v>
      </c>
      <c r="D406" s="47" t="s">
        <v>75</v>
      </c>
      <c r="E406" s="83">
        <f>'прил 11 '!F545</f>
        <v>212800</v>
      </c>
    </row>
    <row r="407" spans="1:5" ht="18.75" outlineLevel="6">
      <c r="A407" s="76" t="s">
        <v>312</v>
      </c>
      <c r="B407" s="47" t="s">
        <v>72</v>
      </c>
      <c r="C407" s="47" t="s">
        <v>313</v>
      </c>
      <c r="D407" s="47" t="s">
        <v>6</v>
      </c>
      <c r="E407" s="83">
        <f>E408</f>
        <v>350000</v>
      </c>
    </row>
    <row r="408" spans="1:5" ht="37.5" outlineLevel="6">
      <c r="A408" s="46" t="s">
        <v>37</v>
      </c>
      <c r="B408" s="47" t="s">
        <v>72</v>
      </c>
      <c r="C408" s="47" t="s">
        <v>313</v>
      </c>
      <c r="D408" s="47" t="s">
        <v>38</v>
      </c>
      <c r="E408" s="83">
        <f>E409</f>
        <v>350000</v>
      </c>
    </row>
    <row r="409" spans="1:5" ht="18.75" outlineLevel="6">
      <c r="A409" s="46" t="s">
        <v>74</v>
      </c>
      <c r="B409" s="47" t="s">
        <v>72</v>
      </c>
      <c r="C409" s="47" t="s">
        <v>313</v>
      </c>
      <c r="D409" s="47" t="s">
        <v>75</v>
      </c>
      <c r="E409" s="83">
        <f>'прил 11 '!F548</f>
        <v>350000</v>
      </c>
    </row>
    <row r="410" spans="1:5" ht="37.5" outlineLevel="6">
      <c r="A410" s="78" t="s">
        <v>470</v>
      </c>
      <c r="B410" s="47" t="s">
        <v>72</v>
      </c>
      <c r="C410" s="47" t="s">
        <v>745</v>
      </c>
      <c r="D410" s="47" t="s">
        <v>6</v>
      </c>
      <c r="E410" s="83">
        <f>E411</f>
        <v>100000</v>
      </c>
    </row>
    <row r="411" spans="1:5" ht="37.5" outlineLevel="6">
      <c r="A411" s="46" t="s">
        <v>37</v>
      </c>
      <c r="B411" s="47" t="s">
        <v>72</v>
      </c>
      <c r="C411" s="47" t="s">
        <v>745</v>
      </c>
      <c r="D411" s="47" t="s">
        <v>38</v>
      </c>
      <c r="E411" s="83">
        <f>E412</f>
        <v>100000</v>
      </c>
    </row>
    <row r="412" spans="1:5" ht="18.75" outlineLevel="6">
      <c r="A412" s="46" t="s">
        <v>74</v>
      </c>
      <c r="B412" s="47" t="s">
        <v>72</v>
      </c>
      <c r="C412" s="47" t="s">
        <v>745</v>
      </c>
      <c r="D412" s="47" t="s">
        <v>75</v>
      </c>
      <c r="E412" s="83">
        <f>'прил 11 '!F551</f>
        <v>100000</v>
      </c>
    </row>
    <row r="413" spans="1:5" ht="56.25" outlineLevel="6">
      <c r="A413" s="51" t="s">
        <v>617</v>
      </c>
      <c r="B413" s="47" t="s">
        <v>72</v>
      </c>
      <c r="C413" s="47" t="s">
        <v>618</v>
      </c>
      <c r="D413" s="47" t="s">
        <v>6</v>
      </c>
      <c r="E413" s="83">
        <f>E414</f>
        <v>36003230.04</v>
      </c>
    </row>
    <row r="414" spans="1:5" ht="37.5" outlineLevel="6">
      <c r="A414" s="46" t="s">
        <v>37</v>
      </c>
      <c r="B414" s="47" t="s">
        <v>72</v>
      </c>
      <c r="C414" s="47" t="s">
        <v>618</v>
      </c>
      <c r="D414" s="47" t="s">
        <v>38</v>
      </c>
      <c r="E414" s="83">
        <f>E415</f>
        <v>36003230.04</v>
      </c>
    </row>
    <row r="415" spans="1:5" ht="18.75" outlineLevel="6">
      <c r="A415" s="46" t="s">
        <v>74</v>
      </c>
      <c r="B415" s="47" t="s">
        <v>72</v>
      </c>
      <c r="C415" s="47" t="s">
        <v>618</v>
      </c>
      <c r="D415" s="47" t="s">
        <v>75</v>
      </c>
      <c r="E415" s="83">
        <f>'прил 11 '!F554</f>
        <v>36003230.04</v>
      </c>
    </row>
    <row r="416" spans="1:5" ht="20.25" customHeight="1" outlineLevel="6">
      <c r="A416" s="46" t="s">
        <v>457</v>
      </c>
      <c r="B416" s="47" t="s">
        <v>72</v>
      </c>
      <c r="C416" s="47" t="s">
        <v>458</v>
      </c>
      <c r="D416" s="47" t="s">
        <v>6</v>
      </c>
      <c r="E416" s="83">
        <f>E417</f>
        <v>1730960</v>
      </c>
    </row>
    <row r="417" spans="1:5" ht="39" customHeight="1" outlineLevel="6">
      <c r="A417" s="46" t="s">
        <v>37</v>
      </c>
      <c r="B417" s="47" t="s">
        <v>72</v>
      </c>
      <c r="C417" s="47" t="s">
        <v>458</v>
      </c>
      <c r="D417" s="47" t="s">
        <v>38</v>
      </c>
      <c r="E417" s="83">
        <f>E418</f>
        <v>1730960</v>
      </c>
    </row>
    <row r="418" spans="1:5" ht="18.75" outlineLevel="6">
      <c r="A418" s="46" t="s">
        <v>74</v>
      </c>
      <c r="B418" s="47" t="s">
        <v>72</v>
      </c>
      <c r="C418" s="47" t="s">
        <v>458</v>
      </c>
      <c r="D418" s="47" t="s">
        <v>75</v>
      </c>
      <c r="E418" s="83">
        <f>'прил 11 '!F557</f>
        <v>1730960</v>
      </c>
    </row>
    <row r="419" spans="1:5" ht="37.5" outlineLevel="6">
      <c r="A419" s="78" t="s">
        <v>276</v>
      </c>
      <c r="B419" s="47" t="s">
        <v>72</v>
      </c>
      <c r="C419" s="47" t="s">
        <v>224</v>
      </c>
      <c r="D419" s="47" t="s">
        <v>6</v>
      </c>
      <c r="E419" s="83">
        <f>E420</f>
        <v>6117450</v>
      </c>
    </row>
    <row r="420" spans="1:5" ht="93.75" outlineLevel="6">
      <c r="A420" s="177" t="s">
        <v>680</v>
      </c>
      <c r="B420" s="47" t="s">
        <v>72</v>
      </c>
      <c r="C420" s="47" t="s">
        <v>681</v>
      </c>
      <c r="D420" s="47" t="s">
        <v>6</v>
      </c>
      <c r="E420" s="83">
        <f>E421</f>
        <v>6117450</v>
      </c>
    </row>
    <row r="421" spans="1:5" ht="37.5" outlineLevel="6">
      <c r="A421" s="46" t="s">
        <v>37</v>
      </c>
      <c r="B421" s="47" t="s">
        <v>72</v>
      </c>
      <c r="C421" s="47" t="s">
        <v>681</v>
      </c>
      <c r="D421" s="47" t="s">
        <v>38</v>
      </c>
      <c r="E421" s="83">
        <f>E422</f>
        <v>6117450</v>
      </c>
    </row>
    <row r="422" spans="1:5" ht="18" customHeight="1" outlineLevel="6">
      <c r="A422" s="46" t="s">
        <v>74</v>
      </c>
      <c r="B422" s="47" t="s">
        <v>72</v>
      </c>
      <c r="C422" s="47" t="s">
        <v>681</v>
      </c>
      <c r="D422" s="47" t="s">
        <v>75</v>
      </c>
      <c r="E422" s="83">
        <f>'прил 11 '!F561</f>
        <v>6117450</v>
      </c>
    </row>
    <row r="423" spans="1:5" ht="18.75" hidden="1" outlineLevel="6">
      <c r="A423" s="51" t="s">
        <v>480</v>
      </c>
      <c r="B423" s="47" t="s">
        <v>72</v>
      </c>
      <c r="C423" s="47" t="s">
        <v>314</v>
      </c>
      <c r="D423" s="47" t="s">
        <v>6</v>
      </c>
      <c r="E423" s="83">
        <f>E424</f>
        <v>0</v>
      </c>
    </row>
    <row r="424" spans="1:5" ht="37.5" hidden="1" outlineLevel="6">
      <c r="A424" s="46" t="s">
        <v>481</v>
      </c>
      <c r="B424" s="47" t="s">
        <v>72</v>
      </c>
      <c r="C424" s="47" t="s">
        <v>676</v>
      </c>
      <c r="D424" s="47" t="s">
        <v>6</v>
      </c>
      <c r="E424" s="83">
        <f>E425</f>
        <v>0</v>
      </c>
    </row>
    <row r="425" spans="1:5" ht="37.5" hidden="1" outlineLevel="6">
      <c r="A425" s="46" t="s">
        <v>37</v>
      </c>
      <c r="B425" s="47" t="s">
        <v>72</v>
      </c>
      <c r="C425" s="47" t="s">
        <v>676</v>
      </c>
      <c r="D425" s="47" t="s">
        <v>38</v>
      </c>
      <c r="E425" s="83">
        <f>E426</f>
        <v>0</v>
      </c>
    </row>
    <row r="426" spans="1:5" ht="18.75" hidden="1" outlineLevel="6">
      <c r="A426" s="46" t="s">
        <v>74</v>
      </c>
      <c r="B426" s="47" t="s">
        <v>72</v>
      </c>
      <c r="C426" s="47" t="s">
        <v>676</v>
      </c>
      <c r="D426" s="47" t="s">
        <v>75</v>
      </c>
      <c r="E426" s="83">
        <f>'прил 11 '!F565</f>
        <v>0</v>
      </c>
    </row>
    <row r="427" spans="1:5" ht="18.75" outlineLevel="6">
      <c r="A427" s="46" t="s">
        <v>258</v>
      </c>
      <c r="B427" s="47" t="s">
        <v>257</v>
      </c>
      <c r="C427" s="47" t="s">
        <v>126</v>
      </c>
      <c r="D427" s="47" t="s">
        <v>6</v>
      </c>
      <c r="E427" s="83">
        <f>E428+E451</f>
        <v>44601926.58</v>
      </c>
    </row>
    <row r="428" spans="1:5" ht="37.5" outlineLevel="6">
      <c r="A428" s="77" t="s">
        <v>398</v>
      </c>
      <c r="B428" s="62" t="s">
        <v>257</v>
      </c>
      <c r="C428" s="62" t="s">
        <v>138</v>
      </c>
      <c r="D428" s="62" t="s">
        <v>6</v>
      </c>
      <c r="E428" s="83">
        <f>E429</f>
        <v>26310464</v>
      </c>
    </row>
    <row r="429" spans="1:5" ht="37.5" outlineLevel="3">
      <c r="A429" s="46" t="s">
        <v>404</v>
      </c>
      <c r="B429" s="47" t="s">
        <v>257</v>
      </c>
      <c r="C429" s="47" t="s">
        <v>149</v>
      </c>
      <c r="D429" s="47" t="s">
        <v>6</v>
      </c>
      <c r="E429" s="83">
        <f>E430+E434+E441+E448</f>
        <v>26310464</v>
      </c>
    </row>
    <row r="430" spans="1:5" ht="37.5" outlineLevel="4">
      <c r="A430" s="79" t="s">
        <v>207</v>
      </c>
      <c r="B430" s="47" t="s">
        <v>257</v>
      </c>
      <c r="C430" s="47" t="s">
        <v>225</v>
      </c>
      <c r="D430" s="47" t="s">
        <v>6</v>
      </c>
      <c r="E430" s="83">
        <f>E431</f>
        <v>24996964</v>
      </c>
    </row>
    <row r="431" spans="1:5" ht="56.25" outlineLevel="5">
      <c r="A431" s="46" t="s">
        <v>115</v>
      </c>
      <c r="B431" s="47" t="s">
        <v>257</v>
      </c>
      <c r="C431" s="47" t="s">
        <v>151</v>
      </c>
      <c r="D431" s="47" t="s">
        <v>6</v>
      </c>
      <c r="E431" s="83">
        <f>E432</f>
        <v>24996964</v>
      </c>
    </row>
    <row r="432" spans="1:5" ht="37.5" outlineLevel="6">
      <c r="A432" s="46" t="s">
        <v>37</v>
      </c>
      <c r="B432" s="47" t="s">
        <v>257</v>
      </c>
      <c r="C432" s="47" t="s">
        <v>151</v>
      </c>
      <c r="D432" s="47" t="s">
        <v>38</v>
      </c>
      <c r="E432" s="83">
        <f>E433</f>
        <v>24996964</v>
      </c>
    </row>
    <row r="433" spans="1:5" ht="18.75" outlineLevel="6">
      <c r="A433" s="46" t="s">
        <v>74</v>
      </c>
      <c r="B433" s="47" t="s">
        <v>257</v>
      </c>
      <c r="C433" s="47" t="s">
        <v>151</v>
      </c>
      <c r="D433" s="47" t="s">
        <v>75</v>
      </c>
      <c r="E433" s="83">
        <f>'прил 11 '!F572</f>
        <v>24996964</v>
      </c>
    </row>
    <row r="434" spans="1:5" ht="37.5" outlineLevel="5">
      <c r="A434" s="49" t="s">
        <v>405</v>
      </c>
      <c r="B434" s="47" t="s">
        <v>257</v>
      </c>
      <c r="C434" s="47" t="s">
        <v>226</v>
      </c>
      <c r="D434" s="47" t="s">
        <v>6</v>
      </c>
      <c r="E434" s="185">
        <f>E435+E438+E445</f>
        <v>110500</v>
      </c>
    </row>
    <row r="435" spans="1:5" ht="18.75" outlineLevel="6">
      <c r="A435" s="46" t="s">
        <v>269</v>
      </c>
      <c r="B435" s="47" t="s">
        <v>257</v>
      </c>
      <c r="C435" s="47" t="s">
        <v>289</v>
      </c>
      <c r="D435" s="47" t="s">
        <v>6</v>
      </c>
      <c r="E435" s="83">
        <f>E436</f>
        <v>25000</v>
      </c>
    </row>
    <row r="436" spans="1:5" ht="37.5" outlineLevel="6">
      <c r="A436" s="46" t="s">
        <v>37</v>
      </c>
      <c r="B436" s="47" t="s">
        <v>257</v>
      </c>
      <c r="C436" s="47" t="s">
        <v>289</v>
      </c>
      <c r="D436" s="47" t="s">
        <v>38</v>
      </c>
      <c r="E436" s="83">
        <f>E437</f>
        <v>25000</v>
      </c>
    </row>
    <row r="437" spans="1:5" ht="18.75" outlineLevel="6">
      <c r="A437" s="46" t="s">
        <v>74</v>
      </c>
      <c r="B437" s="47" t="s">
        <v>257</v>
      </c>
      <c r="C437" s="47" t="s">
        <v>289</v>
      </c>
      <c r="D437" s="47" t="s">
        <v>75</v>
      </c>
      <c r="E437" s="83">
        <f>'прил 11 '!F576</f>
        <v>25000</v>
      </c>
    </row>
    <row r="438" spans="1:5" ht="18.75" outlineLevel="6">
      <c r="A438" s="46" t="s">
        <v>112</v>
      </c>
      <c r="B438" s="47" t="s">
        <v>257</v>
      </c>
      <c r="C438" s="47" t="s">
        <v>150</v>
      </c>
      <c r="D438" s="47" t="s">
        <v>6</v>
      </c>
      <c r="E438" s="83">
        <f>E439</f>
        <v>85500</v>
      </c>
    </row>
    <row r="439" spans="1:5" ht="37.5" outlineLevel="6">
      <c r="A439" s="46" t="s">
        <v>37</v>
      </c>
      <c r="B439" s="47" t="s">
        <v>257</v>
      </c>
      <c r="C439" s="47" t="s">
        <v>150</v>
      </c>
      <c r="D439" s="47" t="s">
        <v>38</v>
      </c>
      <c r="E439" s="83">
        <f>E440</f>
        <v>85500</v>
      </c>
    </row>
    <row r="440" spans="1:5" ht="17.25" customHeight="1" outlineLevel="6">
      <c r="A440" s="46" t="s">
        <v>74</v>
      </c>
      <c r="B440" s="47" t="s">
        <v>257</v>
      </c>
      <c r="C440" s="47" t="s">
        <v>150</v>
      </c>
      <c r="D440" s="47" t="s">
        <v>75</v>
      </c>
      <c r="E440" s="83">
        <f>'прил 11 '!F582</f>
        <v>85500</v>
      </c>
    </row>
    <row r="441" spans="1:5" ht="18.75" hidden="1" outlineLevel="6">
      <c r="A441" s="46" t="s">
        <v>381</v>
      </c>
      <c r="B441" s="47" t="s">
        <v>257</v>
      </c>
      <c r="C441" s="47" t="s">
        <v>305</v>
      </c>
      <c r="D441" s="47" t="s">
        <v>6</v>
      </c>
      <c r="E441" s="83">
        <f>E442</f>
        <v>0</v>
      </c>
    </row>
    <row r="442" spans="1:5" ht="37.5" hidden="1" outlineLevel="6">
      <c r="A442" s="46" t="s">
        <v>624</v>
      </c>
      <c r="B442" s="47" t="s">
        <v>257</v>
      </c>
      <c r="C442" s="47" t="s">
        <v>625</v>
      </c>
      <c r="D442" s="47" t="s">
        <v>6</v>
      </c>
      <c r="E442" s="83">
        <f>E443</f>
        <v>0</v>
      </c>
    </row>
    <row r="443" spans="1:5" ht="37.5" hidden="1" outlineLevel="6">
      <c r="A443" s="46" t="s">
        <v>37</v>
      </c>
      <c r="B443" s="47" t="s">
        <v>257</v>
      </c>
      <c r="C443" s="47" t="s">
        <v>625</v>
      </c>
      <c r="D443" s="47" t="s">
        <v>38</v>
      </c>
      <c r="E443" s="83">
        <f>E444</f>
        <v>0</v>
      </c>
    </row>
    <row r="444" spans="1:5" ht="18.75" hidden="1" outlineLevel="6">
      <c r="A444" s="46" t="s">
        <v>74</v>
      </c>
      <c r="B444" s="47" t="s">
        <v>257</v>
      </c>
      <c r="C444" s="47" t="s">
        <v>625</v>
      </c>
      <c r="D444" s="47" t="s">
        <v>75</v>
      </c>
      <c r="E444" s="83">
        <v>0</v>
      </c>
    </row>
    <row r="445" spans="1:5" ht="18.75" hidden="1" outlineLevel="6">
      <c r="A445" s="76" t="s">
        <v>312</v>
      </c>
      <c r="B445" s="47" t="s">
        <v>257</v>
      </c>
      <c r="C445" s="47" t="s">
        <v>761</v>
      </c>
      <c r="D445" s="47" t="s">
        <v>6</v>
      </c>
      <c r="E445" s="83">
        <f>E446</f>
        <v>0</v>
      </c>
    </row>
    <row r="446" spans="1:5" ht="23.25" customHeight="1" hidden="1" outlineLevel="6">
      <c r="A446" s="46" t="s">
        <v>37</v>
      </c>
      <c r="B446" s="47" t="s">
        <v>257</v>
      </c>
      <c r="C446" s="47" t="s">
        <v>761</v>
      </c>
      <c r="D446" s="47" t="s">
        <v>38</v>
      </c>
      <c r="E446" s="83">
        <f>E447</f>
        <v>0</v>
      </c>
    </row>
    <row r="447" spans="1:5" ht="18" customHeight="1" hidden="1" outlineLevel="6">
      <c r="A447" s="46" t="s">
        <v>74</v>
      </c>
      <c r="B447" s="47" t="s">
        <v>257</v>
      </c>
      <c r="C447" s="47" t="s">
        <v>761</v>
      </c>
      <c r="D447" s="47" t="s">
        <v>75</v>
      </c>
      <c r="E447" s="83">
        <f>'прил 11 '!F579</f>
        <v>0</v>
      </c>
    </row>
    <row r="448" spans="1:5" ht="37.5" outlineLevel="6">
      <c r="A448" s="46" t="s">
        <v>780</v>
      </c>
      <c r="B448" s="47" t="s">
        <v>257</v>
      </c>
      <c r="C448" s="47" t="s">
        <v>781</v>
      </c>
      <c r="D448" s="47" t="s">
        <v>6</v>
      </c>
      <c r="E448" s="83">
        <f>E449</f>
        <v>1203000</v>
      </c>
    </row>
    <row r="449" spans="1:5" ht="45" customHeight="1" outlineLevel="6">
      <c r="A449" s="46" t="s">
        <v>37</v>
      </c>
      <c r="B449" s="47" t="s">
        <v>257</v>
      </c>
      <c r="C449" s="47" t="s">
        <v>782</v>
      </c>
      <c r="D449" s="47" t="s">
        <v>38</v>
      </c>
      <c r="E449" s="83">
        <f>E450</f>
        <v>1203000</v>
      </c>
    </row>
    <row r="450" spans="1:5" ht="33" customHeight="1" outlineLevel="6">
      <c r="A450" s="46" t="s">
        <v>74</v>
      </c>
      <c r="B450" s="47" t="s">
        <v>257</v>
      </c>
      <c r="C450" s="47" t="s">
        <v>782</v>
      </c>
      <c r="D450" s="47" t="s">
        <v>75</v>
      </c>
      <c r="E450" s="83">
        <f>'прил 11 '!F585</f>
        <v>1203000</v>
      </c>
    </row>
    <row r="451" spans="1:5" ht="37.5" outlineLevel="6">
      <c r="A451" s="46" t="s">
        <v>369</v>
      </c>
      <c r="B451" s="47" t="s">
        <v>257</v>
      </c>
      <c r="C451" s="47" t="s">
        <v>136</v>
      </c>
      <c r="D451" s="47" t="s">
        <v>6</v>
      </c>
      <c r="E451" s="83">
        <f>E452+E456</f>
        <v>18291462.58</v>
      </c>
    </row>
    <row r="452" spans="1:5" ht="21" customHeight="1" outlineLevel="6">
      <c r="A452" s="46" t="s">
        <v>370</v>
      </c>
      <c r="B452" s="47" t="s">
        <v>257</v>
      </c>
      <c r="C452" s="47" t="s">
        <v>229</v>
      </c>
      <c r="D452" s="47" t="s">
        <v>6</v>
      </c>
      <c r="E452" s="83">
        <f>E453</f>
        <v>18193102.58</v>
      </c>
    </row>
    <row r="453" spans="1:5" ht="41.25" customHeight="1" outlineLevel="6">
      <c r="A453" s="46" t="s">
        <v>73</v>
      </c>
      <c r="B453" s="47" t="s">
        <v>257</v>
      </c>
      <c r="C453" s="47" t="s">
        <v>137</v>
      </c>
      <c r="D453" s="47" t="s">
        <v>6</v>
      </c>
      <c r="E453" s="83">
        <f>E454</f>
        <v>18193102.58</v>
      </c>
    </row>
    <row r="454" spans="1:5" ht="37.5" outlineLevel="6">
      <c r="A454" s="46" t="s">
        <v>37</v>
      </c>
      <c r="B454" s="47" t="s">
        <v>257</v>
      </c>
      <c r="C454" s="47" t="s">
        <v>137</v>
      </c>
      <c r="D454" s="47" t="s">
        <v>38</v>
      </c>
      <c r="E454" s="83">
        <f>E455</f>
        <v>18193102.58</v>
      </c>
    </row>
    <row r="455" spans="1:5" ht="18" customHeight="1" outlineLevel="6">
      <c r="A455" s="46" t="s">
        <v>74</v>
      </c>
      <c r="B455" s="47" t="s">
        <v>257</v>
      </c>
      <c r="C455" s="47" t="s">
        <v>137</v>
      </c>
      <c r="D455" s="47" t="s">
        <v>75</v>
      </c>
      <c r="E455" s="83">
        <f>'прил 11 '!F340</f>
        <v>18193102.58</v>
      </c>
    </row>
    <row r="456" spans="1:5" ht="21" customHeight="1" outlineLevel="6">
      <c r="A456" s="46" t="s">
        <v>211</v>
      </c>
      <c r="B456" s="47" t="s">
        <v>257</v>
      </c>
      <c r="C456" s="47" t="s">
        <v>230</v>
      </c>
      <c r="D456" s="47" t="s">
        <v>6</v>
      </c>
      <c r="E456" s="83">
        <f>E457</f>
        <v>98360</v>
      </c>
    </row>
    <row r="457" spans="1:5" ht="75" outlineLevel="6">
      <c r="A457" s="46" t="s">
        <v>535</v>
      </c>
      <c r="B457" s="181" t="s">
        <v>257</v>
      </c>
      <c r="C457" s="181" t="s">
        <v>736</v>
      </c>
      <c r="D457" s="189" t="s">
        <v>6</v>
      </c>
      <c r="E457" s="83">
        <f>E458</f>
        <v>98360</v>
      </c>
    </row>
    <row r="458" spans="1:5" ht="37.5" outlineLevel="6">
      <c r="A458" s="46" t="s">
        <v>37</v>
      </c>
      <c r="B458" s="181" t="s">
        <v>257</v>
      </c>
      <c r="C458" s="181" t="s">
        <v>736</v>
      </c>
      <c r="D458" s="189" t="s">
        <v>38</v>
      </c>
      <c r="E458" s="83">
        <f>E459</f>
        <v>98360</v>
      </c>
    </row>
    <row r="459" spans="1:5" ht="18.75" outlineLevel="6">
      <c r="A459" s="46" t="s">
        <v>74</v>
      </c>
      <c r="B459" s="181" t="s">
        <v>257</v>
      </c>
      <c r="C459" s="181" t="s">
        <v>736</v>
      </c>
      <c r="D459" s="189" t="s">
        <v>75</v>
      </c>
      <c r="E459" s="83">
        <f>'прил 11 '!F343</f>
        <v>98360</v>
      </c>
    </row>
    <row r="460" spans="1:5" ht="18.75" outlineLevel="1">
      <c r="A460" s="46" t="s">
        <v>76</v>
      </c>
      <c r="B460" s="47" t="s">
        <v>77</v>
      </c>
      <c r="C460" s="47" t="s">
        <v>126</v>
      </c>
      <c r="D460" s="47" t="s">
        <v>6</v>
      </c>
      <c r="E460" s="83">
        <f>E461</f>
        <v>2042300</v>
      </c>
    </row>
    <row r="461" spans="1:5" s="74" customFormat="1" ht="37.5" outlineLevel="2">
      <c r="A461" s="77" t="s">
        <v>398</v>
      </c>
      <c r="B461" s="62" t="s">
        <v>77</v>
      </c>
      <c r="C461" s="62" t="s">
        <v>138</v>
      </c>
      <c r="D461" s="62" t="s">
        <v>6</v>
      </c>
      <c r="E461" s="84">
        <f>E462+E475</f>
        <v>2042300</v>
      </c>
    </row>
    <row r="462" spans="1:5" ht="37.5" outlineLevel="3">
      <c r="A462" s="46" t="s">
        <v>401</v>
      </c>
      <c r="B462" s="47" t="s">
        <v>77</v>
      </c>
      <c r="C462" s="47" t="s">
        <v>146</v>
      </c>
      <c r="D462" s="47" t="s">
        <v>6</v>
      </c>
      <c r="E462" s="83">
        <f>E463+E467</f>
        <v>1917300</v>
      </c>
    </row>
    <row r="463" spans="1:5" ht="18.75" customHeight="1" outlineLevel="3">
      <c r="A463" s="78" t="s">
        <v>206</v>
      </c>
      <c r="B463" s="47" t="s">
        <v>77</v>
      </c>
      <c r="C463" s="47" t="s">
        <v>221</v>
      </c>
      <c r="D463" s="47" t="s">
        <v>6</v>
      </c>
      <c r="E463" s="83">
        <f>E464</f>
        <v>70000</v>
      </c>
    </row>
    <row r="464" spans="1:5" ht="18.75" outlineLevel="3">
      <c r="A464" s="46" t="s">
        <v>432</v>
      </c>
      <c r="B464" s="47" t="s">
        <v>77</v>
      </c>
      <c r="C464" s="47" t="s">
        <v>236</v>
      </c>
      <c r="D464" s="47" t="s">
        <v>6</v>
      </c>
      <c r="E464" s="83">
        <f>E465</f>
        <v>70000</v>
      </c>
    </row>
    <row r="465" spans="1:5" ht="17.25" customHeight="1" outlineLevel="3">
      <c r="A465" s="46" t="s">
        <v>15</v>
      </c>
      <c r="B465" s="47" t="s">
        <v>77</v>
      </c>
      <c r="C465" s="47" t="s">
        <v>236</v>
      </c>
      <c r="D465" s="47" t="s">
        <v>16</v>
      </c>
      <c r="E465" s="83">
        <f>E466</f>
        <v>70000</v>
      </c>
    </row>
    <row r="466" spans="1:5" ht="21" customHeight="1" outlineLevel="4">
      <c r="A466" s="46" t="s">
        <v>17</v>
      </c>
      <c r="B466" s="47" t="s">
        <v>77</v>
      </c>
      <c r="C466" s="47" t="s">
        <v>236</v>
      </c>
      <c r="D466" s="47" t="s">
        <v>18</v>
      </c>
      <c r="E466" s="83">
        <f>'прил 11 '!F595</f>
        <v>70000</v>
      </c>
    </row>
    <row r="467" spans="1:5" ht="21" customHeight="1" outlineLevel="6">
      <c r="A467" s="78" t="s">
        <v>276</v>
      </c>
      <c r="B467" s="47" t="s">
        <v>77</v>
      </c>
      <c r="C467" s="47" t="s">
        <v>224</v>
      </c>
      <c r="D467" s="47" t="s">
        <v>6</v>
      </c>
      <c r="E467" s="83">
        <f>E468</f>
        <v>1847300</v>
      </c>
    </row>
    <row r="468" spans="1:5" ht="75" outlineLevel="6">
      <c r="A468" s="29" t="s">
        <v>406</v>
      </c>
      <c r="B468" s="47" t="s">
        <v>77</v>
      </c>
      <c r="C468" s="47" t="s">
        <v>152</v>
      </c>
      <c r="D468" s="47" t="s">
        <v>6</v>
      </c>
      <c r="E468" s="83">
        <f>E469+E471+E473</f>
        <v>1847300</v>
      </c>
    </row>
    <row r="469" spans="1:5" ht="37.5" outlineLevel="6">
      <c r="A469" s="46" t="s">
        <v>15</v>
      </c>
      <c r="B469" s="47" t="s">
        <v>77</v>
      </c>
      <c r="C469" s="47" t="s">
        <v>152</v>
      </c>
      <c r="D469" s="47" t="s">
        <v>16</v>
      </c>
      <c r="E469" s="83">
        <f>E470</f>
        <v>2000</v>
      </c>
    </row>
    <row r="470" spans="1:5" ht="37.5" outlineLevel="6">
      <c r="A470" s="46" t="s">
        <v>17</v>
      </c>
      <c r="B470" s="47" t="s">
        <v>77</v>
      </c>
      <c r="C470" s="47" t="s">
        <v>152</v>
      </c>
      <c r="D470" s="47" t="s">
        <v>18</v>
      </c>
      <c r="E470" s="83">
        <f>'прил 11 '!F599</f>
        <v>2000</v>
      </c>
    </row>
    <row r="471" spans="1:5" ht="18.75" outlineLevel="5">
      <c r="A471" s="46" t="s">
        <v>90</v>
      </c>
      <c r="B471" s="47" t="s">
        <v>77</v>
      </c>
      <c r="C471" s="47" t="s">
        <v>152</v>
      </c>
      <c r="D471" s="47" t="s">
        <v>91</v>
      </c>
      <c r="E471" s="83">
        <f>E472</f>
        <v>320000</v>
      </c>
    </row>
    <row r="472" spans="1:5" ht="18.75" customHeight="1" outlineLevel="6">
      <c r="A472" s="46" t="s">
        <v>97</v>
      </c>
      <c r="B472" s="47" t="s">
        <v>77</v>
      </c>
      <c r="C472" s="47" t="s">
        <v>152</v>
      </c>
      <c r="D472" s="47" t="s">
        <v>98</v>
      </c>
      <c r="E472" s="83">
        <f>'прил 11 '!F601</f>
        <v>320000</v>
      </c>
    </row>
    <row r="473" spans="1:5" ht="37.5" outlineLevel="4">
      <c r="A473" s="46" t="s">
        <v>37</v>
      </c>
      <c r="B473" s="47" t="s">
        <v>77</v>
      </c>
      <c r="C473" s="47" t="s">
        <v>152</v>
      </c>
      <c r="D473" s="47" t="s">
        <v>38</v>
      </c>
      <c r="E473" s="83">
        <f>E474</f>
        <v>1525300</v>
      </c>
    </row>
    <row r="474" spans="1:5" ht="18.75" outlineLevel="5">
      <c r="A474" s="46" t="s">
        <v>74</v>
      </c>
      <c r="B474" s="47" t="s">
        <v>77</v>
      </c>
      <c r="C474" s="47" t="s">
        <v>152</v>
      </c>
      <c r="D474" s="47" t="s">
        <v>75</v>
      </c>
      <c r="E474" s="83">
        <f>'прил 11 '!F603</f>
        <v>1525300</v>
      </c>
    </row>
    <row r="475" spans="1:5" ht="18.75" outlineLevel="6">
      <c r="A475" s="51" t="s">
        <v>239</v>
      </c>
      <c r="B475" s="47" t="s">
        <v>77</v>
      </c>
      <c r="C475" s="47" t="s">
        <v>238</v>
      </c>
      <c r="D475" s="47" t="s">
        <v>6</v>
      </c>
      <c r="E475" s="83">
        <f>E476</f>
        <v>125000</v>
      </c>
    </row>
    <row r="476" spans="1:5" ht="18.75" outlineLevel="6">
      <c r="A476" s="46" t="s">
        <v>78</v>
      </c>
      <c r="B476" s="47" t="s">
        <v>77</v>
      </c>
      <c r="C476" s="47" t="s">
        <v>153</v>
      </c>
      <c r="D476" s="47" t="s">
        <v>6</v>
      </c>
      <c r="E476" s="83">
        <f>E477</f>
        <v>125000</v>
      </c>
    </row>
    <row r="477" spans="1:5" ht="18" customHeight="1" outlineLevel="6">
      <c r="A477" s="46" t="s">
        <v>15</v>
      </c>
      <c r="B477" s="47" t="s">
        <v>77</v>
      </c>
      <c r="C477" s="47" t="s">
        <v>153</v>
      </c>
      <c r="D477" s="47" t="s">
        <v>16</v>
      </c>
      <c r="E477" s="83">
        <f>E478</f>
        <v>125000</v>
      </c>
    </row>
    <row r="478" spans="1:5" ht="21.75" customHeight="1" outlineLevel="6">
      <c r="A478" s="46" t="s">
        <v>17</v>
      </c>
      <c r="B478" s="47" t="s">
        <v>77</v>
      </c>
      <c r="C478" s="47" t="s">
        <v>153</v>
      </c>
      <c r="D478" s="47" t="s">
        <v>18</v>
      </c>
      <c r="E478" s="83">
        <f>'прил 11 '!F607</f>
        <v>125000</v>
      </c>
    </row>
    <row r="479" spans="1:5" ht="18.75" outlineLevel="1">
      <c r="A479" s="46" t="s">
        <v>116</v>
      </c>
      <c r="B479" s="47" t="s">
        <v>117</v>
      </c>
      <c r="C479" s="47" t="s">
        <v>126</v>
      </c>
      <c r="D479" s="47" t="s">
        <v>6</v>
      </c>
      <c r="E479" s="83">
        <f>E480</f>
        <v>21791996</v>
      </c>
    </row>
    <row r="480" spans="1:5" ht="37.5" outlineLevel="2">
      <c r="A480" s="77" t="s">
        <v>407</v>
      </c>
      <c r="B480" s="62" t="s">
        <v>117</v>
      </c>
      <c r="C480" s="62" t="s">
        <v>138</v>
      </c>
      <c r="D480" s="62" t="s">
        <v>6</v>
      </c>
      <c r="E480" s="83">
        <f>E481</f>
        <v>21791996</v>
      </c>
    </row>
    <row r="481" spans="1:5" ht="37.5" outlineLevel="4">
      <c r="A481" s="49" t="s">
        <v>209</v>
      </c>
      <c r="B481" s="47" t="s">
        <v>117</v>
      </c>
      <c r="C481" s="47" t="s">
        <v>227</v>
      </c>
      <c r="D481" s="47" t="s">
        <v>6</v>
      </c>
      <c r="E481" s="83">
        <f>E482+E489+E496</f>
        <v>21791996</v>
      </c>
    </row>
    <row r="482" spans="1:5" ht="39.75" customHeight="1" outlineLevel="5">
      <c r="A482" s="46" t="s">
        <v>509</v>
      </c>
      <c r="B482" s="47" t="s">
        <v>117</v>
      </c>
      <c r="C482" s="47" t="s">
        <v>550</v>
      </c>
      <c r="D482" s="47" t="s">
        <v>6</v>
      </c>
      <c r="E482" s="83">
        <f>E483+E485+E487</f>
        <v>5189242</v>
      </c>
    </row>
    <row r="483" spans="1:5" ht="75" outlineLevel="6">
      <c r="A483" s="46" t="s">
        <v>11</v>
      </c>
      <c r="B483" s="47" t="s">
        <v>117</v>
      </c>
      <c r="C483" s="47" t="s">
        <v>550</v>
      </c>
      <c r="D483" s="47" t="s">
        <v>12</v>
      </c>
      <c r="E483" s="83">
        <f>E484</f>
        <v>5089242</v>
      </c>
    </row>
    <row r="484" spans="1:5" ht="18" customHeight="1" outlineLevel="5">
      <c r="A484" s="46" t="s">
        <v>13</v>
      </c>
      <c r="B484" s="47" t="s">
        <v>117</v>
      </c>
      <c r="C484" s="47" t="s">
        <v>550</v>
      </c>
      <c r="D484" s="47" t="s">
        <v>14</v>
      </c>
      <c r="E484" s="83">
        <f>'прил 11 '!F613</f>
        <v>5089242</v>
      </c>
    </row>
    <row r="485" spans="1:5" ht="18" customHeight="1" outlineLevel="6">
      <c r="A485" s="46" t="s">
        <v>15</v>
      </c>
      <c r="B485" s="47" t="s">
        <v>117</v>
      </c>
      <c r="C485" s="47" t="s">
        <v>550</v>
      </c>
      <c r="D485" s="47" t="s">
        <v>16</v>
      </c>
      <c r="E485" s="83">
        <f>E486</f>
        <v>100000</v>
      </c>
    </row>
    <row r="486" spans="1:5" ht="18" customHeight="1" outlineLevel="6">
      <c r="A486" s="46" t="s">
        <v>17</v>
      </c>
      <c r="B486" s="47" t="s">
        <v>117</v>
      </c>
      <c r="C486" s="47" t="s">
        <v>550</v>
      </c>
      <c r="D486" s="47" t="s">
        <v>18</v>
      </c>
      <c r="E486" s="83">
        <f>'прил 11 '!F615</f>
        <v>100000</v>
      </c>
    </row>
    <row r="487" spans="1:5" ht="18.75" hidden="1" outlineLevel="6">
      <c r="A487" s="46" t="s">
        <v>19</v>
      </c>
      <c r="B487" s="47" t="s">
        <v>117</v>
      </c>
      <c r="C487" s="47" t="s">
        <v>550</v>
      </c>
      <c r="D487" s="47" t="s">
        <v>20</v>
      </c>
      <c r="E487" s="83">
        <f>E488</f>
        <v>0</v>
      </c>
    </row>
    <row r="488" spans="1:5" ht="18.75" hidden="1" outlineLevel="4">
      <c r="A488" s="46" t="s">
        <v>21</v>
      </c>
      <c r="B488" s="47" t="s">
        <v>117</v>
      </c>
      <c r="C488" s="47" t="s">
        <v>550</v>
      </c>
      <c r="D488" s="47" t="s">
        <v>22</v>
      </c>
      <c r="E488" s="83">
        <f>'прил 11 '!F617</f>
        <v>0</v>
      </c>
    </row>
    <row r="489" spans="1:5" ht="37.5" outlineLevel="5">
      <c r="A489" s="46" t="s">
        <v>33</v>
      </c>
      <c r="B489" s="47" t="s">
        <v>117</v>
      </c>
      <c r="C489" s="47" t="s">
        <v>154</v>
      </c>
      <c r="D489" s="47" t="s">
        <v>6</v>
      </c>
      <c r="E489" s="83">
        <f>E490+E492+E494</f>
        <v>14521221</v>
      </c>
    </row>
    <row r="490" spans="1:5" ht="75" outlineLevel="6">
      <c r="A490" s="46" t="s">
        <v>11</v>
      </c>
      <c r="B490" s="47" t="s">
        <v>117</v>
      </c>
      <c r="C490" s="47" t="s">
        <v>154</v>
      </c>
      <c r="D490" s="47" t="s">
        <v>12</v>
      </c>
      <c r="E490" s="83">
        <f>E491</f>
        <v>11638500</v>
      </c>
    </row>
    <row r="491" spans="1:5" ht="18.75" outlineLevel="5">
      <c r="A491" s="46" t="s">
        <v>34</v>
      </c>
      <c r="B491" s="47" t="s">
        <v>117</v>
      </c>
      <c r="C491" s="47" t="s">
        <v>154</v>
      </c>
      <c r="D491" s="47" t="s">
        <v>35</v>
      </c>
      <c r="E491" s="83">
        <f>'прил 11 '!F620</f>
        <v>11638500</v>
      </c>
    </row>
    <row r="492" spans="1:5" ht="16.5" customHeight="1" outlineLevel="6">
      <c r="A492" s="46" t="s">
        <v>15</v>
      </c>
      <c r="B492" s="47" t="s">
        <v>117</v>
      </c>
      <c r="C492" s="47" t="s">
        <v>154</v>
      </c>
      <c r="D492" s="47" t="s">
        <v>16</v>
      </c>
      <c r="E492" s="83">
        <f>E493</f>
        <v>2843521</v>
      </c>
    </row>
    <row r="493" spans="1:5" ht="20.25" customHeight="1" outlineLevel="6">
      <c r="A493" s="46" t="s">
        <v>17</v>
      </c>
      <c r="B493" s="47" t="s">
        <v>117</v>
      </c>
      <c r="C493" s="47" t="s">
        <v>154</v>
      </c>
      <c r="D493" s="47" t="s">
        <v>18</v>
      </c>
      <c r="E493" s="83">
        <f>'прил 11 '!F622</f>
        <v>2843521</v>
      </c>
    </row>
    <row r="494" spans="1:5" ht="18.75" outlineLevel="6">
      <c r="A494" s="46" t="s">
        <v>19</v>
      </c>
      <c r="B494" s="47" t="s">
        <v>117</v>
      </c>
      <c r="C494" s="47" t="s">
        <v>154</v>
      </c>
      <c r="D494" s="47" t="s">
        <v>20</v>
      </c>
      <c r="E494" s="83">
        <f>E495</f>
        <v>39200</v>
      </c>
    </row>
    <row r="495" spans="1:5" ht="18.75" outlineLevel="6">
      <c r="A495" s="46" t="s">
        <v>21</v>
      </c>
      <c r="B495" s="47" t="s">
        <v>117</v>
      </c>
      <c r="C495" s="47" t="s">
        <v>154</v>
      </c>
      <c r="D495" s="47" t="s">
        <v>22</v>
      </c>
      <c r="E495" s="83">
        <f>'прил 11 '!F624</f>
        <v>39200</v>
      </c>
    </row>
    <row r="496" spans="1:5" ht="37.5" outlineLevel="6">
      <c r="A496" s="51" t="s">
        <v>36</v>
      </c>
      <c r="B496" s="47" t="s">
        <v>117</v>
      </c>
      <c r="C496" s="47" t="s">
        <v>155</v>
      </c>
      <c r="D496" s="47" t="s">
        <v>6</v>
      </c>
      <c r="E496" s="83">
        <f>E497</f>
        <v>2081533</v>
      </c>
    </row>
    <row r="497" spans="1:5" ht="37.5" outlineLevel="6">
      <c r="A497" s="46" t="s">
        <v>37</v>
      </c>
      <c r="B497" s="47" t="s">
        <v>117</v>
      </c>
      <c r="C497" s="47" t="s">
        <v>155</v>
      </c>
      <c r="D497" s="47" t="s">
        <v>38</v>
      </c>
      <c r="E497" s="83">
        <f>E498</f>
        <v>2081533</v>
      </c>
    </row>
    <row r="498" spans="1:5" ht="18.75" outlineLevel="6">
      <c r="A498" s="46" t="s">
        <v>39</v>
      </c>
      <c r="B498" s="47" t="s">
        <v>117</v>
      </c>
      <c r="C498" s="47" t="s">
        <v>155</v>
      </c>
      <c r="D498" s="47" t="s">
        <v>40</v>
      </c>
      <c r="E498" s="83">
        <f>'прил 11 '!F627</f>
        <v>2081533</v>
      </c>
    </row>
    <row r="499" spans="1:7" s="3" customFormat="1" ht="18.75">
      <c r="A499" s="46" t="s">
        <v>79</v>
      </c>
      <c r="B499" s="45" t="s">
        <v>80</v>
      </c>
      <c r="C499" s="45" t="s">
        <v>126</v>
      </c>
      <c r="D499" s="45" t="s">
        <v>6</v>
      </c>
      <c r="E499" s="85">
        <f>E500+E521</f>
        <v>34522060.940000005</v>
      </c>
      <c r="G499" s="9">
        <f>E499/'прил 11 '!F670*100</f>
        <v>3.6207619411856404</v>
      </c>
    </row>
    <row r="500" spans="1:5" ht="18.75" outlineLevel="1">
      <c r="A500" s="46" t="s">
        <v>81</v>
      </c>
      <c r="B500" s="47" t="s">
        <v>82</v>
      </c>
      <c r="C500" s="47" t="s">
        <v>126</v>
      </c>
      <c r="D500" s="47" t="s">
        <v>6</v>
      </c>
      <c r="E500" s="83">
        <f>E501</f>
        <v>34319913.550000004</v>
      </c>
    </row>
    <row r="501" spans="1:5" ht="37.5" outlineLevel="2">
      <c r="A501" s="77" t="s">
        <v>371</v>
      </c>
      <c r="B501" s="62" t="s">
        <v>82</v>
      </c>
      <c r="C501" s="62" t="s">
        <v>136</v>
      </c>
      <c r="D501" s="62" t="s">
        <v>6</v>
      </c>
      <c r="E501" s="83">
        <f>E502+E516+E506</f>
        <v>34319913.550000004</v>
      </c>
    </row>
    <row r="502" spans="1:5" ht="21" customHeight="1" outlineLevel="2">
      <c r="A502" s="46" t="s">
        <v>372</v>
      </c>
      <c r="B502" s="47" t="s">
        <v>82</v>
      </c>
      <c r="C502" s="47" t="s">
        <v>228</v>
      </c>
      <c r="D502" s="47" t="s">
        <v>6</v>
      </c>
      <c r="E502" s="83">
        <f>E503+E510+E513</f>
        <v>9334070.610000001</v>
      </c>
    </row>
    <row r="503" spans="1:5" ht="37.5" outlineLevel="6">
      <c r="A503" s="51" t="s">
        <v>84</v>
      </c>
      <c r="B503" s="47" t="s">
        <v>82</v>
      </c>
      <c r="C503" s="47" t="s">
        <v>141</v>
      </c>
      <c r="D503" s="47" t="s">
        <v>6</v>
      </c>
      <c r="E503" s="83">
        <f>E504</f>
        <v>9329030.46</v>
      </c>
    </row>
    <row r="504" spans="1:5" ht="37.5" outlineLevel="6">
      <c r="A504" s="46" t="s">
        <v>37</v>
      </c>
      <c r="B504" s="47" t="s">
        <v>82</v>
      </c>
      <c r="C504" s="47" t="s">
        <v>141</v>
      </c>
      <c r="D504" s="47" t="s">
        <v>38</v>
      </c>
      <c r="E504" s="83">
        <f>E505</f>
        <v>9329030.46</v>
      </c>
    </row>
    <row r="505" spans="1:5" ht="18.75" outlineLevel="6">
      <c r="A505" s="46" t="s">
        <v>74</v>
      </c>
      <c r="B505" s="47" t="s">
        <v>82</v>
      </c>
      <c r="C505" s="47" t="s">
        <v>141</v>
      </c>
      <c r="D505" s="47" t="s">
        <v>75</v>
      </c>
      <c r="E505" s="83">
        <f>'прил 11 '!F354</f>
        <v>9329030.46</v>
      </c>
    </row>
    <row r="506" spans="1:5" ht="37.5" outlineLevel="6">
      <c r="A506" s="46" t="s">
        <v>700</v>
      </c>
      <c r="B506" s="47" t="s">
        <v>82</v>
      </c>
      <c r="C506" s="47" t="s">
        <v>699</v>
      </c>
      <c r="D506" s="47" t="s">
        <v>6</v>
      </c>
      <c r="E506" s="83">
        <f>E507</f>
        <v>24239342.94</v>
      </c>
    </row>
    <row r="507" spans="1:5" ht="37.5" outlineLevel="6">
      <c r="A507" s="51" t="s">
        <v>84</v>
      </c>
      <c r="B507" s="47" t="s">
        <v>82</v>
      </c>
      <c r="C507" s="47" t="s">
        <v>698</v>
      </c>
      <c r="D507" s="47" t="s">
        <v>6</v>
      </c>
      <c r="E507" s="83">
        <f>E508</f>
        <v>24239342.94</v>
      </c>
    </row>
    <row r="508" spans="1:5" ht="37.5" outlineLevel="6">
      <c r="A508" s="46" t="s">
        <v>37</v>
      </c>
      <c r="B508" s="47" t="s">
        <v>82</v>
      </c>
      <c r="C508" s="47" t="s">
        <v>698</v>
      </c>
      <c r="D508" s="47" t="s">
        <v>38</v>
      </c>
      <c r="E508" s="83">
        <f>E509</f>
        <v>24239342.94</v>
      </c>
    </row>
    <row r="509" spans="1:5" ht="18" customHeight="1" outlineLevel="6">
      <c r="A509" s="46" t="s">
        <v>74</v>
      </c>
      <c r="B509" s="47" t="s">
        <v>82</v>
      </c>
      <c r="C509" s="47" t="s">
        <v>698</v>
      </c>
      <c r="D509" s="47" t="s">
        <v>75</v>
      </c>
      <c r="E509" s="83">
        <f>'прил 11 '!F358</f>
        <v>24239342.94</v>
      </c>
    </row>
    <row r="510" spans="1:5" ht="58.5" customHeight="1" hidden="1" outlineLevel="6">
      <c r="A510" s="29" t="s">
        <v>396</v>
      </c>
      <c r="B510" s="47" t="s">
        <v>82</v>
      </c>
      <c r="C510" s="47" t="s">
        <v>295</v>
      </c>
      <c r="D510" s="47" t="s">
        <v>6</v>
      </c>
      <c r="E510" s="83">
        <f>E511</f>
        <v>0</v>
      </c>
    </row>
    <row r="511" spans="1:5" ht="37.5" hidden="1" outlineLevel="6">
      <c r="A511" s="46" t="s">
        <v>37</v>
      </c>
      <c r="B511" s="47" t="s">
        <v>82</v>
      </c>
      <c r="C511" s="47" t="s">
        <v>295</v>
      </c>
      <c r="D511" s="47" t="s">
        <v>38</v>
      </c>
      <c r="E511" s="83">
        <f>E512</f>
        <v>0</v>
      </c>
    </row>
    <row r="512" spans="1:5" ht="18.75" hidden="1" outlineLevel="4">
      <c r="A512" s="46" t="s">
        <v>74</v>
      </c>
      <c r="B512" s="47" t="s">
        <v>82</v>
      </c>
      <c r="C512" s="47" t="s">
        <v>295</v>
      </c>
      <c r="D512" s="47" t="s">
        <v>75</v>
      </c>
      <c r="E512" s="83">
        <v>0</v>
      </c>
    </row>
    <row r="513" spans="1:5" ht="56.25" outlineLevel="4">
      <c r="A513" s="46" t="s">
        <v>308</v>
      </c>
      <c r="B513" s="47" t="s">
        <v>82</v>
      </c>
      <c r="C513" s="47" t="s">
        <v>309</v>
      </c>
      <c r="D513" s="47" t="s">
        <v>6</v>
      </c>
      <c r="E513" s="83">
        <f>E514</f>
        <v>5040.15</v>
      </c>
    </row>
    <row r="514" spans="1:5" ht="37.5" outlineLevel="4">
      <c r="A514" s="46" t="s">
        <v>37</v>
      </c>
      <c r="B514" s="47" t="s">
        <v>82</v>
      </c>
      <c r="C514" s="47" t="s">
        <v>309</v>
      </c>
      <c r="D514" s="47" t="s">
        <v>38</v>
      </c>
      <c r="E514" s="83">
        <f>E515</f>
        <v>5040.15</v>
      </c>
    </row>
    <row r="515" spans="1:5" ht="18.75" outlineLevel="4">
      <c r="A515" s="46" t="s">
        <v>74</v>
      </c>
      <c r="B515" s="47" t="s">
        <v>82</v>
      </c>
      <c r="C515" s="47" t="s">
        <v>309</v>
      </c>
      <c r="D515" s="47" t="s">
        <v>75</v>
      </c>
      <c r="E515" s="83">
        <f>'прил 11 '!F367</f>
        <v>5040.15</v>
      </c>
    </row>
    <row r="516" spans="1:5" ht="21" customHeight="1" outlineLevel="5">
      <c r="A516" s="46" t="s">
        <v>211</v>
      </c>
      <c r="B516" s="47" t="s">
        <v>82</v>
      </c>
      <c r="C516" s="47" t="s">
        <v>230</v>
      </c>
      <c r="D516" s="47" t="s">
        <v>6</v>
      </c>
      <c r="E516" s="83">
        <f>E517</f>
        <v>746500</v>
      </c>
    </row>
    <row r="517" spans="1:5" ht="18.75" outlineLevel="6">
      <c r="A517" s="46" t="s">
        <v>83</v>
      </c>
      <c r="B517" s="47" t="s">
        <v>82</v>
      </c>
      <c r="C517" s="47" t="s">
        <v>140</v>
      </c>
      <c r="D517" s="47" t="s">
        <v>6</v>
      </c>
      <c r="E517" s="83">
        <f>E518</f>
        <v>746500</v>
      </c>
    </row>
    <row r="518" spans="1:5" ht="37.5" outlineLevel="6">
      <c r="A518" s="46" t="s">
        <v>37</v>
      </c>
      <c r="B518" s="47" t="s">
        <v>82</v>
      </c>
      <c r="C518" s="47" t="s">
        <v>140</v>
      </c>
      <c r="D518" s="47" t="s">
        <v>38</v>
      </c>
      <c r="E518" s="83">
        <f>E519+E520</f>
        <v>746500</v>
      </c>
    </row>
    <row r="519" spans="1:5" ht="18.75" outlineLevel="6">
      <c r="A519" s="46" t="s">
        <v>74</v>
      </c>
      <c r="B519" s="47" t="s">
        <v>82</v>
      </c>
      <c r="C519" s="47" t="s">
        <v>140</v>
      </c>
      <c r="D519" s="47" t="s">
        <v>75</v>
      </c>
      <c r="E519" s="83">
        <f>'прил 11 '!F371</f>
        <v>632500</v>
      </c>
    </row>
    <row r="520" spans="1:5" ht="37.5" outlineLevel="6">
      <c r="A520" s="46" t="s">
        <v>373</v>
      </c>
      <c r="B520" s="47" t="s">
        <v>82</v>
      </c>
      <c r="C520" s="47" t="s">
        <v>140</v>
      </c>
      <c r="D520" s="47" t="s">
        <v>253</v>
      </c>
      <c r="E520" s="83">
        <f>'прил 11 '!F372</f>
        <v>114000</v>
      </c>
    </row>
    <row r="521" spans="1:5" ht="18.75" outlineLevel="6">
      <c r="A521" s="46" t="s">
        <v>537</v>
      </c>
      <c r="B521" s="47" t="s">
        <v>538</v>
      </c>
      <c r="C521" s="47" t="s">
        <v>126</v>
      </c>
      <c r="D521" s="47" t="s">
        <v>6</v>
      </c>
      <c r="E521" s="83">
        <f>E522</f>
        <v>202147.39</v>
      </c>
    </row>
    <row r="522" spans="1:5" ht="37.5" outlineLevel="6">
      <c r="A522" s="46" t="s">
        <v>371</v>
      </c>
      <c r="B522" s="47" t="s">
        <v>538</v>
      </c>
      <c r="C522" s="47" t="s">
        <v>136</v>
      </c>
      <c r="D522" s="47" t="s">
        <v>6</v>
      </c>
      <c r="E522" s="83">
        <f>E523</f>
        <v>202147.39</v>
      </c>
    </row>
    <row r="523" spans="1:5" ht="21.75" customHeight="1" outlineLevel="6">
      <c r="A523" s="46" t="s">
        <v>211</v>
      </c>
      <c r="B523" s="47" t="s">
        <v>538</v>
      </c>
      <c r="C523" s="47" t="s">
        <v>230</v>
      </c>
      <c r="D523" s="47" t="s">
        <v>6</v>
      </c>
      <c r="E523" s="83">
        <f>E524</f>
        <v>202147.39</v>
      </c>
    </row>
    <row r="524" spans="1:5" ht="40.5" customHeight="1" outlineLevel="6">
      <c r="A524" s="46" t="s">
        <v>539</v>
      </c>
      <c r="B524" s="47" t="s">
        <v>538</v>
      </c>
      <c r="C524" s="47" t="s">
        <v>540</v>
      </c>
      <c r="D524" s="47" t="s">
        <v>6</v>
      </c>
      <c r="E524" s="83">
        <f>E525</f>
        <v>202147.39</v>
      </c>
    </row>
    <row r="525" spans="1:5" ht="37.5" outlineLevel="6">
      <c r="A525" s="46" t="s">
        <v>37</v>
      </c>
      <c r="B525" s="47" t="s">
        <v>538</v>
      </c>
      <c r="C525" s="47" t="s">
        <v>540</v>
      </c>
      <c r="D525" s="47" t="s">
        <v>38</v>
      </c>
      <c r="E525" s="83">
        <f>E526</f>
        <v>202147.39</v>
      </c>
    </row>
    <row r="526" spans="1:5" ht="18.75" outlineLevel="6">
      <c r="A526" s="46" t="s">
        <v>74</v>
      </c>
      <c r="B526" s="47" t="s">
        <v>538</v>
      </c>
      <c r="C526" s="47" t="s">
        <v>540</v>
      </c>
      <c r="D526" s="47" t="s">
        <v>75</v>
      </c>
      <c r="E526" s="83">
        <f>'прил 11 '!F378</f>
        <v>202147.39</v>
      </c>
    </row>
    <row r="527" spans="1:7" s="3" customFormat="1" ht="18.75">
      <c r="A527" s="46" t="s">
        <v>85</v>
      </c>
      <c r="B527" s="45" t="s">
        <v>86</v>
      </c>
      <c r="C527" s="45" t="s">
        <v>126</v>
      </c>
      <c r="D527" s="45" t="s">
        <v>6</v>
      </c>
      <c r="E527" s="85">
        <f>E528+E553+E533</f>
        <v>46812788.29</v>
      </c>
      <c r="G527" s="9">
        <f>E527/'прил 11 '!F670*100</f>
        <v>4.909844823453717</v>
      </c>
    </row>
    <row r="528" spans="1:5" ht="18.75" outlineLevel="1">
      <c r="A528" s="46" t="s">
        <v>87</v>
      </c>
      <c r="B528" s="47" t="s">
        <v>88</v>
      </c>
      <c r="C528" s="47" t="s">
        <v>126</v>
      </c>
      <c r="D528" s="47" t="s">
        <v>6</v>
      </c>
      <c r="E528" s="83">
        <f>E529</f>
        <v>5386176</v>
      </c>
    </row>
    <row r="529" spans="1:5" ht="18.75" outlineLevel="3">
      <c r="A529" s="46" t="s">
        <v>198</v>
      </c>
      <c r="B529" s="47" t="s">
        <v>88</v>
      </c>
      <c r="C529" s="47" t="s">
        <v>127</v>
      </c>
      <c r="D529" s="47" t="s">
        <v>6</v>
      </c>
      <c r="E529" s="83">
        <f>E530</f>
        <v>5386176</v>
      </c>
    </row>
    <row r="530" spans="1:5" ht="18.75" outlineLevel="4">
      <c r="A530" s="46" t="s">
        <v>89</v>
      </c>
      <c r="B530" s="47" t="s">
        <v>88</v>
      </c>
      <c r="C530" s="47" t="s">
        <v>142</v>
      </c>
      <c r="D530" s="47" t="s">
        <v>6</v>
      </c>
      <c r="E530" s="83">
        <f>E531</f>
        <v>5386176</v>
      </c>
    </row>
    <row r="531" spans="1:5" ht="18.75" outlineLevel="5">
      <c r="A531" s="46" t="s">
        <v>90</v>
      </c>
      <c r="B531" s="47" t="s">
        <v>88</v>
      </c>
      <c r="C531" s="47" t="s">
        <v>142</v>
      </c>
      <c r="D531" s="47" t="s">
        <v>91</v>
      </c>
      <c r="E531" s="83">
        <f>E532</f>
        <v>5386176</v>
      </c>
    </row>
    <row r="532" spans="1:5" ht="18.75" outlineLevel="6">
      <c r="A532" s="46" t="s">
        <v>92</v>
      </c>
      <c r="B532" s="47" t="s">
        <v>88</v>
      </c>
      <c r="C532" s="47" t="s">
        <v>142</v>
      </c>
      <c r="D532" s="47" t="s">
        <v>93</v>
      </c>
      <c r="E532" s="83">
        <f>'прил 11 '!F384</f>
        <v>5386176</v>
      </c>
    </row>
    <row r="533" spans="1:5" ht="18.75" outlineLevel="6">
      <c r="A533" s="46" t="s">
        <v>94</v>
      </c>
      <c r="B533" s="47" t="s">
        <v>95</v>
      </c>
      <c r="C533" s="47" t="s">
        <v>126</v>
      </c>
      <c r="D533" s="47" t="s">
        <v>6</v>
      </c>
      <c r="E533" s="83">
        <f>E534+E539+E544+E549</f>
        <v>2313343.25</v>
      </c>
    </row>
    <row r="534" spans="1:5" ht="37.5" outlineLevel="6">
      <c r="A534" s="77" t="s">
        <v>398</v>
      </c>
      <c r="B534" s="62" t="s">
        <v>95</v>
      </c>
      <c r="C534" s="62" t="s">
        <v>138</v>
      </c>
      <c r="D534" s="62" t="s">
        <v>6</v>
      </c>
      <c r="E534" s="83">
        <f>E535</f>
        <v>1310000</v>
      </c>
    </row>
    <row r="535" spans="1:5" ht="18.75" outlineLevel="6">
      <c r="A535" s="49" t="s">
        <v>764</v>
      </c>
      <c r="B535" s="47" t="s">
        <v>95</v>
      </c>
      <c r="C535" s="47" t="s">
        <v>762</v>
      </c>
      <c r="D535" s="47" t="s">
        <v>6</v>
      </c>
      <c r="E535" s="83">
        <f>E536</f>
        <v>1310000</v>
      </c>
    </row>
    <row r="536" spans="1:5" ht="57.75" customHeight="1" outlineLevel="6">
      <c r="A536" s="29" t="s">
        <v>408</v>
      </c>
      <c r="B536" s="47" t="s">
        <v>95</v>
      </c>
      <c r="C536" s="47" t="s">
        <v>763</v>
      </c>
      <c r="D536" s="47" t="s">
        <v>6</v>
      </c>
      <c r="E536" s="83">
        <f>E537</f>
        <v>1310000</v>
      </c>
    </row>
    <row r="537" spans="1:5" ht="18.75" outlineLevel="6">
      <c r="A537" s="46" t="s">
        <v>90</v>
      </c>
      <c r="B537" s="47" t="s">
        <v>95</v>
      </c>
      <c r="C537" s="47" t="s">
        <v>763</v>
      </c>
      <c r="D537" s="47" t="s">
        <v>91</v>
      </c>
      <c r="E537" s="83">
        <f>E538</f>
        <v>1310000</v>
      </c>
    </row>
    <row r="538" spans="1:5" ht="21" customHeight="1" outlineLevel="6">
      <c r="A538" s="46" t="s">
        <v>97</v>
      </c>
      <c r="B538" s="47" t="s">
        <v>95</v>
      </c>
      <c r="C538" s="47" t="s">
        <v>763</v>
      </c>
      <c r="D538" s="47" t="s">
        <v>98</v>
      </c>
      <c r="E538" s="83">
        <f>'прил 11 '!F634</f>
        <v>1310000</v>
      </c>
    </row>
    <row r="539" spans="1:5" ht="37.5" outlineLevel="6">
      <c r="A539" s="77" t="s">
        <v>374</v>
      </c>
      <c r="B539" s="62" t="s">
        <v>95</v>
      </c>
      <c r="C539" s="62" t="s">
        <v>129</v>
      </c>
      <c r="D539" s="62" t="s">
        <v>6</v>
      </c>
      <c r="E539" s="83">
        <f>E540</f>
        <v>150000</v>
      </c>
    </row>
    <row r="540" spans="1:5" ht="37.5" outlineLevel="6">
      <c r="A540" s="46" t="s">
        <v>375</v>
      </c>
      <c r="B540" s="47" t="s">
        <v>95</v>
      </c>
      <c r="C540" s="47" t="s">
        <v>416</v>
      </c>
      <c r="D540" s="47" t="s">
        <v>6</v>
      </c>
      <c r="E540" s="83">
        <f>E541</f>
        <v>150000</v>
      </c>
    </row>
    <row r="541" spans="1:5" ht="20.25" customHeight="1" outlineLevel="6">
      <c r="A541" s="46" t="s">
        <v>99</v>
      </c>
      <c r="B541" s="47" t="s">
        <v>95</v>
      </c>
      <c r="C541" s="47" t="s">
        <v>419</v>
      </c>
      <c r="D541" s="47" t="s">
        <v>6</v>
      </c>
      <c r="E541" s="83">
        <f>E542</f>
        <v>150000</v>
      </c>
    </row>
    <row r="542" spans="1:5" ht="18.75" outlineLevel="6">
      <c r="A542" s="46" t="s">
        <v>90</v>
      </c>
      <c r="B542" s="47" t="s">
        <v>95</v>
      </c>
      <c r="C542" s="47" t="s">
        <v>419</v>
      </c>
      <c r="D542" s="47" t="s">
        <v>91</v>
      </c>
      <c r="E542" s="83">
        <f>E543</f>
        <v>150000</v>
      </c>
    </row>
    <row r="543" spans="1:5" ht="18" customHeight="1" outlineLevel="6">
      <c r="A543" s="46" t="s">
        <v>97</v>
      </c>
      <c r="B543" s="47" t="s">
        <v>95</v>
      </c>
      <c r="C543" s="47" t="s">
        <v>419</v>
      </c>
      <c r="D543" s="47" t="s">
        <v>98</v>
      </c>
      <c r="E543" s="83">
        <f>'прил 11 '!F390</f>
        <v>150000</v>
      </c>
    </row>
    <row r="544" spans="1:5" ht="37.5" outlineLevel="6">
      <c r="A544" s="77" t="s">
        <v>376</v>
      </c>
      <c r="B544" s="62" t="s">
        <v>95</v>
      </c>
      <c r="C544" s="62" t="s">
        <v>377</v>
      </c>
      <c r="D544" s="62" t="s">
        <v>6</v>
      </c>
      <c r="E544" s="83">
        <f>E545</f>
        <v>753343.25</v>
      </c>
    </row>
    <row r="545" spans="1:5" ht="37.5" outlineLevel="6">
      <c r="A545" s="46" t="s">
        <v>397</v>
      </c>
      <c r="B545" s="47" t="s">
        <v>95</v>
      </c>
      <c r="C545" s="47" t="s">
        <v>378</v>
      </c>
      <c r="D545" s="47" t="s">
        <v>6</v>
      </c>
      <c r="E545" s="83">
        <f>E546</f>
        <v>753343.25</v>
      </c>
    </row>
    <row r="546" spans="1:5" ht="37.5" outlineLevel="6">
      <c r="A546" s="46" t="s">
        <v>96</v>
      </c>
      <c r="B546" s="47" t="s">
        <v>95</v>
      </c>
      <c r="C546" s="47" t="s">
        <v>379</v>
      </c>
      <c r="D546" s="47" t="s">
        <v>6</v>
      </c>
      <c r="E546" s="83">
        <f>E547</f>
        <v>753343.25</v>
      </c>
    </row>
    <row r="547" spans="1:5" ht="18.75" outlineLevel="6">
      <c r="A547" s="46" t="s">
        <v>90</v>
      </c>
      <c r="B547" s="47" t="s">
        <v>95</v>
      </c>
      <c r="C547" s="47" t="s">
        <v>379</v>
      </c>
      <c r="D547" s="47" t="s">
        <v>91</v>
      </c>
      <c r="E547" s="83">
        <f>E548</f>
        <v>753343.25</v>
      </c>
    </row>
    <row r="548" spans="1:5" ht="19.5" customHeight="1" outlineLevel="6">
      <c r="A548" s="46" t="s">
        <v>97</v>
      </c>
      <c r="B548" s="47" t="s">
        <v>95</v>
      </c>
      <c r="C548" s="47" t="s">
        <v>379</v>
      </c>
      <c r="D548" s="47" t="s">
        <v>98</v>
      </c>
      <c r="E548" s="83">
        <f>'прил 11 '!F395</f>
        <v>753343.25</v>
      </c>
    </row>
    <row r="549" spans="1:5" ht="19.5" customHeight="1" outlineLevel="6">
      <c r="A549" s="46" t="s">
        <v>132</v>
      </c>
      <c r="B549" s="47" t="s">
        <v>95</v>
      </c>
      <c r="C549" s="47" t="s">
        <v>127</v>
      </c>
      <c r="D549" s="47" t="s">
        <v>6</v>
      </c>
      <c r="E549" s="83">
        <f>E550</f>
        <v>100000</v>
      </c>
    </row>
    <row r="550" spans="1:5" ht="37.5" outlineLevel="6">
      <c r="A550" s="46" t="s">
        <v>541</v>
      </c>
      <c r="B550" s="47" t="s">
        <v>95</v>
      </c>
      <c r="C550" s="47" t="s">
        <v>554</v>
      </c>
      <c r="D550" s="47" t="s">
        <v>6</v>
      </c>
      <c r="E550" s="83">
        <f>E551</f>
        <v>100000</v>
      </c>
    </row>
    <row r="551" spans="1:5" ht="18.75" outlineLevel="6">
      <c r="A551" s="46" t="s">
        <v>90</v>
      </c>
      <c r="B551" s="47" t="s">
        <v>95</v>
      </c>
      <c r="C551" s="47" t="s">
        <v>554</v>
      </c>
      <c r="D551" s="47" t="s">
        <v>91</v>
      </c>
      <c r="E551" s="83">
        <f>E552</f>
        <v>100000</v>
      </c>
    </row>
    <row r="552" spans="1:5" ht="18.75" outlineLevel="6">
      <c r="A552" s="46" t="s">
        <v>310</v>
      </c>
      <c r="B552" s="47" t="s">
        <v>95</v>
      </c>
      <c r="C552" s="47" t="s">
        <v>554</v>
      </c>
      <c r="D552" s="47" t="s">
        <v>311</v>
      </c>
      <c r="E552" s="83">
        <f>'прил 11 '!F399</f>
        <v>100000</v>
      </c>
    </row>
    <row r="553" spans="1:5" ht="18.75" outlineLevel="1">
      <c r="A553" s="46" t="s">
        <v>123</v>
      </c>
      <c r="B553" s="47" t="s">
        <v>124</v>
      </c>
      <c r="C553" s="47" t="s">
        <v>126</v>
      </c>
      <c r="D553" s="47" t="s">
        <v>6</v>
      </c>
      <c r="E553" s="83">
        <f>E554+E562</f>
        <v>39113269.04</v>
      </c>
    </row>
    <row r="554" spans="1:5" ht="37.5" outlineLevel="2">
      <c r="A554" s="77" t="s">
        <v>407</v>
      </c>
      <c r="B554" s="62" t="s">
        <v>124</v>
      </c>
      <c r="C554" s="62" t="s">
        <v>138</v>
      </c>
      <c r="D554" s="62" t="s">
        <v>6</v>
      </c>
      <c r="E554" s="83">
        <f>E555</f>
        <v>3179069</v>
      </c>
    </row>
    <row r="555" spans="1:5" ht="37.5" outlineLevel="3">
      <c r="A555" s="46" t="s">
        <v>399</v>
      </c>
      <c r="B555" s="47" t="s">
        <v>124</v>
      </c>
      <c r="C555" s="47" t="s">
        <v>139</v>
      </c>
      <c r="D555" s="47" t="s">
        <v>6</v>
      </c>
      <c r="E555" s="83">
        <f>E556</f>
        <v>3179069</v>
      </c>
    </row>
    <row r="556" spans="1:5" ht="21" customHeight="1" outlineLevel="4">
      <c r="A556" s="78" t="s">
        <v>204</v>
      </c>
      <c r="B556" s="47" t="s">
        <v>124</v>
      </c>
      <c r="C556" s="47" t="s">
        <v>235</v>
      </c>
      <c r="D556" s="47" t="s">
        <v>6</v>
      </c>
      <c r="E556" s="83">
        <f>E557</f>
        <v>3179069</v>
      </c>
    </row>
    <row r="557" spans="1:5" ht="129" customHeight="1" outlineLevel="5">
      <c r="A557" s="29" t="s">
        <v>679</v>
      </c>
      <c r="B557" s="47" t="s">
        <v>124</v>
      </c>
      <c r="C557" s="47" t="s">
        <v>156</v>
      </c>
      <c r="D557" s="47" t="s">
        <v>6</v>
      </c>
      <c r="E557" s="83">
        <f>E560+E558</f>
        <v>3179069</v>
      </c>
    </row>
    <row r="558" spans="1:5" ht="24.75" customHeight="1" hidden="1" outlineLevel="5">
      <c r="A558" s="46" t="s">
        <v>15</v>
      </c>
      <c r="B558" s="47" t="s">
        <v>124</v>
      </c>
      <c r="C558" s="47" t="s">
        <v>156</v>
      </c>
      <c r="D558" s="47" t="s">
        <v>16</v>
      </c>
      <c r="E558" s="83">
        <f>E559</f>
        <v>0</v>
      </c>
    </row>
    <row r="559" spans="1:5" ht="37.5" customHeight="1" hidden="1" outlineLevel="5">
      <c r="A559" s="46" t="s">
        <v>17</v>
      </c>
      <c r="B559" s="47" t="s">
        <v>124</v>
      </c>
      <c r="C559" s="47" t="s">
        <v>156</v>
      </c>
      <c r="D559" s="47" t="s">
        <v>18</v>
      </c>
      <c r="E559" s="83">
        <f>'прил 11 '!F641</f>
        <v>0</v>
      </c>
    </row>
    <row r="560" spans="1:5" ht="18.75" outlineLevel="6">
      <c r="A560" s="46" t="s">
        <v>90</v>
      </c>
      <c r="B560" s="47" t="s">
        <v>124</v>
      </c>
      <c r="C560" s="47" t="s">
        <v>156</v>
      </c>
      <c r="D560" s="47" t="s">
        <v>91</v>
      </c>
      <c r="E560" s="83">
        <f>E561</f>
        <v>3179069</v>
      </c>
    </row>
    <row r="561" spans="1:5" ht="17.25" customHeight="1" outlineLevel="6">
      <c r="A561" s="46" t="s">
        <v>97</v>
      </c>
      <c r="B561" s="47" t="s">
        <v>124</v>
      </c>
      <c r="C561" s="47" t="s">
        <v>156</v>
      </c>
      <c r="D561" s="47" t="s">
        <v>98</v>
      </c>
      <c r="E561" s="83">
        <f>'прил 11 '!F643</f>
        <v>3179069</v>
      </c>
    </row>
    <row r="562" spans="1:5" ht="20.25" customHeight="1" outlineLevel="6">
      <c r="A562" s="46" t="s">
        <v>132</v>
      </c>
      <c r="B562" s="47" t="s">
        <v>124</v>
      </c>
      <c r="C562" s="47" t="s">
        <v>127</v>
      </c>
      <c r="D562" s="47" t="s">
        <v>6</v>
      </c>
      <c r="E562" s="83">
        <f>E563</f>
        <v>35934200.04</v>
      </c>
    </row>
    <row r="563" spans="1:5" ht="18.75" outlineLevel="6">
      <c r="A563" s="46" t="s">
        <v>278</v>
      </c>
      <c r="B563" s="47" t="s">
        <v>124</v>
      </c>
      <c r="C563" s="47" t="s">
        <v>277</v>
      </c>
      <c r="D563" s="47" t="s">
        <v>6</v>
      </c>
      <c r="E563" s="83">
        <f>E573+E564+E567</f>
        <v>35934200.04</v>
      </c>
    </row>
    <row r="564" spans="1:5" ht="57" customHeight="1" outlineLevel="6">
      <c r="A564" s="46" t="s">
        <v>439</v>
      </c>
      <c r="B564" s="47" t="s">
        <v>124</v>
      </c>
      <c r="C564" s="47" t="s">
        <v>440</v>
      </c>
      <c r="D564" s="47" t="s">
        <v>6</v>
      </c>
      <c r="E564" s="83">
        <f>E565</f>
        <v>1035455.64</v>
      </c>
    </row>
    <row r="565" spans="1:5" ht="18.75" outlineLevel="6">
      <c r="A565" s="46" t="s">
        <v>90</v>
      </c>
      <c r="B565" s="47" t="s">
        <v>124</v>
      </c>
      <c r="C565" s="47" t="s">
        <v>440</v>
      </c>
      <c r="D565" s="47" t="s">
        <v>91</v>
      </c>
      <c r="E565" s="83">
        <f>E566</f>
        <v>1035455.64</v>
      </c>
    </row>
    <row r="566" spans="1:5" ht="18.75" outlineLevel="6">
      <c r="A566" s="46" t="s">
        <v>92</v>
      </c>
      <c r="B566" s="47" t="s">
        <v>124</v>
      </c>
      <c r="C566" s="47" t="s">
        <v>440</v>
      </c>
      <c r="D566" s="47" t="s">
        <v>93</v>
      </c>
      <c r="E566" s="83">
        <f>'прил 11 '!F405</f>
        <v>1035455.64</v>
      </c>
    </row>
    <row r="567" spans="1:5" ht="78.75" customHeight="1" outlineLevel="6">
      <c r="A567" s="29" t="s">
        <v>441</v>
      </c>
      <c r="B567" s="47" t="s">
        <v>124</v>
      </c>
      <c r="C567" s="47" t="s">
        <v>442</v>
      </c>
      <c r="D567" s="47" t="s">
        <v>6</v>
      </c>
      <c r="E567" s="83">
        <f>E568+E570</f>
        <v>21927344.4</v>
      </c>
    </row>
    <row r="568" spans="1:5" ht="17.25" customHeight="1" outlineLevel="6">
      <c r="A568" s="46" t="s">
        <v>15</v>
      </c>
      <c r="B568" s="47" t="s">
        <v>124</v>
      </c>
      <c r="C568" s="47" t="s">
        <v>442</v>
      </c>
      <c r="D568" s="47" t="s">
        <v>16</v>
      </c>
      <c r="E568" s="83">
        <f>E569</f>
        <v>130000</v>
      </c>
    </row>
    <row r="569" spans="1:5" ht="23.25" customHeight="1" outlineLevel="6">
      <c r="A569" s="46" t="s">
        <v>17</v>
      </c>
      <c r="B569" s="47" t="s">
        <v>124</v>
      </c>
      <c r="C569" s="47" t="s">
        <v>442</v>
      </c>
      <c r="D569" s="47" t="s">
        <v>18</v>
      </c>
      <c r="E569" s="83">
        <f>'прил 11 '!F408</f>
        <v>130000</v>
      </c>
    </row>
    <row r="570" spans="1:5" ht="18.75" outlineLevel="6">
      <c r="A570" s="46" t="s">
        <v>90</v>
      </c>
      <c r="B570" s="47" t="s">
        <v>124</v>
      </c>
      <c r="C570" s="47" t="s">
        <v>442</v>
      </c>
      <c r="D570" s="47" t="s">
        <v>91</v>
      </c>
      <c r="E570" s="83">
        <f>E571+E572</f>
        <v>21797344.4</v>
      </c>
    </row>
    <row r="571" spans="1:5" ht="18.75" outlineLevel="6">
      <c r="A571" s="46" t="s">
        <v>92</v>
      </c>
      <c r="B571" s="47" t="s">
        <v>124</v>
      </c>
      <c r="C571" s="47" t="s">
        <v>442</v>
      </c>
      <c r="D571" s="47" t="s">
        <v>93</v>
      </c>
      <c r="E571" s="83">
        <f>'прил 11 '!F410</f>
        <v>19797344.4</v>
      </c>
    </row>
    <row r="572" spans="1:5" ht="18.75" customHeight="1" outlineLevel="6">
      <c r="A572" s="46" t="s">
        <v>97</v>
      </c>
      <c r="B572" s="47" t="s">
        <v>124</v>
      </c>
      <c r="C572" s="47" t="s">
        <v>442</v>
      </c>
      <c r="D572" s="47" t="s">
        <v>98</v>
      </c>
      <c r="E572" s="83">
        <f>'прил 11 '!F411</f>
        <v>2000000</v>
      </c>
    </row>
    <row r="573" spans="1:5" ht="94.5" customHeight="1" outlineLevel="6">
      <c r="A573" s="29" t="s">
        <v>678</v>
      </c>
      <c r="B573" s="47" t="s">
        <v>124</v>
      </c>
      <c r="C573" s="47" t="s">
        <v>296</v>
      </c>
      <c r="D573" s="47" t="s">
        <v>6</v>
      </c>
      <c r="E573" s="83">
        <f>E574</f>
        <v>12971400</v>
      </c>
    </row>
    <row r="574" spans="1:5" ht="37.5" outlineLevel="6">
      <c r="A574" s="46" t="s">
        <v>265</v>
      </c>
      <c r="B574" s="47" t="s">
        <v>124</v>
      </c>
      <c r="C574" s="47" t="s">
        <v>296</v>
      </c>
      <c r="D574" s="47" t="s">
        <v>266</v>
      </c>
      <c r="E574" s="83">
        <f>E575</f>
        <v>12971400</v>
      </c>
    </row>
    <row r="575" spans="1:5" ht="18.75" outlineLevel="6">
      <c r="A575" s="46" t="s">
        <v>267</v>
      </c>
      <c r="B575" s="47" t="s">
        <v>124</v>
      </c>
      <c r="C575" s="47" t="s">
        <v>296</v>
      </c>
      <c r="D575" s="47" t="s">
        <v>268</v>
      </c>
      <c r="E575" s="83">
        <f>'прил 11 '!F417</f>
        <v>12971400</v>
      </c>
    </row>
    <row r="576" spans="1:7" s="3" customFormat="1" ht="18.75">
      <c r="A576" s="46" t="s">
        <v>100</v>
      </c>
      <c r="B576" s="45" t="s">
        <v>101</v>
      </c>
      <c r="C576" s="45" t="s">
        <v>126</v>
      </c>
      <c r="D576" s="45" t="s">
        <v>6</v>
      </c>
      <c r="E576" s="85">
        <f>E577</f>
        <v>2763559</v>
      </c>
      <c r="G576" s="9">
        <f>E576/'прил 11 '!F670*100</f>
        <v>0.28984912768713295</v>
      </c>
    </row>
    <row r="577" spans="1:5" ht="18.75" outlineLevel="1">
      <c r="A577" s="46" t="s">
        <v>302</v>
      </c>
      <c r="B577" s="47" t="s">
        <v>301</v>
      </c>
      <c r="C577" s="47" t="s">
        <v>126</v>
      </c>
      <c r="D577" s="47" t="s">
        <v>6</v>
      </c>
      <c r="E577" s="83">
        <f>E578+E601</f>
        <v>2763559</v>
      </c>
    </row>
    <row r="578" spans="1:5" ht="34.5" customHeight="1" outlineLevel="2">
      <c r="A578" s="77" t="s">
        <v>380</v>
      </c>
      <c r="B578" s="62" t="s">
        <v>301</v>
      </c>
      <c r="C578" s="62" t="s">
        <v>200</v>
      </c>
      <c r="D578" s="62" t="s">
        <v>6</v>
      </c>
      <c r="E578" s="83">
        <f>E585+E579</f>
        <v>2713559</v>
      </c>
    </row>
    <row r="579" spans="1:5" ht="37.5" outlineLevel="6">
      <c r="A579" s="46" t="s">
        <v>213</v>
      </c>
      <c r="B579" s="47" t="s">
        <v>301</v>
      </c>
      <c r="C579" s="47" t="s">
        <v>231</v>
      </c>
      <c r="D579" s="47" t="s">
        <v>6</v>
      </c>
      <c r="E579" s="83">
        <f>E580</f>
        <v>861000</v>
      </c>
    </row>
    <row r="580" spans="1:5" ht="18.75" outlineLevel="6">
      <c r="A580" s="46" t="s">
        <v>102</v>
      </c>
      <c r="B580" s="47" t="s">
        <v>301</v>
      </c>
      <c r="C580" s="47" t="s">
        <v>201</v>
      </c>
      <c r="D580" s="47" t="s">
        <v>6</v>
      </c>
      <c r="E580" s="83">
        <f>E581+E583</f>
        <v>861000</v>
      </c>
    </row>
    <row r="581" spans="1:5" ht="18.75" customHeight="1" outlineLevel="6">
      <c r="A581" s="46" t="s">
        <v>15</v>
      </c>
      <c r="B581" s="47" t="s">
        <v>301</v>
      </c>
      <c r="C581" s="47" t="s">
        <v>201</v>
      </c>
      <c r="D581" s="47" t="s">
        <v>16</v>
      </c>
      <c r="E581" s="83">
        <f>E582</f>
        <v>831000</v>
      </c>
    </row>
    <row r="582" spans="1:5" ht="19.5" customHeight="1" outlineLevel="6">
      <c r="A582" s="46" t="s">
        <v>17</v>
      </c>
      <c r="B582" s="47" t="s">
        <v>301</v>
      </c>
      <c r="C582" s="47" t="s">
        <v>201</v>
      </c>
      <c r="D582" s="47" t="s">
        <v>18</v>
      </c>
      <c r="E582" s="83">
        <f>'прил 11 '!F424</f>
        <v>831000</v>
      </c>
    </row>
    <row r="583" spans="1:5" ht="21" customHeight="1" outlineLevel="6">
      <c r="A583" s="46" t="s">
        <v>272</v>
      </c>
      <c r="B583" s="47" t="s">
        <v>301</v>
      </c>
      <c r="C583" s="47" t="s">
        <v>201</v>
      </c>
      <c r="D583" s="47" t="s">
        <v>20</v>
      </c>
      <c r="E583" s="83">
        <f>E584</f>
        <v>30000</v>
      </c>
    </row>
    <row r="584" spans="1:5" ht="21" customHeight="1" outlineLevel="6">
      <c r="A584" s="46" t="s">
        <v>273</v>
      </c>
      <c r="B584" s="47" t="s">
        <v>301</v>
      </c>
      <c r="C584" s="47" t="s">
        <v>201</v>
      </c>
      <c r="D584" s="47" t="s">
        <v>22</v>
      </c>
      <c r="E584" s="83">
        <f>'прил 11 '!F426</f>
        <v>30000</v>
      </c>
    </row>
    <row r="585" spans="1:5" ht="18.75" outlineLevel="2">
      <c r="A585" s="46" t="s">
        <v>381</v>
      </c>
      <c r="B585" s="47" t="s">
        <v>301</v>
      </c>
      <c r="C585" s="47" t="s">
        <v>304</v>
      </c>
      <c r="D585" s="47" t="s">
        <v>6</v>
      </c>
      <c r="E585" s="83">
        <f>E586+E589+E595+E598</f>
        <v>1852559</v>
      </c>
    </row>
    <row r="586" spans="1:5" ht="18.75" customHeight="1" outlineLevel="2">
      <c r="A586" s="46" t="s">
        <v>282</v>
      </c>
      <c r="B586" s="47" t="s">
        <v>301</v>
      </c>
      <c r="C586" s="47" t="s">
        <v>303</v>
      </c>
      <c r="D586" s="47" t="s">
        <v>6</v>
      </c>
      <c r="E586" s="83">
        <f>E587+E592</f>
        <v>1127310</v>
      </c>
    </row>
    <row r="587" spans="1:5" ht="37.5" outlineLevel="2">
      <c r="A587" s="46" t="s">
        <v>265</v>
      </c>
      <c r="B587" s="47" t="s">
        <v>301</v>
      </c>
      <c r="C587" s="47" t="s">
        <v>303</v>
      </c>
      <c r="D587" s="47" t="s">
        <v>266</v>
      </c>
      <c r="E587" s="83">
        <f>E588</f>
        <v>1127310</v>
      </c>
    </row>
    <row r="588" spans="1:5" ht="17.25" customHeight="1" outlineLevel="4">
      <c r="A588" s="46" t="s">
        <v>267</v>
      </c>
      <c r="B588" s="47" t="s">
        <v>301</v>
      </c>
      <c r="C588" s="47" t="s">
        <v>303</v>
      </c>
      <c r="D588" s="47" t="s">
        <v>268</v>
      </c>
      <c r="E588" s="83">
        <f>'прил 11 '!F430</f>
        <v>1127310</v>
      </c>
    </row>
    <row r="589" spans="1:5" ht="43.5" customHeight="1" hidden="1" outlineLevel="4">
      <c r="A589" s="46" t="s">
        <v>624</v>
      </c>
      <c r="B589" s="47" t="s">
        <v>301</v>
      </c>
      <c r="C589" s="47" t="s">
        <v>695</v>
      </c>
      <c r="D589" s="47" t="s">
        <v>6</v>
      </c>
      <c r="E589" s="83">
        <f>E590</f>
        <v>0</v>
      </c>
    </row>
    <row r="590" spans="1:5" ht="37.5" hidden="1" outlineLevel="4">
      <c r="A590" s="46" t="s">
        <v>37</v>
      </c>
      <c r="B590" s="47" t="s">
        <v>301</v>
      </c>
      <c r="C590" s="47" t="s">
        <v>695</v>
      </c>
      <c r="D590" s="47" t="s">
        <v>38</v>
      </c>
      <c r="E590" s="83">
        <f>E591</f>
        <v>0</v>
      </c>
    </row>
    <row r="591" spans="1:5" ht="18.75" hidden="1" outlineLevel="4">
      <c r="A591" s="46" t="s">
        <v>74</v>
      </c>
      <c r="B591" s="47" t="s">
        <v>301</v>
      </c>
      <c r="C591" s="47" t="s">
        <v>695</v>
      </c>
      <c r="D591" s="47" t="s">
        <v>75</v>
      </c>
      <c r="E591" s="83">
        <v>0</v>
      </c>
    </row>
    <row r="592" spans="1:5" ht="37.5" hidden="1" outlineLevel="4">
      <c r="A592" s="46" t="s">
        <v>282</v>
      </c>
      <c r="B592" s="47" t="s">
        <v>301</v>
      </c>
      <c r="C592" s="47" t="s">
        <v>303</v>
      </c>
      <c r="D592" s="187" t="s">
        <v>6</v>
      </c>
      <c r="E592" s="83">
        <f>E593</f>
        <v>0</v>
      </c>
    </row>
    <row r="593" spans="1:5" ht="37.5" hidden="1" outlineLevel="4">
      <c r="A593" s="46" t="s">
        <v>37</v>
      </c>
      <c r="B593" s="47" t="s">
        <v>301</v>
      </c>
      <c r="C593" s="47" t="s">
        <v>303</v>
      </c>
      <c r="D593" s="187" t="s">
        <v>38</v>
      </c>
      <c r="E593" s="83">
        <f>E594</f>
        <v>0</v>
      </c>
    </row>
    <row r="594" spans="1:5" ht="18.75" hidden="1" outlineLevel="4">
      <c r="A594" s="46" t="s">
        <v>74</v>
      </c>
      <c r="B594" s="47" t="s">
        <v>301</v>
      </c>
      <c r="C594" s="47" t="s">
        <v>303</v>
      </c>
      <c r="D594" s="187" t="s">
        <v>75</v>
      </c>
      <c r="E594" s="83">
        <f>'прил 11 '!F651</f>
        <v>0</v>
      </c>
    </row>
    <row r="595" spans="1:5" ht="56.25" outlineLevel="4">
      <c r="A595" s="46" t="s">
        <v>790</v>
      </c>
      <c r="B595" s="47" t="s">
        <v>301</v>
      </c>
      <c r="C595" s="47" t="s">
        <v>791</v>
      </c>
      <c r="D595" s="187" t="s">
        <v>6</v>
      </c>
      <c r="E595" s="83">
        <f>E596</f>
        <v>703249</v>
      </c>
    </row>
    <row r="596" spans="1:5" ht="37.5" outlineLevel="4">
      <c r="A596" s="46" t="s">
        <v>37</v>
      </c>
      <c r="B596" s="47" t="s">
        <v>301</v>
      </c>
      <c r="C596" s="47" t="s">
        <v>791</v>
      </c>
      <c r="D596" s="187" t="s">
        <v>16</v>
      </c>
      <c r="E596" s="83">
        <f>E597</f>
        <v>703249</v>
      </c>
    </row>
    <row r="597" spans="1:5" ht="18.75" outlineLevel="4">
      <c r="A597" s="46" t="s">
        <v>74</v>
      </c>
      <c r="B597" s="47" t="s">
        <v>301</v>
      </c>
      <c r="C597" s="47" t="s">
        <v>791</v>
      </c>
      <c r="D597" s="187" t="s">
        <v>18</v>
      </c>
      <c r="E597" s="83">
        <f>'прил 11 '!F433</f>
        <v>703249</v>
      </c>
    </row>
    <row r="598" spans="1:5" ht="56.25" outlineLevel="4">
      <c r="A598" s="182" t="s">
        <v>803</v>
      </c>
      <c r="B598" s="181" t="s">
        <v>301</v>
      </c>
      <c r="C598" s="181" t="s">
        <v>802</v>
      </c>
      <c r="D598" s="189" t="s">
        <v>6</v>
      </c>
      <c r="E598" s="83">
        <f>E599</f>
        <v>22000</v>
      </c>
    </row>
    <row r="599" spans="1:5" ht="37.5" outlineLevel="4">
      <c r="A599" s="182" t="s">
        <v>37</v>
      </c>
      <c r="B599" s="181" t="s">
        <v>301</v>
      </c>
      <c r="C599" s="181" t="s">
        <v>802</v>
      </c>
      <c r="D599" s="189" t="s">
        <v>16</v>
      </c>
      <c r="E599" s="83">
        <f>E600</f>
        <v>22000</v>
      </c>
    </row>
    <row r="600" spans="1:5" ht="18.75" outlineLevel="4">
      <c r="A600" s="182" t="s">
        <v>74</v>
      </c>
      <c r="B600" s="181" t="s">
        <v>301</v>
      </c>
      <c r="C600" s="181" t="s">
        <v>802</v>
      </c>
      <c r="D600" s="189" t="s">
        <v>18</v>
      </c>
      <c r="E600" s="83">
        <f>'прил 11 '!F436</f>
        <v>22000</v>
      </c>
    </row>
    <row r="601" spans="1:5" ht="37.5" outlineLevel="6">
      <c r="A601" s="77" t="s">
        <v>474</v>
      </c>
      <c r="B601" s="62" t="s">
        <v>301</v>
      </c>
      <c r="C601" s="62" t="s">
        <v>475</v>
      </c>
      <c r="D601" s="62" t="s">
        <v>6</v>
      </c>
      <c r="E601" s="83">
        <f>E602</f>
        <v>50000</v>
      </c>
    </row>
    <row r="602" spans="1:5" ht="21" customHeight="1" outlineLevel="6">
      <c r="A602" s="46" t="s">
        <v>476</v>
      </c>
      <c r="B602" s="47" t="s">
        <v>301</v>
      </c>
      <c r="C602" s="47" t="s">
        <v>477</v>
      </c>
      <c r="D602" s="47" t="s">
        <v>6</v>
      </c>
      <c r="E602" s="83">
        <f>E603</f>
        <v>50000</v>
      </c>
    </row>
    <row r="603" spans="1:5" ht="37.5" outlineLevel="6">
      <c r="A603" s="46" t="s">
        <v>478</v>
      </c>
      <c r="B603" s="47" t="s">
        <v>301</v>
      </c>
      <c r="C603" s="47" t="s">
        <v>479</v>
      </c>
      <c r="D603" s="47" t="s">
        <v>6</v>
      </c>
      <c r="E603" s="83">
        <f>E604</f>
        <v>50000</v>
      </c>
    </row>
    <row r="604" spans="1:5" ht="20.25" customHeight="1" outlineLevel="6">
      <c r="A604" s="46" t="s">
        <v>15</v>
      </c>
      <c r="B604" s="47" t="s">
        <v>301</v>
      </c>
      <c r="C604" s="47" t="s">
        <v>479</v>
      </c>
      <c r="D604" s="47" t="s">
        <v>16</v>
      </c>
      <c r="E604" s="83">
        <f>E605</f>
        <v>50000</v>
      </c>
    </row>
    <row r="605" spans="1:5" ht="22.5" customHeight="1" outlineLevel="6">
      <c r="A605" s="46" t="s">
        <v>17</v>
      </c>
      <c r="B605" s="47" t="s">
        <v>301</v>
      </c>
      <c r="C605" s="47" t="s">
        <v>479</v>
      </c>
      <c r="D605" s="47" t="s">
        <v>18</v>
      </c>
      <c r="E605" s="83">
        <f>'прил 11 '!F441</f>
        <v>50000</v>
      </c>
    </row>
    <row r="606" spans="1:7" s="3" customFormat="1" ht="18.75">
      <c r="A606" s="46" t="s">
        <v>103</v>
      </c>
      <c r="B606" s="45" t="s">
        <v>104</v>
      </c>
      <c r="C606" s="45" t="s">
        <v>126</v>
      </c>
      <c r="D606" s="45" t="s">
        <v>6</v>
      </c>
      <c r="E606" s="85">
        <f aca="true" t="shared" si="1" ref="E606:E611">E607</f>
        <v>2500000</v>
      </c>
      <c r="G606" s="9">
        <f>E606/'прил 11 '!F670*100</f>
        <v>0.26220638648128464</v>
      </c>
    </row>
    <row r="607" spans="1:5" ht="18.75" outlineLevel="1">
      <c r="A607" s="46" t="s">
        <v>105</v>
      </c>
      <c r="B607" s="47" t="s">
        <v>106</v>
      </c>
      <c r="C607" s="47" t="s">
        <v>126</v>
      </c>
      <c r="D607" s="47" t="s">
        <v>6</v>
      </c>
      <c r="E607" s="83">
        <f t="shared" si="1"/>
        <v>2500000</v>
      </c>
    </row>
    <row r="608" spans="1:5" ht="36" customHeight="1" outlineLevel="2">
      <c r="A608" s="77" t="s">
        <v>435</v>
      </c>
      <c r="B608" s="62" t="s">
        <v>106</v>
      </c>
      <c r="C608" s="62" t="s">
        <v>318</v>
      </c>
      <c r="D608" s="62" t="s">
        <v>6</v>
      </c>
      <c r="E608" s="83">
        <f t="shared" si="1"/>
        <v>2500000</v>
      </c>
    </row>
    <row r="609" spans="1:5" ht="21" customHeight="1" outlineLevel="3">
      <c r="A609" s="49" t="s">
        <v>328</v>
      </c>
      <c r="B609" s="47" t="s">
        <v>106</v>
      </c>
      <c r="C609" s="47" t="s">
        <v>319</v>
      </c>
      <c r="D609" s="47" t="s">
        <v>6</v>
      </c>
      <c r="E609" s="83">
        <f t="shared" si="1"/>
        <v>2500000</v>
      </c>
    </row>
    <row r="610" spans="1:5" ht="37.5" outlineLevel="4">
      <c r="A610" s="46" t="s">
        <v>107</v>
      </c>
      <c r="B610" s="47" t="s">
        <v>106</v>
      </c>
      <c r="C610" s="47" t="s">
        <v>320</v>
      </c>
      <c r="D610" s="47" t="s">
        <v>6</v>
      </c>
      <c r="E610" s="83">
        <f t="shared" si="1"/>
        <v>2500000</v>
      </c>
    </row>
    <row r="611" spans="1:5" ht="37.5" outlineLevel="5">
      <c r="A611" s="46" t="s">
        <v>37</v>
      </c>
      <c r="B611" s="47" t="s">
        <v>106</v>
      </c>
      <c r="C611" s="47" t="s">
        <v>320</v>
      </c>
      <c r="D611" s="47" t="s">
        <v>38</v>
      </c>
      <c r="E611" s="83">
        <f t="shared" si="1"/>
        <v>2500000</v>
      </c>
    </row>
    <row r="612" spans="1:5" ht="18.75" outlineLevel="6">
      <c r="A612" s="46" t="s">
        <v>39</v>
      </c>
      <c r="B612" s="47" t="s">
        <v>106</v>
      </c>
      <c r="C612" s="47" t="s">
        <v>320</v>
      </c>
      <c r="D612" s="47" t="s">
        <v>40</v>
      </c>
      <c r="E612" s="83">
        <f>'прил 11 '!F448</f>
        <v>2500000</v>
      </c>
    </row>
    <row r="613" spans="1:5" s="3" customFormat="1" ht="18.75">
      <c r="A613" s="310" t="s">
        <v>118</v>
      </c>
      <c r="B613" s="310"/>
      <c r="C613" s="310"/>
      <c r="D613" s="310"/>
      <c r="E613" s="95">
        <f>E12+E163+E173+E184+E229+E331+E347+E499+E527+E576+E606</f>
        <v>953447409.71</v>
      </c>
    </row>
    <row r="614" spans="1:5" ht="18.75">
      <c r="A614" s="52"/>
      <c r="B614" s="52"/>
      <c r="C614" s="52"/>
      <c r="D614" s="52"/>
      <c r="E614" s="56"/>
    </row>
    <row r="615" spans="1:5" ht="18.75">
      <c r="A615" s="96"/>
      <c r="B615" s="96"/>
      <c r="C615" s="96"/>
      <c r="D615" s="96"/>
      <c r="E615" s="97"/>
    </row>
    <row r="616" spans="3:5" ht="18.75">
      <c r="C616" s="57"/>
      <c r="E616" s="58"/>
    </row>
    <row r="617" spans="2:5" ht="18.75">
      <c r="B617" s="57" t="s">
        <v>8</v>
      </c>
      <c r="C617" s="58">
        <f>E349+E388+E428+E461+E480+E534+E554</f>
        <v>598381202.77</v>
      </c>
      <c r="E617" s="58"/>
    </row>
    <row r="618" spans="2:8" ht="18.75">
      <c r="B618" s="57" t="s">
        <v>26</v>
      </c>
      <c r="C618" s="58">
        <f>E451+E501+E522</f>
        <v>52813523.52</v>
      </c>
      <c r="E618" s="58"/>
      <c r="G618" s="57"/>
      <c r="H618" s="57"/>
    </row>
    <row r="619" spans="2:8" ht="18.75">
      <c r="B619" s="57" t="s">
        <v>42</v>
      </c>
      <c r="C619" s="58">
        <f>E333</f>
        <v>470000</v>
      </c>
      <c r="E619" s="58"/>
      <c r="G619" s="57"/>
      <c r="H619" s="57"/>
    </row>
    <row r="620" spans="2:8" ht="18.75">
      <c r="B620" s="57" t="s">
        <v>46</v>
      </c>
      <c r="C620" s="58">
        <f>E578</f>
        <v>2713559</v>
      </c>
      <c r="E620" s="58"/>
      <c r="G620" s="57"/>
      <c r="H620" s="57"/>
    </row>
    <row r="621" spans="2:8" ht="18.75">
      <c r="B621" s="57" t="s">
        <v>55</v>
      </c>
      <c r="C621" s="58">
        <f>E539+E199</f>
        <v>250000</v>
      </c>
      <c r="E621" s="58"/>
      <c r="G621" s="57"/>
      <c r="H621" s="57"/>
    </row>
    <row r="622" spans="2:8" ht="18.75">
      <c r="B622" s="57" t="s">
        <v>65</v>
      </c>
      <c r="C622" s="58">
        <f>E67</f>
        <v>23139455</v>
      </c>
      <c r="E622" s="58"/>
      <c r="G622" s="57"/>
      <c r="H622" s="57"/>
    </row>
    <row r="623" spans="2:8" ht="18.75">
      <c r="B623" s="57" t="s">
        <v>70</v>
      </c>
      <c r="C623" s="58">
        <f>E242+E277+E323</f>
        <v>40841184.76</v>
      </c>
      <c r="E623" s="58"/>
      <c r="G623" s="57"/>
      <c r="H623" s="57"/>
    </row>
    <row r="624" spans="2:8" ht="18.75">
      <c r="B624" s="57" t="s">
        <v>80</v>
      </c>
      <c r="C624" s="58">
        <f>E90</f>
        <v>50000</v>
      </c>
      <c r="E624" s="58"/>
      <c r="G624" s="57"/>
      <c r="H624" s="57"/>
    </row>
    <row r="625" spans="2:8" ht="18.75">
      <c r="B625" s="57" t="s">
        <v>844</v>
      </c>
      <c r="C625" s="58">
        <f>E215</f>
        <v>100000</v>
      </c>
      <c r="E625" s="58"/>
      <c r="G625" s="57"/>
      <c r="H625" s="57"/>
    </row>
    <row r="626" spans="2:8" ht="18.75">
      <c r="B626" s="57" t="s">
        <v>86</v>
      </c>
      <c r="C626" s="58">
        <f>E544</f>
        <v>753343.25</v>
      </c>
      <c r="E626" s="58"/>
      <c r="G626" s="57"/>
      <c r="H626" s="57"/>
    </row>
    <row r="627" spans="2:8" ht="18.75">
      <c r="B627" s="57" t="s">
        <v>101</v>
      </c>
      <c r="C627" s="58">
        <f>E608+E95</f>
        <v>4313714</v>
      </c>
      <c r="E627" s="58"/>
      <c r="G627" s="57"/>
      <c r="H627" s="57"/>
    </row>
    <row r="628" spans="2:8" ht="18.75">
      <c r="B628" s="269">
        <v>1200</v>
      </c>
      <c r="C628" s="58">
        <f>E203</f>
        <v>36551150</v>
      </c>
      <c r="E628" s="58"/>
      <c r="G628" s="57"/>
      <c r="H628" s="57"/>
    </row>
    <row r="629" spans="2:8" ht="18.75">
      <c r="B629" s="269">
        <v>1300</v>
      </c>
      <c r="C629" s="58">
        <f>E342</f>
        <v>45000</v>
      </c>
      <c r="E629" s="58"/>
      <c r="G629" s="57"/>
      <c r="H629" s="57"/>
    </row>
    <row r="630" spans="2:8" ht="18.75">
      <c r="B630" s="269">
        <v>1400</v>
      </c>
      <c r="C630" s="58">
        <f>E221+E225</f>
        <v>343600</v>
      </c>
      <c r="E630" s="58"/>
      <c r="G630" s="57"/>
      <c r="H630" s="57"/>
    </row>
    <row r="631" spans="2:8" ht="18.75">
      <c r="B631" s="269">
        <v>1500</v>
      </c>
      <c r="C631" s="58">
        <f>E103+E231</f>
        <v>4100000</v>
      </c>
      <c r="E631" s="58"/>
      <c r="G631" s="57"/>
      <c r="H631" s="57"/>
    </row>
    <row r="632" spans="2:8" ht="18.75">
      <c r="B632" s="269">
        <v>1700</v>
      </c>
      <c r="C632" s="58">
        <f>E601</f>
        <v>50000</v>
      </c>
      <c r="E632" s="58"/>
      <c r="G632" s="57"/>
      <c r="H632" s="57"/>
    </row>
    <row r="633" spans="2:8" ht="18.75">
      <c r="B633" s="269">
        <v>1800</v>
      </c>
      <c r="C633" s="58">
        <f>E288</f>
        <v>10797000</v>
      </c>
      <c r="E633" s="58"/>
      <c r="G633" s="57"/>
      <c r="H633" s="57"/>
    </row>
    <row r="634" spans="2:5" ht="18.75">
      <c r="B634" s="269">
        <v>1900</v>
      </c>
      <c r="C634" s="58">
        <f>E299</f>
        <v>22768309.42</v>
      </c>
      <c r="E634" s="58"/>
    </row>
    <row r="635" spans="2:5" ht="18.75">
      <c r="B635" s="269">
        <v>9900</v>
      </c>
      <c r="C635" s="58">
        <f>E613-C636</f>
        <v>154966367.99000013</v>
      </c>
      <c r="E635" s="58"/>
    </row>
    <row r="636" spans="3:5" ht="18.75">
      <c r="C636" s="58">
        <f>SUBTOTAL(9,C617:C634)</f>
        <v>798481041.7199999</v>
      </c>
      <c r="E636" s="58"/>
    </row>
    <row r="637" spans="3:5" ht="18.75">
      <c r="C637" s="57"/>
      <c r="E637" s="58"/>
    </row>
    <row r="638" spans="3:5" ht="18.75">
      <c r="C638" s="57"/>
      <c r="E638" s="58"/>
    </row>
    <row r="639" spans="3:5" ht="18.75">
      <c r="C639" s="57"/>
      <c r="E639" s="58"/>
    </row>
    <row r="640" spans="3:5" ht="18.75">
      <c r="C640" s="57"/>
      <c r="E640" s="58"/>
    </row>
    <row r="641" spans="3:5" ht="18.75">
      <c r="C641" s="57"/>
      <c r="E641" s="58"/>
    </row>
    <row r="642" spans="3:5" ht="18.75">
      <c r="C642" s="57"/>
      <c r="E642" s="58"/>
    </row>
    <row r="643" spans="3:5" ht="18.75">
      <c r="C643" s="57"/>
      <c r="E643" s="58"/>
    </row>
    <row r="644" spans="3:5" ht="18.75">
      <c r="C644" s="57"/>
      <c r="E644" s="58"/>
    </row>
    <row r="645" spans="3:5" ht="18.75">
      <c r="C645" s="57"/>
      <c r="E645" s="58"/>
    </row>
    <row r="646" spans="3:5" ht="18.75">
      <c r="C646" s="57"/>
      <c r="E646" s="58"/>
    </row>
    <row r="647" spans="3:5" ht="18.75">
      <c r="C647" s="57"/>
      <c r="E647" s="58"/>
    </row>
    <row r="648" spans="3:5" ht="18.75">
      <c r="C648" s="57"/>
      <c r="E648" s="58"/>
    </row>
    <row r="649" spans="3:5" ht="18.75">
      <c r="C649" s="57"/>
      <c r="E649" s="58"/>
    </row>
    <row r="650" spans="3:5" ht="18.75">
      <c r="C650" s="57"/>
      <c r="E650" s="58"/>
    </row>
    <row r="651" spans="3:5" ht="18.75">
      <c r="C651" s="57"/>
      <c r="E651" s="58"/>
    </row>
    <row r="652" spans="3:5" ht="18.75">
      <c r="C652" s="57"/>
      <c r="E652" s="58"/>
    </row>
    <row r="653" spans="3:5" ht="18.75">
      <c r="C653" s="57"/>
      <c r="E653" s="58"/>
    </row>
    <row r="654" spans="3:5" ht="18.75">
      <c r="C654" s="57"/>
      <c r="E654" s="58"/>
    </row>
    <row r="655" spans="3:5" ht="18.75">
      <c r="C655" s="57"/>
      <c r="E655" s="58"/>
    </row>
    <row r="656" spans="3:5" ht="18.75">
      <c r="C656" s="57"/>
      <c r="E656" s="58"/>
    </row>
    <row r="657" spans="3:5" ht="18.75">
      <c r="C657" s="57"/>
      <c r="E657" s="58"/>
    </row>
    <row r="658" spans="3:5" ht="18.75">
      <c r="C658" s="57"/>
      <c r="E658" s="58"/>
    </row>
    <row r="659" spans="3:5" ht="18.75">
      <c r="C659" s="57"/>
      <c r="E659" s="58"/>
    </row>
    <row r="660" spans="3:5" ht="18.75">
      <c r="C660" s="57"/>
      <c r="E660" s="58"/>
    </row>
    <row r="661" spans="3:5" ht="18.75">
      <c r="C661" s="57"/>
      <c r="E661" s="58"/>
    </row>
    <row r="662" spans="3:5" ht="18.75">
      <c r="C662" s="57"/>
      <c r="E662" s="58"/>
    </row>
    <row r="663" spans="3:5" ht="18.75">
      <c r="C663" s="57"/>
      <c r="E663" s="58"/>
    </row>
    <row r="664" spans="3:5" ht="18.75">
      <c r="C664" s="57"/>
      <c r="E664" s="58"/>
    </row>
    <row r="665" spans="3:5" ht="18.75">
      <c r="C665" s="57"/>
      <c r="E665" s="58"/>
    </row>
    <row r="666" spans="3:5" ht="18.75">
      <c r="C666" s="57"/>
      <c r="E666" s="58"/>
    </row>
    <row r="667" spans="3:5" ht="18.75">
      <c r="C667" s="57"/>
      <c r="E667" s="58"/>
    </row>
    <row r="668" spans="3:5" ht="18.75">
      <c r="C668" s="57"/>
      <c r="E668" s="58"/>
    </row>
    <row r="669" spans="3:5" ht="18.75">
      <c r="C669" s="57"/>
      <c r="E669" s="58"/>
    </row>
    <row r="670" spans="3:5" ht="18.75">
      <c r="C670" s="57"/>
      <c r="E670" s="58"/>
    </row>
    <row r="671" spans="3:5" ht="18.75">
      <c r="C671" s="57"/>
      <c r="E671" s="58"/>
    </row>
    <row r="672" spans="3:5" ht="18.75">
      <c r="C672" s="57"/>
      <c r="E672" s="58"/>
    </row>
    <row r="673" spans="3:5" ht="18.75">
      <c r="C673" s="57"/>
      <c r="E673" s="58"/>
    </row>
    <row r="674" spans="3:5" ht="18.75">
      <c r="C674" s="57"/>
      <c r="E674" s="58"/>
    </row>
    <row r="675" spans="3:5" ht="18.75">
      <c r="C675" s="57"/>
      <c r="E675" s="58"/>
    </row>
    <row r="676" spans="3:5" ht="18.75">
      <c r="C676" s="57"/>
      <c r="E676" s="58"/>
    </row>
    <row r="677" spans="3:5" ht="18.75">
      <c r="C677" s="57"/>
      <c r="E677" s="58"/>
    </row>
    <row r="678" spans="3:5" ht="18.75">
      <c r="C678" s="57"/>
      <c r="E678" s="58"/>
    </row>
    <row r="679" spans="3:5" ht="18.75">
      <c r="C679" s="57"/>
      <c r="E679" s="58"/>
    </row>
    <row r="680" spans="3:5" ht="18.75">
      <c r="C680" s="57"/>
      <c r="E680" s="58"/>
    </row>
    <row r="681" spans="3:5" ht="18.75">
      <c r="C681" s="57"/>
      <c r="E681" s="58"/>
    </row>
    <row r="682" spans="3:5" ht="18.75">
      <c r="C682" s="57"/>
      <c r="E682" s="58"/>
    </row>
    <row r="683" spans="3:5" ht="18.75">
      <c r="C683" s="57"/>
      <c r="E683" s="58"/>
    </row>
    <row r="684" spans="3:7" ht="18.75">
      <c r="C684" s="57"/>
      <c r="E684" s="58"/>
      <c r="G684" s="70"/>
    </row>
    <row r="685" spans="3:5" ht="18.75">
      <c r="C685" s="57"/>
      <c r="E685" s="58"/>
    </row>
    <row r="686" spans="3:5" ht="18.75">
      <c r="C686" s="57"/>
      <c r="E686" s="58"/>
    </row>
    <row r="687" spans="3:5" ht="18.75">
      <c r="C687" s="57"/>
      <c r="E687" s="58"/>
    </row>
    <row r="688" ht="18.75">
      <c r="C688" s="57"/>
    </row>
    <row r="689" ht="18.75">
      <c r="C689" s="57"/>
    </row>
    <row r="690" ht="18.75">
      <c r="C690" s="57"/>
    </row>
    <row r="691" ht="18.75">
      <c r="C691" s="57"/>
    </row>
    <row r="692" ht="18.75">
      <c r="C692" s="57"/>
    </row>
    <row r="693" ht="18.75">
      <c r="C693" s="57"/>
    </row>
  </sheetData>
  <sheetProtection/>
  <autoFilter ref="A11:E613"/>
  <mergeCells count="6">
    <mergeCell ref="A5:E5"/>
    <mergeCell ref="A6:E6"/>
    <mergeCell ref="A613:D613"/>
    <mergeCell ref="A7:E7"/>
    <mergeCell ref="A8:E8"/>
    <mergeCell ref="A9:E9"/>
  </mergeCells>
  <printOptions/>
  <pageMargins left="0.7874015748031497" right="0.7874015748031497" top="0.35433070866141736" bottom="0.3937007874015748" header="0.31496062992125984" footer="0.31496062992125984"/>
  <pageSetup fitToHeight="0" fitToWidth="1" horizontalDpi="600" verticalDpi="600" orientation="portrait" paperSize="9" scale="64" r:id="rId1"/>
  <rowBreaks count="1" manualBreakCount="1">
    <brk id="46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616"/>
  <sheetViews>
    <sheetView view="pageBreakPreview" zoomScaleSheetLayoutView="100" zoomScalePageLayoutView="0" workbookViewId="0" topLeftCell="A1">
      <selection activeCell="D527" sqref="D527"/>
    </sheetView>
  </sheetViews>
  <sheetFormatPr defaultColWidth="9.140625" defaultRowHeight="15" outlineLevelRow="6"/>
  <cols>
    <col min="1" max="1" width="85.28125" style="135" customWidth="1"/>
    <col min="2" max="2" width="6.8515625" style="54" customWidth="1"/>
    <col min="3" max="3" width="14.57421875" style="54" customWidth="1"/>
    <col min="4" max="4" width="6.421875" style="54" customWidth="1"/>
    <col min="5" max="5" width="18.140625" style="54" customWidth="1"/>
    <col min="6" max="6" width="18.140625" style="41" customWidth="1"/>
    <col min="7" max="7" width="21.00390625" style="1" customWidth="1"/>
    <col min="8" max="8" width="19.57421875" style="1" customWidth="1"/>
    <col min="9" max="16384" width="9.140625" style="1" customWidth="1"/>
  </cols>
  <sheetData>
    <row r="1" ht="18.75">
      <c r="F1" s="75" t="s">
        <v>461</v>
      </c>
    </row>
    <row r="2" ht="18.75">
      <c r="F2" s="75" t="s">
        <v>849</v>
      </c>
    </row>
    <row r="3" ht="18.75">
      <c r="F3" s="75" t="s">
        <v>675</v>
      </c>
    </row>
    <row r="4" ht="18.75">
      <c r="F4" s="75"/>
    </row>
    <row r="5" spans="1:6" ht="18.75">
      <c r="A5" s="307" t="s">
        <v>196</v>
      </c>
      <c r="B5" s="307"/>
      <c r="C5" s="307"/>
      <c r="D5" s="307"/>
      <c r="E5" s="307"/>
      <c r="F5" s="307"/>
    </row>
    <row r="6" spans="1:6" ht="18.75">
      <c r="A6" s="302" t="s">
        <v>840</v>
      </c>
      <c r="B6" s="302"/>
      <c r="C6" s="302"/>
      <c r="D6" s="302"/>
      <c r="E6" s="302"/>
      <c r="F6" s="302"/>
    </row>
    <row r="7" spans="1:6" ht="19.5" customHeight="1">
      <c r="A7" s="302" t="s">
        <v>462</v>
      </c>
      <c r="B7" s="302"/>
      <c r="C7" s="302"/>
      <c r="D7" s="302"/>
      <c r="E7" s="302"/>
      <c r="F7" s="302"/>
    </row>
    <row r="8" spans="1:6" ht="19.5" customHeight="1">
      <c r="A8" s="302" t="s">
        <v>463</v>
      </c>
      <c r="B8" s="302"/>
      <c r="C8" s="302"/>
      <c r="D8" s="302"/>
      <c r="E8" s="302"/>
      <c r="F8" s="302"/>
    </row>
    <row r="9" spans="1:6" ht="18.75">
      <c r="A9" s="302" t="s">
        <v>464</v>
      </c>
      <c r="B9" s="302"/>
      <c r="C9" s="302"/>
      <c r="D9" s="302"/>
      <c r="E9" s="302"/>
      <c r="F9" s="302"/>
    </row>
    <row r="10" spans="1:6" ht="18.75">
      <c r="A10" s="40"/>
      <c r="B10" s="55"/>
      <c r="C10" s="55"/>
      <c r="D10" s="55"/>
      <c r="F10" s="66" t="s">
        <v>411</v>
      </c>
    </row>
    <row r="11" spans="1:7" ht="37.5">
      <c r="A11" s="43" t="s">
        <v>0</v>
      </c>
      <c r="B11" s="43" t="s">
        <v>2</v>
      </c>
      <c r="C11" s="43" t="s">
        <v>3</v>
      </c>
      <c r="D11" s="43" t="s">
        <v>4</v>
      </c>
      <c r="E11" s="43" t="s">
        <v>485</v>
      </c>
      <c r="F11" s="43" t="s">
        <v>841</v>
      </c>
      <c r="G11" s="98"/>
    </row>
    <row r="12" spans="1:8" s="3" customFormat="1" ht="18.75">
      <c r="A12" s="77" t="s">
        <v>7</v>
      </c>
      <c r="B12" s="62" t="s">
        <v>8</v>
      </c>
      <c r="C12" s="62" t="s">
        <v>126</v>
      </c>
      <c r="D12" s="62" t="s">
        <v>6</v>
      </c>
      <c r="E12" s="84">
        <f>E13+E18+E40+E33+E46+E61</f>
        <v>114105201.81</v>
      </c>
      <c r="F12" s="84">
        <f>F13+F18+F40+F33+F46+F61</f>
        <v>117132787.32</v>
      </c>
      <c r="G12" s="9">
        <f>потребность!G688</f>
        <v>99324525.6</v>
      </c>
      <c r="H12" s="9">
        <f>'[1]прил 12'!G478</f>
        <v>72206241.75999999</v>
      </c>
    </row>
    <row r="13" spans="1:7" ht="38.25" customHeight="1" outlineLevel="1">
      <c r="A13" s="46" t="s">
        <v>28</v>
      </c>
      <c r="B13" s="47" t="s">
        <v>29</v>
      </c>
      <c r="C13" s="47" t="s">
        <v>126</v>
      </c>
      <c r="D13" s="47" t="s">
        <v>6</v>
      </c>
      <c r="E13" s="83">
        <f aca="true" t="shared" si="0" ref="E13:F16">E14</f>
        <v>2846266</v>
      </c>
      <c r="F13" s="83">
        <f t="shared" si="0"/>
        <v>2846266</v>
      </c>
      <c r="G13" s="98"/>
    </row>
    <row r="14" spans="1:7" ht="18.75" outlineLevel="2">
      <c r="A14" s="46" t="s">
        <v>198</v>
      </c>
      <c r="B14" s="47" t="s">
        <v>29</v>
      </c>
      <c r="C14" s="47" t="s">
        <v>127</v>
      </c>
      <c r="D14" s="47" t="s">
        <v>6</v>
      </c>
      <c r="E14" s="83">
        <f t="shared" si="0"/>
        <v>2846266</v>
      </c>
      <c r="F14" s="83">
        <f t="shared" si="0"/>
        <v>2846266</v>
      </c>
      <c r="G14" s="98"/>
    </row>
    <row r="15" spans="1:7" ht="18.75" outlineLevel="4">
      <c r="A15" s="46" t="s">
        <v>511</v>
      </c>
      <c r="B15" s="47" t="s">
        <v>29</v>
      </c>
      <c r="C15" s="47" t="s">
        <v>512</v>
      </c>
      <c r="D15" s="47" t="s">
        <v>6</v>
      </c>
      <c r="E15" s="83">
        <f t="shared" si="0"/>
        <v>2846266</v>
      </c>
      <c r="F15" s="83">
        <f t="shared" si="0"/>
        <v>2846266</v>
      </c>
      <c r="G15" s="98"/>
    </row>
    <row r="16" spans="1:7" ht="55.5" customHeight="1" outlineLevel="5">
      <c r="A16" s="46" t="s">
        <v>11</v>
      </c>
      <c r="B16" s="47" t="s">
        <v>29</v>
      </c>
      <c r="C16" s="47" t="s">
        <v>512</v>
      </c>
      <c r="D16" s="47" t="s">
        <v>12</v>
      </c>
      <c r="E16" s="83">
        <f t="shared" si="0"/>
        <v>2846266</v>
      </c>
      <c r="F16" s="83">
        <f t="shared" si="0"/>
        <v>2846266</v>
      </c>
      <c r="G16" s="98"/>
    </row>
    <row r="17" spans="1:7" ht="19.5" customHeight="1" outlineLevel="6">
      <c r="A17" s="46" t="s">
        <v>13</v>
      </c>
      <c r="B17" s="47" t="s">
        <v>29</v>
      </c>
      <c r="C17" s="47" t="s">
        <v>512</v>
      </c>
      <c r="D17" s="47" t="s">
        <v>14</v>
      </c>
      <c r="E17" s="83">
        <f>'прил 12'!F38</f>
        <v>2846266</v>
      </c>
      <c r="F17" s="83">
        <f>'прил 12'!G38</f>
        <v>2846266</v>
      </c>
      <c r="G17" s="98"/>
    </row>
    <row r="18" spans="1:7" ht="54.75" customHeight="1" outlineLevel="1">
      <c r="A18" s="46" t="s">
        <v>108</v>
      </c>
      <c r="B18" s="47" t="s">
        <v>109</v>
      </c>
      <c r="C18" s="47" t="s">
        <v>126</v>
      </c>
      <c r="D18" s="47" t="s">
        <v>6</v>
      </c>
      <c r="E18" s="83">
        <f>E19</f>
        <v>5668201.64</v>
      </c>
      <c r="F18" s="83">
        <f>F19</f>
        <v>5877669.97</v>
      </c>
      <c r="G18" s="98"/>
    </row>
    <row r="19" spans="1:7" ht="18.75" outlineLevel="3">
      <c r="A19" s="46" t="s">
        <v>198</v>
      </c>
      <c r="B19" s="47" t="s">
        <v>109</v>
      </c>
      <c r="C19" s="47" t="s">
        <v>127</v>
      </c>
      <c r="D19" s="47" t="s">
        <v>6</v>
      </c>
      <c r="E19" s="83">
        <f>E20+E23+E30</f>
        <v>5668201.64</v>
      </c>
      <c r="F19" s="83">
        <f>F20+F23+F30</f>
        <v>5877669.97</v>
      </c>
      <c r="G19" s="98"/>
    </row>
    <row r="20" spans="1:7" ht="18.75" customHeight="1" outlineLevel="4">
      <c r="A20" s="46" t="s">
        <v>543</v>
      </c>
      <c r="B20" s="47" t="s">
        <v>109</v>
      </c>
      <c r="C20" s="47" t="s">
        <v>544</v>
      </c>
      <c r="D20" s="47" t="s">
        <v>6</v>
      </c>
      <c r="E20" s="83">
        <f>E21</f>
        <v>2618572.28</v>
      </c>
      <c r="F20" s="83">
        <f>F21</f>
        <v>2723315.17</v>
      </c>
      <c r="G20" s="98"/>
    </row>
    <row r="21" spans="1:7" ht="56.25" customHeight="1" outlineLevel="5">
      <c r="A21" s="46" t="s">
        <v>11</v>
      </c>
      <c r="B21" s="47" t="s">
        <v>109</v>
      </c>
      <c r="C21" s="47" t="s">
        <v>544</v>
      </c>
      <c r="D21" s="47" t="s">
        <v>12</v>
      </c>
      <c r="E21" s="83">
        <f>E22</f>
        <v>2618572.28</v>
      </c>
      <c r="F21" s="83">
        <f>F22</f>
        <v>2723315.17</v>
      </c>
      <c r="G21" s="98"/>
    </row>
    <row r="22" spans="1:7" ht="19.5" customHeight="1" outlineLevel="6">
      <c r="A22" s="46" t="s">
        <v>13</v>
      </c>
      <c r="B22" s="47" t="s">
        <v>109</v>
      </c>
      <c r="C22" s="47" t="s">
        <v>544</v>
      </c>
      <c r="D22" s="47" t="s">
        <v>14</v>
      </c>
      <c r="E22" s="83">
        <f>'прил 12'!F458</f>
        <v>2618572.28</v>
      </c>
      <c r="F22" s="83">
        <f>'прил 12'!G458</f>
        <v>2723315.17</v>
      </c>
      <c r="G22" s="98"/>
    </row>
    <row r="23" spans="1:7" ht="39.75" customHeight="1" outlineLevel="4">
      <c r="A23" s="46" t="s">
        <v>509</v>
      </c>
      <c r="B23" s="47" t="s">
        <v>109</v>
      </c>
      <c r="C23" s="47" t="s">
        <v>510</v>
      </c>
      <c r="D23" s="47" t="s">
        <v>6</v>
      </c>
      <c r="E23" s="83">
        <f>E24+E26+E28</f>
        <v>2869629.36</v>
      </c>
      <c r="F23" s="83">
        <f>F24+F26+F28</f>
        <v>2974354.8</v>
      </c>
      <c r="G23" s="98"/>
    </row>
    <row r="24" spans="1:7" ht="54.75" customHeight="1" outlineLevel="5">
      <c r="A24" s="46" t="s">
        <v>11</v>
      </c>
      <c r="B24" s="47" t="s">
        <v>109</v>
      </c>
      <c r="C24" s="47" t="s">
        <v>510</v>
      </c>
      <c r="D24" s="47" t="s">
        <v>12</v>
      </c>
      <c r="E24" s="83">
        <f>E25</f>
        <v>2618129.36</v>
      </c>
      <c r="F24" s="83">
        <f>F25</f>
        <v>2722854.8</v>
      </c>
      <c r="G24" s="98"/>
    </row>
    <row r="25" spans="1:7" ht="17.25" customHeight="1" outlineLevel="6">
      <c r="A25" s="46" t="s">
        <v>13</v>
      </c>
      <c r="B25" s="47" t="s">
        <v>109</v>
      </c>
      <c r="C25" s="47" t="s">
        <v>510</v>
      </c>
      <c r="D25" s="47" t="s">
        <v>14</v>
      </c>
      <c r="E25" s="83">
        <f>'прил 12'!F461</f>
        <v>2618129.36</v>
      </c>
      <c r="F25" s="83">
        <f>'прил 12'!G461</f>
        <v>2722854.8</v>
      </c>
      <c r="G25" s="98"/>
    </row>
    <row r="26" spans="1:7" ht="17.25" customHeight="1" outlineLevel="5">
      <c r="A26" s="46" t="s">
        <v>15</v>
      </c>
      <c r="B26" s="47" t="s">
        <v>109</v>
      </c>
      <c r="C26" s="47" t="s">
        <v>510</v>
      </c>
      <c r="D26" s="47" t="s">
        <v>16</v>
      </c>
      <c r="E26" s="83">
        <f>E27</f>
        <v>246000</v>
      </c>
      <c r="F26" s="83">
        <f>F27</f>
        <v>246000</v>
      </c>
      <c r="G26" s="98"/>
    </row>
    <row r="27" spans="1:7" ht="37.5" outlineLevel="6">
      <c r="A27" s="46" t="s">
        <v>17</v>
      </c>
      <c r="B27" s="47" t="s">
        <v>109</v>
      </c>
      <c r="C27" s="47" t="s">
        <v>510</v>
      </c>
      <c r="D27" s="47" t="s">
        <v>18</v>
      </c>
      <c r="E27" s="83">
        <f>'прил 12'!F463</f>
        <v>246000</v>
      </c>
      <c r="F27" s="83">
        <f>'прил 12'!G463</f>
        <v>246000</v>
      </c>
      <c r="G27" s="98"/>
    </row>
    <row r="28" spans="1:7" ht="18.75" outlineLevel="5">
      <c r="A28" s="46" t="s">
        <v>19</v>
      </c>
      <c r="B28" s="47" t="s">
        <v>109</v>
      </c>
      <c r="C28" s="47" t="s">
        <v>510</v>
      </c>
      <c r="D28" s="47" t="s">
        <v>20</v>
      </c>
      <c r="E28" s="83">
        <f>E29</f>
        <v>5500</v>
      </c>
      <c r="F28" s="83">
        <f>F29</f>
        <v>5500</v>
      </c>
      <c r="G28" s="98"/>
    </row>
    <row r="29" spans="1:7" ht="18.75" outlineLevel="6">
      <c r="A29" s="46" t="s">
        <v>21</v>
      </c>
      <c r="B29" s="47" t="s">
        <v>109</v>
      </c>
      <c r="C29" s="47" t="s">
        <v>510</v>
      </c>
      <c r="D29" s="47" t="s">
        <v>22</v>
      </c>
      <c r="E29" s="83">
        <f>'прил 12'!F465</f>
        <v>5500</v>
      </c>
      <c r="F29" s="83">
        <f>'прил 12'!G465</f>
        <v>5500</v>
      </c>
      <c r="G29" s="98"/>
    </row>
    <row r="30" spans="1:7" ht="18.75" outlineLevel="4">
      <c r="A30" s="46" t="s">
        <v>546</v>
      </c>
      <c r="B30" s="47" t="s">
        <v>109</v>
      </c>
      <c r="C30" s="47" t="s">
        <v>545</v>
      </c>
      <c r="D30" s="47" t="s">
        <v>6</v>
      </c>
      <c r="E30" s="83">
        <f>E31</f>
        <v>180000</v>
      </c>
      <c r="F30" s="83">
        <f>F31</f>
        <v>180000</v>
      </c>
      <c r="G30" s="98"/>
    </row>
    <row r="31" spans="1:7" ht="54.75" customHeight="1" outlineLevel="5">
      <c r="A31" s="46" t="s">
        <v>11</v>
      </c>
      <c r="B31" s="47" t="s">
        <v>109</v>
      </c>
      <c r="C31" s="47" t="s">
        <v>545</v>
      </c>
      <c r="D31" s="47" t="s">
        <v>12</v>
      </c>
      <c r="E31" s="83">
        <f>E32</f>
        <v>180000</v>
      </c>
      <c r="F31" s="83">
        <f>F32</f>
        <v>180000</v>
      </c>
      <c r="G31" s="98"/>
    </row>
    <row r="32" spans="1:7" ht="17.25" customHeight="1" outlineLevel="6">
      <c r="A32" s="46" t="s">
        <v>13</v>
      </c>
      <c r="B32" s="47" t="s">
        <v>109</v>
      </c>
      <c r="C32" s="47" t="s">
        <v>545</v>
      </c>
      <c r="D32" s="47" t="s">
        <v>14</v>
      </c>
      <c r="E32" s="83">
        <f>'прил 12'!F468</f>
        <v>180000</v>
      </c>
      <c r="F32" s="83">
        <f>'прил 12'!G468</f>
        <v>180000</v>
      </c>
      <c r="G32" s="98"/>
    </row>
    <row r="33" spans="1:7" ht="58.5" customHeight="1" outlineLevel="1">
      <c r="A33" s="46" t="s">
        <v>30</v>
      </c>
      <c r="B33" s="47" t="s">
        <v>31</v>
      </c>
      <c r="C33" s="47" t="s">
        <v>126</v>
      </c>
      <c r="D33" s="47" t="s">
        <v>6</v>
      </c>
      <c r="E33" s="83">
        <f>E34</f>
        <v>22524109.44</v>
      </c>
      <c r="F33" s="83">
        <f>F34</f>
        <v>23421393.82</v>
      </c>
      <c r="G33" s="98"/>
    </row>
    <row r="34" spans="1:7" ht="18.75" outlineLevel="3">
      <c r="A34" s="46" t="s">
        <v>198</v>
      </c>
      <c r="B34" s="47" t="s">
        <v>31</v>
      </c>
      <c r="C34" s="47" t="s">
        <v>127</v>
      </c>
      <c r="D34" s="47" t="s">
        <v>6</v>
      </c>
      <c r="E34" s="83">
        <f>E35</f>
        <v>22524109.44</v>
      </c>
      <c r="F34" s="83">
        <f>F35</f>
        <v>23421393.82</v>
      </c>
      <c r="G34" s="98"/>
    </row>
    <row r="35" spans="1:7" ht="38.25" customHeight="1" outlineLevel="4">
      <c r="A35" s="46" t="s">
        <v>509</v>
      </c>
      <c r="B35" s="47" t="s">
        <v>31</v>
      </c>
      <c r="C35" s="47" t="s">
        <v>510</v>
      </c>
      <c r="D35" s="47" t="s">
        <v>6</v>
      </c>
      <c r="E35" s="83">
        <f>E36+E38</f>
        <v>22524109.44</v>
      </c>
      <c r="F35" s="83">
        <f>F36+F38</f>
        <v>23421393.82</v>
      </c>
      <c r="G35" s="98"/>
    </row>
    <row r="36" spans="1:7" ht="54.75" customHeight="1" outlineLevel="5">
      <c r="A36" s="46" t="s">
        <v>11</v>
      </c>
      <c r="B36" s="47" t="s">
        <v>31</v>
      </c>
      <c r="C36" s="47" t="s">
        <v>510</v>
      </c>
      <c r="D36" s="47" t="s">
        <v>12</v>
      </c>
      <c r="E36" s="83">
        <f>E37</f>
        <v>22432109.44</v>
      </c>
      <c r="F36" s="83">
        <f>F37</f>
        <v>23329393.82</v>
      </c>
      <c r="G36" s="98"/>
    </row>
    <row r="37" spans="1:7" ht="17.25" customHeight="1" outlineLevel="6">
      <c r="A37" s="46" t="s">
        <v>13</v>
      </c>
      <c r="B37" s="47" t="s">
        <v>31</v>
      </c>
      <c r="C37" s="47" t="s">
        <v>510</v>
      </c>
      <c r="D37" s="47" t="s">
        <v>14</v>
      </c>
      <c r="E37" s="83">
        <f>'прил 12'!F43</f>
        <v>22432109.44</v>
      </c>
      <c r="F37" s="83">
        <f>'прил 12'!G43</f>
        <v>23329393.82</v>
      </c>
      <c r="G37" s="98"/>
    </row>
    <row r="38" spans="1:7" ht="17.25" customHeight="1" outlineLevel="5">
      <c r="A38" s="46" t="s">
        <v>15</v>
      </c>
      <c r="B38" s="47" t="s">
        <v>31</v>
      </c>
      <c r="C38" s="47" t="s">
        <v>510</v>
      </c>
      <c r="D38" s="47" t="s">
        <v>16</v>
      </c>
      <c r="E38" s="83">
        <f>E39</f>
        <v>92000</v>
      </c>
      <c r="F38" s="83">
        <f>F39</f>
        <v>92000</v>
      </c>
      <c r="G38" s="98"/>
    </row>
    <row r="39" spans="1:7" ht="37.5" outlineLevel="6">
      <c r="A39" s="46" t="s">
        <v>17</v>
      </c>
      <c r="B39" s="47" t="s">
        <v>31</v>
      </c>
      <c r="C39" s="47" t="s">
        <v>510</v>
      </c>
      <c r="D39" s="47" t="s">
        <v>18</v>
      </c>
      <c r="E39" s="83">
        <f>'прил 12'!F45</f>
        <v>92000</v>
      </c>
      <c r="F39" s="83">
        <f>'прил 12'!G45</f>
        <v>92000</v>
      </c>
      <c r="G39" s="98"/>
    </row>
    <row r="40" spans="1:7" ht="18.75" outlineLevel="6">
      <c r="A40" s="46" t="s">
        <v>261</v>
      </c>
      <c r="B40" s="47" t="s">
        <v>262</v>
      </c>
      <c r="C40" s="47" t="s">
        <v>126</v>
      </c>
      <c r="D40" s="47" t="s">
        <v>6</v>
      </c>
      <c r="E40" s="83">
        <f aca="true" t="shared" si="1" ref="E40:F44">E41</f>
        <v>13353</v>
      </c>
      <c r="F40" s="83">
        <f t="shared" si="1"/>
        <v>13353</v>
      </c>
      <c r="G40" s="98"/>
    </row>
    <row r="41" spans="1:7" ht="18" customHeight="1" outlineLevel="6">
      <c r="A41" s="46" t="s">
        <v>132</v>
      </c>
      <c r="B41" s="47" t="s">
        <v>262</v>
      </c>
      <c r="C41" s="47" t="s">
        <v>127</v>
      </c>
      <c r="D41" s="47" t="s">
        <v>6</v>
      </c>
      <c r="E41" s="83">
        <f t="shared" si="1"/>
        <v>13353</v>
      </c>
      <c r="F41" s="83">
        <f t="shared" si="1"/>
        <v>13353</v>
      </c>
      <c r="G41" s="98"/>
    </row>
    <row r="42" spans="1:7" ht="18.75" outlineLevel="6">
      <c r="A42" s="46" t="s">
        <v>278</v>
      </c>
      <c r="B42" s="47" t="s">
        <v>262</v>
      </c>
      <c r="C42" s="47" t="s">
        <v>277</v>
      </c>
      <c r="D42" s="47" t="s">
        <v>6</v>
      </c>
      <c r="E42" s="83">
        <f t="shared" si="1"/>
        <v>13353</v>
      </c>
      <c r="F42" s="83">
        <f t="shared" si="1"/>
        <v>13353</v>
      </c>
      <c r="G42" s="98"/>
    </row>
    <row r="43" spans="1:7" ht="73.5" customHeight="1" outlineLevel="6">
      <c r="A43" s="46" t="s">
        <v>413</v>
      </c>
      <c r="B43" s="47" t="s">
        <v>262</v>
      </c>
      <c r="C43" s="47" t="s">
        <v>286</v>
      </c>
      <c r="D43" s="47" t="s">
        <v>6</v>
      </c>
      <c r="E43" s="83">
        <f t="shared" si="1"/>
        <v>13353</v>
      </c>
      <c r="F43" s="83">
        <f t="shared" si="1"/>
        <v>13353</v>
      </c>
      <c r="G43" s="98"/>
    </row>
    <row r="44" spans="1:7" ht="18" customHeight="1" outlineLevel="6">
      <c r="A44" s="46" t="s">
        <v>15</v>
      </c>
      <c r="B44" s="47" t="s">
        <v>262</v>
      </c>
      <c r="C44" s="47" t="s">
        <v>286</v>
      </c>
      <c r="D44" s="47" t="s">
        <v>16</v>
      </c>
      <c r="E44" s="83">
        <f t="shared" si="1"/>
        <v>13353</v>
      </c>
      <c r="F44" s="83">
        <f t="shared" si="1"/>
        <v>13353</v>
      </c>
      <c r="G44" s="98"/>
    </row>
    <row r="45" spans="1:7" ht="37.5" outlineLevel="6">
      <c r="A45" s="46" t="s">
        <v>17</v>
      </c>
      <c r="B45" s="47" t="s">
        <v>262</v>
      </c>
      <c r="C45" s="47" t="s">
        <v>286</v>
      </c>
      <c r="D45" s="47" t="s">
        <v>18</v>
      </c>
      <c r="E45" s="83">
        <f>'прил 12'!F51</f>
        <v>13353</v>
      </c>
      <c r="F45" s="83">
        <f>'прил 12'!G51</f>
        <v>13353</v>
      </c>
      <c r="G45" s="98"/>
    </row>
    <row r="46" spans="1:7" ht="39" customHeight="1" outlineLevel="1">
      <c r="A46" s="46" t="s">
        <v>9</v>
      </c>
      <c r="B46" s="47" t="s">
        <v>10</v>
      </c>
      <c r="C46" s="47" t="s">
        <v>126</v>
      </c>
      <c r="D46" s="47" t="s">
        <v>6</v>
      </c>
      <c r="E46" s="83">
        <f>E47</f>
        <v>9850196.23</v>
      </c>
      <c r="F46" s="83">
        <f>F47</f>
        <v>10203796.08</v>
      </c>
      <c r="G46" s="98"/>
    </row>
    <row r="47" spans="1:7" ht="18.75" outlineLevel="3">
      <c r="A47" s="46" t="s">
        <v>198</v>
      </c>
      <c r="B47" s="47" t="s">
        <v>10</v>
      </c>
      <c r="C47" s="47" t="s">
        <v>127</v>
      </c>
      <c r="D47" s="47" t="s">
        <v>6</v>
      </c>
      <c r="E47" s="83">
        <f>E48+E55+E58</f>
        <v>9850196.23</v>
      </c>
      <c r="F47" s="83">
        <f>F48+F55+F58</f>
        <v>10203796.08</v>
      </c>
      <c r="G47" s="98"/>
    </row>
    <row r="48" spans="1:7" ht="39" customHeight="1" outlineLevel="4">
      <c r="A48" s="46" t="s">
        <v>509</v>
      </c>
      <c r="B48" s="47" t="s">
        <v>10</v>
      </c>
      <c r="C48" s="47" t="s">
        <v>510</v>
      </c>
      <c r="D48" s="47" t="s">
        <v>6</v>
      </c>
      <c r="E48" s="83">
        <f>E49+E51+E53</f>
        <v>7805021.23</v>
      </c>
      <c r="F48" s="83">
        <f>F49+F51+F53</f>
        <v>8105614.08</v>
      </c>
      <c r="G48" s="98"/>
    </row>
    <row r="49" spans="1:7" ht="55.5" customHeight="1" outlineLevel="5">
      <c r="A49" s="46" t="s">
        <v>11</v>
      </c>
      <c r="B49" s="47" t="s">
        <v>10</v>
      </c>
      <c r="C49" s="47" t="s">
        <v>510</v>
      </c>
      <c r="D49" s="47" t="s">
        <v>12</v>
      </c>
      <c r="E49" s="83">
        <f>E50</f>
        <v>7474821.23</v>
      </c>
      <c r="F49" s="83">
        <f>F50</f>
        <v>7775414.08</v>
      </c>
      <c r="G49" s="98"/>
    </row>
    <row r="50" spans="1:7" ht="18" customHeight="1" outlineLevel="6">
      <c r="A50" s="46" t="s">
        <v>13</v>
      </c>
      <c r="B50" s="47" t="s">
        <v>10</v>
      </c>
      <c r="C50" s="47" t="s">
        <v>510</v>
      </c>
      <c r="D50" s="47" t="s">
        <v>14</v>
      </c>
      <c r="E50" s="83">
        <f>'прил 12'!F16+'прил 12'!F663</f>
        <v>7474821.23</v>
      </c>
      <c r="F50" s="83">
        <f>'прил 12'!G16+'прил 12'!G663</f>
        <v>7775414.08</v>
      </c>
      <c r="G50" s="98"/>
    </row>
    <row r="51" spans="1:7" ht="18" customHeight="1" outlineLevel="5">
      <c r="A51" s="46" t="s">
        <v>15</v>
      </c>
      <c r="B51" s="47" t="s">
        <v>10</v>
      </c>
      <c r="C51" s="47" t="s">
        <v>510</v>
      </c>
      <c r="D51" s="47" t="s">
        <v>16</v>
      </c>
      <c r="E51" s="83">
        <f>E52</f>
        <v>330200</v>
      </c>
      <c r="F51" s="83">
        <f>F52</f>
        <v>330200</v>
      </c>
      <c r="G51" s="98"/>
    </row>
    <row r="52" spans="1:7" ht="35.25" customHeight="1" outlineLevel="6">
      <c r="A52" s="46" t="s">
        <v>17</v>
      </c>
      <c r="B52" s="47" t="s">
        <v>10</v>
      </c>
      <c r="C52" s="47" t="s">
        <v>510</v>
      </c>
      <c r="D52" s="47" t="s">
        <v>18</v>
      </c>
      <c r="E52" s="83">
        <f>'прил 12'!F665+'прил 12'!F18</f>
        <v>330200</v>
      </c>
      <c r="F52" s="83">
        <f>'прил 12'!G665+'прил 12'!G18</f>
        <v>330200</v>
      </c>
      <c r="G52" s="98"/>
    </row>
    <row r="53" spans="1:7" ht="18.75" hidden="1" outlineLevel="5">
      <c r="A53" s="46" t="s">
        <v>19</v>
      </c>
      <c r="B53" s="47" t="s">
        <v>10</v>
      </c>
      <c r="C53" s="47" t="s">
        <v>510</v>
      </c>
      <c r="D53" s="47" t="s">
        <v>20</v>
      </c>
      <c r="E53" s="83">
        <f>E54</f>
        <v>0</v>
      </c>
      <c r="F53" s="83">
        <f>F54</f>
        <v>0</v>
      </c>
      <c r="G53" s="98"/>
    </row>
    <row r="54" spans="1:7" ht="18.75" hidden="1" outlineLevel="6">
      <c r="A54" s="46" t="s">
        <v>21</v>
      </c>
      <c r="B54" s="47" t="s">
        <v>10</v>
      </c>
      <c r="C54" s="47" t="s">
        <v>510</v>
      </c>
      <c r="D54" s="47" t="s">
        <v>22</v>
      </c>
      <c r="E54" s="83">
        <f>'прил 12'!F20</f>
        <v>0</v>
      </c>
      <c r="F54" s="83">
        <f>'прил 12'!G20</f>
        <v>0</v>
      </c>
      <c r="G54" s="98"/>
    </row>
    <row r="55" spans="1:7" ht="18.75" outlineLevel="4" collapsed="1">
      <c r="A55" s="46" t="s">
        <v>199</v>
      </c>
      <c r="B55" s="47" t="s">
        <v>10</v>
      </c>
      <c r="C55" s="47" t="s">
        <v>143</v>
      </c>
      <c r="D55" s="47" t="s">
        <v>6</v>
      </c>
      <c r="E55" s="83">
        <f>E56</f>
        <v>1220000</v>
      </c>
      <c r="F55" s="83">
        <f>F56</f>
        <v>1240000</v>
      </c>
      <c r="G55" s="98"/>
    </row>
    <row r="56" spans="1:7" ht="56.25" customHeight="1" outlineLevel="5">
      <c r="A56" s="46" t="s">
        <v>11</v>
      </c>
      <c r="B56" s="47" t="s">
        <v>10</v>
      </c>
      <c r="C56" s="47" t="s">
        <v>143</v>
      </c>
      <c r="D56" s="47" t="s">
        <v>12</v>
      </c>
      <c r="E56" s="83">
        <f>E57</f>
        <v>1220000</v>
      </c>
      <c r="F56" s="83">
        <f>F57</f>
        <v>1240000</v>
      </c>
      <c r="G56" s="98"/>
    </row>
    <row r="57" spans="1:7" ht="17.25" customHeight="1" outlineLevel="6">
      <c r="A57" s="46" t="s">
        <v>13</v>
      </c>
      <c r="B57" s="47" t="s">
        <v>10</v>
      </c>
      <c r="C57" s="47" t="s">
        <v>143</v>
      </c>
      <c r="D57" s="47" t="s">
        <v>14</v>
      </c>
      <c r="E57" s="83">
        <f>'прил 12'!F660</f>
        <v>1220000</v>
      </c>
      <c r="F57" s="83">
        <f>'прил 12'!G660</f>
        <v>1240000</v>
      </c>
      <c r="G57" s="98"/>
    </row>
    <row r="58" spans="1:7" ht="17.25" customHeight="1" outlineLevel="4">
      <c r="A58" s="46" t="s">
        <v>513</v>
      </c>
      <c r="B58" s="47" t="s">
        <v>10</v>
      </c>
      <c r="C58" s="47" t="s">
        <v>552</v>
      </c>
      <c r="D58" s="47" t="s">
        <v>6</v>
      </c>
      <c r="E58" s="83">
        <f>E59</f>
        <v>825175</v>
      </c>
      <c r="F58" s="83">
        <f>F59</f>
        <v>858182</v>
      </c>
      <c r="G58" s="98"/>
    </row>
    <row r="59" spans="1:7" ht="55.5" customHeight="1" outlineLevel="5">
      <c r="A59" s="46" t="s">
        <v>11</v>
      </c>
      <c r="B59" s="47" t="s">
        <v>10</v>
      </c>
      <c r="C59" s="47" t="s">
        <v>552</v>
      </c>
      <c r="D59" s="47" t="s">
        <v>12</v>
      </c>
      <c r="E59" s="83">
        <f>E60</f>
        <v>825175</v>
      </c>
      <c r="F59" s="83">
        <f>F60</f>
        <v>858182</v>
      </c>
      <c r="G59" s="98"/>
    </row>
    <row r="60" spans="1:7" ht="17.25" customHeight="1" outlineLevel="6">
      <c r="A60" s="46" t="s">
        <v>13</v>
      </c>
      <c r="B60" s="47" t="s">
        <v>10</v>
      </c>
      <c r="C60" s="47" t="s">
        <v>552</v>
      </c>
      <c r="D60" s="47" t="s">
        <v>14</v>
      </c>
      <c r="E60" s="83">
        <f>'прил 12'!F56</f>
        <v>825175</v>
      </c>
      <c r="F60" s="83">
        <f>'прил 12'!G56</f>
        <v>858182</v>
      </c>
      <c r="G60" s="98"/>
    </row>
    <row r="61" spans="1:7" ht="18.75" outlineLevel="6">
      <c r="A61" s="46" t="s">
        <v>23</v>
      </c>
      <c r="B61" s="47" t="s">
        <v>24</v>
      </c>
      <c r="C61" s="47" t="s">
        <v>126</v>
      </c>
      <c r="D61" s="47" t="s">
        <v>6</v>
      </c>
      <c r="E61" s="83">
        <f>E62+E85+E90+E98+E105</f>
        <v>73203075.5</v>
      </c>
      <c r="F61" s="83">
        <f>F62+F85+F90+F98+F105</f>
        <v>74770308.45</v>
      </c>
      <c r="G61" s="98"/>
    </row>
    <row r="62" spans="1:7" ht="38.25" customHeight="1" outlineLevel="4">
      <c r="A62" s="77" t="s">
        <v>382</v>
      </c>
      <c r="B62" s="62" t="s">
        <v>24</v>
      </c>
      <c r="C62" s="62" t="s">
        <v>128</v>
      </c>
      <c r="D62" s="62" t="s">
        <v>6</v>
      </c>
      <c r="E62" s="83">
        <f>E63+E70+E78</f>
        <v>25159049</v>
      </c>
      <c r="F62" s="83">
        <f>F63+F70+F78</f>
        <v>25159049</v>
      </c>
      <c r="G62" s="98"/>
    </row>
    <row r="63" spans="1:7" ht="39.75" customHeight="1" outlineLevel="5">
      <c r="A63" s="46" t="s">
        <v>214</v>
      </c>
      <c r="B63" s="47" t="s">
        <v>24</v>
      </c>
      <c r="C63" s="47" t="s">
        <v>316</v>
      </c>
      <c r="D63" s="47" t="s">
        <v>6</v>
      </c>
      <c r="E63" s="83">
        <f>E64+E67</f>
        <v>886905</v>
      </c>
      <c r="F63" s="83">
        <f>F64+F67</f>
        <v>886905</v>
      </c>
      <c r="G63" s="98"/>
    </row>
    <row r="64" spans="1:7" ht="18.75" outlineLevel="6">
      <c r="A64" s="46" t="s">
        <v>322</v>
      </c>
      <c r="B64" s="47" t="s">
        <v>24</v>
      </c>
      <c r="C64" s="47" t="s">
        <v>317</v>
      </c>
      <c r="D64" s="47" t="s">
        <v>6</v>
      </c>
      <c r="E64" s="83">
        <f>E65</f>
        <v>836905</v>
      </c>
      <c r="F64" s="83">
        <f>F65</f>
        <v>836905</v>
      </c>
      <c r="G64" s="98"/>
    </row>
    <row r="65" spans="1:7" ht="18" customHeight="1" outlineLevel="4">
      <c r="A65" s="46" t="s">
        <v>15</v>
      </c>
      <c r="B65" s="47" t="s">
        <v>24</v>
      </c>
      <c r="C65" s="47" t="s">
        <v>317</v>
      </c>
      <c r="D65" s="47" t="s">
        <v>16</v>
      </c>
      <c r="E65" s="83">
        <f>E66</f>
        <v>836905</v>
      </c>
      <c r="F65" s="83">
        <f>F66</f>
        <v>836905</v>
      </c>
      <c r="G65" s="98"/>
    </row>
    <row r="66" spans="1:7" ht="37.5" outlineLevel="5">
      <c r="A66" s="46" t="s">
        <v>17</v>
      </c>
      <c r="B66" s="47" t="s">
        <v>24</v>
      </c>
      <c r="C66" s="47" t="s">
        <v>317</v>
      </c>
      <c r="D66" s="47" t="s">
        <v>18</v>
      </c>
      <c r="E66" s="83">
        <f>'прил 12'!F67+'прил 12'!F479+'прил 12'!F26</f>
        <v>836905</v>
      </c>
      <c r="F66" s="83">
        <f>'прил 12'!G67+'прил 12'!G479+'прил 12'!G26</f>
        <v>836905</v>
      </c>
      <c r="G66" s="98"/>
    </row>
    <row r="67" spans="1:7" ht="18.75" outlineLevel="6">
      <c r="A67" s="46" t="s">
        <v>323</v>
      </c>
      <c r="B67" s="47" t="s">
        <v>24</v>
      </c>
      <c r="C67" s="47" t="s">
        <v>324</v>
      </c>
      <c r="D67" s="47" t="s">
        <v>6</v>
      </c>
      <c r="E67" s="83">
        <f>E68</f>
        <v>50000</v>
      </c>
      <c r="F67" s="83">
        <f>F68</f>
        <v>50000</v>
      </c>
      <c r="G67" s="98"/>
    </row>
    <row r="68" spans="1:7" ht="18" customHeight="1" outlineLevel="5">
      <c r="A68" s="46" t="s">
        <v>15</v>
      </c>
      <c r="B68" s="47" t="s">
        <v>24</v>
      </c>
      <c r="C68" s="47" t="s">
        <v>324</v>
      </c>
      <c r="D68" s="47" t="s">
        <v>16</v>
      </c>
      <c r="E68" s="83">
        <f>E69</f>
        <v>50000</v>
      </c>
      <c r="F68" s="83">
        <f>F69</f>
        <v>50000</v>
      </c>
      <c r="G68" s="98"/>
    </row>
    <row r="69" spans="1:7" ht="37.5" outlineLevel="6">
      <c r="A69" s="46" t="s">
        <v>17</v>
      </c>
      <c r="B69" s="47" t="s">
        <v>24</v>
      </c>
      <c r="C69" s="47" t="s">
        <v>324</v>
      </c>
      <c r="D69" s="47" t="s">
        <v>18</v>
      </c>
      <c r="E69" s="83">
        <f>'прил 12'!F70</f>
        <v>50000</v>
      </c>
      <c r="F69" s="83">
        <f>'прил 12'!G70</f>
        <v>50000</v>
      </c>
      <c r="G69" s="98"/>
    </row>
    <row r="70" spans="1:7" ht="37.5" outlineLevel="4">
      <c r="A70" s="46" t="s">
        <v>216</v>
      </c>
      <c r="B70" s="47" t="s">
        <v>24</v>
      </c>
      <c r="C70" s="47" t="s">
        <v>232</v>
      </c>
      <c r="D70" s="47" t="s">
        <v>6</v>
      </c>
      <c r="E70" s="83">
        <f>E71</f>
        <v>22172144</v>
      </c>
      <c r="F70" s="83">
        <f>F71</f>
        <v>22172144</v>
      </c>
      <c r="G70" s="98"/>
    </row>
    <row r="71" spans="1:7" ht="39" customHeight="1" outlineLevel="5">
      <c r="A71" s="46" t="s">
        <v>33</v>
      </c>
      <c r="B71" s="47" t="s">
        <v>24</v>
      </c>
      <c r="C71" s="47" t="s">
        <v>130</v>
      </c>
      <c r="D71" s="47" t="s">
        <v>6</v>
      </c>
      <c r="E71" s="83">
        <f>E72+E74+E76</f>
        <v>22172144</v>
      </c>
      <c r="F71" s="83">
        <f>F72+F74+F76</f>
        <v>22172144</v>
      </c>
      <c r="G71" s="98"/>
    </row>
    <row r="72" spans="1:7" ht="55.5" customHeight="1" outlineLevel="6">
      <c r="A72" s="46" t="s">
        <v>11</v>
      </c>
      <c r="B72" s="47" t="s">
        <v>24</v>
      </c>
      <c r="C72" s="47" t="s">
        <v>130</v>
      </c>
      <c r="D72" s="47" t="s">
        <v>12</v>
      </c>
      <c r="E72" s="83">
        <f>E73</f>
        <v>11370694</v>
      </c>
      <c r="F72" s="83">
        <f>F73</f>
        <v>11370694</v>
      </c>
      <c r="G72" s="98"/>
    </row>
    <row r="73" spans="1:7" ht="18.75" outlineLevel="5">
      <c r="A73" s="46" t="s">
        <v>34</v>
      </c>
      <c r="B73" s="47" t="s">
        <v>24</v>
      </c>
      <c r="C73" s="47" t="s">
        <v>130</v>
      </c>
      <c r="D73" s="47" t="s">
        <v>35</v>
      </c>
      <c r="E73" s="83">
        <f>'прил 12'!F74</f>
        <v>11370694</v>
      </c>
      <c r="F73" s="83">
        <f>'прил 12'!G74</f>
        <v>11370694</v>
      </c>
      <c r="G73" s="98"/>
    </row>
    <row r="74" spans="1:7" ht="18" customHeight="1" outlineLevel="6">
      <c r="A74" s="46" t="s">
        <v>15</v>
      </c>
      <c r="B74" s="47" t="s">
        <v>24</v>
      </c>
      <c r="C74" s="47" t="s">
        <v>130</v>
      </c>
      <c r="D74" s="47" t="s">
        <v>16</v>
      </c>
      <c r="E74" s="83">
        <f>E75</f>
        <v>10000000</v>
      </c>
      <c r="F74" s="83">
        <f>F75</f>
        <v>10000000</v>
      </c>
      <c r="G74" s="98"/>
    </row>
    <row r="75" spans="1:7" ht="37.5" outlineLevel="5">
      <c r="A75" s="46" t="s">
        <v>17</v>
      </c>
      <c r="B75" s="47" t="s">
        <v>24</v>
      </c>
      <c r="C75" s="47" t="s">
        <v>130</v>
      </c>
      <c r="D75" s="47" t="s">
        <v>18</v>
      </c>
      <c r="E75" s="83">
        <f>'прил 12'!F76</f>
        <v>10000000</v>
      </c>
      <c r="F75" s="83">
        <f>'прил 12'!G76</f>
        <v>10000000</v>
      </c>
      <c r="G75" s="98"/>
    </row>
    <row r="76" spans="1:7" ht="18.75" outlineLevel="6">
      <c r="A76" s="46" t="s">
        <v>19</v>
      </c>
      <c r="B76" s="47" t="s">
        <v>24</v>
      </c>
      <c r="C76" s="47" t="s">
        <v>130</v>
      </c>
      <c r="D76" s="47" t="s">
        <v>20</v>
      </c>
      <c r="E76" s="83">
        <f>E77</f>
        <v>801450</v>
      </c>
      <c r="F76" s="83">
        <f>F77</f>
        <v>801450</v>
      </c>
      <c r="G76" s="98"/>
    </row>
    <row r="77" spans="1:7" ht="18.75" outlineLevel="2">
      <c r="A77" s="46" t="s">
        <v>21</v>
      </c>
      <c r="B77" s="47" t="s">
        <v>24</v>
      </c>
      <c r="C77" s="47" t="s">
        <v>130</v>
      </c>
      <c r="D77" s="47" t="s">
        <v>22</v>
      </c>
      <c r="E77" s="83">
        <f>'прил 12'!F78</f>
        <v>801450</v>
      </c>
      <c r="F77" s="83">
        <f>'прил 12'!G78</f>
        <v>801450</v>
      </c>
      <c r="G77" s="98"/>
    </row>
    <row r="78" spans="1:7" ht="18.75" outlineLevel="2">
      <c r="A78" s="182" t="s">
        <v>774</v>
      </c>
      <c r="B78" s="181" t="s">
        <v>24</v>
      </c>
      <c r="C78" s="181" t="s">
        <v>714</v>
      </c>
      <c r="D78" s="181" t="s">
        <v>6</v>
      </c>
      <c r="E78" s="83">
        <f>E79+E82</f>
        <v>2100000</v>
      </c>
      <c r="F78" s="83">
        <f>F79+F82</f>
        <v>2100000</v>
      </c>
      <c r="G78" s="98"/>
    </row>
    <row r="79" spans="1:7" ht="37.5" outlineLevel="2">
      <c r="A79" s="34" t="s">
        <v>742</v>
      </c>
      <c r="B79" s="181" t="s">
        <v>24</v>
      </c>
      <c r="C79" s="181" t="s">
        <v>713</v>
      </c>
      <c r="D79" s="181" t="s">
        <v>6</v>
      </c>
      <c r="E79" s="83">
        <f>E80</f>
        <v>500000</v>
      </c>
      <c r="F79" s="83">
        <f>F80</f>
        <v>500000</v>
      </c>
      <c r="G79" s="98"/>
    </row>
    <row r="80" spans="1:7" ht="37.5" outlineLevel="2">
      <c r="A80" s="182" t="s">
        <v>15</v>
      </c>
      <c r="B80" s="181" t="s">
        <v>24</v>
      </c>
      <c r="C80" s="181" t="s">
        <v>713</v>
      </c>
      <c r="D80" s="181" t="s">
        <v>16</v>
      </c>
      <c r="E80" s="83">
        <f>E81</f>
        <v>500000</v>
      </c>
      <c r="F80" s="83">
        <f>F81</f>
        <v>500000</v>
      </c>
      <c r="G80" s="98"/>
    </row>
    <row r="81" spans="1:7" ht="37.5" outlineLevel="2">
      <c r="A81" s="182" t="s">
        <v>17</v>
      </c>
      <c r="B81" s="181" t="s">
        <v>24</v>
      </c>
      <c r="C81" s="181" t="s">
        <v>713</v>
      </c>
      <c r="D81" s="181" t="s">
        <v>18</v>
      </c>
      <c r="E81" s="83">
        <f>'прил 12'!F82</f>
        <v>500000</v>
      </c>
      <c r="F81" s="83">
        <f>'прил 12'!G82</f>
        <v>500000</v>
      </c>
      <c r="G81" s="98"/>
    </row>
    <row r="82" spans="1:7" ht="37.5" outlineLevel="2">
      <c r="A82" s="182" t="s">
        <v>712</v>
      </c>
      <c r="B82" s="181" t="s">
        <v>24</v>
      </c>
      <c r="C82" s="181" t="s">
        <v>711</v>
      </c>
      <c r="D82" s="181" t="s">
        <v>6</v>
      </c>
      <c r="E82" s="83">
        <f>E83</f>
        <v>1600000</v>
      </c>
      <c r="F82" s="83">
        <f>F83</f>
        <v>1600000</v>
      </c>
      <c r="G82" s="98"/>
    </row>
    <row r="83" spans="1:7" ht="37.5" outlineLevel="2">
      <c r="A83" s="182" t="s">
        <v>15</v>
      </c>
      <c r="B83" s="181" t="s">
        <v>24</v>
      </c>
      <c r="C83" s="181" t="s">
        <v>711</v>
      </c>
      <c r="D83" s="181" t="s">
        <v>16</v>
      </c>
      <c r="E83" s="83">
        <f>E84</f>
        <v>1600000</v>
      </c>
      <c r="F83" s="83">
        <f>F84</f>
        <v>1600000</v>
      </c>
      <c r="G83" s="98"/>
    </row>
    <row r="84" spans="1:7" ht="37.5" outlineLevel="2">
      <c r="A84" s="182" t="s">
        <v>17</v>
      </c>
      <c r="B84" s="181" t="s">
        <v>24</v>
      </c>
      <c r="C84" s="181" t="s">
        <v>711</v>
      </c>
      <c r="D84" s="181" t="s">
        <v>18</v>
      </c>
      <c r="E84" s="83">
        <f>'прил 12'!F85</f>
        <v>1600000</v>
      </c>
      <c r="F84" s="83">
        <f>'прил 12'!G85</f>
        <v>1600000</v>
      </c>
      <c r="G84" s="98"/>
    </row>
    <row r="85" spans="1:7" ht="37.5" outlineLevel="4">
      <c r="A85" s="77" t="s">
        <v>434</v>
      </c>
      <c r="B85" s="62" t="s">
        <v>24</v>
      </c>
      <c r="C85" s="62" t="s">
        <v>131</v>
      </c>
      <c r="D85" s="62" t="s">
        <v>6</v>
      </c>
      <c r="E85" s="83">
        <f aca="true" t="shared" si="2" ref="E85:F88">E86</f>
        <v>50000</v>
      </c>
      <c r="F85" s="83">
        <f t="shared" si="2"/>
        <v>50000</v>
      </c>
      <c r="G85" s="98"/>
    </row>
    <row r="86" spans="1:7" ht="21" customHeight="1" outlineLevel="5">
      <c r="A86" s="46" t="s">
        <v>325</v>
      </c>
      <c r="B86" s="47" t="s">
        <v>24</v>
      </c>
      <c r="C86" s="47" t="s">
        <v>234</v>
      </c>
      <c r="D86" s="47" t="s">
        <v>6</v>
      </c>
      <c r="E86" s="83">
        <f t="shared" si="2"/>
        <v>50000</v>
      </c>
      <c r="F86" s="83">
        <f t="shared" si="2"/>
        <v>50000</v>
      </c>
      <c r="G86" s="98"/>
    </row>
    <row r="87" spans="1:7" ht="18" customHeight="1" outlineLevel="6">
      <c r="A87" s="46" t="s">
        <v>326</v>
      </c>
      <c r="B87" s="47" t="s">
        <v>24</v>
      </c>
      <c r="C87" s="47" t="s">
        <v>327</v>
      </c>
      <c r="D87" s="47" t="s">
        <v>6</v>
      </c>
      <c r="E87" s="83">
        <f t="shared" si="2"/>
        <v>50000</v>
      </c>
      <c r="F87" s="83">
        <f t="shared" si="2"/>
        <v>50000</v>
      </c>
      <c r="G87" s="98"/>
    </row>
    <row r="88" spans="1:7" ht="18" customHeight="1" outlineLevel="6">
      <c r="A88" s="46" t="s">
        <v>15</v>
      </c>
      <c r="B88" s="47" t="s">
        <v>24</v>
      </c>
      <c r="C88" s="47" t="s">
        <v>327</v>
      </c>
      <c r="D88" s="47" t="s">
        <v>16</v>
      </c>
      <c r="E88" s="83">
        <f t="shared" si="2"/>
        <v>50000</v>
      </c>
      <c r="F88" s="83">
        <f t="shared" si="2"/>
        <v>50000</v>
      </c>
      <c r="G88" s="98"/>
    </row>
    <row r="89" spans="1:7" ht="41.25" customHeight="1" outlineLevel="6">
      <c r="A89" s="46" t="s">
        <v>17</v>
      </c>
      <c r="B89" s="47" t="s">
        <v>24</v>
      </c>
      <c r="C89" s="47" t="s">
        <v>327</v>
      </c>
      <c r="D89" s="47" t="s">
        <v>18</v>
      </c>
      <c r="E89" s="83">
        <f>'прил 12'!F90</f>
        <v>50000</v>
      </c>
      <c r="F89" s="83">
        <f>'прил 12'!G90</f>
        <v>50000</v>
      </c>
      <c r="G89" s="98"/>
    </row>
    <row r="90" spans="1:7" ht="38.25" customHeight="1" outlineLevel="6">
      <c r="A90" s="77" t="s">
        <v>435</v>
      </c>
      <c r="B90" s="62" t="s">
        <v>24</v>
      </c>
      <c r="C90" s="62" t="s">
        <v>318</v>
      </c>
      <c r="D90" s="62" t="s">
        <v>6</v>
      </c>
      <c r="E90" s="83">
        <f>E91</f>
        <v>2021373.5</v>
      </c>
      <c r="F90" s="83">
        <f>F91</f>
        <v>2021373.5</v>
      </c>
      <c r="G90" s="98"/>
    </row>
    <row r="91" spans="1:7" ht="37.5" outlineLevel="6">
      <c r="A91" s="49" t="s">
        <v>328</v>
      </c>
      <c r="B91" s="47" t="s">
        <v>24</v>
      </c>
      <c r="C91" s="47" t="s">
        <v>319</v>
      </c>
      <c r="D91" s="47" t="s">
        <v>6</v>
      </c>
      <c r="E91" s="83">
        <f>E92+E95</f>
        <v>2021373.5</v>
      </c>
      <c r="F91" s="83">
        <f>F92+F95</f>
        <v>2021373.5</v>
      </c>
      <c r="G91" s="98"/>
    </row>
    <row r="92" spans="1:7" ht="39.75" customHeight="1" outlineLevel="6">
      <c r="A92" s="49" t="s">
        <v>329</v>
      </c>
      <c r="B92" s="47" t="s">
        <v>24</v>
      </c>
      <c r="C92" s="47" t="s">
        <v>330</v>
      </c>
      <c r="D92" s="47" t="s">
        <v>6</v>
      </c>
      <c r="E92" s="83">
        <f>E93</f>
        <v>1977216</v>
      </c>
      <c r="F92" s="83">
        <f>F93</f>
        <v>1977216</v>
      </c>
      <c r="G92" s="98"/>
    </row>
    <row r="93" spans="1:7" ht="21.75" customHeight="1" outlineLevel="6">
      <c r="A93" s="46" t="s">
        <v>15</v>
      </c>
      <c r="B93" s="47" t="s">
        <v>24</v>
      </c>
      <c r="C93" s="47" t="s">
        <v>330</v>
      </c>
      <c r="D93" s="47" t="s">
        <v>16</v>
      </c>
      <c r="E93" s="83">
        <f>E94</f>
        <v>1977216</v>
      </c>
      <c r="F93" s="83">
        <f>F94</f>
        <v>1977216</v>
      </c>
      <c r="G93" s="98"/>
    </row>
    <row r="94" spans="1:7" ht="37.5" outlineLevel="6">
      <c r="A94" s="46" t="s">
        <v>17</v>
      </c>
      <c r="B94" s="47" t="s">
        <v>24</v>
      </c>
      <c r="C94" s="47" t="s">
        <v>330</v>
      </c>
      <c r="D94" s="47" t="s">
        <v>18</v>
      </c>
      <c r="E94" s="83">
        <f>'прил 12'!F95+'прил 12'!F31</f>
        <v>1977216</v>
      </c>
      <c r="F94" s="83">
        <f>'прил 12'!G95+'прил 12'!G31</f>
        <v>1977216</v>
      </c>
      <c r="G94" s="98"/>
    </row>
    <row r="95" spans="1:7" ht="19.5" customHeight="1" outlineLevel="6">
      <c r="A95" s="49" t="s">
        <v>331</v>
      </c>
      <c r="B95" s="47" t="s">
        <v>24</v>
      </c>
      <c r="C95" s="47" t="s">
        <v>320</v>
      </c>
      <c r="D95" s="47" t="s">
        <v>6</v>
      </c>
      <c r="E95" s="83">
        <f>E96</f>
        <v>44157.5</v>
      </c>
      <c r="F95" s="83">
        <f>F96</f>
        <v>44157.5</v>
      </c>
      <c r="G95" s="98"/>
    </row>
    <row r="96" spans="1:7" ht="17.25" customHeight="1" outlineLevel="6">
      <c r="A96" s="46" t="s">
        <v>15</v>
      </c>
      <c r="B96" s="47" t="s">
        <v>24</v>
      </c>
      <c r="C96" s="47" t="s">
        <v>320</v>
      </c>
      <c r="D96" s="47" t="s">
        <v>16</v>
      </c>
      <c r="E96" s="83">
        <f>E97</f>
        <v>44157.5</v>
      </c>
      <c r="F96" s="83">
        <f>F97</f>
        <v>44157.5</v>
      </c>
      <c r="G96" s="98"/>
    </row>
    <row r="97" spans="1:7" ht="37.5" outlineLevel="6">
      <c r="A97" s="46" t="s">
        <v>17</v>
      </c>
      <c r="B97" s="47" t="s">
        <v>24</v>
      </c>
      <c r="C97" s="47" t="s">
        <v>320</v>
      </c>
      <c r="D97" s="47" t="s">
        <v>18</v>
      </c>
      <c r="E97" s="83">
        <f>'прил 12'!F98</f>
        <v>44157.5</v>
      </c>
      <c r="F97" s="83">
        <f>'прил 12'!G98</f>
        <v>44157.5</v>
      </c>
      <c r="G97" s="98"/>
    </row>
    <row r="98" spans="1:7" ht="39.75" customHeight="1" outlineLevel="4">
      <c r="A98" s="77" t="s">
        <v>383</v>
      </c>
      <c r="B98" s="62" t="s">
        <v>24</v>
      </c>
      <c r="C98" s="62" t="s">
        <v>332</v>
      </c>
      <c r="D98" s="62" t="s">
        <v>6</v>
      </c>
      <c r="E98" s="83">
        <f>E99</f>
        <v>1600000</v>
      </c>
      <c r="F98" s="83">
        <f>F99</f>
        <v>1600000</v>
      </c>
      <c r="G98" s="98"/>
    </row>
    <row r="99" spans="1:7" ht="39.75" customHeight="1" outlineLevel="5">
      <c r="A99" s="46" t="s">
        <v>215</v>
      </c>
      <c r="B99" s="47" t="s">
        <v>24</v>
      </c>
      <c r="C99" s="47" t="s">
        <v>333</v>
      </c>
      <c r="D99" s="47" t="s">
        <v>6</v>
      </c>
      <c r="E99" s="83">
        <f>E100</f>
        <v>1600000</v>
      </c>
      <c r="F99" s="83">
        <f>F100</f>
        <v>1600000</v>
      </c>
      <c r="G99" s="98"/>
    </row>
    <row r="100" spans="1:7" ht="36" customHeight="1" outlineLevel="6">
      <c r="A100" s="46" t="s">
        <v>32</v>
      </c>
      <c r="B100" s="47" t="s">
        <v>24</v>
      </c>
      <c r="C100" s="47" t="s">
        <v>334</v>
      </c>
      <c r="D100" s="47" t="s">
        <v>6</v>
      </c>
      <c r="E100" s="83">
        <f>E101+E103</f>
        <v>1600000</v>
      </c>
      <c r="F100" s="83">
        <f>F101+F103</f>
        <v>1600000</v>
      </c>
      <c r="G100" s="98"/>
    </row>
    <row r="101" spans="1:7" ht="19.5" customHeight="1" outlineLevel="5">
      <c r="A101" s="46" t="s">
        <v>15</v>
      </c>
      <c r="B101" s="47" t="s">
        <v>24</v>
      </c>
      <c r="C101" s="47" t="s">
        <v>334</v>
      </c>
      <c r="D101" s="47" t="s">
        <v>16</v>
      </c>
      <c r="E101" s="83">
        <f>E102</f>
        <v>1460000</v>
      </c>
      <c r="F101" s="83">
        <f>F102</f>
        <v>1460000</v>
      </c>
      <c r="G101" s="98"/>
    </row>
    <row r="102" spans="1:7" ht="37.5" outlineLevel="6">
      <c r="A102" s="46" t="s">
        <v>17</v>
      </c>
      <c r="B102" s="47" t="s">
        <v>24</v>
      </c>
      <c r="C102" s="47" t="s">
        <v>334</v>
      </c>
      <c r="D102" s="47" t="s">
        <v>18</v>
      </c>
      <c r="E102" s="83">
        <f>'прил 12'!F103</f>
        <v>1460000</v>
      </c>
      <c r="F102" s="83">
        <f>'прил 12'!G103</f>
        <v>1460000</v>
      </c>
      <c r="G102" s="98"/>
    </row>
    <row r="103" spans="1:7" ht="19.5" customHeight="1" outlineLevel="4">
      <c r="A103" s="46" t="s">
        <v>19</v>
      </c>
      <c r="B103" s="47" t="s">
        <v>24</v>
      </c>
      <c r="C103" s="47" t="s">
        <v>334</v>
      </c>
      <c r="D103" s="47" t="s">
        <v>20</v>
      </c>
      <c r="E103" s="83">
        <f>E104</f>
        <v>140000</v>
      </c>
      <c r="F103" s="83">
        <f>F104</f>
        <v>140000</v>
      </c>
      <c r="G103" s="98"/>
    </row>
    <row r="104" spans="1:7" ht="19.5" customHeight="1" outlineLevel="5">
      <c r="A104" s="46" t="s">
        <v>21</v>
      </c>
      <c r="B104" s="47" t="s">
        <v>24</v>
      </c>
      <c r="C104" s="47" t="s">
        <v>334</v>
      </c>
      <c r="D104" s="47" t="s">
        <v>22</v>
      </c>
      <c r="E104" s="83">
        <f>'прил 12'!F105</f>
        <v>140000</v>
      </c>
      <c r="F104" s="83">
        <f>'прил 12'!G105</f>
        <v>140000</v>
      </c>
      <c r="G104" s="98"/>
    </row>
    <row r="105" spans="1:7" ht="18.75" outlineLevel="6">
      <c r="A105" s="46" t="s">
        <v>198</v>
      </c>
      <c r="B105" s="47" t="s">
        <v>24</v>
      </c>
      <c r="C105" s="47" t="s">
        <v>127</v>
      </c>
      <c r="D105" s="47" t="s">
        <v>6</v>
      </c>
      <c r="E105" s="83">
        <f>E106+E115+E118+E121+E111</f>
        <v>44372653</v>
      </c>
      <c r="F105" s="83">
        <f>F106+F115+F118+F121+F111</f>
        <v>45939885.95</v>
      </c>
      <c r="G105" s="98"/>
    </row>
    <row r="106" spans="1:7" ht="39" customHeight="1" outlineLevel="5">
      <c r="A106" s="46" t="s">
        <v>509</v>
      </c>
      <c r="B106" s="47" t="s">
        <v>24</v>
      </c>
      <c r="C106" s="47" t="s">
        <v>510</v>
      </c>
      <c r="D106" s="47" t="s">
        <v>6</v>
      </c>
      <c r="E106" s="83">
        <f>E107+E109</f>
        <v>36378471</v>
      </c>
      <c r="F106" s="83">
        <f>F107+F109</f>
        <v>37757327.95</v>
      </c>
      <c r="G106" s="98"/>
    </row>
    <row r="107" spans="1:7" ht="54.75" customHeight="1" outlineLevel="6">
      <c r="A107" s="46" t="s">
        <v>11</v>
      </c>
      <c r="B107" s="47" t="s">
        <v>24</v>
      </c>
      <c r="C107" s="47" t="s">
        <v>510</v>
      </c>
      <c r="D107" s="47" t="s">
        <v>12</v>
      </c>
      <c r="E107" s="83">
        <f>E108</f>
        <v>36358471</v>
      </c>
      <c r="F107" s="83">
        <f>F108</f>
        <v>37737327.95</v>
      </c>
      <c r="G107" s="98"/>
    </row>
    <row r="108" spans="1:7" ht="18" customHeight="1" outlineLevel="4">
      <c r="A108" s="46" t="s">
        <v>13</v>
      </c>
      <c r="B108" s="47" t="s">
        <v>24</v>
      </c>
      <c r="C108" s="47" t="s">
        <v>510</v>
      </c>
      <c r="D108" s="47" t="s">
        <v>14</v>
      </c>
      <c r="E108" s="83">
        <f>'прил 12'!F109</f>
        <v>36358471</v>
      </c>
      <c r="F108" s="83">
        <f>'прил 12'!G109</f>
        <v>37737327.95</v>
      </c>
      <c r="G108" s="98"/>
    </row>
    <row r="109" spans="1:7" ht="18" customHeight="1" outlineLevel="5">
      <c r="A109" s="46" t="s">
        <v>15</v>
      </c>
      <c r="B109" s="47" t="s">
        <v>24</v>
      </c>
      <c r="C109" s="47" t="s">
        <v>510</v>
      </c>
      <c r="D109" s="47" t="s">
        <v>16</v>
      </c>
      <c r="E109" s="83">
        <f>E110</f>
        <v>20000</v>
      </c>
      <c r="F109" s="83">
        <f>F110</f>
        <v>20000</v>
      </c>
      <c r="G109" s="98"/>
    </row>
    <row r="110" spans="1:7" ht="37.5" outlineLevel="6">
      <c r="A110" s="46" t="s">
        <v>17</v>
      </c>
      <c r="B110" s="47" t="s">
        <v>24</v>
      </c>
      <c r="C110" s="47" t="s">
        <v>510</v>
      </c>
      <c r="D110" s="47" t="s">
        <v>18</v>
      </c>
      <c r="E110" s="83">
        <f>'прил 12'!F111</f>
        <v>20000</v>
      </c>
      <c r="F110" s="83">
        <f>'прил 12'!G111</f>
        <v>20000</v>
      </c>
      <c r="G110" s="98"/>
    </row>
    <row r="111" spans="1:7" ht="37.5" outlineLevel="6">
      <c r="A111" s="182" t="s">
        <v>710</v>
      </c>
      <c r="B111" s="181" t="s">
        <v>24</v>
      </c>
      <c r="C111" s="181" t="s">
        <v>708</v>
      </c>
      <c r="D111" s="181" t="s">
        <v>6</v>
      </c>
      <c r="E111" s="83">
        <f>E112</f>
        <v>150000</v>
      </c>
      <c r="F111" s="83">
        <f>F112</f>
        <v>150000</v>
      </c>
      <c r="G111" s="98"/>
    </row>
    <row r="112" spans="1:7" ht="18.75" outlineLevel="6">
      <c r="A112" s="182" t="s">
        <v>19</v>
      </c>
      <c r="B112" s="181" t="s">
        <v>24</v>
      </c>
      <c r="C112" s="181" t="s">
        <v>708</v>
      </c>
      <c r="D112" s="181" t="s">
        <v>20</v>
      </c>
      <c r="E112" s="83">
        <f>E113+E114</f>
        <v>150000</v>
      </c>
      <c r="F112" s="83">
        <f>F113+F114</f>
        <v>150000</v>
      </c>
      <c r="G112" s="98"/>
    </row>
    <row r="113" spans="1:7" ht="29.25" customHeight="1" outlineLevel="6">
      <c r="A113" s="182" t="s">
        <v>740</v>
      </c>
      <c r="B113" s="181" t="s">
        <v>24</v>
      </c>
      <c r="C113" s="181" t="s">
        <v>708</v>
      </c>
      <c r="D113" s="228" t="s">
        <v>741</v>
      </c>
      <c r="E113" s="83"/>
      <c r="F113" s="83"/>
      <c r="G113" s="98"/>
    </row>
    <row r="114" spans="1:7" ht="24" customHeight="1" outlineLevel="6">
      <c r="A114" s="182" t="s">
        <v>709</v>
      </c>
      <c r="B114" s="181" t="s">
        <v>24</v>
      </c>
      <c r="C114" s="181" t="s">
        <v>708</v>
      </c>
      <c r="D114" s="181" t="s">
        <v>22</v>
      </c>
      <c r="E114" s="83">
        <f>'прил 12'!F115</f>
        <v>150000</v>
      </c>
      <c r="F114" s="83">
        <f>'прил 12'!G115</f>
        <v>150000</v>
      </c>
      <c r="G114" s="98"/>
    </row>
    <row r="115" spans="1:7" ht="37.5" outlineLevel="6">
      <c r="A115" s="46" t="s">
        <v>555</v>
      </c>
      <c r="B115" s="47" t="s">
        <v>24</v>
      </c>
      <c r="C115" s="47" t="s">
        <v>517</v>
      </c>
      <c r="D115" s="47" t="s">
        <v>6</v>
      </c>
      <c r="E115" s="83">
        <f>E116</f>
        <v>200000</v>
      </c>
      <c r="F115" s="83">
        <f>F116</f>
        <v>200000</v>
      </c>
      <c r="G115" s="98"/>
    </row>
    <row r="116" spans="1:7" ht="18" customHeight="1" outlineLevel="6">
      <c r="A116" s="46" t="s">
        <v>15</v>
      </c>
      <c r="B116" s="47" t="s">
        <v>24</v>
      </c>
      <c r="C116" s="47" t="s">
        <v>517</v>
      </c>
      <c r="D116" s="47" t="s">
        <v>16</v>
      </c>
      <c r="E116" s="83">
        <f>E117</f>
        <v>200000</v>
      </c>
      <c r="F116" s="83">
        <f>F117</f>
        <v>200000</v>
      </c>
      <c r="G116" s="98"/>
    </row>
    <row r="117" spans="1:7" ht="38.25" customHeight="1" outlineLevel="4">
      <c r="A117" s="46" t="s">
        <v>17</v>
      </c>
      <c r="B117" s="47" t="s">
        <v>24</v>
      </c>
      <c r="C117" s="47" t="s">
        <v>517</v>
      </c>
      <c r="D117" s="47" t="s">
        <v>18</v>
      </c>
      <c r="E117" s="83">
        <f>'прил 12'!F123</f>
        <v>200000</v>
      </c>
      <c r="F117" s="83">
        <f>'прил 12'!G123</f>
        <v>200000</v>
      </c>
      <c r="G117" s="98"/>
    </row>
    <row r="118" spans="1:7" ht="18.75" customHeight="1" outlineLevel="5">
      <c r="A118" s="46" t="s">
        <v>547</v>
      </c>
      <c r="B118" s="47" t="s">
        <v>24</v>
      </c>
      <c r="C118" s="47" t="s">
        <v>548</v>
      </c>
      <c r="D118" s="47" t="s">
        <v>6</v>
      </c>
      <c r="E118" s="83">
        <f>E119</f>
        <v>104000</v>
      </c>
      <c r="F118" s="83">
        <f>F119</f>
        <v>104000</v>
      </c>
      <c r="G118" s="98"/>
    </row>
    <row r="119" spans="1:7" ht="18.75" customHeight="1" outlineLevel="6">
      <c r="A119" s="46" t="s">
        <v>15</v>
      </c>
      <c r="B119" s="47" t="s">
        <v>24</v>
      </c>
      <c r="C119" s="47" t="s">
        <v>548</v>
      </c>
      <c r="D119" s="47" t="s">
        <v>16</v>
      </c>
      <c r="E119" s="83">
        <f>E120</f>
        <v>104000</v>
      </c>
      <c r="F119" s="83">
        <f>F120</f>
        <v>104000</v>
      </c>
      <c r="G119" s="98"/>
    </row>
    <row r="120" spans="1:7" ht="37.5" outlineLevel="5">
      <c r="A120" s="46" t="s">
        <v>17</v>
      </c>
      <c r="B120" s="47" t="s">
        <v>24</v>
      </c>
      <c r="C120" s="47" t="s">
        <v>548</v>
      </c>
      <c r="D120" s="47" t="s">
        <v>18</v>
      </c>
      <c r="E120" s="83">
        <f>'прил 12'!F483</f>
        <v>104000</v>
      </c>
      <c r="F120" s="83">
        <f>'прил 12'!G483</f>
        <v>104000</v>
      </c>
      <c r="G120" s="98"/>
    </row>
    <row r="121" spans="1:7" ht="18.75" outlineLevel="6">
      <c r="A121" s="46" t="s">
        <v>278</v>
      </c>
      <c r="B121" s="47" t="s">
        <v>24</v>
      </c>
      <c r="C121" s="47" t="s">
        <v>277</v>
      </c>
      <c r="D121" s="47" t="s">
        <v>6</v>
      </c>
      <c r="E121" s="83">
        <f>E145+E122+E130+E135+E140+E127</f>
        <v>7540182</v>
      </c>
      <c r="F121" s="83">
        <f>F145+F122+F130+F135+F140+F127</f>
        <v>7728558</v>
      </c>
      <c r="G121" s="98"/>
    </row>
    <row r="122" spans="1:7" ht="58.5" customHeight="1" outlineLevel="3">
      <c r="A122" s="29" t="s">
        <v>414</v>
      </c>
      <c r="B122" s="47" t="s">
        <v>24</v>
      </c>
      <c r="C122" s="47" t="s">
        <v>279</v>
      </c>
      <c r="D122" s="47" t="s">
        <v>6</v>
      </c>
      <c r="E122" s="83">
        <f>E123+E125</f>
        <v>1414316</v>
      </c>
      <c r="F122" s="83">
        <f>F123+F125</f>
        <v>1414316</v>
      </c>
      <c r="G122" s="98"/>
    </row>
    <row r="123" spans="1:7" ht="55.5" customHeight="1" outlineLevel="4">
      <c r="A123" s="46" t="s">
        <v>11</v>
      </c>
      <c r="B123" s="47" t="s">
        <v>24</v>
      </c>
      <c r="C123" s="47" t="s">
        <v>279</v>
      </c>
      <c r="D123" s="47" t="s">
        <v>12</v>
      </c>
      <c r="E123" s="83">
        <f>E124</f>
        <v>1399316</v>
      </c>
      <c r="F123" s="83">
        <f>F124</f>
        <v>1399316</v>
      </c>
      <c r="G123" s="98"/>
    </row>
    <row r="124" spans="1:7" ht="18" customHeight="1" outlineLevel="5">
      <c r="A124" s="46" t="s">
        <v>13</v>
      </c>
      <c r="B124" s="47" t="s">
        <v>24</v>
      </c>
      <c r="C124" s="47" t="s">
        <v>279</v>
      </c>
      <c r="D124" s="47" t="s">
        <v>14</v>
      </c>
      <c r="E124" s="83">
        <f>'прил 12'!F127</f>
        <v>1399316</v>
      </c>
      <c r="F124" s="83">
        <f>'прил 12'!G127</f>
        <v>1399316</v>
      </c>
      <c r="G124" s="98"/>
    </row>
    <row r="125" spans="1:7" ht="18" customHeight="1" outlineLevel="6">
      <c r="A125" s="46" t="s">
        <v>15</v>
      </c>
      <c r="B125" s="47" t="s">
        <v>24</v>
      </c>
      <c r="C125" s="47" t="s">
        <v>279</v>
      </c>
      <c r="D125" s="47" t="s">
        <v>16</v>
      </c>
      <c r="E125" s="83">
        <f>E126</f>
        <v>15000</v>
      </c>
      <c r="F125" s="83">
        <f>F126</f>
        <v>15000</v>
      </c>
      <c r="G125" s="98"/>
    </row>
    <row r="126" spans="1:7" s="3" customFormat="1" ht="37.5">
      <c r="A126" s="46" t="s">
        <v>17</v>
      </c>
      <c r="B126" s="47" t="s">
        <v>24</v>
      </c>
      <c r="C126" s="47" t="s">
        <v>279</v>
      </c>
      <c r="D126" s="47" t="s">
        <v>18</v>
      </c>
      <c r="E126" s="83">
        <f>'прил 12'!F129</f>
        <v>15000</v>
      </c>
      <c r="F126" s="83">
        <f>'прил 12'!G129</f>
        <v>15000</v>
      </c>
      <c r="G126" s="98"/>
    </row>
    <row r="127" spans="1:7" s="3" customFormat="1" ht="75">
      <c r="A127" s="182" t="s">
        <v>748</v>
      </c>
      <c r="B127" s="181" t="s">
        <v>24</v>
      </c>
      <c r="C127" s="181" t="s">
        <v>747</v>
      </c>
      <c r="D127" s="181" t="s">
        <v>6</v>
      </c>
      <c r="E127" s="83">
        <f>E128</f>
        <v>353579</v>
      </c>
      <c r="F127" s="83">
        <f>F128</f>
        <v>353579</v>
      </c>
      <c r="G127" s="98"/>
    </row>
    <row r="128" spans="1:7" s="3" customFormat="1" ht="37.5">
      <c r="A128" s="182" t="s">
        <v>13</v>
      </c>
      <c r="B128" s="181" t="s">
        <v>24</v>
      </c>
      <c r="C128" s="181" t="s">
        <v>747</v>
      </c>
      <c r="D128" s="181" t="s">
        <v>12</v>
      </c>
      <c r="E128" s="83">
        <f>E129</f>
        <v>353579</v>
      </c>
      <c r="F128" s="83">
        <f>F129</f>
        <v>353579</v>
      </c>
      <c r="G128" s="98"/>
    </row>
    <row r="129" spans="1:7" s="3" customFormat="1" ht="37.5">
      <c r="A129" s="182" t="s">
        <v>15</v>
      </c>
      <c r="B129" s="181" t="s">
        <v>24</v>
      </c>
      <c r="C129" s="181" t="s">
        <v>747</v>
      </c>
      <c r="D129" s="181" t="s">
        <v>14</v>
      </c>
      <c r="E129" s="83">
        <f>'прил 12'!F132</f>
        <v>353579</v>
      </c>
      <c r="F129" s="83">
        <f>'прил 12'!G132</f>
        <v>353579</v>
      </c>
      <c r="G129" s="98"/>
    </row>
    <row r="130" spans="1:7" ht="20.25" customHeight="1" outlineLevel="1">
      <c r="A130" s="29" t="s">
        <v>595</v>
      </c>
      <c r="B130" s="47" t="s">
        <v>24</v>
      </c>
      <c r="C130" s="47" t="s">
        <v>602</v>
      </c>
      <c r="D130" s="47" t="s">
        <v>6</v>
      </c>
      <c r="E130" s="83">
        <f>E131+E133</f>
        <v>2174817</v>
      </c>
      <c r="F130" s="83">
        <f>F131+F133</f>
        <v>2256758</v>
      </c>
      <c r="G130" s="98"/>
    </row>
    <row r="131" spans="1:7" ht="54.75" customHeight="1" outlineLevel="3">
      <c r="A131" s="46" t="s">
        <v>11</v>
      </c>
      <c r="B131" s="47" t="s">
        <v>24</v>
      </c>
      <c r="C131" s="47" t="s">
        <v>602</v>
      </c>
      <c r="D131" s="47" t="s">
        <v>12</v>
      </c>
      <c r="E131" s="83">
        <f>E132</f>
        <v>2159817</v>
      </c>
      <c r="F131" s="83">
        <f>F132</f>
        <v>2241758</v>
      </c>
      <c r="G131" s="98"/>
    </row>
    <row r="132" spans="1:7" ht="18" customHeight="1" outlineLevel="4">
      <c r="A132" s="46" t="s">
        <v>13</v>
      </c>
      <c r="B132" s="47" t="s">
        <v>24</v>
      </c>
      <c r="C132" s="47" t="s">
        <v>602</v>
      </c>
      <c r="D132" s="47" t="s">
        <v>14</v>
      </c>
      <c r="E132" s="83">
        <f>'прил 12'!F135</f>
        <v>2159817</v>
      </c>
      <c r="F132" s="83">
        <f>'прил 12'!G135</f>
        <v>2241758</v>
      </c>
      <c r="G132" s="98"/>
    </row>
    <row r="133" spans="1:7" ht="18" customHeight="1" outlineLevel="5">
      <c r="A133" s="46" t="s">
        <v>15</v>
      </c>
      <c r="B133" s="47" t="s">
        <v>24</v>
      </c>
      <c r="C133" s="47" t="s">
        <v>602</v>
      </c>
      <c r="D133" s="47" t="s">
        <v>16</v>
      </c>
      <c r="E133" s="83">
        <f>E134</f>
        <v>15000</v>
      </c>
      <c r="F133" s="83">
        <f>F134</f>
        <v>15000</v>
      </c>
      <c r="G133" s="98"/>
    </row>
    <row r="134" spans="1:7" ht="37.5" outlineLevel="6">
      <c r="A134" s="46" t="s">
        <v>17</v>
      </c>
      <c r="B134" s="47" t="s">
        <v>24</v>
      </c>
      <c r="C134" s="47" t="s">
        <v>602</v>
      </c>
      <c r="D134" s="47" t="s">
        <v>18</v>
      </c>
      <c r="E134" s="83">
        <f>'прил 12'!F137</f>
        <v>15000</v>
      </c>
      <c r="F134" s="83">
        <f>'прил 12'!G137</f>
        <v>15000</v>
      </c>
      <c r="G134" s="98"/>
    </row>
    <row r="135" spans="1:7" s="3" customFormat="1" ht="58.5" customHeight="1">
      <c r="A135" s="29" t="s">
        <v>385</v>
      </c>
      <c r="B135" s="47" t="s">
        <v>24</v>
      </c>
      <c r="C135" s="47" t="s">
        <v>280</v>
      </c>
      <c r="D135" s="47" t="s">
        <v>6</v>
      </c>
      <c r="E135" s="83">
        <f>E136+E138</f>
        <v>861546</v>
      </c>
      <c r="F135" s="83">
        <f>F136+F138</f>
        <v>893408</v>
      </c>
      <c r="G135" s="98"/>
    </row>
    <row r="136" spans="1:7" s="3" customFormat="1" ht="55.5" customHeight="1">
      <c r="A136" s="46" t="s">
        <v>11</v>
      </c>
      <c r="B136" s="47" t="s">
        <v>24</v>
      </c>
      <c r="C136" s="47" t="s">
        <v>280</v>
      </c>
      <c r="D136" s="47" t="s">
        <v>12</v>
      </c>
      <c r="E136" s="83">
        <f>E137</f>
        <v>816546</v>
      </c>
      <c r="F136" s="83">
        <f>F137</f>
        <v>848408</v>
      </c>
      <c r="G136" s="98"/>
    </row>
    <row r="137" spans="1:7" s="3" customFormat="1" ht="18" customHeight="1">
      <c r="A137" s="46" t="s">
        <v>13</v>
      </c>
      <c r="B137" s="47" t="s">
        <v>24</v>
      </c>
      <c r="C137" s="47" t="s">
        <v>280</v>
      </c>
      <c r="D137" s="47" t="s">
        <v>14</v>
      </c>
      <c r="E137" s="83">
        <f>'прил 12'!F140</f>
        <v>816546</v>
      </c>
      <c r="F137" s="83">
        <f>'прил 12'!G140</f>
        <v>848408</v>
      </c>
      <c r="G137" s="98"/>
    </row>
    <row r="138" spans="1:7" s="3" customFormat="1" ht="18" customHeight="1">
      <c r="A138" s="46" t="s">
        <v>15</v>
      </c>
      <c r="B138" s="47" t="s">
        <v>24</v>
      </c>
      <c r="C138" s="47" t="s">
        <v>280</v>
      </c>
      <c r="D138" s="47" t="s">
        <v>16</v>
      </c>
      <c r="E138" s="83">
        <f>E139</f>
        <v>45000</v>
      </c>
      <c r="F138" s="83">
        <f>F139</f>
        <v>45000</v>
      </c>
      <c r="G138" s="98"/>
    </row>
    <row r="139" spans="1:7" s="3" customFormat="1" ht="37.5">
      <c r="A139" s="46" t="s">
        <v>17</v>
      </c>
      <c r="B139" s="47" t="s">
        <v>24</v>
      </c>
      <c r="C139" s="47" t="s">
        <v>280</v>
      </c>
      <c r="D139" s="47" t="s">
        <v>18</v>
      </c>
      <c r="E139" s="83">
        <f>'прил 12'!F142</f>
        <v>45000</v>
      </c>
      <c r="F139" s="83">
        <f>'прил 12'!G142</f>
        <v>45000</v>
      </c>
      <c r="G139" s="98"/>
    </row>
    <row r="140" spans="1:7" s="3" customFormat="1" ht="37.5">
      <c r="A140" s="46" t="s">
        <v>409</v>
      </c>
      <c r="B140" s="47" t="s">
        <v>24</v>
      </c>
      <c r="C140" s="47" t="s">
        <v>410</v>
      </c>
      <c r="D140" s="47" t="s">
        <v>6</v>
      </c>
      <c r="E140" s="83">
        <f>E141+E143</f>
        <v>2021924</v>
      </c>
      <c r="F140" s="83">
        <f>F141+F143</f>
        <v>2096497</v>
      </c>
      <c r="G140" s="98"/>
    </row>
    <row r="141" spans="1:7" s="3" customFormat="1" ht="60" customHeight="1">
      <c r="A141" s="46" t="s">
        <v>11</v>
      </c>
      <c r="B141" s="47" t="s">
        <v>24</v>
      </c>
      <c r="C141" s="47" t="s">
        <v>410</v>
      </c>
      <c r="D141" s="47" t="s">
        <v>12</v>
      </c>
      <c r="E141" s="83">
        <f>E142</f>
        <v>1864324</v>
      </c>
      <c r="F141" s="83">
        <f>F142</f>
        <v>1938897</v>
      </c>
      <c r="G141" s="98"/>
    </row>
    <row r="142" spans="1:7" s="3" customFormat="1" ht="20.25" customHeight="1">
      <c r="A142" s="46" t="s">
        <v>13</v>
      </c>
      <c r="B142" s="47" t="s">
        <v>24</v>
      </c>
      <c r="C142" s="47" t="s">
        <v>410</v>
      </c>
      <c r="D142" s="47" t="s">
        <v>14</v>
      </c>
      <c r="E142" s="83">
        <f>'прил 12'!F145</f>
        <v>1864324</v>
      </c>
      <c r="F142" s="83">
        <f>'прил 12'!G145</f>
        <v>1938897</v>
      </c>
      <c r="G142" s="98"/>
    </row>
    <row r="143" spans="1:7" s="3" customFormat="1" ht="20.25" customHeight="1">
      <c r="A143" s="46" t="s">
        <v>15</v>
      </c>
      <c r="B143" s="47" t="s">
        <v>24</v>
      </c>
      <c r="C143" s="47" t="s">
        <v>410</v>
      </c>
      <c r="D143" s="47" t="s">
        <v>16</v>
      </c>
      <c r="E143" s="83">
        <f>E144</f>
        <v>157600</v>
      </c>
      <c r="F143" s="83">
        <f>F144</f>
        <v>157600</v>
      </c>
      <c r="G143" s="98"/>
    </row>
    <row r="144" spans="1:7" s="3" customFormat="1" ht="37.5">
      <c r="A144" s="46" t="s">
        <v>17</v>
      </c>
      <c r="B144" s="47" t="s">
        <v>24</v>
      </c>
      <c r="C144" s="47" t="s">
        <v>410</v>
      </c>
      <c r="D144" s="47" t="s">
        <v>18</v>
      </c>
      <c r="E144" s="83">
        <f>'прил 12'!F147</f>
        <v>157600</v>
      </c>
      <c r="F144" s="83">
        <f>'прил 12'!G147</f>
        <v>157600</v>
      </c>
      <c r="G144" s="98"/>
    </row>
    <row r="145" spans="1:7" s="3" customFormat="1" ht="74.25" customHeight="1">
      <c r="A145" s="29" t="s">
        <v>682</v>
      </c>
      <c r="B145" s="47" t="s">
        <v>24</v>
      </c>
      <c r="C145" s="47" t="s">
        <v>296</v>
      </c>
      <c r="D145" s="47" t="s">
        <v>6</v>
      </c>
      <c r="E145" s="83">
        <f>E146+E148</f>
        <v>714000</v>
      </c>
      <c r="F145" s="83">
        <f>F146+F148</f>
        <v>714000</v>
      </c>
      <c r="G145" s="98"/>
    </row>
    <row r="146" spans="1:7" ht="55.5" customHeight="1" outlineLevel="1">
      <c r="A146" s="46" t="s">
        <v>11</v>
      </c>
      <c r="B146" s="47" t="s">
        <v>24</v>
      </c>
      <c r="C146" s="47" t="s">
        <v>296</v>
      </c>
      <c r="D146" s="47" t="s">
        <v>12</v>
      </c>
      <c r="E146" s="83">
        <f>E147</f>
        <v>654000</v>
      </c>
      <c r="F146" s="83">
        <f>F147</f>
        <v>654000</v>
      </c>
      <c r="G146" s="98"/>
    </row>
    <row r="147" spans="1:7" ht="18" customHeight="1" outlineLevel="3">
      <c r="A147" s="46" t="s">
        <v>13</v>
      </c>
      <c r="B147" s="47" t="s">
        <v>24</v>
      </c>
      <c r="C147" s="47" t="s">
        <v>296</v>
      </c>
      <c r="D147" s="47" t="s">
        <v>14</v>
      </c>
      <c r="E147" s="83">
        <f>'прил 12'!F150</f>
        <v>654000</v>
      </c>
      <c r="F147" s="83">
        <f>'прил 12'!G150</f>
        <v>654000</v>
      </c>
      <c r="G147" s="98"/>
    </row>
    <row r="148" spans="1:7" ht="37.5" outlineLevel="3">
      <c r="A148" s="46" t="s">
        <v>15</v>
      </c>
      <c r="B148" s="47" t="s">
        <v>24</v>
      </c>
      <c r="C148" s="47" t="s">
        <v>296</v>
      </c>
      <c r="D148" s="47" t="s">
        <v>16</v>
      </c>
      <c r="E148" s="83">
        <f>E149</f>
        <v>60000</v>
      </c>
      <c r="F148" s="83">
        <f>F149</f>
        <v>60000</v>
      </c>
      <c r="G148" s="98"/>
    </row>
    <row r="149" spans="1:7" ht="37.5" outlineLevel="3">
      <c r="A149" s="46" t="s">
        <v>17</v>
      </c>
      <c r="B149" s="47" t="s">
        <v>24</v>
      </c>
      <c r="C149" s="47" t="s">
        <v>296</v>
      </c>
      <c r="D149" s="47" t="s">
        <v>18</v>
      </c>
      <c r="E149" s="83">
        <f>'прил 12'!F152</f>
        <v>60000</v>
      </c>
      <c r="F149" s="83">
        <f>'прил 12'!G152</f>
        <v>60000</v>
      </c>
      <c r="G149" s="98"/>
    </row>
    <row r="150" spans="1:7" ht="18.75" customHeight="1" outlineLevel="3">
      <c r="A150" s="77" t="s">
        <v>603</v>
      </c>
      <c r="B150" s="62" t="s">
        <v>26</v>
      </c>
      <c r="C150" s="62" t="s">
        <v>126</v>
      </c>
      <c r="D150" s="62" t="s">
        <v>6</v>
      </c>
      <c r="E150" s="84">
        <f aca="true" t="shared" si="3" ref="E150:F155">E151</f>
        <v>1671668</v>
      </c>
      <c r="F150" s="84">
        <f t="shared" si="3"/>
        <v>1681668</v>
      </c>
      <c r="G150" s="114"/>
    </row>
    <row r="151" spans="1:7" ht="21" customHeight="1" outlineLevel="3">
      <c r="A151" s="46" t="s">
        <v>604</v>
      </c>
      <c r="B151" s="47" t="s">
        <v>605</v>
      </c>
      <c r="C151" s="47" t="s">
        <v>126</v>
      </c>
      <c r="D151" s="47" t="s">
        <v>6</v>
      </c>
      <c r="E151" s="83">
        <f t="shared" si="3"/>
        <v>1671668</v>
      </c>
      <c r="F151" s="83">
        <f t="shared" si="3"/>
        <v>1681668</v>
      </c>
      <c r="G151" s="98"/>
    </row>
    <row r="152" spans="1:7" ht="18.75" outlineLevel="3">
      <c r="A152" s="46" t="s">
        <v>198</v>
      </c>
      <c r="B152" s="47" t="s">
        <v>605</v>
      </c>
      <c r="C152" s="47" t="s">
        <v>127</v>
      </c>
      <c r="D152" s="47" t="s">
        <v>6</v>
      </c>
      <c r="E152" s="83">
        <f t="shared" si="3"/>
        <v>1671668</v>
      </c>
      <c r="F152" s="83">
        <f t="shared" si="3"/>
        <v>1681668</v>
      </c>
      <c r="G152" s="98"/>
    </row>
    <row r="153" spans="1:7" ht="18.75" outlineLevel="3">
      <c r="A153" s="46" t="s">
        <v>278</v>
      </c>
      <c r="B153" s="47" t="s">
        <v>605</v>
      </c>
      <c r="C153" s="47" t="s">
        <v>277</v>
      </c>
      <c r="D153" s="47" t="s">
        <v>6</v>
      </c>
      <c r="E153" s="83">
        <f>E154+E157</f>
        <v>1671668</v>
      </c>
      <c r="F153" s="83">
        <f>F154+F157</f>
        <v>1681668</v>
      </c>
      <c r="G153" s="98"/>
    </row>
    <row r="154" spans="1:7" ht="37.5" outlineLevel="3">
      <c r="A154" s="78" t="s">
        <v>606</v>
      </c>
      <c r="B154" s="47" t="s">
        <v>605</v>
      </c>
      <c r="C154" s="47" t="s">
        <v>607</v>
      </c>
      <c r="D154" s="47" t="s">
        <v>6</v>
      </c>
      <c r="E154" s="83">
        <f t="shared" si="3"/>
        <v>1401668</v>
      </c>
      <c r="F154" s="83">
        <f t="shared" si="3"/>
        <v>1401668</v>
      </c>
      <c r="G154" s="98"/>
    </row>
    <row r="155" spans="1:7" ht="75" outlineLevel="3">
      <c r="A155" s="46" t="s">
        <v>11</v>
      </c>
      <c r="B155" s="47" t="s">
        <v>605</v>
      </c>
      <c r="C155" s="47" t="s">
        <v>607</v>
      </c>
      <c r="D155" s="47" t="s">
        <v>12</v>
      </c>
      <c r="E155" s="83">
        <f t="shared" si="3"/>
        <v>1401668</v>
      </c>
      <c r="F155" s="83">
        <f t="shared" si="3"/>
        <v>1401668</v>
      </c>
      <c r="G155" s="98"/>
    </row>
    <row r="156" spans="1:7" ht="18.75" outlineLevel="3">
      <c r="A156" s="46" t="s">
        <v>34</v>
      </c>
      <c r="B156" s="47" t="s">
        <v>605</v>
      </c>
      <c r="C156" s="47" t="s">
        <v>607</v>
      </c>
      <c r="D156" s="47" t="s">
        <v>35</v>
      </c>
      <c r="E156" s="83">
        <f>'прил 12'!F158</f>
        <v>1401668</v>
      </c>
      <c r="F156" s="83">
        <f>'прил 12'!G158</f>
        <v>1401668</v>
      </c>
      <c r="G156" s="98"/>
    </row>
    <row r="157" spans="1:7" ht="56.25" outlineLevel="3">
      <c r="A157" s="223" t="s">
        <v>749</v>
      </c>
      <c r="B157" s="181" t="s">
        <v>605</v>
      </c>
      <c r="C157" s="181" t="s">
        <v>754</v>
      </c>
      <c r="D157" s="181" t="s">
        <v>6</v>
      </c>
      <c r="E157" s="83">
        <f>E158</f>
        <v>270000</v>
      </c>
      <c r="F157" s="83">
        <f>F158</f>
        <v>280000</v>
      </c>
      <c r="G157" s="98"/>
    </row>
    <row r="158" spans="1:7" ht="75" outlineLevel="3">
      <c r="A158" s="182" t="s">
        <v>11</v>
      </c>
      <c r="B158" s="181" t="s">
        <v>605</v>
      </c>
      <c r="C158" s="181" t="s">
        <v>754</v>
      </c>
      <c r="D158" s="181" t="s">
        <v>12</v>
      </c>
      <c r="E158" s="83">
        <f>E159</f>
        <v>270000</v>
      </c>
      <c r="F158" s="83">
        <f>F159</f>
        <v>280000</v>
      </c>
      <c r="G158" s="98"/>
    </row>
    <row r="159" spans="1:7" ht="18.75" outlineLevel="3">
      <c r="A159" s="182" t="s">
        <v>34</v>
      </c>
      <c r="B159" s="181" t="s">
        <v>605</v>
      </c>
      <c r="C159" s="181" t="s">
        <v>754</v>
      </c>
      <c r="D159" s="181" t="s">
        <v>35</v>
      </c>
      <c r="E159" s="83">
        <f>'прил 12'!F162</f>
        <v>270000</v>
      </c>
      <c r="F159" s="83">
        <f>'прил 12'!G162</f>
        <v>280000</v>
      </c>
      <c r="G159" s="98"/>
    </row>
    <row r="160" spans="1:8" ht="37.5" customHeight="1" outlineLevel="1">
      <c r="A160" s="77" t="s">
        <v>41</v>
      </c>
      <c r="B160" s="62" t="s">
        <v>42</v>
      </c>
      <c r="C160" s="62" t="s">
        <v>126</v>
      </c>
      <c r="D160" s="62" t="s">
        <v>6</v>
      </c>
      <c r="E160" s="84">
        <f>E161+E166</f>
        <v>400000</v>
      </c>
      <c r="F160" s="84">
        <f>F161+F166</f>
        <v>400000</v>
      </c>
      <c r="G160" s="99">
        <f>потребность!G690</f>
        <v>440000</v>
      </c>
      <c r="H160" s="99">
        <f>потребность!H690</f>
        <v>1805000</v>
      </c>
    </row>
    <row r="161" spans="1:7" ht="39" customHeight="1" outlineLevel="1">
      <c r="A161" s="46" t="s">
        <v>43</v>
      </c>
      <c r="B161" s="47" t="s">
        <v>44</v>
      </c>
      <c r="C161" s="47" t="s">
        <v>126</v>
      </c>
      <c r="D161" s="47" t="s">
        <v>6</v>
      </c>
      <c r="E161" s="83">
        <f aca="true" t="shared" si="4" ref="E161:F164">E162</f>
        <v>200000</v>
      </c>
      <c r="F161" s="83">
        <f t="shared" si="4"/>
        <v>200000</v>
      </c>
      <c r="G161" s="98"/>
    </row>
    <row r="162" spans="1:7" ht="18.75" outlineLevel="1">
      <c r="A162" s="46" t="s">
        <v>198</v>
      </c>
      <c r="B162" s="47" t="s">
        <v>44</v>
      </c>
      <c r="C162" s="47" t="s">
        <v>127</v>
      </c>
      <c r="D162" s="47" t="s">
        <v>6</v>
      </c>
      <c r="E162" s="83">
        <f t="shared" si="4"/>
        <v>200000</v>
      </c>
      <c r="F162" s="83">
        <f t="shared" si="4"/>
        <v>200000</v>
      </c>
      <c r="G162" s="98"/>
    </row>
    <row r="163" spans="1:7" ht="37.5" outlineLevel="1">
      <c r="A163" s="46" t="s">
        <v>45</v>
      </c>
      <c r="B163" s="47" t="s">
        <v>44</v>
      </c>
      <c r="C163" s="47" t="s">
        <v>133</v>
      </c>
      <c r="D163" s="47" t="s">
        <v>6</v>
      </c>
      <c r="E163" s="83">
        <f t="shared" si="4"/>
        <v>200000</v>
      </c>
      <c r="F163" s="83">
        <f t="shared" si="4"/>
        <v>200000</v>
      </c>
      <c r="G163" s="98"/>
    </row>
    <row r="164" spans="1:7" ht="18" customHeight="1" outlineLevel="4">
      <c r="A164" s="46" t="s">
        <v>15</v>
      </c>
      <c r="B164" s="47" t="s">
        <v>44</v>
      </c>
      <c r="C164" s="47" t="s">
        <v>133</v>
      </c>
      <c r="D164" s="47" t="s">
        <v>16</v>
      </c>
      <c r="E164" s="83">
        <f t="shared" si="4"/>
        <v>200000</v>
      </c>
      <c r="F164" s="83">
        <f t="shared" si="4"/>
        <v>200000</v>
      </c>
      <c r="G164" s="98"/>
    </row>
    <row r="165" spans="1:7" ht="37.5" outlineLevel="5">
      <c r="A165" s="46" t="s">
        <v>17</v>
      </c>
      <c r="B165" s="47" t="s">
        <v>44</v>
      </c>
      <c r="C165" s="47" t="s">
        <v>133</v>
      </c>
      <c r="D165" s="47" t="s">
        <v>18</v>
      </c>
      <c r="E165" s="83">
        <f>'прил 12'!F168</f>
        <v>200000</v>
      </c>
      <c r="F165" s="83">
        <f>'прил 12'!G168</f>
        <v>200000</v>
      </c>
      <c r="G165" s="98"/>
    </row>
    <row r="166" spans="1:7" ht="18.75" outlineLevel="5">
      <c r="A166" s="46" t="s">
        <v>519</v>
      </c>
      <c r="B166" s="47" t="s">
        <v>520</v>
      </c>
      <c r="C166" s="47" t="s">
        <v>126</v>
      </c>
      <c r="D166" s="47" t="s">
        <v>6</v>
      </c>
      <c r="E166" s="83">
        <f aca="true" t="shared" si="5" ref="E166:F169">E167</f>
        <v>200000</v>
      </c>
      <c r="F166" s="83">
        <f t="shared" si="5"/>
        <v>200000</v>
      </c>
      <c r="G166" s="98"/>
    </row>
    <row r="167" spans="1:7" ht="20.25" customHeight="1" outlineLevel="5">
      <c r="A167" s="46" t="s">
        <v>132</v>
      </c>
      <c r="B167" s="47" t="s">
        <v>520</v>
      </c>
      <c r="C167" s="47" t="s">
        <v>127</v>
      </c>
      <c r="D167" s="47" t="s">
        <v>6</v>
      </c>
      <c r="E167" s="83">
        <f t="shared" si="5"/>
        <v>200000</v>
      </c>
      <c r="F167" s="83">
        <f t="shared" si="5"/>
        <v>200000</v>
      </c>
      <c r="G167" s="98"/>
    </row>
    <row r="168" spans="1:7" ht="37.5" outlineLevel="5">
      <c r="A168" s="46" t="s">
        <v>521</v>
      </c>
      <c r="B168" s="47" t="s">
        <v>520</v>
      </c>
      <c r="C168" s="47" t="s">
        <v>707</v>
      </c>
      <c r="D168" s="47" t="s">
        <v>6</v>
      </c>
      <c r="E168" s="83">
        <f t="shared" si="5"/>
        <v>200000</v>
      </c>
      <c r="F168" s="83">
        <f t="shared" si="5"/>
        <v>200000</v>
      </c>
      <c r="G168" s="98"/>
    </row>
    <row r="169" spans="1:7" ht="37.5" outlineLevel="5">
      <c r="A169" s="46" t="s">
        <v>15</v>
      </c>
      <c r="B169" s="47" t="s">
        <v>520</v>
      </c>
      <c r="C169" s="47" t="s">
        <v>707</v>
      </c>
      <c r="D169" s="47" t="s">
        <v>16</v>
      </c>
      <c r="E169" s="83">
        <f t="shared" si="5"/>
        <v>200000</v>
      </c>
      <c r="F169" s="83">
        <f t="shared" si="5"/>
        <v>200000</v>
      </c>
      <c r="G169" s="98"/>
    </row>
    <row r="170" spans="1:7" ht="37.5" outlineLevel="5">
      <c r="A170" s="46" t="s">
        <v>17</v>
      </c>
      <c r="B170" s="47" t="s">
        <v>520</v>
      </c>
      <c r="C170" s="47" t="s">
        <v>707</v>
      </c>
      <c r="D170" s="47" t="s">
        <v>18</v>
      </c>
      <c r="E170" s="83">
        <f>'прил 12'!F173</f>
        <v>200000</v>
      </c>
      <c r="F170" s="83">
        <f>'прил 12'!G173</f>
        <v>200000</v>
      </c>
      <c r="G170" s="98"/>
    </row>
    <row r="171" spans="1:8" ht="18.75" outlineLevel="6">
      <c r="A171" s="77" t="s">
        <v>119</v>
      </c>
      <c r="B171" s="62" t="s">
        <v>46</v>
      </c>
      <c r="C171" s="62" t="s">
        <v>126</v>
      </c>
      <c r="D171" s="62" t="s">
        <v>6</v>
      </c>
      <c r="E171" s="84">
        <f>E172+E178+E189+E198</f>
        <v>14114514.17</v>
      </c>
      <c r="F171" s="84">
        <f>F172+F178+F189+F198</f>
        <v>18123514.17</v>
      </c>
      <c r="G171" s="99">
        <f>потребность!G691</f>
        <v>12961514.17</v>
      </c>
      <c r="H171" s="99">
        <f>потребность!H691</f>
        <v>16011114.17</v>
      </c>
    </row>
    <row r="172" spans="1:7" s="3" customFormat="1" ht="18.75">
      <c r="A172" s="46" t="s">
        <v>121</v>
      </c>
      <c r="B172" s="47" t="s">
        <v>122</v>
      </c>
      <c r="C172" s="47" t="s">
        <v>126</v>
      </c>
      <c r="D172" s="47" t="s">
        <v>6</v>
      </c>
      <c r="E172" s="83">
        <f aca="true" t="shared" si="6" ref="E172:F176">E173</f>
        <v>324127.09</v>
      </c>
      <c r="F172" s="83">
        <f t="shared" si="6"/>
        <v>324127.09</v>
      </c>
      <c r="G172" s="99"/>
    </row>
    <row r="173" spans="1:7" s="3" customFormat="1" ht="18.75">
      <c r="A173" s="46" t="s">
        <v>198</v>
      </c>
      <c r="B173" s="47" t="s">
        <v>122</v>
      </c>
      <c r="C173" s="47" t="s">
        <v>127</v>
      </c>
      <c r="D173" s="47" t="s">
        <v>6</v>
      </c>
      <c r="E173" s="83">
        <f t="shared" si="6"/>
        <v>324127.09</v>
      </c>
      <c r="F173" s="83">
        <f t="shared" si="6"/>
        <v>324127.09</v>
      </c>
      <c r="G173" s="99"/>
    </row>
    <row r="174" spans="1:7" s="3" customFormat="1" ht="21.75" customHeight="1">
      <c r="A174" s="46" t="s">
        <v>278</v>
      </c>
      <c r="B174" s="47" t="s">
        <v>122</v>
      </c>
      <c r="C174" s="47" t="s">
        <v>277</v>
      </c>
      <c r="D174" s="47" t="s">
        <v>6</v>
      </c>
      <c r="E174" s="83">
        <f t="shared" si="6"/>
        <v>324127.09</v>
      </c>
      <c r="F174" s="83">
        <f t="shared" si="6"/>
        <v>324127.09</v>
      </c>
      <c r="G174" s="99"/>
    </row>
    <row r="175" spans="1:7" s="3" customFormat="1" ht="75.75" customHeight="1">
      <c r="A175" s="49" t="s">
        <v>386</v>
      </c>
      <c r="B175" s="47" t="s">
        <v>122</v>
      </c>
      <c r="C175" s="47" t="s">
        <v>287</v>
      </c>
      <c r="D175" s="47" t="s">
        <v>6</v>
      </c>
      <c r="E175" s="83">
        <f t="shared" si="6"/>
        <v>324127.09</v>
      </c>
      <c r="F175" s="83">
        <f t="shared" si="6"/>
        <v>324127.09</v>
      </c>
      <c r="G175" s="99"/>
    </row>
    <row r="176" spans="1:7" s="3" customFormat="1" ht="18.75" customHeight="1">
      <c r="A176" s="46" t="s">
        <v>15</v>
      </c>
      <c r="B176" s="47" t="s">
        <v>122</v>
      </c>
      <c r="C176" s="47" t="s">
        <v>287</v>
      </c>
      <c r="D176" s="47" t="s">
        <v>16</v>
      </c>
      <c r="E176" s="83">
        <f t="shared" si="6"/>
        <v>324127.09</v>
      </c>
      <c r="F176" s="83">
        <f t="shared" si="6"/>
        <v>324127.09</v>
      </c>
      <c r="G176" s="99"/>
    </row>
    <row r="177" spans="1:7" s="3" customFormat="1" ht="37.5">
      <c r="A177" s="46" t="s">
        <v>17</v>
      </c>
      <c r="B177" s="47" t="s">
        <v>122</v>
      </c>
      <c r="C177" s="47" t="s">
        <v>287</v>
      </c>
      <c r="D177" s="47" t="s">
        <v>18</v>
      </c>
      <c r="E177" s="83">
        <f>'прил 12'!F180</f>
        <v>324127.09</v>
      </c>
      <c r="F177" s="83">
        <f>'прил 12'!G180</f>
        <v>324127.09</v>
      </c>
      <c r="G177" s="99"/>
    </row>
    <row r="178" spans="1:7" s="3" customFormat="1" ht="18.75">
      <c r="A178" s="46" t="s">
        <v>291</v>
      </c>
      <c r="B178" s="47" t="s">
        <v>292</v>
      </c>
      <c r="C178" s="47" t="s">
        <v>126</v>
      </c>
      <c r="D178" s="47" t="s">
        <v>6</v>
      </c>
      <c r="E178" s="83">
        <f>E179+E184</f>
        <v>103387.08</v>
      </c>
      <c r="F178" s="83">
        <f>F179+F184</f>
        <v>103387.08</v>
      </c>
      <c r="G178" s="99"/>
    </row>
    <row r="179" spans="1:7" s="3" customFormat="1" ht="18" customHeight="1">
      <c r="A179" s="46" t="s">
        <v>132</v>
      </c>
      <c r="B179" s="47" t="s">
        <v>292</v>
      </c>
      <c r="C179" s="47" t="s">
        <v>127</v>
      </c>
      <c r="D179" s="47" t="s">
        <v>6</v>
      </c>
      <c r="E179" s="83">
        <f aca="true" t="shared" si="7" ref="E179:F182">E180</f>
        <v>3387.08</v>
      </c>
      <c r="F179" s="83">
        <f t="shared" si="7"/>
        <v>3387.08</v>
      </c>
      <c r="G179" s="99"/>
    </row>
    <row r="180" spans="1:7" s="3" customFormat="1" ht="21" customHeight="1">
      <c r="A180" s="46" t="s">
        <v>278</v>
      </c>
      <c r="B180" s="47" t="s">
        <v>292</v>
      </c>
      <c r="C180" s="47" t="s">
        <v>277</v>
      </c>
      <c r="D180" s="47" t="s">
        <v>6</v>
      </c>
      <c r="E180" s="83">
        <f t="shared" si="7"/>
        <v>3387.08</v>
      </c>
      <c r="F180" s="83">
        <f t="shared" si="7"/>
        <v>3387.08</v>
      </c>
      <c r="G180" s="99"/>
    </row>
    <row r="181" spans="1:7" s="3" customFormat="1" ht="93" customHeight="1">
      <c r="A181" s="29" t="s">
        <v>388</v>
      </c>
      <c r="B181" s="47" t="s">
        <v>292</v>
      </c>
      <c r="C181" s="47" t="s">
        <v>387</v>
      </c>
      <c r="D181" s="47" t="s">
        <v>6</v>
      </c>
      <c r="E181" s="83">
        <f t="shared" si="7"/>
        <v>3387.08</v>
      </c>
      <c r="F181" s="83">
        <f t="shared" si="7"/>
        <v>3387.08</v>
      </c>
      <c r="G181" s="99"/>
    </row>
    <row r="182" spans="1:7" s="3" customFormat="1" ht="18.75" customHeight="1">
      <c r="A182" s="46" t="s">
        <v>15</v>
      </c>
      <c r="B182" s="47" t="s">
        <v>292</v>
      </c>
      <c r="C182" s="47" t="s">
        <v>387</v>
      </c>
      <c r="D182" s="47" t="s">
        <v>16</v>
      </c>
      <c r="E182" s="83">
        <f t="shared" si="7"/>
        <v>3387.08</v>
      </c>
      <c r="F182" s="83">
        <f t="shared" si="7"/>
        <v>3387.08</v>
      </c>
      <c r="G182" s="99"/>
    </row>
    <row r="183" spans="1:7" s="3" customFormat="1" ht="37.5">
      <c r="A183" s="46" t="s">
        <v>17</v>
      </c>
      <c r="B183" s="47" t="s">
        <v>292</v>
      </c>
      <c r="C183" s="47" t="s">
        <v>387</v>
      </c>
      <c r="D183" s="47" t="s">
        <v>18</v>
      </c>
      <c r="E183" s="83">
        <f>'прил 12'!F186</f>
        <v>3387.08</v>
      </c>
      <c r="F183" s="83">
        <f>'прил 12'!G186</f>
        <v>3387.08</v>
      </c>
      <c r="G183" s="99"/>
    </row>
    <row r="184" spans="1:7" s="3" customFormat="1" ht="56.25">
      <c r="A184" s="272" t="s">
        <v>865</v>
      </c>
      <c r="B184" s="181" t="s">
        <v>292</v>
      </c>
      <c r="C184" s="181" t="s">
        <v>321</v>
      </c>
      <c r="D184" s="189" t="s">
        <v>6</v>
      </c>
      <c r="E184" s="83">
        <f aca="true" t="shared" si="8" ref="E184:F187">E185</f>
        <v>100000</v>
      </c>
      <c r="F184" s="83">
        <f t="shared" si="8"/>
        <v>100000</v>
      </c>
      <c r="G184" s="99"/>
    </row>
    <row r="185" spans="1:7" s="3" customFormat="1" ht="37.5">
      <c r="A185" s="271" t="s">
        <v>845</v>
      </c>
      <c r="B185" s="181" t="s">
        <v>292</v>
      </c>
      <c r="C185" s="181" t="s">
        <v>846</v>
      </c>
      <c r="D185" s="189" t="s">
        <v>6</v>
      </c>
      <c r="E185" s="83">
        <f t="shared" si="8"/>
        <v>100000</v>
      </c>
      <c r="F185" s="83">
        <f t="shared" si="8"/>
        <v>100000</v>
      </c>
      <c r="G185" s="99"/>
    </row>
    <row r="186" spans="1:7" s="3" customFormat="1" ht="93.75">
      <c r="A186" s="254" t="s">
        <v>848</v>
      </c>
      <c r="B186" s="181" t="s">
        <v>292</v>
      </c>
      <c r="C186" s="181" t="s">
        <v>847</v>
      </c>
      <c r="D186" s="189" t="s">
        <v>6</v>
      </c>
      <c r="E186" s="83">
        <f t="shared" si="8"/>
        <v>100000</v>
      </c>
      <c r="F186" s="83">
        <f t="shared" si="8"/>
        <v>100000</v>
      </c>
      <c r="G186" s="99"/>
    </row>
    <row r="187" spans="1:7" s="3" customFormat="1" ht="37.5">
      <c r="A187" s="253" t="s">
        <v>807</v>
      </c>
      <c r="B187" s="181" t="s">
        <v>292</v>
      </c>
      <c r="C187" s="181" t="s">
        <v>847</v>
      </c>
      <c r="D187" s="189" t="s">
        <v>20</v>
      </c>
      <c r="E187" s="83">
        <f t="shared" si="8"/>
        <v>100000</v>
      </c>
      <c r="F187" s="83">
        <f t="shared" si="8"/>
        <v>100000</v>
      </c>
      <c r="G187" s="99"/>
    </row>
    <row r="188" spans="1:7" s="3" customFormat="1" ht="37.5">
      <c r="A188" s="182" t="s">
        <v>47</v>
      </c>
      <c r="B188" s="181" t="s">
        <v>292</v>
      </c>
      <c r="C188" s="181" t="s">
        <v>847</v>
      </c>
      <c r="D188" s="189" t="s">
        <v>48</v>
      </c>
      <c r="E188" s="83">
        <f>'прил 12'!F191</f>
        <v>100000</v>
      </c>
      <c r="F188" s="83">
        <f>'прил 12'!G191</f>
        <v>100000</v>
      </c>
      <c r="G188" s="99"/>
    </row>
    <row r="189" spans="1:7" s="3" customFormat="1" ht="18.75">
      <c r="A189" s="46" t="s">
        <v>49</v>
      </c>
      <c r="B189" s="47" t="s">
        <v>50</v>
      </c>
      <c r="C189" s="47" t="s">
        <v>126</v>
      </c>
      <c r="D189" s="47" t="s">
        <v>6</v>
      </c>
      <c r="E189" s="83">
        <f>E190</f>
        <v>13157000</v>
      </c>
      <c r="F189" s="83">
        <f>F190</f>
        <v>14166000</v>
      </c>
      <c r="G189" s="98"/>
    </row>
    <row r="190" spans="1:7" s="3" customFormat="1" ht="57.75" customHeight="1">
      <c r="A190" s="77" t="s">
        <v>335</v>
      </c>
      <c r="B190" s="62" t="s">
        <v>50</v>
      </c>
      <c r="C190" s="62" t="s">
        <v>336</v>
      </c>
      <c r="D190" s="62" t="s">
        <v>6</v>
      </c>
      <c r="E190" s="83">
        <f>E191</f>
        <v>13157000</v>
      </c>
      <c r="F190" s="83">
        <f>F191</f>
        <v>14166000</v>
      </c>
      <c r="G190" s="98"/>
    </row>
    <row r="191" spans="1:7" s="3" customFormat="1" ht="37.5">
      <c r="A191" s="46" t="s">
        <v>337</v>
      </c>
      <c r="B191" s="47" t="s">
        <v>50</v>
      </c>
      <c r="C191" s="47" t="s">
        <v>338</v>
      </c>
      <c r="D191" s="47" t="s">
        <v>6</v>
      </c>
      <c r="E191" s="83">
        <f>E192+E195</f>
        <v>13157000</v>
      </c>
      <c r="F191" s="83">
        <f>F192+F195</f>
        <v>14166000</v>
      </c>
      <c r="G191" s="98"/>
    </row>
    <row r="192" spans="1:7" s="3" customFormat="1" ht="56.25">
      <c r="A192" s="80" t="s">
        <v>339</v>
      </c>
      <c r="B192" s="47" t="s">
        <v>50</v>
      </c>
      <c r="C192" s="47" t="s">
        <v>340</v>
      </c>
      <c r="D192" s="47" t="s">
        <v>6</v>
      </c>
      <c r="E192" s="83">
        <f>E193</f>
        <v>13057000</v>
      </c>
      <c r="F192" s="83">
        <f>F193</f>
        <v>14066000</v>
      </c>
      <c r="G192" s="98"/>
    </row>
    <row r="193" spans="1:7" s="3" customFormat="1" ht="18" customHeight="1">
      <c r="A193" s="46" t="s">
        <v>15</v>
      </c>
      <c r="B193" s="47" t="s">
        <v>50</v>
      </c>
      <c r="C193" s="47" t="s">
        <v>340</v>
      </c>
      <c r="D193" s="47" t="s">
        <v>16</v>
      </c>
      <c r="E193" s="83">
        <f>E194</f>
        <v>13057000</v>
      </c>
      <c r="F193" s="83">
        <f>F194</f>
        <v>14066000</v>
      </c>
      <c r="G193" s="98"/>
    </row>
    <row r="194" spans="1:7" s="3" customFormat="1" ht="37.5">
      <c r="A194" s="46" t="s">
        <v>17</v>
      </c>
      <c r="B194" s="47" t="s">
        <v>50</v>
      </c>
      <c r="C194" s="47" t="s">
        <v>340</v>
      </c>
      <c r="D194" s="47" t="s">
        <v>18</v>
      </c>
      <c r="E194" s="83">
        <f>'прил 12'!F197</f>
        <v>13057000</v>
      </c>
      <c r="F194" s="83">
        <f>'прил 12'!G197</f>
        <v>14066000</v>
      </c>
      <c r="G194" s="98"/>
    </row>
    <row r="195" spans="1:7" s="3" customFormat="1" ht="39" customHeight="1">
      <c r="A195" s="46" t="s">
        <v>281</v>
      </c>
      <c r="B195" s="47" t="s">
        <v>50</v>
      </c>
      <c r="C195" s="47" t="s">
        <v>412</v>
      </c>
      <c r="D195" s="47" t="s">
        <v>6</v>
      </c>
      <c r="E195" s="83">
        <f>E196</f>
        <v>100000</v>
      </c>
      <c r="F195" s="83">
        <f>F196</f>
        <v>100000</v>
      </c>
      <c r="G195" s="98"/>
    </row>
    <row r="196" spans="1:7" s="3" customFormat="1" ht="18" customHeight="1">
      <c r="A196" s="46" t="s">
        <v>15</v>
      </c>
      <c r="B196" s="47" t="s">
        <v>50</v>
      </c>
      <c r="C196" s="47" t="s">
        <v>412</v>
      </c>
      <c r="D196" s="47" t="s">
        <v>16</v>
      </c>
      <c r="E196" s="83">
        <f>E197</f>
        <v>100000</v>
      </c>
      <c r="F196" s="83">
        <f>F197</f>
        <v>100000</v>
      </c>
      <c r="G196" s="98"/>
    </row>
    <row r="197" spans="1:7" s="3" customFormat="1" ht="39" customHeight="1">
      <c r="A197" s="46" t="s">
        <v>17</v>
      </c>
      <c r="B197" s="47" t="s">
        <v>50</v>
      </c>
      <c r="C197" s="47" t="s">
        <v>412</v>
      </c>
      <c r="D197" s="47" t="s">
        <v>18</v>
      </c>
      <c r="E197" s="83">
        <v>100000</v>
      </c>
      <c r="F197" s="83">
        <v>100000</v>
      </c>
      <c r="G197" s="98"/>
    </row>
    <row r="198" spans="1:7" s="3" customFormat="1" ht="18.75">
      <c r="A198" s="46" t="s">
        <v>52</v>
      </c>
      <c r="B198" s="47" t="s">
        <v>53</v>
      </c>
      <c r="C198" s="47" t="s">
        <v>126</v>
      </c>
      <c r="D198" s="47" t="s">
        <v>6</v>
      </c>
      <c r="E198" s="83">
        <f>E204+E199</f>
        <v>530000</v>
      </c>
      <c r="F198" s="83">
        <f>F204+F199</f>
        <v>3530000</v>
      </c>
      <c r="G198" s="98"/>
    </row>
    <row r="199" spans="1:7" s="3" customFormat="1" ht="56.25">
      <c r="A199" s="77" t="s">
        <v>814</v>
      </c>
      <c r="B199" s="62" t="s">
        <v>53</v>
      </c>
      <c r="C199" s="62" t="s">
        <v>415</v>
      </c>
      <c r="D199" s="62" t="s">
        <v>6</v>
      </c>
      <c r="E199" s="83">
        <f aca="true" t="shared" si="9" ref="E199:F202">E200</f>
        <v>100000</v>
      </c>
      <c r="F199" s="83">
        <f t="shared" si="9"/>
        <v>100000</v>
      </c>
      <c r="G199" s="98"/>
    </row>
    <row r="200" spans="1:7" s="3" customFormat="1" ht="37.5">
      <c r="A200" s="46" t="s">
        <v>815</v>
      </c>
      <c r="B200" s="47" t="s">
        <v>53</v>
      </c>
      <c r="C200" s="47" t="s">
        <v>417</v>
      </c>
      <c r="D200" s="47" t="s">
        <v>6</v>
      </c>
      <c r="E200" s="83">
        <f t="shared" si="9"/>
        <v>100000</v>
      </c>
      <c r="F200" s="83">
        <f t="shared" si="9"/>
        <v>100000</v>
      </c>
      <c r="G200" s="98"/>
    </row>
    <row r="201" spans="1:7" s="3" customFormat="1" ht="75">
      <c r="A201" s="46" t="s">
        <v>816</v>
      </c>
      <c r="B201" s="47" t="s">
        <v>53</v>
      </c>
      <c r="C201" s="47" t="s">
        <v>817</v>
      </c>
      <c r="D201" s="47" t="s">
        <v>6</v>
      </c>
      <c r="E201" s="83">
        <f t="shared" si="9"/>
        <v>100000</v>
      </c>
      <c r="F201" s="83">
        <f t="shared" si="9"/>
        <v>100000</v>
      </c>
      <c r="G201" s="98"/>
    </row>
    <row r="202" spans="1:7" s="3" customFormat="1" ht="18.75">
      <c r="A202" s="182" t="s">
        <v>19</v>
      </c>
      <c r="B202" s="47" t="s">
        <v>53</v>
      </c>
      <c r="C202" s="47" t="s">
        <v>817</v>
      </c>
      <c r="D202" s="47" t="s">
        <v>20</v>
      </c>
      <c r="E202" s="83">
        <f t="shared" si="9"/>
        <v>100000</v>
      </c>
      <c r="F202" s="83">
        <f t="shared" si="9"/>
        <v>100000</v>
      </c>
      <c r="G202" s="98"/>
    </row>
    <row r="203" spans="1:7" s="3" customFormat="1" ht="37.5">
      <c r="A203" s="182" t="s">
        <v>47</v>
      </c>
      <c r="B203" s="47" t="s">
        <v>53</v>
      </c>
      <c r="C203" s="47" t="s">
        <v>817</v>
      </c>
      <c r="D203" s="47" t="s">
        <v>48</v>
      </c>
      <c r="E203" s="83">
        <f>'прил 12'!F209</f>
        <v>100000</v>
      </c>
      <c r="F203" s="83">
        <f>'прил 12'!G209</f>
        <v>100000</v>
      </c>
      <c r="G203" s="98"/>
    </row>
    <row r="204" spans="1:7" s="3" customFormat="1" ht="59.25" customHeight="1">
      <c r="A204" s="77" t="s">
        <v>392</v>
      </c>
      <c r="B204" s="62" t="s">
        <v>53</v>
      </c>
      <c r="C204" s="62" t="s">
        <v>341</v>
      </c>
      <c r="D204" s="62" t="s">
        <v>6</v>
      </c>
      <c r="E204" s="83">
        <f>E205+E209</f>
        <v>430000</v>
      </c>
      <c r="F204" s="83">
        <f>F205+F209</f>
        <v>3430000</v>
      </c>
      <c r="G204" s="98"/>
    </row>
    <row r="205" spans="1:7" s="3" customFormat="1" ht="18" customHeight="1">
      <c r="A205" s="46" t="s">
        <v>389</v>
      </c>
      <c r="B205" s="47" t="s">
        <v>53</v>
      </c>
      <c r="C205" s="47" t="s">
        <v>342</v>
      </c>
      <c r="D205" s="47" t="s">
        <v>6</v>
      </c>
      <c r="E205" s="83">
        <f aca="true" t="shared" si="10" ref="E205:F207">E206</f>
        <v>300000</v>
      </c>
      <c r="F205" s="83">
        <f t="shared" si="10"/>
        <v>3300000</v>
      </c>
      <c r="G205" s="98"/>
    </row>
    <row r="206" spans="1:7" s="3" customFormat="1" ht="18.75">
      <c r="A206" s="46" t="s">
        <v>343</v>
      </c>
      <c r="B206" s="47" t="s">
        <v>53</v>
      </c>
      <c r="C206" s="47" t="s">
        <v>344</v>
      </c>
      <c r="D206" s="47" t="s">
        <v>6</v>
      </c>
      <c r="E206" s="83">
        <f t="shared" si="10"/>
        <v>300000</v>
      </c>
      <c r="F206" s="83">
        <f t="shared" si="10"/>
        <v>3300000</v>
      </c>
      <c r="G206" s="98"/>
    </row>
    <row r="207" spans="1:7" s="3" customFormat="1" ht="18" customHeight="1">
      <c r="A207" s="46" t="s">
        <v>15</v>
      </c>
      <c r="B207" s="47" t="s">
        <v>53</v>
      </c>
      <c r="C207" s="47" t="s">
        <v>344</v>
      </c>
      <c r="D207" s="47" t="s">
        <v>16</v>
      </c>
      <c r="E207" s="83">
        <f t="shared" si="10"/>
        <v>300000</v>
      </c>
      <c r="F207" s="83">
        <f t="shared" si="10"/>
        <v>3300000</v>
      </c>
      <c r="G207" s="98"/>
    </row>
    <row r="208" spans="1:7" s="3" customFormat="1" ht="37.5">
      <c r="A208" s="46" t="s">
        <v>17</v>
      </c>
      <c r="B208" s="47" t="s">
        <v>53</v>
      </c>
      <c r="C208" s="47" t="s">
        <v>344</v>
      </c>
      <c r="D208" s="47" t="s">
        <v>18</v>
      </c>
      <c r="E208" s="83">
        <f>'прил 12'!F214</f>
        <v>300000</v>
      </c>
      <c r="F208" s="83">
        <f>'прил 12'!G214</f>
        <v>3300000</v>
      </c>
      <c r="G208" s="98"/>
    </row>
    <row r="209" spans="1:7" s="3" customFormat="1" ht="37.5">
      <c r="A209" s="49" t="s">
        <v>391</v>
      </c>
      <c r="B209" s="47" t="s">
        <v>53</v>
      </c>
      <c r="C209" s="47" t="s">
        <v>390</v>
      </c>
      <c r="D209" s="47" t="s">
        <v>6</v>
      </c>
      <c r="E209" s="83">
        <f aca="true" t="shared" si="11" ref="E209:F211">E210</f>
        <v>130000</v>
      </c>
      <c r="F209" s="83">
        <f t="shared" si="11"/>
        <v>130000</v>
      </c>
      <c r="G209" s="98"/>
    </row>
    <row r="210" spans="1:7" s="3" customFormat="1" ht="18.75">
      <c r="A210" s="46" t="s">
        <v>345</v>
      </c>
      <c r="B210" s="47" t="s">
        <v>53</v>
      </c>
      <c r="C210" s="47" t="s">
        <v>420</v>
      </c>
      <c r="D210" s="47" t="s">
        <v>6</v>
      </c>
      <c r="E210" s="83">
        <f t="shared" si="11"/>
        <v>130000</v>
      </c>
      <c r="F210" s="83">
        <f t="shared" si="11"/>
        <v>130000</v>
      </c>
      <c r="G210" s="98"/>
    </row>
    <row r="211" spans="1:7" s="3" customFormat="1" ht="18" customHeight="1">
      <c r="A211" s="46" t="s">
        <v>15</v>
      </c>
      <c r="B211" s="47" t="s">
        <v>53</v>
      </c>
      <c r="C211" s="47" t="s">
        <v>420</v>
      </c>
      <c r="D211" s="47" t="s">
        <v>16</v>
      </c>
      <c r="E211" s="83">
        <f t="shared" si="11"/>
        <v>130000</v>
      </c>
      <c r="F211" s="83">
        <f t="shared" si="11"/>
        <v>130000</v>
      </c>
      <c r="G211" s="98"/>
    </row>
    <row r="212" spans="1:7" s="3" customFormat="1" ht="37.5">
      <c r="A212" s="46" t="s">
        <v>17</v>
      </c>
      <c r="B212" s="47" t="s">
        <v>53</v>
      </c>
      <c r="C212" s="47" t="s">
        <v>420</v>
      </c>
      <c r="D212" s="47" t="s">
        <v>18</v>
      </c>
      <c r="E212" s="83">
        <f>'прил 12'!F218</f>
        <v>130000</v>
      </c>
      <c r="F212" s="83">
        <f>'прил 12'!G218</f>
        <v>130000</v>
      </c>
      <c r="G212" s="98"/>
    </row>
    <row r="213" spans="1:8" ht="18.75" outlineLevel="1">
      <c r="A213" s="77" t="s">
        <v>54</v>
      </c>
      <c r="B213" s="62" t="s">
        <v>55</v>
      </c>
      <c r="C213" s="62" t="s">
        <v>126</v>
      </c>
      <c r="D213" s="62" t="s">
        <v>6</v>
      </c>
      <c r="E213" s="84">
        <f>E214+E225+E247+E281</f>
        <v>48576792.677</v>
      </c>
      <c r="F213" s="84">
        <f>F214+F225+F247+F281</f>
        <v>41376792.677</v>
      </c>
      <c r="G213" s="99">
        <f>потребность!G692</f>
        <v>30324715.14</v>
      </c>
      <c r="H213" s="99">
        <f>потребность!H692</f>
        <v>47118494.18</v>
      </c>
    </row>
    <row r="214" spans="1:7" ht="19.5" customHeight="1" outlineLevel="2">
      <c r="A214" s="46" t="s">
        <v>56</v>
      </c>
      <c r="B214" s="47" t="s">
        <v>57</v>
      </c>
      <c r="C214" s="47" t="s">
        <v>126</v>
      </c>
      <c r="D214" s="47" t="s">
        <v>6</v>
      </c>
      <c r="E214" s="83">
        <f>E215+E220</f>
        <v>2500000</v>
      </c>
      <c r="F214" s="83">
        <f>F215+F220</f>
        <v>2500000</v>
      </c>
      <c r="G214" s="99"/>
    </row>
    <row r="215" spans="1:7" ht="38.25" customHeight="1" outlineLevel="2">
      <c r="A215" s="77" t="s">
        <v>562</v>
      </c>
      <c r="B215" s="62" t="s">
        <v>57</v>
      </c>
      <c r="C215" s="62" t="s">
        <v>332</v>
      </c>
      <c r="D215" s="62" t="s">
        <v>6</v>
      </c>
      <c r="E215" s="83">
        <f aca="true" t="shared" si="12" ref="E215:F218">E216</f>
        <v>2500000</v>
      </c>
      <c r="F215" s="83">
        <f t="shared" si="12"/>
        <v>2500000</v>
      </c>
      <c r="G215" s="99"/>
    </row>
    <row r="216" spans="1:7" ht="37.5" outlineLevel="2">
      <c r="A216" s="46" t="s">
        <v>346</v>
      </c>
      <c r="B216" s="47" t="s">
        <v>57</v>
      </c>
      <c r="C216" s="47" t="s">
        <v>333</v>
      </c>
      <c r="D216" s="47" t="s">
        <v>6</v>
      </c>
      <c r="E216" s="83">
        <f t="shared" si="12"/>
        <v>2500000</v>
      </c>
      <c r="F216" s="83">
        <f t="shared" si="12"/>
        <v>2500000</v>
      </c>
      <c r="G216" s="99"/>
    </row>
    <row r="217" spans="1:7" ht="19.5" customHeight="1" outlineLevel="2">
      <c r="A217" s="46" t="s">
        <v>347</v>
      </c>
      <c r="B217" s="47" t="s">
        <v>57</v>
      </c>
      <c r="C217" s="47" t="s">
        <v>348</v>
      </c>
      <c r="D217" s="47" t="s">
        <v>6</v>
      </c>
      <c r="E217" s="83">
        <f t="shared" si="12"/>
        <v>2500000</v>
      </c>
      <c r="F217" s="83">
        <f t="shared" si="12"/>
        <v>2500000</v>
      </c>
      <c r="G217" s="99"/>
    </row>
    <row r="218" spans="1:7" ht="18" customHeight="1" outlineLevel="2">
      <c r="A218" s="46" t="s">
        <v>15</v>
      </c>
      <c r="B218" s="47" t="s">
        <v>57</v>
      </c>
      <c r="C218" s="47" t="s">
        <v>348</v>
      </c>
      <c r="D218" s="47" t="s">
        <v>16</v>
      </c>
      <c r="E218" s="83">
        <f t="shared" si="12"/>
        <v>2500000</v>
      </c>
      <c r="F218" s="83">
        <f t="shared" si="12"/>
        <v>2500000</v>
      </c>
      <c r="G218" s="99"/>
    </row>
    <row r="219" spans="1:7" ht="36" customHeight="1" outlineLevel="4">
      <c r="A219" s="46" t="s">
        <v>17</v>
      </c>
      <c r="B219" s="47" t="s">
        <v>57</v>
      </c>
      <c r="C219" s="47" t="s">
        <v>348</v>
      </c>
      <c r="D219" s="47" t="s">
        <v>18</v>
      </c>
      <c r="E219" s="83">
        <f>'прил 12'!F225</f>
        <v>2500000</v>
      </c>
      <c r="F219" s="83">
        <f>'прил 12'!G225</f>
        <v>2500000</v>
      </c>
      <c r="G219" s="99"/>
    </row>
    <row r="220" spans="1:7" ht="19.5" customHeight="1" hidden="1" outlineLevel="4">
      <c r="A220" s="46" t="s">
        <v>132</v>
      </c>
      <c r="B220" s="47" t="s">
        <v>57</v>
      </c>
      <c r="C220" s="47" t="s">
        <v>127</v>
      </c>
      <c r="D220" s="47" t="s">
        <v>6</v>
      </c>
      <c r="E220" s="83">
        <f aca="true" t="shared" si="13" ref="E220:F223">E221</f>
        <v>0</v>
      </c>
      <c r="F220" s="83">
        <f t="shared" si="13"/>
        <v>0</v>
      </c>
      <c r="G220" s="99"/>
    </row>
    <row r="221" spans="1:7" ht="18.75" hidden="1" outlineLevel="4">
      <c r="A221" s="46" t="s">
        <v>278</v>
      </c>
      <c r="B221" s="47" t="s">
        <v>57</v>
      </c>
      <c r="C221" s="47" t="s">
        <v>277</v>
      </c>
      <c r="D221" s="47" t="s">
        <v>6</v>
      </c>
      <c r="E221" s="83">
        <f t="shared" si="13"/>
        <v>0</v>
      </c>
      <c r="F221" s="83">
        <f t="shared" si="13"/>
        <v>0</v>
      </c>
      <c r="G221" s="99"/>
    </row>
    <row r="222" spans="1:7" ht="56.25" hidden="1" outlineLevel="4">
      <c r="A222" s="29" t="s">
        <v>384</v>
      </c>
      <c r="B222" s="47" t="s">
        <v>57</v>
      </c>
      <c r="C222" s="47" t="s">
        <v>522</v>
      </c>
      <c r="D222" s="47" t="s">
        <v>6</v>
      </c>
      <c r="E222" s="83">
        <f t="shared" si="13"/>
        <v>0</v>
      </c>
      <c r="F222" s="83">
        <f t="shared" si="13"/>
        <v>0</v>
      </c>
      <c r="G222" s="99"/>
    </row>
    <row r="223" spans="1:7" ht="37.5" hidden="1" outlineLevel="4">
      <c r="A223" s="46" t="s">
        <v>15</v>
      </c>
      <c r="B223" s="47" t="s">
        <v>57</v>
      </c>
      <c r="C223" s="47" t="s">
        <v>522</v>
      </c>
      <c r="D223" s="47" t="s">
        <v>16</v>
      </c>
      <c r="E223" s="83">
        <f t="shared" si="13"/>
        <v>0</v>
      </c>
      <c r="F223" s="83">
        <f t="shared" si="13"/>
        <v>0</v>
      </c>
      <c r="G223" s="99"/>
    </row>
    <row r="224" spans="1:7" ht="37.5" hidden="1" outlineLevel="4">
      <c r="A224" s="46" t="s">
        <v>17</v>
      </c>
      <c r="B224" s="47" t="s">
        <v>57</v>
      </c>
      <c r="C224" s="47" t="s">
        <v>522</v>
      </c>
      <c r="D224" s="47" t="s">
        <v>18</v>
      </c>
      <c r="E224" s="83">
        <v>0</v>
      </c>
      <c r="F224" s="83">
        <v>0</v>
      </c>
      <c r="G224" s="99"/>
    </row>
    <row r="225" spans="1:7" ht="18.75" outlineLevel="5">
      <c r="A225" s="46" t="s">
        <v>58</v>
      </c>
      <c r="B225" s="47" t="s">
        <v>59</v>
      </c>
      <c r="C225" s="47" t="s">
        <v>126</v>
      </c>
      <c r="D225" s="47" t="s">
        <v>6</v>
      </c>
      <c r="E225" s="83">
        <f>E226</f>
        <v>15200000</v>
      </c>
      <c r="F225" s="83">
        <f>F226</f>
        <v>11700000</v>
      </c>
      <c r="G225" s="99"/>
    </row>
    <row r="226" spans="1:7" ht="39.75" customHeight="1" outlineLevel="6">
      <c r="A226" s="77" t="s">
        <v>349</v>
      </c>
      <c r="B226" s="62" t="s">
        <v>59</v>
      </c>
      <c r="C226" s="62" t="s">
        <v>134</v>
      </c>
      <c r="D226" s="62" t="s">
        <v>6</v>
      </c>
      <c r="E226" s="83">
        <f>E227</f>
        <v>15200000</v>
      </c>
      <c r="F226" s="83">
        <f>F227</f>
        <v>11700000</v>
      </c>
      <c r="G226" s="99"/>
    </row>
    <row r="227" spans="1:7" ht="36.75" customHeight="1" outlineLevel="4">
      <c r="A227" s="46" t="s">
        <v>350</v>
      </c>
      <c r="B227" s="47" t="s">
        <v>59</v>
      </c>
      <c r="C227" s="47" t="s">
        <v>351</v>
      </c>
      <c r="D227" s="47" t="s">
        <v>6</v>
      </c>
      <c r="E227" s="83">
        <f>E228+E235+E238+E244+E241</f>
        <v>15200000</v>
      </c>
      <c r="F227" s="83">
        <f>F228+F235+F238+F244+F241</f>
        <v>11700000</v>
      </c>
      <c r="G227" s="99"/>
    </row>
    <row r="228" spans="1:7" ht="76.5" customHeight="1" outlineLevel="5">
      <c r="A228" s="50" t="s">
        <v>60</v>
      </c>
      <c r="B228" s="47" t="s">
        <v>59</v>
      </c>
      <c r="C228" s="47" t="s">
        <v>352</v>
      </c>
      <c r="D228" s="47" t="s">
        <v>6</v>
      </c>
      <c r="E228" s="83">
        <f>E229+E231+E233</f>
        <v>7500000</v>
      </c>
      <c r="F228" s="83">
        <f>F229+F231+F233</f>
        <v>6500000</v>
      </c>
      <c r="G228" s="99"/>
    </row>
    <row r="229" spans="1:7" ht="18" customHeight="1" outlineLevel="6">
      <c r="A229" s="46" t="s">
        <v>15</v>
      </c>
      <c r="B229" s="47" t="s">
        <v>59</v>
      </c>
      <c r="C229" s="47" t="s">
        <v>352</v>
      </c>
      <c r="D229" s="47" t="s">
        <v>16</v>
      </c>
      <c r="E229" s="83">
        <f>E230</f>
        <v>2500000</v>
      </c>
      <c r="F229" s="83">
        <f>F230</f>
        <v>1500000</v>
      </c>
      <c r="G229" s="99"/>
    </row>
    <row r="230" spans="1:7" s="3" customFormat="1" ht="36.75" customHeight="1">
      <c r="A230" s="46" t="s">
        <v>17</v>
      </c>
      <c r="B230" s="47" t="s">
        <v>59</v>
      </c>
      <c r="C230" s="47" t="s">
        <v>352</v>
      </c>
      <c r="D230" s="47" t="s">
        <v>18</v>
      </c>
      <c r="E230" s="83">
        <f>'прил 12'!F236</f>
        <v>2500000</v>
      </c>
      <c r="F230" s="83">
        <f>'прил 12'!G236</f>
        <v>1500000</v>
      </c>
      <c r="G230" s="99"/>
    </row>
    <row r="231" spans="1:7" s="3" customFormat="1" ht="37.5" hidden="1">
      <c r="A231" s="182" t="s">
        <v>265</v>
      </c>
      <c r="B231" s="181" t="s">
        <v>59</v>
      </c>
      <c r="C231" s="181" t="s">
        <v>352</v>
      </c>
      <c r="D231" s="181" t="s">
        <v>266</v>
      </c>
      <c r="E231" s="83">
        <f>E232</f>
        <v>0</v>
      </c>
      <c r="F231" s="83">
        <f>F232</f>
        <v>0</v>
      </c>
      <c r="G231" s="99"/>
    </row>
    <row r="232" spans="1:7" s="3" customFormat="1" ht="18.75" hidden="1">
      <c r="A232" s="182" t="s">
        <v>267</v>
      </c>
      <c r="B232" s="181" t="s">
        <v>59</v>
      </c>
      <c r="C232" s="181" t="s">
        <v>352</v>
      </c>
      <c r="D232" s="181" t="s">
        <v>268</v>
      </c>
      <c r="E232" s="83">
        <f>'прил 12'!F238</f>
        <v>0</v>
      </c>
      <c r="F232" s="83">
        <f>'прил 12'!G238</f>
        <v>0</v>
      </c>
      <c r="G232" s="99"/>
    </row>
    <row r="233" spans="1:7" s="3" customFormat="1" ht="18.75">
      <c r="A233" s="182" t="s">
        <v>19</v>
      </c>
      <c r="B233" s="181" t="s">
        <v>59</v>
      </c>
      <c r="C233" s="181" t="s">
        <v>352</v>
      </c>
      <c r="D233" s="181" t="s">
        <v>20</v>
      </c>
      <c r="E233" s="83">
        <f>E234</f>
        <v>5000000</v>
      </c>
      <c r="F233" s="83">
        <f>F234</f>
        <v>5000000</v>
      </c>
      <c r="G233" s="99"/>
    </row>
    <row r="234" spans="1:7" s="3" customFormat="1" ht="37.5">
      <c r="A234" s="182" t="s">
        <v>47</v>
      </c>
      <c r="B234" s="181" t="s">
        <v>59</v>
      </c>
      <c r="C234" s="181" t="s">
        <v>352</v>
      </c>
      <c r="D234" s="181" t="s">
        <v>48</v>
      </c>
      <c r="E234" s="83">
        <f>'прил 12'!F240</f>
        <v>5000000</v>
      </c>
      <c r="F234" s="83">
        <f>'прил 12'!G240</f>
        <v>5000000</v>
      </c>
      <c r="G234" s="99"/>
    </row>
    <row r="235" spans="1:7" ht="39.75" customHeight="1" outlineLevel="1">
      <c r="A235" s="46" t="s">
        <v>251</v>
      </c>
      <c r="B235" s="47" t="s">
        <v>59</v>
      </c>
      <c r="C235" s="47" t="s">
        <v>353</v>
      </c>
      <c r="D235" s="47" t="s">
        <v>6</v>
      </c>
      <c r="E235" s="83">
        <f>E236</f>
        <v>5000000</v>
      </c>
      <c r="F235" s="83">
        <f>F236</f>
        <v>5000000</v>
      </c>
      <c r="G235" s="99"/>
    </row>
    <row r="236" spans="1:7" ht="20.25" customHeight="1" outlineLevel="2">
      <c r="A236" s="46" t="s">
        <v>19</v>
      </c>
      <c r="B236" s="47" t="s">
        <v>59</v>
      </c>
      <c r="C236" s="47" t="s">
        <v>353</v>
      </c>
      <c r="D236" s="47" t="s">
        <v>20</v>
      </c>
      <c r="E236" s="83">
        <f>E237</f>
        <v>5000000</v>
      </c>
      <c r="F236" s="83">
        <f>F237</f>
        <v>5000000</v>
      </c>
      <c r="G236" s="99"/>
    </row>
    <row r="237" spans="1:7" ht="39" customHeight="1" outlineLevel="3">
      <c r="A237" s="46" t="s">
        <v>47</v>
      </c>
      <c r="B237" s="47" t="s">
        <v>59</v>
      </c>
      <c r="C237" s="47" t="s">
        <v>353</v>
      </c>
      <c r="D237" s="47" t="s">
        <v>48</v>
      </c>
      <c r="E237" s="83">
        <f>'прил 12'!F243</f>
        <v>5000000</v>
      </c>
      <c r="F237" s="83">
        <f>'прил 12'!G243</f>
        <v>5000000</v>
      </c>
      <c r="G237" s="99"/>
    </row>
    <row r="238" spans="1:7" ht="37.5" outlineLevel="4">
      <c r="A238" s="46" t="s">
        <v>263</v>
      </c>
      <c r="B238" s="47" t="s">
        <v>59</v>
      </c>
      <c r="C238" s="47" t="s">
        <v>354</v>
      </c>
      <c r="D238" s="47" t="s">
        <v>6</v>
      </c>
      <c r="E238" s="83">
        <f>E239</f>
        <v>2500000</v>
      </c>
      <c r="F238" s="83">
        <f>F239</f>
        <v>0</v>
      </c>
      <c r="G238" s="99"/>
    </row>
    <row r="239" spans="1:7" ht="17.25" customHeight="1" outlineLevel="5">
      <c r="A239" s="46" t="s">
        <v>19</v>
      </c>
      <c r="B239" s="47" t="s">
        <v>59</v>
      </c>
      <c r="C239" s="47" t="s">
        <v>354</v>
      </c>
      <c r="D239" s="47" t="s">
        <v>20</v>
      </c>
      <c r="E239" s="83">
        <f>E240</f>
        <v>2500000</v>
      </c>
      <c r="F239" s="83">
        <f>F240</f>
        <v>0</v>
      </c>
      <c r="G239" s="99"/>
    </row>
    <row r="240" spans="1:7" ht="39" customHeight="1" outlineLevel="6">
      <c r="A240" s="46" t="s">
        <v>47</v>
      </c>
      <c r="B240" s="47" t="s">
        <v>59</v>
      </c>
      <c r="C240" s="47" t="s">
        <v>354</v>
      </c>
      <c r="D240" s="47" t="s">
        <v>48</v>
      </c>
      <c r="E240" s="83">
        <f>'прил 12'!F246</f>
        <v>2500000</v>
      </c>
      <c r="F240" s="83">
        <f>'прил 12'!G246</f>
        <v>0</v>
      </c>
      <c r="G240" s="99"/>
    </row>
    <row r="241" spans="1:7" ht="39" customHeight="1" hidden="1" outlineLevel="6">
      <c r="A241" s="46" t="s">
        <v>300</v>
      </c>
      <c r="B241" s="47" t="s">
        <v>59</v>
      </c>
      <c r="C241" s="47" t="s">
        <v>393</v>
      </c>
      <c r="D241" s="47" t="s">
        <v>6</v>
      </c>
      <c r="E241" s="83">
        <f>E242</f>
        <v>0</v>
      </c>
      <c r="F241" s="83">
        <f>F242</f>
        <v>0</v>
      </c>
      <c r="G241" s="99"/>
    </row>
    <row r="242" spans="1:7" ht="39" customHeight="1" hidden="1" outlineLevel="6">
      <c r="A242" s="46" t="s">
        <v>15</v>
      </c>
      <c r="B242" s="47" t="s">
        <v>59</v>
      </c>
      <c r="C242" s="47" t="s">
        <v>393</v>
      </c>
      <c r="D242" s="47" t="s">
        <v>16</v>
      </c>
      <c r="E242" s="83">
        <f>E243</f>
        <v>0</v>
      </c>
      <c r="F242" s="83">
        <f>F243</f>
        <v>0</v>
      </c>
      <c r="G242" s="99"/>
    </row>
    <row r="243" spans="1:7" ht="39" customHeight="1" hidden="1" outlineLevel="6">
      <c r="A243" s="46" t="s">
        <v>17</v>
      </c>
      <c r="B243" s="47" t="s">
        <v>59</v>
      </c>
      <c r="C243" s="47" t="s">
        <v>393</v>
      </c>
      <c r="D243" s="47" t="s">
        <v>18</v>
      </c>
      <c r="E243" s="83">
        <f>'прил 12'!F249</f>
        <v>0</v>
      </c>
      <c r="F243" s="83">
        <f>'прил 12'!G249</f>
        <v>0</v>
      </c>
      <c r="G243" s="99"/>
    </row>
    <row r="244" spans="1:7" ht="56.25" customHeight="1" outlineLevel="6">
      <c r="A244" s="46" t="s">
        <v>264</v>
      </c>
      <c r="B244" s="47" t="s">
        <v>59</v>
      </c>
      <c r="C244" s="47" t="s">
        <v>394</v>
      </c>
      <c r="D244" s="47" t="s">
        <v>6</v>
      </c>
      <c r="E244" s="83">
        <f>E245</f>
        <v>200000</v>
      </c>
      <c r="F244" s="83">
        <f>F245</f>
        <v>200000</v>
      </c>
      <c r="G244" s="99"/>
    </row>
    <row r="245" spans="1:7" ht="21" customHeight="1" outlineLevel="6">
      <c r="A245" s="46" t="s">
        <v>15</v>
      </c>
      <c r="B245" s="47" t="s">
        <v>59</v>
      </c>
      <c r="C245" s="47" t="s">
        <v>394</v>
      </c>
      <c r="D245" s="47" t="s">
        <v>16</v>
      </c>
      <c r="E245" s="83">
        <f>E246</f>
        <v>200000</v>
      </c>
      <c r="F245" s="83">
        <f>F246</f>
        <v>200000</v>
      </c>
      <c r="G245" s="99"/>
    </row>
    <row r="246" spans="1:7" ht="37.5" outlineLevel="6">
      <c r="A246" s="46" t="s">
        <v>17</v>
      </c>
      <c r="B246" s="47" t="s">
        <v>59</v>
      </c>
      <c r="C246" s="47" t="s">
        <v>394</v>
      </c>
      <c r="D246" s="47" t="s">
        <v>18</v>
      </c>
      <c r="E246" s="83">
        <f>'прил 12'!F252</f>
        <v>200000</v>
      </c>
      <c r="F246" s="83">
        <f>'прил 12'!G252</f>
        <v>200000</v>
      </c>
      <c r="G246" s="99"/>
    </row>
    <row r="247" spans="1:7" ht="18.75" outlineLevel="1">
      <c r="A247" s="46" t="s">
        <v>61</v>
      </c>
      <c r="B247" s="47" t="s">
        <v>62</v>
      </c>
      <c r="C247" s="47" t="s">
        <v>126</v>
      </c>
      <c r="D247" s="47" t="s">
        <v>6</v>
      </c>
      <c r="E247" s="83">
        <f>E248+E256+E267</f>
        <v>30576792.677</v>
      </c>
      <c r="F247" s="83">
        <f>F248+F256+F267</f>
        <v>26876792.677</v>
      </c>
      <c r="G247" s="99"/>
    </row>
    <row r="248" spans="1:7" ht="37.5" customHeight="1" outlineLevel="2">
      <c r="A248" s="77" t="s">
        <v>349</v>
      </c>
      <c r="B248" s="62" t="s">
        <v>62</v>
      </c>
      <c r="C248" s="62" t="s">
        <v>134</v>
      </c>
      <c r="D248" s="62" t="s">
        <v>6</v>
      </c>
      <c r="E248" s="83">
        <f>E249</f>
        <v>900000</v>
      </c>
      <c r="F248" s="83">
        <f>F249</f>
        <v>900000</v>
      </c>
      <c r="G248" s="99"/>
    </row>
    <row r="249" spans="1:7" ht="19.5" customHeight="1" outlineLevel="3">
      <c r="A249" s="46" t="s">
        <v>355</v>
      </c>
      <c r="B249" s="47" t="s">
        <v>62</v>
      </c>
      <c r="C249" s="47" t="s">
        <v>233</v>
      </c>
      <c r="D249" s="47" t="s">
        <v>6</v>
      </c>
      <c r="E249" s="83">
        <f>E250+E253</f>
        <v>900000</v>
      </c>
      <c r="F249" s="83">
        <f>F250+F253</f>
        <v>900000</v>
      </c>
      <c r="G249" s="99"/>
    </row>
    <row r="250" spans="1:7" ht="19.5" customHeight="1" outlineLevel="3">
      <c r="A250" s="46" t="s">
        <v>361</v>
      </c>
      <c r="B250" s="47" t="s">
        <v>62</v>
      </c>
      <c r="C250" s="47" t="s">
        <v>473</v>
      </c>
      <c r="D250" s="47" t="s">
        <v>6</v>
      </c>
      <c r="E250" s="83">
        <f>E251</f>
        <v>400000</v>
      </c>
      <c r="F250" s="83">
        <f>F251</f>
        <v>400000</v>
      </c>
      <c r="G250" s="99"/>
    </row>
    <row r="251" spans="1:7" ht="19.5" customHeight="1" outlineLevel="3">
      <c r="A251" s="48" t="s">
        <v>15</v>
      </c>
      <c r="B251" s="47" t="s">
        <v>62</v>
      </c>
      <c r="C251" s="47" t="s">
        <v>473</v>
      </c>
      <c r="D251" s="47" t="s">
        <v>16</v>
      </c>
      <c r="E251" s="83">
        <f>E252</f>
        <v>400000</v>
      </c>
      <c r="F251" s="83">
        <f>F252</f>
        <v>400000</v>
      </c>
      <c r="G251" s="99"/>
    </row>
    <row r="252" spans="1:7" ht="37.5" outlineLevel="3">
      <c r="A252" s="48" t="s">
        <v>17</v>
      </c>
      <c r="B252" s="47" t="s">
        <v>62</v>
      </c>
      <c r="C252" s="47" t="s">
        <v>473</v>
      </c>
      <c r="D252" s="47" t="s">
        <v>18</v>
      </c>
      <c r="E252" s="83">
        <f>'прил 12'!F268</f>
        <v>400000</v>
      </c>
      <c r="F252" s="83">
        <f>'прил 12'!G268</f>
        <v>400000</v>
      </c>
      <c r="G252" s="99"/>
    </row>
    <row r="253" spans="1:7" ht="18" customHeight="1" outlineLevel="4">
      <c r="A253" s="50" t="s">
        <v>63</v>
      </c>
      <c r="B253" s="47" t="s">
        <v>62</v>
      </c>
      <c r="C253" s="47" t="s">
        <v>356</v>
      </c>
      <c r="D253" s="47" t="s">
        <v>6</v>
      </c>
      <c r="E253" s="83">
        <f>E254</f>
        <v>500000</v>
      </c>
      <c r="F253" s="83">
        <f>F254</f>
        <v>500000</v>
      </c>
      <c r="G253" s="99"/>
    </row>
    <row r="254" spans="1:7" ht="18" customHeight="1" outlineLevel="5">
      <c r="A254" s="46" t="s">
        <v>15</v>
      </c>
      <c r="B254" s="47" t="s">
        <v>62</v>
      </c>
      <c r="C254" s="47" t="s">
        <v>356</v>
      </c>
      <c r="D254" s="47" t="s">
        <v>16</v>
      </c>
      <c r="E254" s="83">
        <f>E255</f>
        <v>500000</v>
      </c>
      <c r="F254" s="83">
        <f>F255</f>
        <v>500000</v>
      </c>
      <c r="G254" s="99"/>
    </row>
    <row r="255" spans="1:7" ht="37.5" outlineLevel="6">
      <c r="A255" s="46" t="s">
        <v>17</v>
      </c>
      <c r="B255" s="47" t="s">
        <v>62</v>
      </c>
      <c r="C255" s="47" t="s">
        <v>356</v>
      </c>
      <c r="D255" s="47" t="s">
        <v>18</v>
      </c>
      <c r="E255" s="83">
        <f>'прил 12'!F274</f>
        <v>500000</v>
      </c>
      <c r="F255" s="83">
        <f>'прил 12'!G274</f>
        <v>500000</v>
      </c>
      <c r="G255" s="99"/>
    </row>
    <row r="256" spans="1:7" ht="37.5" outlineLevel="6">
      <c r="A256" s="77" t="s">
        <v>523</v>
      </c>
      <c r="B256" s="62" t="s">
        <v>62</v>
      </c>
      <c r="C256" s="62" t="s">
        <v>524</v>
      </c>
      <c r="D256" s="62" t="s">
        <v>6</v>
      </c>
      <c r="E256" s="83">
        <f>E257</f>
        <v>9700000</v>
      </c>
      <c r="F256" s="83">
        <f>F257</f>
        <v>6000000</v>
      </c>
      <c r="G256" s="99"/>
    </row>
    <row r="257" spans="1:7" ht="20.25" customHeight="1" outlineLevel="6">
      <c r="A257" s="46" t="s">
        <v>525</v>
      </c>
      <c r="B257" s="47" t="s">
        <v>62</v>
      </c>
      <c r="C257" s="47" t="s">
        <v>526</v>
      </c>
      <c r="D257" s="47" t="s">
        <v>6</v>
      </c>
      <c r="E257" s="83">
        <f>E258+E261+E264</f>
        <v>9700000</v>
      </c>
      <c r="F257" s="83">
        <f>F258+F261+F264</f>
        <v>6000000</v>
      </c>
      <c r="G257" s="99"/>
    </row>
    <row r="258" spans="1:7" ht="56.25" outlineLevel="6">
      <c r="A258" s="46" t="s">
        <v>527</v>
      </c>
      <c r="B258" s="47" t="s">
        <v>62</v>
      </c>
      <c r="C258" s="47" t="s">
        <v>528</v>
      </c>
      <c r="D258" s="47" t="s">
        <v>6</v>
      </c>
      <c r="E258" s="83">
        <f>E259</f>
        <v>3500000</v>
      </c>
      <c r="F258" s="83">
        <f>F259</f>
        <v>2500000</v>
      </c>
      <c r="G258" s="99"/>
    </row>
    <row r="259" spans="1:7" ht="37.5" outlineLevel="6">
      <c r="A259" s="46" t="s">
        <v>15</v>
      </c>
      <c r="B259" s="47" t="s">
        <v>62</v>
      </c>
      <c r="C259" s="47" t="s">
        <v>528</v>
      </c>
      <c r="D259" s="47" t="s">
        <v>16</v>
      </c>
      <c r="E259" s="83">
        <f>E260</f>
        <v>3500000</v>
      </c>
      <c r="F259" s="83">
        <f>F260</f>
        <v>2500000</v>
      </c>
      <c r="G259" s="99"/>
    </row>
    <row r="260" spans="1:7" ht="37.5" outlineLevel="6">
      <c r="A260" s="46" t="s">
        <v>17</v>
      </c>
      <c r="B260" s="47" t="s">
        <v>62</v>
      </c>
      <c r="C260" s="47" t="s">
        <v>528</v>
      </c>
      <c r="D260" s="47" t="s">
        <v>18</v>
      </c>
      <c r="E260" s="83">
        <f>'прил 12'!F279</f>
        <v>3500000</v>
      </c>
      <c r="F260" s="83">
        <f>'прил 12'!G279</f>
        <v>2500000</v>
      </c>
      <c r="G260" s="99"/>
    </row>
    <row r="261" spans="1:7" ht="37.5" outlineLevel="6">
      <c r="A261" s="46" t="s">
        <v>529</v>
      </c>
      <c r="B261" s="47" t="s">
        <v>62</v>
      </c>
      <c r="C261" s="47" t="s">
        <v>530</v>
      </c>
      <c r="D261" s="47" t="s">
        <v>6</v>
      </c>
      <c r="E261" s="83">
        <f>E262</f>
        <v>3700000</v>
      </c>
      <c r="F261" s="83">
        <f>F262</f>
        <v>2000000</v>
      </c>
      <c r="G261" s="99"/>
    </row>
    <row r="262" spans="1:7" ht="37.5" outlineLevel="6">
      <c r="A262" s="46" t="s">
        <v>15</v>
      </c>
      <c r="B262" s="47" t="s">
        <v>62</v>
      </c>
      <c r="C262" s="47" t="s">
        <v>530</v>
      </c>
      <c r="D262" s="47" t="s">
        <v>16</v>
      </c>
      <c r="E262" s="83">
        <f>E263</f>
        <v>3700000</v>
      </c>
      <c r="F262" s="83">
        <f>F263</f>
        <v>2000000</v>
      </c>
      <c r="G262" s="99"/>
    </row>
    <row r="263" spans="1:7" ht="37.5" outlineLevel="6">
      <c r="A263" s="46" t="s">
        <v>17</v>
      </c>
      <c r="B263" s="47" t="s">
        <v>62</v>
      </c>
      <c r="C263" s="47" t="s">
        <v>530</v>
      </c>
      <c r="D263" s="47" t="s">
        <v>18</v>
      </c>
      <c r="E263" s="83">
        <f>'прил 12'!F282</f>
        <v>3700000</v>
      </c>
      <c r="F263" s="83">
        <f>'прил 12'!G282</f>
        <v>2000000</v>
      </c>
      <c r="G263" s="99"/>
    </row>
    <row r="264" spans="1:7" ht="37.5" outlineLevel="6">
      <c r="A264" s="46" t="s">
        <v>531</v>
      </c>
      <c r="B264" s="47" t="s">
        <v>62</v>
      </c>
      <c r="C264" s="47" t="s">
        <v>532</v>
      </c>
      <c r="D264" s="47" t="s">
        <v>6</v>
      </c>
      <c r="E264" s="83">
        <f>E265</f>
        <v>2500000</v>
      </c>
      <c r="F264" s="83">
        <f>F265</f>
        <v>1500000</v>
      </c>
      <c r="G264" s="99"/>
    </row>
    <row r="265" spans="1:7" ht="37.5" outlineLevel="6">
      <c r="A265" s="46" t="s">
        <v>15</v>
      </c>
      <c r="B265" s="47" t="s">
        <v>62</v>
      </c>
      <c r="C265" s="47" t="s">
        <v>532</v>
      </c>
      <c r="D265" s="47" t="s">
        <v>16</v>
      </c>
      <c r="E265" s="83">
        <f>E266</f>
        <v>2500000</v>
      </c>
      <c r="F265" s="83">
        <f>F266</f>
        <v>1500000</v>
      </c>
      <c r="G265" s="99"/>
    </row>
    <row r="266" spans="1:7" ht="37.5" outlineLevel="6">
      <c r="A266" s="46" t="s">
        <v>17</v>
      </c>
      <c r="B266" s="47" t="s">
        <v>62</v>
      </c>
      <c r="C266" s="47" t="s">
        <v>532</v>
      </c>
      <c r="D266" s="47" t="s">
        <v>18</v>
      </c>
      <c r="E266" s="83">
        <f>'прил 12'!F285</f>
        <v>2500000</v>
      </c>
      <c r="F266" s="83">
        <f>'прил 12'!G285</f>
        <v>1500000</v>
      </c>
      <c r="G266" s="99"/>
    </row>
    <row r="267" spans="1:7" ht="56.25" outlineLevel="6">
      <c r="A267" s="77" t="s">
        <v>533</v>
      </c>
      <c r="B267" s="62" t="s">
        <v>62</v>
      </c>
      <c r="C267" s="62" t="s">
        <v>534</v>
      </c>
      <c r="D267" s="62" t="s">
        <v>6</v>
      </c>
      <c r="E267" s="83">
        <f>E268+E273</f>
        <v>19976792.677</v>
      </c>
      <c r="F267" s="83">
        <f>F268+F273</f>
        <v>19976792.677</v>
      </c>
      <c r="G267" s="99"/>
    </row>
    <row r="268" spans="1:7" ht="38.25" customHeight="1" outlineLevel="6">
      <c r="A268" s="77" t="s">
        <v>565</v>
      </c>
      <c r="B268" s="62" t="s">
        <v>62</v>
      </c>
      <c r="C268" s="62" t="s">
        <v>566</v>
      </c>
      <c r="D268" s="62" t="s">
        <v>6</v>
      </c>
      <c r="E268" s="83">
        <f aca="true" t="shared" si="14" ref="E268:F271">E269</f>
        <v>6642788.649999999</v>
      </c>
      <c r="F268" s="83">
        <f t="shared" si="14"/>
        <v>6642788.65</v>
      </c>
      <c r="G268" s="99"/>
    </row>
    <row r="269" spans="1:7" ht="18.75" outlineLevel="6">
      <c r="A269" s="46" t="s">
        <v>564</v>
      </c>
      <c r="B269" s="47" t="s">
        <v>62</v>
      </c>
      <c r="C269" s="47" t="s">
        <v>567</v>
      </c>
      <c r="D269" s="47" t="s">
        <v>6</v>
      </c>
      <c r="E269" s="83">
        <f t="shared" si="14"/>
        <v>6642788.649999999</v>
      </c>
      <c r="F269" s="83">
        <f t="shared" si="14"/>
        <v>6642788.65</v>
      </c>
      <c r="G269" s="99"/>
    </row>
    <row r="270" spans="1:7" ht="37.5" outlineLevel="6">
      <c r="A270" s="46" t="s">
        <v>563</v>
      </c>
      <c r="B270" s="47" t="s">
        <v>62</v>
      </c>
      <c r="C270" s="47" t="s">
        <v>568</v>
      </c>
      <c r="D270" s="47" t="s">
        <v>6</v>
      </c>
      <c r="E270" s="83">
        <f t="shared" si="14"/>
        <v>6642788.649999999</v>
      </c>
      <c r="F270" s="83">
        <f t="shared" si="14"/>
        <v>6642788.65</v>
      </c>
      <c r="G270" s="99"/>
    </row>
    <row r="271" spans="1:7" ht="37.5" outlineLevel="6">
      <c r="A271" s="46" t="s">
        <v>15</v>
      </c>
      <c r="B271" s="47" t="s">
        <v>62</v>
      </c>
      <c r="C271" s="47" t="s">
        <v>568</v>
      </c>
      <c r="D271" s="47" t="s">
        <v>16</v>
      </c>
      <c r="E271" s="83">
        <f t="shared" si="14"/>
        <v>6642788.649999999</v>
      </c>
      <c r="F271" s="83">
        <f t="shared" si="14"/>
        <v>6642788.65</v>
      </c>
      <c r="G271" s="99"/>
    </row>
    <row r="272" spans="1:7" ht="37.5" outlineLevel="6">
      <c r="A272" s="46" t="s">
        <v>17</v>
      </c>
      <c r="B272" s="47" t="s">
        <v>62</v>
      </c>
      <c r="C272" s="47" t="s">
        <v>568</v>
      </c>
      <c r="D272" s="47" t="s">
        <v>18</v>
      </c>
      <c r="E272" s="83">
        <f>'прил 12'!F291</f>
        <v>6642788.649999999</v>
      </c>
      <c r="F272" s="83">
        <f>'прил 12'!G291</f>
        <v>6642788.65</v>
      </c>
      <c r="G272" s="99"/>
    </row>
    <row r="273" spans="1:7" ht="37.5" outlineLevel="6">
      <c r="A273" s="142" t="s">
        <v>569</v>
      </c>
      <c r="B273" s="47" t="s">
        <v>62</v>
      </c>
      <c r="C273" s="62" t="s">
        <v>571</v>
      </c>
      <c r="D273" s="62" t="s">
        <v>6</v>
      </c>
      <c r="E273" s="83">
        <f>E274</f>
        <v>13334004.027</v>
      </c>
      <c r="F273" s="83">
        <f>F274</f>
        <v>13334004.027</v>
      </c>
      <c r="G273" s="99"/>
    </row>
    <row r="274" spans="1:7" ht="37.5" outlineLevel="6">
      <c r="A274" s="142" t="s">
        <v>570</v>
      </c>
      <c r="B274" s="47" t="s">
        <v>62</v>
      </c>
      <c r="C274" s="62" t="s">
        <v>572</v>
      </c>
      <c r="D274" s="62" t="s">
        <v>6</v>
      </c>
      <c r="E274" s="83">
        <f>E275+E278</f>
        <v>13334004.027</v>
      </c>
      <c r="F274" s="83">
        <f>F275+F278</f>
        <v>13334004.027</v>
      </c>
      <c r="G274" s="99"/>
    </row>
    <row r="275" spans="1:7" ht="56.25" outlineLevel="6">
      <c r="A275" s="48" t="s">
        <v>584</v>
      </c>
      <c r="B275" s="47" t="s">
        <v>62</v>
      </c>
      <c r="C275" s="47" t="s">
        <v>609</v>
      </c>
      <c r="D275" s="47" t="s">
        <v>6</v>
      </c>
      <c r="E275" s="83">
        <f>E276</f>
        <v>12956956.59</v>
      </c>
      <c r="F275" s="83">
        <f>F276</f>
        <v>12956956.59</v>
      </c>
      <c r="G275" s="99"/>
    </row>
    <row r="276" spans="1:7" ht="37.5" outlineLevel="6">
      <c r="A276" s="46" t="s">
        <v>15</v>
      </c>
      <c r="B276" s="47" t="s">
        <v>62</v>
      </c>
      <c r="C276" s="47" t="s">
        <v>609</v>
      </c>
      <c r="D276" s="47" t="s">
        <v>16</v>
      </c>
      <c r="E276" s="83">
        <f>E277</f>
        <v>12956956.59</v>
      </c>
      <c r="F276" s="83">
        <f>F277</f>
        <v>12956956.59</v>
      </c>
      <c r="G276" s="99"/>
    </row>
    <row r="277" spans="1:7" ht="37.5" outlineLevel="6">
      <c r="A277" s="46" t="s">
        <v>17</v>
      </c>
      <c r="B277" s="47" t="s">
        <v>62</v>
      </c>
      <c r="C277" s="47" t="s">
        <v>609</v>
      </c>
      <c r="D277" s="47" t="s">
        <v>18</v>
      </c>
      <c r="E277" s="83">
        <f>'прил 12'!F299</f>
        <v>12956956.59</v>
      </c>
      <c r="F277" s="83">
        <f>'прил 12'!G299</f>
        <v>12956956.59</v>
      </c>
      <c r="G277" s="99"/>
    </row>
    <row r="278" spans="1:7" ht="56.25" outlineLevel="6">
      <c r="A278" s="48" t="s">
        <v>574</v>
      </c>
      <c r="B278" s="47" t="s">
        <v>62</v>
      </c>
      <c r="C278" s="47" t="s">
        <v>573</v>
      </c>
      <c r="D278" s="47" t="s">
        <v>6</v>
      </c>
      <c r="E278" s="83">
        <f>E279</f>
        <v>377047.437</v>
      </c>
      <c r="F278" s="83">
        <f>F279</f>
        <v>377047.437</v>
      </c>
      <c r="G278" s="99"/>
    </row>
    <row r="279" spans="1:7" ht="37.5" outlineLevel="6">
      <c r="A279" s="46" t="s">
        <v>15</v>
      </c>
      <c r="B279" s="47" t="s">
        <v>62</v>
      </c>
      <c r="C279" s="47" t="s">
        <v>573</v>
      </c>
      <c r="D279" s="47" t="s">
        <v>16</v>
      </c>
      <c r="E279" s="83">
        <f>E280</f>
        <v>377047.437</v>
      </c>
      <c r="F279" s="83">
        <f>F280</f>
        <v>377047.437</v>
      </c>
      <c r="G279" s="99"/>
    </row>
    <row r="280" spans="1:7" ht="37.5" outlineLevel="6">
      <c r="A280" s="46" t="s">
        <v>17</v>
      </c>
      <c r="B280" s="47" t="s">
        <v>62</v>
      </c>
      <c r="C280" s="47" t="s">
        <v>573</v>
      </c>
      <c r="D280" s="47" t="s">
        <v>18</v>
      </c>
      <c r="E280" s="83">
        <f>'прил 12'!F302</f>
        <v>377047.437</v>
      </c>
      <c r="F280" s="83">
        <f>'прил 12'!G302</f>
        <v>377047.437</v>
      </c>
      <c r="G280" s="99"/>
    </row>
    <row r="281" spans="1:7" ht="20.25" customHeight="1" outlineLevel="4">
      <c r="A281" s="46" t="s">
        <v>293</v>
      </c>
      <c r="B281" s="47" t="s">
        <v>294</v>
      </c>
      <c r="C281" s="47" t="s">
        <v>126</v>
      </c>
      <c r="D281" s="47" t="s">
        <v>6</v>
      </c>
      <c r="E281" s="83">
        <f aca="true" t="shared" si="15" ref="E281:F285">E282</f>
        <v>300000</v>
      </c>
      <c r="F281" s="83">
        <f t="shared" si="15"/>
        <v>300000</v>
      </c>
      <c r="G281" s="99"/>
    </row>
    <row r="282" spans="1:7" ht="38.25" customHeight="1" outlineLevel="5">
      <c r="A282" s="77" t="s">
        <v>428</v>
      </c>
      <c r="B282" s="62" t="s">
        <v>294</v>
      </c>
      <c r="C282" s="62" t="s">
        <v>134</v>
      </c>
      <c r="D282" s="62" t="s">
        <v>6</v>
      </c>
      <c r="E282" s="83">
        <f t="shared" si="15"/>
        <v>300000</v>
      </c>
      <c r="F282" s="83">
        <f t="shared" si="15"/>
        <v>300000</v>
      </c>
      <c r="G282" s="99"/>
    </row>
    <row r="283" spans="1:7" ht="39" customHeight="1" outlineLevel="6">
      <c r="A283" s="46" t="s">
        <v>357</v>
      </c>
      <c r="B283" s="47" t="s">
        <v>294</v>
      </c>
      <c r="C283" s="47" t="s">
        <v>351</v>
      </c>
      <c r="D283" s="47" t="s">
        <v>6</v>
      </c>
      <c r="E283" s="83">
        <f t="shared" si="15"/>
        <v>300000</v>
      </c>
      <c r="F283" s="83">
        <f t="shared" si="15"/>
        <v>300000</v>
      </c>
      <c r="G283" s="99"/>
    </row>
    <row r="284" spans="1:8" ht="21.75" customHeight="1" outlineLevel="6">
      <c r="A284" s="46" t="s">
        <v>307</v>
      </c>
      <c r="B284" s="47" t="s">
        <v>294</v>
      </c>
      <c r="C284" s="47" t="s">
        <v>358</v>
      </c>
      <c r="D284" s="47" t="s">
        <v>6</v>
      </c>
      <c r="E284" s="83">
        <f t="shared" si="15"/>
        <v>300000</v>
      </c>
      <c r="F284" s="83">
        <f t="shared" si="15"/>
        <v>300000</v>
      </c>
      <c r="G284" s="99"/>
      <c r="H284" s="1" t="s">
        <v>51</v>
      </c>
    </row>
    <row r="285" spans="1:7" ht="18.75" outlineLevel="6">
      <c r="A285" s="46" t="s">
        <v>19</v>
      </c>
      <c r="B285" s="47" t="s">
        <v>294</v>
      </c>
      <c r="C285" s="47" t="s">
        <v>358</v>
      </c>
      <c r="D285" s="47" t="s">
        <v>20</v>
      </c>
      <c r="E285" s="83">
        <f t="shared" si="15"/>
        <v>300000</v>
      </c>
      <c r="F285" s="83">
        <f t="shared" si="15"/>
        <v>300000</v>
      </c>
      <c r="G285" s="99"/>
    </row>
    <row r="286" spans="1:7" ht="39" customHeight="1" outlineLevel="6">
      <c r="A286" s="46" t="s">
        <v>47</v>
      </c>
      <c r="B286" s="47" t="s">
        <v>294</v>
      </c>
      <c r="C286" s="47" t="s">
        <v>358</v>
      </c>
      <c r="D286" s="47" t="s">
        <v>48</v>
      </c>
      <c r="E286" s="83">
        <f>'прил 12'!F317</f>
        <v>300000</v>
      </c>
      <c r="F286" s="83">
        <f>'прил 12'!G317</f>
        <v>300000</v>
      </c>
      <c r="G286" s="99"/>
    </row>
    <row r="287" spans="1:8" ht="18.75" outlineLevel="6">
      <c r="A287" s="77" t="s">
        <v>64</v>
      </c>
      <c r="B287" s="62" t="s">
        <v>65</v>
      </c>
      <c r="C287" s="62" t="s">
        <v>126</v>
      </c>
      <c r="D287" s="62" t="s">
        <v>6</v>
      </c>
      <c r="E287" s="84">
        <f>E288</f>
        <v>515000</v>
      </c>
      <c r="F287" s="84">
        <f>F288</f>
        <v>515000</v>
      </c>
      <c r="G287" s="99">
        <f>потребность!G693</f>
        <v>515000</v>
      </c>
      <c r="H287" s="99">
        <f>потребность!H693</f>
        <v>515000</v>
      </c>
    </row>
    <row r="288" spans="1:7" ht="18" customHeight="1" outlineLevel="6">
      <c r="A288" s="46" t="s">
        <v>66</v>
      </c>
      <c r="B288" s="47" t="s">
        <v>67</v>
      </c>
      <c r="C288" s="47" t="s">
        <v>126</v>
      </c>
      <c r="D288" s="47" t="s">
        <v>6</v>
      </c>
      <c r="E288" s="83">
        <f>E289+E298</f>
        <v>515000</v>
      </c>
      <c r="F288" s="83">
        <f>F289+F298</f>
        <v>515000</v>
      </c>
      <c r="G288" s="98"/>
    </row>
    <row r="289" spans="1:7" ht="37.5" outlineLevel="3">
      <c r="A289" s="77" t="s">
        <v>359</v>
      </c>
      <c r="B289" s="62" t="s">
        <v>67</v>
      </c>
      <c r="C289" s="62" t="s">
        <v>135</v>
      </c>
      <c r="D289" s="62" t="s">
        <v>6</v>
      </c>
      <c r="E289" s="83">
        <f>E290+E294</f>
        <v>470000</v>
      </c>
      <c r="F289" s="83">
        <f>F290+F294</f>
        <v>470000</v>
      </c>
      <c r="G289" s="98"/>
    </row>
    <row r="290" spans="1:7" ht="38.25" customHeight="1" outlineLevel="4">
      <c r="A290" s="46" t="s">
        <v>360</v>
      </c>
      <c r="B290" s="47" t="s">
        <v>67</v>
      </c>
      <c r="C290" s="47" t="s">
        <v>395</v>
      </c>
      <c r="D290" s="47" t="s">
        <v>6</v>
      </c>
      <c r="E290" s="83">
        <f aca="true" t="shared" si="16" ref="E290:F292">E291</f>
        <v>440000</v>
      </c>
      <c r="F290" s="83">
        <f t="shared" si="16"/>
        <v>440000</v>
      </c>
      <c r="G290" s="98"/>
    </row>
    <row r="291" spans="1:7" ht="19.5" customHeight="1" outlineLevel="6">
      <c r="A291" s="46" t="s">
        <v>245</v>
      </c>
      <c r="B291" s="47" t="s">
        <v>67</v>
      </c>
      <c r="C291" s="47" t="s">
        <v>362</v>
      </c>
      <c r="D291" s="47" t="s">
        <v>6</v>
      </c>
      <c r="E291" s="83">
        <f t="shared" si="16"/>
        <v>440000</v>
      </c>
      <c r="F291" s="83">
        <f t="shared" si="16"/>
        <v>440000</v>
      </c>
      <c r="G291" s="98"/>
    </row>
    <row r="292" spans="1:7" ht="18" customHeight="1" outlineLevel="6">
      <c r="A292" s="46" t="s">
        <v>15</v>
      </c>
      <c r="B292" s="47" t="s">
        <v>67</v>
      </c>
      <c r="C292" s="47" t="s">
        <v>362</v>
      </c>
      <c r="D292" s="47" t="s">
        <v>16</v>
      </c>
      <c r="E292" s="83">
        <f t="shared" si="16"/>
        <v>440000</v>
      </c>
      <c r="F292" s="83">
        <f t="shared" si="16"/>
        <v>440000</v>
      </c>
      <c r="G292" s="98"/>
    </row>
    <row r="293" spans="1:7" ht="23.25" customHeight="1" outlineLevel="6">
      <c r="A293" s="46" t="s">
        <v>17</v>
      </c>
      <c r="B293" s="47" t="s">
        <v>67</v>
      </c>
      <c r="C293" s="47" t="s">
        <v>362</v>
      </c>
      <c r="D293" s="47" t="s">
        <v>18</v>
      </c>
      <c r="E293" s="83">
        <f>'прил 12'!F324</f>
        <v>440000</v>
      </c>
      <c r="F293" s="83">
        <f>'прил 12'!G324</f>
        <v>440000</v>
      </c>
      <c r="G293" s="98"/>
    </row>
    <row r="294" spans="1:7" ht="19.5" customHeight="1" outlineLevel="6">
      <c r="A294" s="46" t="s">
        <v>363</v>
      </c>
      <c r="B294" s="47" t="s">
        <v>67</v>
      </c>
      <c r="C294" s="47" t="s">
        <v>247</v>
      </c>
      <c r="D294" s="47" t="s">
        <v>6</v>
      </c>
      <c r="E294" s="83">
        <f aca="true" t="shared" si="17" ref="E294:F296">E295</f>
        <v>30000</v>
      </c>
      <c r="F294" s="83">
        <f t="shared" si="17"/>
        <v>30000</v>
      </c>
      <c r="G294" s="98"/>
    </row>
    <row r="295" spans="1:7" ht="18.75" outlineLevel="6">
      <c r="A295" s="46" t="s">
        <v>68</v>
      </c>
      <c r="B295" s="47" t="s">
        <v>67</v>
      </c>
      <c r="C295" s="47" t="s">
        <v>246</v>
      </c>
      <c r="D295" s="47" t="s">
        <v>6</v>
      </c>
      <c r="E295" s="83">
        <f t="shared" si="17"/>
        <v>30000</v>
      </c>
      <c r="F295" s="83">
        <f t="shared" si="17"/>
        <v>30000</v>
      </c>
      <c r="G295" s="98"/>
    </row>
    <row r="296" spans="1:7" ht="18.75" customHeight="1" outlineLevel="4">
      <c r="A296" s="46" t="s">
        <v>15</v>
      </c>
      <c r="B296" s="47" t="s">
        <v>67</v>
      </c>
      <c r="C296" s="47" t="s">
        <v>246</v>
      </c>
      <c r="D296" s="47" t="s">
        <v>16</v>
      </c>
      <c r="E296" s="83">
        <f t="shared" si="17"/>
        <v>30000</v>
      </c>
      <c r="F296" s="83">
        <f t="shared" si="17"/>
        <v>30000</v>
      </c>
      <c r="G296" s="98"/>
    </row>
    <row r="297" spans="1:7" ht="37.5" outlineLevel="5">
      <c r="A297" s="46" t="s">
        <v>17</v>
      </c>
      <c r="B297" s="47" t="s">
        <v>67</v>
      </c>
      <c r="C297" s="47" t="s">
        <v>246</v>
      </c>
      <c r="D297" s="47" t="s">
        <v>18</v>
      </c>
      <c r="E297" s="83">
        <f>'прил 12'!F328</f>
        <v>30000</v>
      </c>
      <c r="F297" s="83">
        <f>'прил 12'!G328</f>
        <v>30000</v>
      </c>
      <c r="G297" s="98"/>
    </row>
    <row r="298" spans="1:7" ht="56.25" customHeight="1" outlineLevel="6">
      <c r="A298" s="77" t="s">
        <v>437</v>
      </c>
      <c r="B298" s="62" t="s">
        <v>67</v>
      </c>
      <c r="C298" s="62" t="s">
        <v>364</v>
      </c>
      <c r="D298" s="62" t="s">
        <v>6</v>
      </c>
      <c r="E298" s="83">
        <f aca="true" t="shared" si="18" ref="E298:F301">E299</f>
        <v>45000</v>
      </c>
      <c r="F298" s="83">
        <f t="shared" si="18"/>
        <v>45000</v>
      </c>
      <c r="G298" s="98"/>
    </row>
    <row r="299" spans="1:7" ht="17.25" customHeight="1" outlineLevel="2">
      <c r="A299" s="46" t="s">
        <v>365</v>
      </c>
      <c r="B299" s="47" t="s">
        <v>67</v>
      </c>
      <c r="C299" s="47" t="s">
        <v>366</v>
      </c>
      <c r="D299" s="47" t="s">
        <v>6</v>
      </c>
      <c r="E299" s="83">
        <f t="shared" si="18"/>
        <v>45000</v>
      </c>
      <c r="F299" s="83">
        <f t="shared" si="18"/>
        <v>45000</v>
      </c>
      <c r="G299" s="98"/>
    </row>
    <row r="300" spans="1:7" ht="18.75" outlineLevel="4">
      <c r="A300" s="46" t="s">
        <v>367</v>
      </c>
      <c r="B300" s="47" t="s">
        <v>67</v>
      </c>
      <c r="C300" s="47" t="s">
        <v>368</v>
      </c>
      <c r="D300" s="47" t="s">
        <v>6</v>
      </c>
      <c r="E300" s="83">
        <f t="shared" si="18"/>
        <v>45000</v>
      </c>
      <c r="F300" s="83">
        <f t="shared" si="18"/>
        <v>45000</v>
      </c>
      <c r="G300" s="98"/>
    </row>
    <row r="301" spans="1:7" ht="18" customHeight="1" outlineLevel="5">
      <c r="A301" s="46" t="s">
        <v>15</v>
      </c>
      <c r="B301" s="47" t="s">
        <v>67</v>
      </c>
      <c r="C301" s="47" t="s">
        <v>368</v>
      </c>
      <c r="D301" s="47" t="s">
        <v>16</v>
      </c>
      <c r="E301" s="83">
        <f t="shared" si="18"/>
        <v>45000</v>
      </c>
      <c r="F301" s="83">
        <f t="shared" si="18"/>
        <v>45000</v>
      </c>
      <c r="G301" s="98"/>
    </row>
    <row r="302" spans="1:7" ht="37.5" outlineLevel="6">
      <c r="A302" s="46" t="s">
        <v>17</v>
      </c>
      <c r="B302" s="47" t="s">
        <v>67</v>
      </c>
      <c r="C302" s="47" t="s">
        <v>368</v>
      </c>
      <c r="D302" s="47" t="s">
        <v>18</v>
      </c>
      <c r="E302" s="83">
        <f>'прил 12'!F333</f>
        <v>45000</v>
      </c>
      <c r="F302" s="83">
        <f>'прил 12'!G333</f>
        <v>45000</v>
      </c>
      <c r="G302" s="98"/>
    </row>
    <row r="303" spans="1:8" ht="18.75" outlineLevel="1">
      <c r="A303" s="77" t="s">
        <v>69</v>
      </c>
      <c r="B303" s="62" t="s">
        <v>70</v>
      </c>
      <c r="C303" s="62" t="s">
        <v>126</v>
      </c>
      <c r="D303" s="62" t="s">
        <v>6</v>
      </c>
      <c r="E303" s="84">
        <f>E304+E330+E367+E397+E416</f>
        <v>605413717.036</v>
      </c>
      <c r="F303" s="84">
        <f>F304+F330+F367+F397+F416</f>
        <v>625185498.006</v>
      </c>
      <c r="G303" s="99">
        <f>потребность!G694</f>
        <v>512100956.51000005</v>
      </c>
      <c r="H303" s="99">
        <f>потребность!H694</f>
        <v>612665896.35</v>
      </c>
    </row>
    <row r="304" spans="1:7" ht="17.25" customHeight="1" outlineLevel="2">
      <c r="A304" s="46" t="s">
        <v>110</v>
      </c>
      <c r="B304" s="47" t="s">
        <v>111</v>
      </c>
      <c r="C304" s="47" t="s">
        <v>126</v>
      </c>
      <c r="D304" s="47" t="s">
        <v>6</v>
      </c>
      <c r="E304" s="83">
        <f>E305</f>
        <v>136647891</v>
      </c>
      <c r="F304" s="83">
        <f>F305</f>
        <v>141527643.1</v>
      </c>
      <c r="G304" s="98">
        <f>E303-G303</f>
        <v>93312760.52599996</v>
      </c>
    </row>
    <row r="305" spans="1:7" ht="39.75" customHeight="1" outlineLevel="3">
      <c r="A305" s="77" t="s">
        <v>398</v>
      </c>
      <c r="B305" s="62" t="s">
        <v>111</v>
      </c>
      <c r="C305" s="62" t="s">
        <v>138</v>
      </c>
      <c r="D305" s="62" t="s">
        <v>6</v>
      </c>
      <c r="E305" s="83">
        <f>E306</f>
        <v>136647891</v>
      </c>
      <c r="F305" s="83">
        <f>F306</f>
        <v>141527643.1</v>
      </c>
      <c r="G305" s="98"/>
    </row>
    <row r="306" spans="1:7" ht="37.5" outlineLevel="3">
      <c r="A306" s="46" t="s">
        <v>399</v>
      </c>
      <c r="B306" s="47" t="s">
        <v>111</v>
      </c>
      <c r="C306" s="47" t="s">
        <v>139</v>
      </c>
      <c r="D306" s="47" t="s">
        <v>6</v>
      </c>
      <c r="E306" s="83">
        <f>E307+E314</f>
        <v>136647891</v>
      </c>
      <c r="F306" s="83">
        <f>F307+F314</f>
        <v>141527643.1</v>
      </c>
      <c r="G306" s="98"/>
    </row>
    <row r="307" spans="1:7" ht="37.5" outlineLevel="3">
      <c r="A307" s="49" t="s">
        <v>202</v>
      </c>
      <c r="B307" s="47" t="s">
        <v>111</v>
      </c>
      <c r="C307" s="47" t="s">
        <v>220</v>
      </c>
      <c r="D307" s="47" t="s">
        <v>6</v>
      </c>
      <c r="E307" s="83">
        <f>E308+E311</f>
        <v>134598391</v>
      </c>
      <c r="F307" s="83">
        <f>F308+F311</f>
        <v>140978143.1</v>
      </c>
      <c r="G307" s="98"/>
    </row>
    <row r="308" spans="1:7" ht="38.25" customHeight="1" outlineLevel="3">
      <c r="A308" s="46" t="s">
        <v>113</v>
      </c>
      <c r="B308" s="47" t="s">
        <v>111</v>
      </c>
      <c r="C308" s="47" t="s">
        <v>144</v>
      </c>
      <c r="D308" s="47" t="s">
        <v>6</v>
      </c>
      <c r="E308" s="83">
        <f>E309</f>
        <v>48674961</v>
      </c>
      <c r="F308" s="83">
        <f>F309</f>
        <v>50130008.1</v>
      </c>
      <c r="G308" s="98"/>
    </row>
    <row r="309" spans="1:7" ht="39" customHeight="1" outlineLevel="4">
      <c r="A309" s="46" t="s">
        <v>37</v>
      </c>
      <c r="B309" s="47" t="s">
        <v>111</v>
      </c>
      <c r="C309" s="47" t="s">
        <v>144</v>
      </c>
      <c r="D309" s="47" t="s">
        <v>38</v>
      </c>
      <c r="E309" s="83">
        <f>E310</f>
        <v>48674961</v>
      </c>
      <c r="F309" s="83">
        <f>F310</f>
        <v>50130008.1</v>
      </c>
      <c r="G309" s="98"/>
    </row>
    <row r="310" spans="1:7" ht="18.75" outlineLevel="6">
      <c r="A310" s="46" t="s">
        <v>74</v>
      </c>
      <c r="B310" s="47" t="s">
        <v>111</v>
      </c>
      <c r="C310" s="47" t="s">
        <v>144</v>
      </c>
      <c r="D310" s="47" t="s">
        <v>75</v>
      </c>
      <c r="E310" s="83">
        <f>'прил 12'!F492</f>
        <v>48674961</v>
      </c>
      <c r="F310" s="83">
        <f>'прил 12'!G492</f>
        <v>50130008.1</v>
      </c>
      <c r="G310" s="98"/>
    </row>
    <row r="311" spans="1:7" ht="77.25" customHeight="1" outlineLevel="6">
      <c r="A311" s="49" t="s">
        <v>400</v>
      </c>
      <c r="B311" s="47" t="s">
        <v>111</v>
      </c>
      <c r="C311" s="47" t="s">
        <v>145</v>
      </c>
      <c r="D311" s="47" t="s">
        <v>6</v>
      </c>
      <c r="E311" s="83">
        <f>E312</f>
        <v>85923430</v>
      </c>
      <c r="F311" s="83">
        <f>F312</f>
        <v>90848135</v>
      </c>
      <c r="G311" s="98"/>
    </row>
    <row r="312" spans="1:7" ht="37.5" outlineLevel="5">
      <c r="A312" s="46" t="s">
        <v>37</v>
      </c>
      <c r="B312" s="47" t="s">
        <v>111</v>
      </c>
      <c r="C312" s="47" t="s">
        <v>145</v>
      </c>
      <c r="D312" s="47" t="s">
        <v>38</v>
      </c>
      <c r="E312" s="83">
        <f>E313</f>
        <v>85923430</v>
      </c>
      <c r="F312" s="83">
        <f>F313</f>
        <v>90848135</v>
      </c>
      <c r="G312" s="98"/>
    </row>
    <row r="313" spans="1:7" ht="18.75" outlineLevel="6">
      <c r="A313" s="46" t="s">
        <v>74</v>
      </c>
      <c r="B313" s="47" t="s">
        <v>111</v>
      </c>
      <c r="C313" s="47" t="s">
        <v>145</v>
      </c>
      <c r="D313" s="47" t="s">
        <v>75</v>
      </c>
      <c r="E313" s="83">
        <f>'прил 12'!F495</f>
        <v>85923430</v>
      </c>
      <c r="F313" s="83">
        <f>'прил 12'!G495</f>
        <v>90848135</v>
      </c>
      <c r="G313" s="98"/>
    </row>
    <row r="314" spans="1:7" ht="37.5" outlineLevel="4">
      <c r="A314" s="49" t="s">
        <v>203</v>
      </c>
      <c r="B314" s="47" t="s">
        <v>111</v>
      </c>
      <c r="C314" s="47" t="s">
        <v>222</v>
      </c>
      <c r="D314" s="47" t="s">
        <v>6</v>
      </c>
      <c r="E314" s="83">
        <f>E327+E315+E318+E321+E324</f>
        <v>2049500</v>
      </c>
      <c r="F314" s="83">
        <f>F327+F315+F318+F321+F324</f>
        <v>549500</v>
      </c>
      <c r="G314" s="98"/>
    </row>
    <row r="315" spans="1:7" ht="37.5" outlineLevel="6">
      <c r="A315" s="46" t="s">
        <v>283</v>
      </c>
      <c r="B315" s="47" t="s">
        <v>111</v>
      </c>
      <c r="C315" s="47" t="s">
        <v>284</v>
      </c>
      <c r="D315" s="47" t="s">
        <v>6</v>
      </c>
      <c r="E315" s="83">
        <f>E316</f>
        <v>97500</v>
      </c>
      <c r="F315" s="83">
        <f>F316</f>
        <v>97500</v>
      </c>
      <c r="G315" s="98"/>
    </row>
    <row r="316" spans="1:7" ht="37.5" outlineLevel="5">
      <c r="A316" s="46" t="s">
        <v>37</v>
      </c>
      <c r="B316" s="47" t="s">
        <v>111</v>
      </c>
      <c r="C316" s="47" t="s">
        <v>284</v>
      </c>
      <c r="D316" s="47" t="s">
        <v>38</v>
      </c>
      <c r="E316" s="83">
        <f>E317</f>
        <v>97500</v>
      </c>
      <c r="F316" s="83">
        <f>F317</f>
        <v>97500</v>
      </c>
      <c r="G316" s="98"/>
    </row>
    <row r="317" spans="1:7" ht="18.75" outlineLevel="6">
      <c r="A317" s="46" t="s">
        <v>74</v>
      </c>
      <c r="B317" s="47" t="s">
        <v>111</v>
      </c>
      <c r="C317" s="47" t="s">
        <v>284</v>
      </c>
      <c r="D317" s="47" t="s">
        <v>75</v>
      </c>
      <c r="E317" s="83">
        <f>'прил 12'!F499</f>
        <v>97500</v>
      </c>
      <c r="F317" s="83">
        <f>'прил 12'!G499</f>
        <v>97500</v>
      </c>
      <c r="G317" s="98"/>
    </row>
    <row r="318" spans="1:9" ht="18.75" outlineLevel="4">
      <c r="A318" s="46" t="s">
        <v>269</v>
      </c>
      <c r="B318" s="47" t="s">
        <v>111</v>
      </c>
      <c r="C318" s="47" t="s">
        <v>285</v>
      </c>
      <c r="D318" s="47" t="s">
        <v>6</v>
      </c>
      <c r="E318" s="83">
        <f>E319</f>
        <v>152000</v>
      </c>
      <c r="F318" s="83">
        <f>F319</f>
        <v>152000</v>
      </c>
      <c r="G318" s="98"/>
      <c r="I318" s="1" t="s">
        <v>51</v>
      </c>
    </row>
    <row r="319" spans="1:7" ht="40.5" customHeight="1" outlineLevel="5">
      <c r="A319" s="46" t="s">
        <v>37</v>
      </c>
      <c r="B319" s="47" t="s">
        <v>111</v>
      </c>
      <c r="C319" s="47" t="s">
        <v>285</v>
      </c>
      <c r="D319" s="47" t="s">
        <v>38</v>
      </c>
      <c r="E319" s="83">
        <f>E320</f>
        <v>152000</v>
      </c>
      <c r="F319" s="83">
        <f>F320</f>
        <v>152000</v>
      </c>
      <c r="G319" s="98"/>
    </row>
    <row r="320" spans="1:7" ht="18.75" outlineLevel="6">
      <c r="A320" s="46" t="s">
        <v>74</v>
      </c>
      <c r="B320" s="47" t="s">
        <v>111</v>
      </c>
      <c r="C320" s="47" t="s">
        <v>285</v>
      </c>
      <c r="D320" s="47" t="s">
        <v>75</v>
      </c>
      <c r="E320" s="83">
        <f>'прил 12'!F502</f>
        <v>152000</v>
      </c>
      <c r="F320" s="83">
        <f>'прил 12'!G502</f>
        <v>152000</v>
      </c>
      <c r="G320" s="98"/>
    </row>
    <row r="321" spans="1:7" ht="18.75" outlineLevel="6">
      <c r="A321" s="182" t="s">
        <v>312</v>
      </c>
      <c r="B321" s="181" t="s">
        <v>111</v>
      </c>
      <c r="C321" s="181" t="s">
        <v>549</v>
      </c>
      <c r="D321" s="181" t="s">
        <v>6</v>
      </c>
      <c r="E321" s="83">
        <f>E322</f>
        <v>400000</v>
      </c>
      <c r="F321" s="83">
        <f>F322</f>
        <v>200000</v>
      </c>
      <c r="G321" s="98"/>
    </row>
    <row r="322" spans="1:7" ht="37.5" outlineLevel="6">
      <c r="A322" s="182" t="s">
        <v>37</v>
      </c>
      <c r="B322" s="181" t="s">
        <v>111</v>
      </c>
      <c r="C322" s="181" t="s">
        <v>549</v>
      </c>
      <c r="D322" s="181" t="s">
        <v>38</v>
      </c>
      <c r="E322" s="83">
        <f>E323</f>
        <v>400000</v>
      </c>
      <c r="F322" s="83">
        <f>F323</f>
        <v>200000</v>
      </c>
      <c r="G322" s="98"/>
    </row>
    <row r="323" spans="1:7" ht="18.75" outlineLevel="6">
      <c r="A323" s="182" t="s">
        <v>74</v>
      </c>
      <c r="B323" s="181" t="s">
        <v>111</v>
      </c>
      <c r="C323" s="181" t="s">
        <v>549</v>
      </c>
      <c r="D323" s="181" t="s">
        <v>75</v>
      </c>
      <c r="E323" s="83">
        <f>'прил 12'!F505</f>
        <v>400000</v>
      </c>
      <c r="F323" s="83">
        <f>'прил 12'!G505</f>
        <v>200000</v>
      </c>
      <c r="G323" s="98"/>
    </row>
    <row r="324" spans="1:7" ht="37.5" outlineLevel="6">
      <c r="A324" s="223" t="s">
        <v>470</v>
      </c>
      <c r="B324" s="181" t="s">
        <v>111</v>
      </c>
      <c r="C324" s="181" t="s">
        <v>471</v>
      </c>
      <c r="D324" s="181" t="s">
        <v>6</v>
      </c>
      <c r="E324" s="83">
        <f>E325</f>
        <v>1400000</v>
      </c>
      <c r="F324" s="83">
        <f>F325</f>
        <v>100000</v>
      </c>
      <c r="G324" s="98"/>
    </row>
    <row r="325" spans="1:7" ht="37.5" outlineLevel="6">
      <c r="A325" s="182" t="s">
        <v>37</v>
      </c>
      <c r="B325" s="181" t="s">
        <v>111</v>
      </c>
      <c r="C325" s="181" t="s">
        <v>471</v>
      </c>
      <c r="D325" s="181" t="s">
        <v>38</v>
      </c>
      <c r="E325" s="83">
        <f>E326</f>
        <v>1400000</v>
      </c>
      <c r="F325" s="83">
        <f>F326</f>
        <v>100000</v>
      </c>
      <c r="G325" s="98"/>
    </row>
    <row r="326" spans="1:7" ht="18" customHeight="1" outlineLevel="6">
      <c r="A326" s="182" t="s">
        <v>74</v>
      </c>
      <c r="B326" s="181" t="s">
        <v>111</v>
      </c>
      <c r="C326" s="181" t="s">
        <v>471</v>
      </c>
      <c r="D326" s="181" t="s">
        <v>75</v>
      </c>
      <c r="E326" s="83">
        <f>'прил 12'!F508</f>
        <v>1400000</v>
      </c>
      <c r="F326" s="83">
        <f>'прил 12'!G508</f>
        <v>100000</v>
      </c>
      <c r="G326" s="98"/>
    </row>
    <row r="327" spans="1:7" ht="38.25" customHeight="1" hidden="1" outlineLevel="2">
      <c r="A327" s="46" t="s">
        <v>455</v>
      </c>
      <c r="B327" s="47" t="s">
        <v>111</v>
      </c>
      <c r="C327" s="47" t="s">
        <v>456</v>
      </c>
      <c r="D327" s="47" t="s">
        <v>6</v>
      </c>
      <c r="E327" s="83">
        <f>E328</f>
        <v>0</v>
      </c>
      <c r="F327" s="83">
        <f>F328</f>
        <v>0</v>
      </c>
      <c r="G327" s="98"/>
    </row>
    <row r="328" spans="1:7" ht="37.5" hidden="1" outlineLevel="4">
      <c r="A328" s="46" t="s">
        <v>37</v>
      </c>
      <c r="B328" s="47" t="s">
        <v>111</v>
      </c>
      <c r="C328" s="47" t="s">
        <v>456</v>
      </c>
      <c r="D328" s="47" t="s">
        <v>38</v>
      </c>
      <c r="E328" s="83">
        <f>E329</f>
        <v>0</v>
      </c>
      <c r="F328" s="83">
        <f>F329</f>
        <v>0</v>
      </c>
      <c r="G328" s="98"/>
    </row>
    <row r="329" spans="1:7" ht="21" customHeight="1" hidden="1" outlineLevel="5">
      <c r="A329" s="46" t="s">
        <v>74</v>
      </c>
      <c r="B329" s="47" t="s">
        <v>111</v>
      </c>
      <c r="C329" s="47" t="s">
        <v>456</v>
      </c>
      <c r="D329" s="47" t="s">
        <v>75</v>
      </c>
      <c r="E329" s="83">
        <f>'прил 12'!F516</f>
        <v>0</v>
      </c>
      <c r="F329" s="83">
        <v>0</v>
      </c>
      <c r="G329" s="98"/>
    </row>
    <row r="330" spans="1:7" ht="18.75" outlineLevel="5">
      <c r="A330" s="46" t="s">
        <v>71</v>
      </c>
      <c r="B330" s="47" t="s">
        <v>72</v>
      </c>
      <c r="C330" s="47" t="s">
        <v>126</v>
      </c>
      <c r="D330" s="47" t="s">
        <v>6</v>
      </c>
      <c r="E330" s="83">
        <f>E331</f>
        <v>393117497.06</v>
      </c>
      <c r="F330" s="83">
        <f>F331</f>
        <v>407106770.89</v>
      </c>
      <c r="G330" s="98"/>
    </row>
    <row r="331" spans="1:7" ht="37.5" outlineLevel="6">
      <c r="A331" s="77" t="s">
        <v>398</v>
      </c>
      <c r="B331" s="62" t="s">
        <v>72</v>
      </c>
      <c r="C331" s="62" t="s">
        <v>138</v>
      </c>
      <c r="D331" s="62" t="s">
        <v>6</v>
      </c>
      <c r="E331" s="83">
        <f>E332</f>
        <v>393117497.06</v>
      </c>
      <c r="F331" s="83">
        <f>F332</f>
        <v>407106770.89</v>
      </c>
      <c r="G331" s="98"/>
    </row>
    <row r="332" spans="1:7" ht="37.5" outlineLevel="5">
      <c r="A332" s="46" t="s">
        <v>402</v>
      </c>
      <c r="B332" s="47" t="s">
        <v>72</v>
      </c>
      <c r="C332" s="47" t="s">
        <v>146</v>
      </c>
      <c r="D332" s="47" t="s">
        <v>6</v>
      </c>
      <c r="E332" s="83">
        <f>E333+E346+E359+E363</f>
        <v>393117497.06</v>
      </c>
      <c r="F332" s="83">
        <f>F333+F346+F359+F363</f>
        <v>407106770.89</v>
      </c>
      <c r="G332" s="98"/>
    </row>
    <row r="333" spans="1:7" ht="39.75" customHeight="1" outlineLevel="6">
      <c r="A333" s="49" t="s">
        <v>205</v>
      </c>
      <c r="B333" s="47" t="s">
        <v>72</v>
      </c>
      <c r="C333" s="47" t="s">
        <v>223</v>
      </c>
      <c r="D333" s="47" t="s">
        <v>6</v>
      </c>
      <c r="E333" s="83">
        <f>E334+E337+E340+E343</f>
        <v>383315369.17</v>
      </c>
      <c r="F333" s="83">
        <f>F334+F337+F340+F343</f>
        <v>398004643</v>
      </c>
      <c r="G333" s="98"/>
    </row>
    <row r="334" spans="1:7" ht="39.75" customHeight="1" outlineLevel="6">
      <c r="A334" s="51" t="s">
        <v>615</v>
      </c>
      <c r="B334" s="47" t="s">
        <v>72</v>
      </c>
      <c r="C334" s="47" t="s">
        <v>616</v>
      </c>
      <c r="D334" s="47" t="s">
        <v>6</v>
      </c>
      <c r="E334" s="83">
        <f>E335</f>
        <v>20475000</v>
      </c>
      <c r="F334" s="83">
        <f>F335</f>
        <v>20475000</v>
      </c>
      <c r="G334" s="98"/>
    </row>
    <row r="335" spans="1:7" ht="39.75" customHeight="1" outlineLevel="6">
      <c r="A335" s="46" t="s">
        <v>37</v>
      </c>
      <c r="B335" s="47" t="s">
        <v>72</v>
      </c>
      <c r="C335" s="47" t="s">
        <v>616</v>
      </c>
      <c r="D335" s="47" t="s">
        <v>38</v>
      </c>
      <c r="E335" s="83">
        <f>E336</f>
        <v>20475000</v>
      </c>
      <c r="F335" s="83">
        <f>F336</f>
        <v>20475000</v>
      </c>
      <c r="G335" s="98"/>
    </row>
    <row r="336" spans="1:7" ht="22.5" customHeight="1" outlineLevel="6">
      <c r="A336" s="46" t="s">
        <v>74</v>
      </c>
      <c r="B336" s="47" t="s">
        <v>72</v>
      </c>
      <c r="C336" s="47" t="s">
        <v>616</v>
      </c>
      <c r="D336" s="47" t="s">
        <v>75</v>
      </c>
      <c r="E336" s="83">
        <f>'прил 12'!F528</f>
        <v>20475000</v>
      </c>
      <c r="F336" s="83">
        <f>'прил 12'!G528</f>
        <v>20475000</v>
      </c>
      <c r="G336" s="98"/>
    </row>
    <row r="337" spans="1:7" ht="38.25" customHeight="1" outlineLevel="6">
      <c r="A337" s="46" t="s">
        <v>114</v>
      </c>
      <c r="B337" s="47" t="s">
        <v>72</v>
      </c>
      <c r="C337" s="47" t="s">
        <v>147</v>
      </c>
      <c r="D337" s="47" t="s">
        <v>6</v>
      </c>
      <c r="E337" s="83">
        <f>E338</f>
        <v>98708879.17</v>
      </c>
      <c r="F337" s="83">
        <f>F338</f>
        <v>98303417</v>
      </c>
      <c r="G337" s="98"/>
    </row>
    <row r="338" spans="1:7" ht="37.5" outlineLevel="6">
      <c r="A338" s="46" t="s">
        <v>37</v>
      </c>
      <c r="B338" s="47" t="s">
        <v>72</v>
      </c>
      <c r="C338" s="47" t="s">
        <v>147</v>
      </c>
      <c r="D338" s="47" t="s">
        <v>38</v>
      </c>
      <c r="E338" s="83">
        <f>E339</f>
        <v>98708879.17</v>
      </c>
      <c r="F338" s="83">
        <f>F339</f>
        <v>98303417</v>
      </c>
      <c r="G338" s="98"/>
    </row>
    <row r="339" spans="1:7" ht="18.75" outlineLevel="6">
      <c r="A339" s="46" t="s">
        <v>74</v>
      </c>
      <c r="B339" s="47" t="s">
        <v>72</v>
      </c>
      <c r="C339" s="47" t="s">
        <v>147</v>
      </c>
      <c r="D339" s="47" t="s">
        <v>75</v>
      </c>
      <c r="E339" s="83">
        <f>'прил 12'!F531</f>
        <v>98708879.17</v>
      </c>
      <c r="F339" s="83">
        <f>'прил 12'!G531</f>
        <v>98303417</v>
      </c>
      <c r="G339" s="98"/>
    </row>
    <row r="340" spans="1:7" s="3" customFormat="1" ht="93.75" customHeight="1">
      <c r="A340" s="49" t="s">
        <v>403</v>
      </c>
      <c r="B340" s="47" t="s">
        <v>72</v>
      </c>
      <c r="C340" s="47" t="s">
        <v>148</v>
      </c>
      <c r="D340" s="47" t="s">
        <v>6</v>
      </c>
      <c r="E340" s="83">
        <f>E341</f>
        <v>253254890</v>
      </c>
      <c r="F340" s="83">
        <f>F341</f>
        <v>268349626</v>
      </c>
      <c r="G340" s="98"/>
    </row>
    <row r="341" spans="1:7" ht="37.5" outlineLevel="1">
      <c r="A341" s="46" t="s">
        <v>37</v>
      </c>
      <c r="B341" s="47" t="s">
        <v>72</v>
      </c>
      <c r="C341" s="47" t="s">
        <v>148</v>
      </c>
      <c r="D341" s="47" t="s">
        <v>38</v>
      </c>
      <c r="E341" s="83">
        <f>E342</f>
        <v>253254890</v>
      </c>
      <c r="F341" s="83">
        <f>F342</f>
        <v>268349626</v>
      </c>
      <c r="G341" s="98"/>
    </row>
    <row r="342" spans="1:7" ht="19.5" customHeight="1" outlineLevel="2">
      <c r="A342" s="46" t="s">
        <v>74</v>
      </c>
      <c r="B342" s="47" t="s">
        <v>72</v>
      </c>
      <c r="C342" s="47" t="s">
        <v>148</v>
      </c>
      <c r="D342" s="47" t="s">
        <v>75</v>
      </c>
      <c r="E342" s="83">
        <f>'прил 12'!F534</f>
        <v>253254890</v>
      </c>
      <c r="F342" s="83">
        <f>'прил 12'!G534</f>
        <v>268349626</v>
      </c>
      <c r="G342" s="98"/>
    </row>
    <row r="343" spans="1:7" ht="112.5" outlineLevel="2">
      <c r="A343" s="48" t="s">
        <v>482</v>
      </c>
      <c r="B343" s="47" t="s">
        <v>72</v>
      </c>
      <c r="C343" s="47" t="s">
        <v>483</v>
      </c>
      <c r="D343" s="47" t="s">
        <v>6</v>
      </c>
      <c r="E343" s="83">
        <f>E344</f>
        <v>10876600</v>
      </c>
      <c r="F343" s="83">
        <f>F344</f>
        <v>10876600</v>
      </c>
      <c r="G343" s="98"/>
    </row>
    <row r="344" spans="1:7" ht="37.5" outlineLevel="2">
      <c r="A344" s="46" t="s">
        <v>37</v>
      </c>
      <c r="B344" s="47" t="s">
        <v>72</v>
      </c>
      <c r="C344" s="47" t="s">
        <v>483</v>
      </c>
      <c r="D344" s="47" t="s">
        <v>38</v>
      </c>
      <c r="E344" s="83">
        <f>E345</f>
        <v>10876600</v>
      </c>
      <c r="F344" s="83">
        <f>F345</f>
        <v>10876600</v>
      </c>
      <c r="G344" s="98"/>
    </row>
    <row r="345" spans="1:7" ht="18.75" outlineLevel="2">
      <c r="A345" s="46" t="s">
        <v>74</v>
      </c>
      <c r="B345" s="47" t="s">
        <v>72</v>
      </c>
      <c r="C345" s="47" t="s">
        <v>483</v>
      </c>
      <c r="D345" s="47" t="s">
        <v>75</v>
      </c>
      <c r="E345" s="83">
        <f>'прил 12'!F537</f>
        <v>10876600</v>
      </c>
      <c r="F345" s="83">
        <f>'прил 12'!G537</f>
        <v>10876600</v>
      </c>
      <c r="G345" s="98"/>
    </row>
    <row r="346" spans="1:7" ht="41.25" customHeight="1" outlineLevel="6">
      <c r="A346" s="78" t="s">
        <v>206</v>
      </c>
      <c r="B346" s="47" t="s">
        <v>72</v>
      </c>
      <c r="C346" s="47" t="s">
        <v>221</v>
      </c>
      <c r="D346" s="47" t="s">
        <v>6</v>
      </c>
      <c r="E346" s="83">
        <f>E356+E347+E350+E353</f>
        <v>1362800</v>
      </c>
      <c r="F346" s="83">
        <f>F356+F347+F350+F353</f>
        <v>662800</v>
      </c>
      <c r="G346" s="98"/>
    </row>
    <row r="347" spans="1:7" ht="18.75" outlineLevel="6">
      <c r="A347" s="46" t="s">
        <v>269</v>
      </c>
      <c r="B347" s="47" t="s">
        <v>72</v>
      </c>
      <c r="C347" s="47" t="s">
        <v>270</v>
      </c>
      <c r="D347" s="47" t="s">
        <v>6</v>
      </c>
      <c r="E347" s="83">
        <f>E348</f>
        <v>212800</v>
      </c>
      <c r="F347" s="83">
        <f>F348</f>
        <v>212800</v>
      </c>
      <c r="G347" s="98"/>
    </row>
    <row r="348" spans="1:7" ht="37.5" outlineLevel="6">
      <c r="A348" s="46" t="s">
        <v>37</v>
      </c>
      <c r="B348" s="47" t="s">
        <v>72</v>
      </c>
      <c r="C348" s="47" t="s">
        <v>270</v>
      </c>
      <c r="D348" s="47" t="s">
        <v>38</v>
      </c>
      <c r="E348" s="83">
        <f>E349</f>
        <v>212800</v>
      </c>
      <c r="F348" s="83">
        <f>F349</f>
        <v>212800</v>
      </c>
      <c r="G348" s="98"/>
    </row>
    <row r="349" spans="1:7" ht="18.75" outlineLevel="4">
      <c r="A349" s="46" t="s">
        <v>74</v>
      </c>
      <c r="B349" s="47" t="s">
        <v>72</v>
      </c>
      <c r="C349" s="47" t="s">
        <v>270</v>
      </c>
      <c r="D349" s="47" t="s">
        <v>75</v>
      </c>
      <c r="E349" s="83">
        <f>'прил 12'!F541</f>
        <v>212800</v>
      </c>
      <c r="F349" s="83">
        <f>'прил 12'!G541</f>
        <v>212800</v>
      </c>
      <c r="G349" s="98"/>
    </row>
    <row r="350" spans="1:7" ht="18.75" outlineLevel="5">
      <c r="A350" s="76" t="s">
        <v>312</v>
      </c>
      <c r="B350" s="47" t="s">
        <v>72</v>
      </c>
      <c r="C350" s="47" t="s">
        <v>313</v>
      </c>
      <c r="D350" s="47" t="s">
        <v>6</v>
      </c>
      <c r="E350" s="83">
        <f>E351</f>
        <v>350000</v>
      </c>
      <c r="F350" s="83">
        <f>F351</f>
        <v>350000</v>
      </c>
      <c r="G350" s="98"/>
    </row>
    <row r="351" spans="1:7" ht="37.5" outlineLevel="6">
      <c r="A351" s="46" t="s">
        <v>37</v>
      </c>
      <c r="B351" s="47" t="s">
        <v>72</v>
      </c>
      <c r="C351" s="47" t="s">
        <v>313</v>
      </c>
      <c r="D351" s="47" t="s">
        <v>38</v>
      </c>
      <c r="E351" s="83">
        <f>E352</f>
        <v>350000</v>
      </c>
      <c r="F351" s="83">
        <f>F352</f>
        <v>350000</v>
      </c>
      <c r="G351" s="98"/>
    </row>
    <row r="352" spans="1:7" ht="19.5" customHeight="1" outlineLevel="6">
      <c r="A352" s="46" t="s">
        <v>74</v>
      </c>
      <c r="B352" s="47" t="s">
        <v>72</v>
      </c>
      <c r="C352" s="47" t="s">
        <v>313</v>
      </c>
      <c r="D352" s="47" t="s">
        <v>75</v>
      </c>
      <c r="E352" s="83">
        <f>'прил 12'!F544</f>
        <v>350000</v>
      </c>
      <c r="F352" s="83">
        <f>'прил 12'!G544</f>
        <v>350000</v>
      </c>
      <c r="G352" s="98"/>
    </row>
    <row r="353" spans="1:7" ht="19.5" customHeight="1" outlineLevel="6">
      <c r="A353" s="78" t="s">
        <v>470</v>
      </c>
      <c r="B353" s="47" t="s">
        <v>72</v>
      </c>
      <c r="C353" s="47" t="s">
        <v>745</v>
      </c>
      <c r="D353" s="47" t="s">
        <v>6</v>
      </c>
      <c r="E353" s="83">
        <f>E354</f>
        <v>800000</v>
      </c>
      <c r="F353" s="83">
        <f>F354</f>
        <v>100000</v>
      </c>
      <c r="G353" s="98"/>
    </row>
    <row r="354" spans="1:7" ht="19.5" customHeight="1" outlineLevel="6">
      <c r="A354" s="46" t="s">
        <v>37</v>
      </c>
      <c r="B354" s="47" t="s">
        <v>72</v>
      </c>
      <c r="C354" s="47" t="s">
        <v>745</v>
      </c>
      <c r="D354" s="47" t="s">
        <v>38</v>
      </c>
      <c r="E354" s="83">
        <f>E355</f>
        <v>800000</v>
      </c>
      <c r="F354" s="83">
        <f>F355</f>
        <v>100000</v>
      </c>
      <c r="G354" s="98"/>
    </row>
    <row r="355" spans="1:7" ht="18.75" customHeight="1" outlineLevel="6">
      <c r="A355" s="46" t="s">
        <v>74</v>
      </c>
      <c r="B355" s="47" t="s">
        <v>72</v>
      </c>
      <c r="C355" s="47" t="s">
        <v>745</v>
      </c>
      <c r="D355" s="47" t="s">
        <v>75</v>
      </c>
      <c r="E355" s="83">
        <f>'прил 12'!F547</f>
        <v>800000</v>
      </c>
      <c r="F355" s="83">
        <f>'прил 12'!G547</f>
        <v>100000</v>
      </c>
      <c r="G355" s="98"/>
    </row>
    <row r="356" spans="1:7" ht="19.5" customHeight="1" hidden="1" outlineLevel="6">
      <c r="A356" s="46" t="s">
        <v>457</v>
      </c>
      <c r="B356" s="47" t="s">
        <v>72</v>
      </c>
      <c r="C356" s="47" t="s">
        <v>458</v>
      </c>
      <c r="D356" s="47" t="s">
        <v>6</v>
      </c>
      <c r="E356" s="83">
        <f>E357</f>
        <v>0</v>
      </c>
      <c r="F356" s="83">
        <f>F357</f>
        <v>0</v>
      </c>
      <c r="G356" s="98"/>
    </row>
    <row r="357" spans="1:7" ht="41.25" customHeight="1" hidden="1" outlineLevel="6">
      <c r="A357" s="46" t="s">
        <v>37</v>
      </c>
      <c r="B357" s="47" t="s">
        <v>72</v>
      </c>
      <c r="C357" s="47" t="s">
        <v>458</v>
      </c>
      <c r="D357" s="47" t="s">
        <v>38</v>
      </c>
      <c r="E357" s="83">
        <f>E358</f>
        <v>0</v>
      </c>
      <c r="F357" s="83">
        <f>F358</f>
        <v>0</v>
      </c>
      <c r="G357" s="98"/>
    </row>
    <row r="358" spans="1:7" ht="19.5" customHeight="1" hidden="1" outlineLevel="6">
      <c r="A358" s="46" t="s">
        <v>74</v>
      </c>
      <c r="B358" s="47" t="s">
        <v>72</v>
      </c>
      <c r="C358" s="47" t="s">
        <v>458</v>
      </c>
      <c r="D358" s="47" t="s">
        <v>75</v>
      </c>
      <c r="E358" s="83">
        <f>'прил 12'!F553</f>
        <v>0</v>
      </c>
      <c r="F358" s="83">
        <f>'прил 12'!G553</f>
        <v>0</v>
      </c>
      <c r="G358" s="98"/>
    </row>
    <row r="359" spans="1:7" ht="37.5" outlineLevel="6">
      <c r="A359" s="78" t="s">
        <v>276</v>
      </c>
      <c r="B359" s="47" t="s">
        <v>72</v>
      </c>
      <c r="C359" s="47" t="s">
        <v>224</v>
      </c>
      <c r="D359" s="47" t="s">
        <v>6</v>
      </c>
      <c r="E359" s="83">
        <f aca="true" t="shared" si="19" ref="E359:F361">E360</f>
        <v>6188850</v>
      </c>
      <c r="F359" s="83">
        <f t="shared" si="19"/>
        <v>6188850</v>
      </c>
      <c r="G359" s="98"/>
    </row>
    <row r="360" spans="1:7" ht="78" customHeight="1" outlineLevel="6">
      <c r="A360" s="51" t="s">
        <v>680</v>
      </c>
      <c r="B360" s="47" t="s">
        <v>72</v>
      </c>
      <c r="C360" s="47" t="s">
        <v>681</v>
      </c>
      <c r="D360" s="47" t="s">
        <v>6</v>
      </c>
      <c r="E360" s="83">
        <f t="shared" si="19"/>
        <v>6188850</v>
      </c>
      <c r="F360" s="83">
        <f t="shared" si="19"/>
        <v>6188850</v>
      </c>
      <c r="G360" s="98"/>
    </row>
    <row r="361" spans="1:7" ht="37.5" outlineLevel="6">
      <c r="A361" s="46" t="s">
        <v>37</v>
      </c>
      <c r="B361" s="47" t="s">
        <v>72</v>
      </c>
      <c r="C361" s="47" t="s">
        <v>681</v>
      </c>
      <c r="D361" s="47" t="s">
        <v>38</v>
      </c>
      <c r="E361" s="83">
        <f t="shared" si="19"/>
        <v>6188850</v>
      </c>
      <c r="F361" s="83">
        <f t="shared" si="19"/>
        <v>6188850</v>
      </c>
      <c r="G361" s="98"/>
    </row>
    <row r="362" spans="1:7" ht="18.75" outlineLevel="6">
      <c r="A362" s="46" t="s">
        <v>74</v>
      </c>
      <c r="B362" s="47" t="s">
        <v>72</v>
      </c>
      <c r="C362" s="47" t="s">
        <v>681</v>
      </c>
      <c r="D362" s="47" t="s">
        <v>75</v>
      </c>
      <c r="E362" s="83">
        <f>'прил 12'!F557</f>
        <v>6188850</v>
      </c>
      <c r="F362" s="83">
        <f>'прил 12'!G557</f>
        <v>6188850</v>
      </c>
      <c r="G362" s="98"/>
    </row>
    <row r="363" spans="1:7" ht="18.75" outlineLevel="6">
      <c r="A363" s="51" t="s">
        <v>480</v>
      </c>
      <c r="B363" s="47" t="s">
        <v>72</v>
      </c>
      <c r="C363" s="47" t="s">
        <v>314</v>
      </c>
      <c r="D363" s="47" t="s">
        <v>6</v>
      </c>
      <c r="E363" s="83">
        <f aca="true" t="shared" si="20" ref="E363:F365">E364</f>
        <v>2250477.89</v>
      </c>
      <c r="F363" s="83">
        <f t="shared" si="20"/>
        <v>2250477.89</v>
      </c>
      <c r="G363" s="98"/>
    </row>
    <row r="364" spans="1:7" ht="37.5" outlineLevel="6">
      <c r="A364" s="46" t="s">
        <v>481</v>
      </c>
      <c r="B364" s="47" t="s">
        <v>72</v>
      </c>
      <c r="C364" s="47" t="s">
        <v>676</v>
      </c>
      <c r="D364" s="47" t="s">
        <v>6</v>
      </c>
      <c r="E364" s="83">
        <f t="shared" si="20"/>
        <v>2250477.89</v>
      </c>
      <c r="F364" s="83">
        <f t="shared" si="20"/>
        <v>2250477.89</v>
      </c>
      <c r="G364" s="98"/>
    </row>
    <row r="365" spans="1:7" ht="37.5" outlineLevel="6">
      <c r="A365" s="46" t="s">
        <v>37</v>
      </c>
      <c r="B365" s="47" t="s">
        <v>72</v>
      </c>
      <c r="C365" s="47" t="s">
        <v>676</v>
      </c>
      <c r="D365" s="47" t="s">
        <v>38</v>
      </c>
      <c r="E365" s="83">
        <f t="shared" si="20"/>
        <v>2250477.89</v>
      </c>
      <c r="F365" s="83">
        <f t="shared" si="20"/>
        <v>2250477.89</v>
      </c>
      <c r="G365" s="98"/>
    </row>
    <row r="366" spans="1:7" ht="18.75" outlineLevel="6">
      <c r="A366" s="46" t="s">
        <v>74</v>
      </c>
      <c r="B366" s="47" t="s">
        <v>72</v>
      </c>
      <c r="C366" s="47" t="s">
        <v>676</v>
      </c>
      <c r="D366" s="47" t="s">
        <v>75</v>
      </c>
      <c r="E366" s="83">
        <f>'прил 12'!F561</f>
        <v>2250477.89</v>
      </c>
      <c r="F366" s="83">
        <f>'прил 12'!G561</f>
        <v>2250477.89</v>
      </c>
      <c r="G366" s="98"/>
    </row>
    <row r="367" spans="1:7" ht="18.75" outlineLevel="5">
      <c r="A367" s="46" t="s">
        <v>258</v>
      </c>
      <c r="B367" s="47" t="s">
        <v>257</v>
      </c>
      <c r="C367" s="47" t="s">
        <v>126</v>
      </c>
      <c r="D367" s="47" t="s">
        <v>6</v>
      </c>
      <c r="E367" s="83">
        <f>E368+E385</f>
        <v>51857553.975999996</v>
      </c>
      <c r="F367" s="83">
        <f>F368+F385</f>
        <v>52760309.016</v>
      </c>
      <c r="G367" s="98"/>
    </row>
    <row r="368" spans="1:7" ht="37.5" outlineLevel="6">
      <c r="A368" s="77" t="s">
        <v>398</v>
      </c>
      <c r="B368" s="62" t="s">
        <v>257</v>
      </c>
      <c r="C368" s="62" t="s">
        <v>138</v>
      </c>
      <c r="D368" s="62" t="s">
        <v>6</v>
      </c>
      <c r="E368" s="83">
        <f>E369</f>
        <v>28310464</v>
      </c>
      <c r="F368" s="83">
        <f>F369</f>
        <v>28310467</v>
      </c>
      <c r="G368" s="98"/>
    </row>
    <row r="369" spans="1:7" ht="39.75" customHeight="1" outlineLevel="6">
      <c r="A369" s="46" t="s">
        <v>404</v>
      </c>
      <c r="B369" s="47" t="s">
        <v>257</v>
      </c>
      <c r="C369" s="47" t="s">
        <v>149</v>
      </c>
      <c r="D369" s="47" t="s">
        <v>6</v>
      </c>
      <c r="E369" s="83">
        <f>E370+E374+E381</f>
        <v>28310464</v>
      </c>
      <c r="F369" s="83">
        <f>F370+F374+F381</f>
        <v>28310467</v>
      </c>
      <c r="G369" s="98"/>
    </row>
    <row r="370" spans="1:7" ht="37.5" outlineLevel="6">
      <c r="A370" s="79" t="s">
        <v>207</v>
      </c>
      <c r="B370" s="47" t="s">
        <v>257</v>
      </c>
      <c r="C370" s="47" t="s">
        <v>225</v>
      </c>
      <c r="D370" s="47" t="s">
        <v>6</v>
      </c>
      <c r="E370" s="83">
        <f>E371</f>
        <v>26996964</v>
      </c>
      <c r="F370" s="83">
        <f aca="true" t="shared" si="21" ref="E370:F372">F371</f>
        <v>26996967</v>
      </c>
      <c r="G370" s="98"/>
    </row>
    <row r="371" spans="1:7" ht="37.5" customHeight="1" outlineLevel="6">
      <c r="A371" s="46" t="s">
        <v>115</v>
      </c>
      <c r="B371" s="47" t="s">
        <v>257</v>
      </c>
      <c r="C371" s="47" t="s">
        <v>151</v>
      </c>
      <c r="D371" s="47" t="s">
        <v>6</v>
      </c>
      <c r="E371" s="83">
        <f t="shared" si="21"/>
        <v>26996964</v>
      </c>
      <c r="F371" s="83">
        <f t="shared" si="21"/>
        <v>26996967</v>
      </c>
      <c r="G371" s="98"/>
    </row>
    <row r="372" spans="1:7" ht="37.5" outlineLevel="6">
      <c r="A372" s="46" t="s">
        <v>37</v>
      </c>
      <c r="B372" s="47" t="s">
        <v>257</v>
      </c>
      <c r="C372" s="47" t="s">
        <v>151</v>
      </c>
      <c r="D372" s="47" t="s">
        <v>38</v>
      </c>
      <c r="E372" s="83">
        <f t="shared" si="21"/>
        <v>26996964</v>
      </c>
      <c r="F372" s="83">
        <f t="shared" si="21"/>
        <v>26996967</v>
      </c>
      <c r="G372" s="98"/>
    </row>
    <row r="373" spans="1:7" ht="18.75" outlineLevel="6">
      <c r="A373" s="46" t="s">
        <v>74</v>
      </c>
      <c r="B373" s="47" t="s">
        <v>257</v>
      </c>
      <c r="C373" s="47" t="s">
        <v>151</v>
      </c>
      <c r="D373" s="47" t="s">
        <v>75</v>
      </c>
      <c r="E373" s="83">
        <f>'прил 12'!F568</f>
        <v>26996964</v>
      </c>
      <c r="F373" s="83">
        <f>'прил 12'!G568</f>
        <v>26996967</v>
      </c>
      <c r="G373" s="98"/>
    </row>
    <row r="374" spans="1:7" ht="37.5" outlineLevel="6">
      <c r="A374" s="49" t="s">
        <v>405</v>
      </c>
      <c r="B374" s="47" t="s">
        <v>257</v>
      </c>
      <c r="C374" s="47" t="s">
        <v>226</v>
      </c>
      <c r="D374" s="47" t="s">
        <v>6</v>
      </c>
      <c r="E374" s="83">
        <f>E375+E378</f>
        <v>110500</v>
      </c>
      <c r="F374" s="83">
        <f>F375+F378</f>
        <v>110500</v>
      </c>
      <c r="G374" s="98"/>
    </row>
    <row r="375" spans="1:7" ht="18.75" outlineLevel="6">
      <c r="A375" s="46" t="s">
        <v>269</v>
      </c>
      <c r="B375" s="47" t="s">
        <v>257</v>
      </c>
      <c r="C375" s="47" t="s">
        <v>289</v>
      </c>
      <c r="D375" s="47" t="s">
        <v>6</v>
      </c>
      <c r="E375" s="83">
        <f>E376</f>
        <v>25000</v>
      </c>
      <c r="F375" s="83">
        <f>F376</f>
        <v>25000</v>
      </c>
      <c r="G375" s="98"/>
    </row>
    <row r="376" spans="1:7" ht="37.5" outlineLevel="6">
      <c r="A376" s="46" t="s">
        <v>37</v>
      </c>
      <c r="B376" s="47" t="s">
        <v>257</v>
      </c>
      <c r="C376" s="47" t="s">
        <v>289</v>
      </c>
      <c r="D376" s="47" t="s">
        <v>38</v>
      </c>
      <c r="E376" s="83">
        <f>E377</f>
        <v>25000</v>
      </c>
      <c r="F376" s="83">
        <f>F377</f>
        <v>25000</v>
      </c>
      <c r="G376" s="98"/>
    </row>
    <row r="377" spans="1:7" ht="18.75" outlineLevel="6">
      <c r="A377" s="46" t="s">
        <v>74</v>
      </c>
      <c r="B377" s="47" t="s">
        <v>257</v>
      </c>
      <c r="C377" s="47" t="s">
        <v>289</v>
      </c>
      <c r="D377" s="47" t="s">
        <v>75</v>
      </c>
      <c r="E377" s="83">
        <f>'прил 12'!F572</f>
        <v>25000</v>
      </c>
      <c r="F377" s="83">
        <f>'прил 12'!G572</f>
        <v>25000</v>
      </c>
      <c r="G377" s="98"/>
    </row>
    <row r="378" spans="1:7" ht="18.75" outlineLevel="6">
      <c r="A378" s="46" t="s">
        <v>112</v>
      </c>
      <c r="B378" s="47" t="s">
        <v>257</v>
      </c>
      <c r="C378" s="47" t="s">
        <v>150</v>
      </c>
      <c r="D378" s="47" t="s">
        <v>6</v>
      </c>
      <c r="E378" s="83">
        <f>E379</f>
        <v>85500</v>
      </c>
      <c r="F378" s="83">
        <f>F379</f>
        <v>85500</v>
      </c>
      <c r="G378" s="98"/>
    </row>
    <row r="379" spans="1:7" ht="37.5" outlineLevel="1">
      <c r="A379" s="46" t="s">
        <v>37</v>
      </c>
      <c r="B379" s="47" t="s">
        <v>257</v>
      </c>
      <c r="C379" s="47" t="s">
        <v>150</v>
      </c>
      <c r="D379" s="47" t="s">
        <v>38</v>
      </c>
      <c r="E379" s="83">
        <f>E380</f>
        <v>85500</v>
      </c>
      <c r="F379" s="83">
        <f>F380</f>
        <v>85500</v>
      </c>
      <c r="G379" s="98"/>
    </row>
    <row r="380" spans="1:7" ht="21" customHeight="1" outlineLevel="2">
      <c r="A380" s="46" t="s">
        <v>74</v>
      </c>
      <c r="B380" s="47" t="s">
        <v>257</v>
      </c>
      <c r="C380" s="47" t="s">
        <v>150</v>
      </c>
      <c r="D380" s="47" t="s">
        <v>75</v>
      </c>
      <c r="E380" s="83">
        <f>'прил 12'!F578</f>
        <v>85500</v>
      </c>
      <c r="F380" s="83">
        <f>'прил 12'!G578</f>
        <v>85500</v>
      </c>
      <c r="G380" s="98"/>
    </row>
    <row r="381" spans="1:7" ht="21" customHeight="1" outlineLevel="2">
      <c r="A381" s="46" t="s">
        <v>780</v>
      </c>
      <c r="B381" s="47" t="s">
        <v>257</v>
      </c>
      <c r="C381" s="47" t="s">
        <v>781</v>
      </c>
      <c r="D381" s="47" t="s">
        <v>6</v>
      </c>
      <c r="E381" s="83">
        <f aca="true" t="shared" si="22" ref="E381:F383">E382</f>
        <v>1203000</v>
      </c>
      <c r="F381" s="83">
        <f t="shared" si="22"/>
        <v>1203000</v>
      </c>
      <c r="G381" s="98"/>
    </row>
    <row r="382" spans="1:7" ht="39" customHeight="1" outlineLevel="2">
      <c r="A382" s="46" t="s">
        <v>115</v>
      </c>
      <c r="B382" s="47" t="s">
        <v>257</v>
      </c>
      <c r="C382" s="47" t="s">
        <v>782</v>
      </c>
      <c r="D382" s="47" t="s">
        <v>6</v>
      </c>
      <c r="E382" s="83">
        <f t="shared" si="22"/>
        <v>1203000</v>
      </c>
      <c r="F382" s="83">
        <f t="shared" si="22"/>
        <v>1203000</v>
      </c>
      <c r="G382" s="98"/>
    </row>
    <row r="383" spans="1:7" ht="21" customHeight="1" outlineLevel="2">
      <c r="A383" s="46" t="s">
        <v>37</v>
      </c>
      <c r="B383" s="47" t="s">
        <v>257</v>
      </c>
      <c r="C383" s="47" t="s">
        <v>782</v>
      </c>
      <c r="D383" s="47" t="s">
        <v>38</v>
      </c>
      <c r="E383" s="83">
        <f t="shared" si="22"/>
        <v>1203000</v>
      </c>
      <c r="F383" s="83">
        <f t="shared" si="22"/>
        <v>1203000</v>
      </c>
      <c r="G383" s="98"/>
    </row>
    <row r="384" spans="1:7" ht="21" customHeight="1" outlineLevel="2">
      <c r="A384" s="46" t="s">
        <v>74</v>
      </c>
      <c r="B384" s="47" t="s">
        <v>257</v>
      </c>
      <c r="C384" s="47" t="s">
        <v>782</v>
      </c>
      <c r="D384" s="47" t="s">
        <v>75</v>
      </c>
      <c r="E384" s="83">
        <f>'прил 12'!F581</f>
        <v>1203000</v>
      </c>
      <c r="F384" s="83">
        <f>'прил 12'!G581</f>
        <v>1203000</v>
      </c>
      <c r="G384" s="98"/>
    </row>
    <row r="385" spans="1:7" s="74" customFormat="1" ht="37.5" outlineLevel="3">
      <c r="A385" s="77" t="s">
        <v>371</v>
      </c>
      <c r="B385" s="62" t="s">
        <v>257</v>
      </c>
      <c r="C385" s="62" t="s">
        <v>136</v>
      </c>
      <c r="D385" s="62" t="s">
        <v>6</v>
      </c>
      <c r="E385" s="84">
        <f>E386+E393</f>
        <v>23547089.976</v>
      </c>
      <c r="F385" s="84">
        <f>F386+F393</f>
        <v>24449842.016</v>
      </c>
      <c r="G385" s="114"/>
    </row>
    <row r="386" spans="1:7" ht="38.25" customHeight="1" outlineLevel="4">
      <c r="A386" s="46" t="s">
        <v>370</v>
      </c>
      <c r="B386" s="47" t="s">
        <v>257</v>
      </c>
      <c r="C386" s="47" t="s">
        <v>229</v>
      </c>
      <c r="D386" s="47" t="s">
        <v>6</v>
      </c>
      <c r="E386" s="83">
        <f>E387+E390</f>
        <v>19052341.36</v>
      </c>
      <c r="F386" s="83">
        <f>F387+F390</f>
        <v>19955093.4</v>
      </c>
      <c r="G386" s="98"/>
    </row>
    <row r="387" spans="1:7" ht="39" customHeight="1" outlineLevel="5">
      <c r="A387" s="46" t="s">
        <v>73</v>
      </c>
      <c r="B387" s="47" t="s">
        <v>257</v>
      </c>
      <c r="C387" s="47" t="s">
        <v>137</v>
      </c>
      <c r="D387" s="47" t="s">
        <v>6</v>
      </c>
      <c r="E387" s="83">
        <f>E388</f>
        <v>19052341.36</v>
      </c>
      <c r="F387" s="83">
        <f>F388</f>
        <v>19955093.4</v>
      </c>
      <c r="G387" s="98"/>
    </row>
    <row r="388" spans="1:7" ht="37.5" outlineLevel="6">
      <c r="A388" s="46" t="s">
        <v>37</v>
      </c>
      <c r="B388" s="47" t="s">
        <v>257</v>
      </c>
      <c r="C388" s="47" t="s">
        <v>137</v>
      </c>
      <c r="D388" s="47" t="s">
        <v>38</v>
      </c>
      <c r="E388" s="83">
        <f>E389</f>
        <v>19052341.36</v>
      </c>
      <c r="F388" s="83">
        <f>F389</f>
        <v>19955093.4</v>
      </c>
      <c r="G388" s="98"/>
    </row>
    <row r="389" spans="1:7" ht="18.75" outlineLevel="5">
      <c r="A389" s="46" t="s">
        <v>74</v>
      </c>
      <c r="B389" s="47" t="s">
        <v>257</v>
      </c>
      <c r="C389" s="47" t="s">
        <v>137</v>
      </c>
      <c r="D389" s="47" t="s">
        <v>75</v>
      </c>
      <c r="E389" s="83">
        <f>'прил 12'!F340</f>
        <v>19052341.36</v>
      </c>
      <c r="F389" s="83">
        <f>'прил 12'!G340</f>
        <v>19955093.4</v>
      </c>
      <c r="G389" s="98"/>
    </row>
    <row r="390" spans="1:7" ht="75" hidden="1" outlineLevel="5">
      <c r="A390" s="128" t="s">
        <v>735</v>
      </c>
      <c r="B390" s="47" t="s">
        <v>257</v>
      </c>
      <c r="C390" s="47" t="s">
        <v>736</v>
      </c>
      <c r="D390" s="47" t="s">
        <v>6</v>
      </c>
      <c r="E390" s="83">
        <f>E391</f>
        <v>0</v>
      </c>
      <c r="F390" s="83">
        <v>0</v>
      </c>
      <c r="G390" s="98"/>
    </row>
    <row r="391" spans="1:7" ht="37.5" hidden="1" outlineLevel="5">
      <c r="A391" s="46" t="s">
        <v>37</v>
      </c>
      <c r="B391" s="47" t="s">
        <v>257</v>
      </c>
      <c r="C391" s="47" t="s">
        <v>736</v>
      </c>
      <c r="D391" s="47" t="s">
        <v>38</v>
      </c>
      <c r="E391" s="83">
        <f>E392</f>
        <v>0</v>
      </c>
      <c r="F391" s="83">
        <v>0</v>
      </c>
      <c r="G391" s="98"/>
    </row>
    <row r="392" spans="1:7" ht="18.75" hidden="1" outlineLevel="5">
      <c r="A392" s="128" t="s">
        <v>74</v>
      </c>
      <c r="B392" s="47" t="s">
        <v>257</v>
      </c>
      <c r="C392" s="47" t="s">
        <v>736</v>
      </c>
      <c r="D392" s="47" t="s">
        <v>75</v>
      </c>
      <c r="E392" s="83">
        <v>0</v>
      </c>
      <c r="F392" s="83">
        <v>0</v>
      </c>
      <c r="G392" s="98"/>
    </row>
    <row r="393" spans="1:7" ht="18.75" outlineLevel="5">
      <c r="A393" s="142" t="s">
        <v>619</v>
      </c>
      <c r="B393" s="62" t="s">
        <v>257</v>
      </c>
      <c r="C393" s="62" t="s">
        <v>620</v>
      </c>
      <c r="D393" s="62" t="s">
        <v>6</v>
      </c>
      <c r="E393" s="83">
        <f aca="true" t="shared" si="23" ref="E393:F395">E394</f>
        <v>4494748.616</v>
      </c>
      <c r="F393" s="83">
        <f t="shared" si="23"/>
        <v>4494748.616</v>
      </c>
      <c r="G393" s="98"/>
    </row>
    <row r="394" spans="1:7" ht="75" outlineLevel="5">
      <c r="A394" s="48" t="s">
        <v>597</v>
      </c>
      <c r="B394" s="47" t="s">
        <v>257</v>
      </c>
      <c r="C394" s="47" t="s">
        <v>621</v>
      </c>
      <c r="D394" s="47" t="s">
        <v>6</v>
      </c>
      <c r="E394" s="83">
        <f t="shared" si="23"/>
        <v>4494748.616</v>
      </c>
      <c r="F394" s="83">
        <f t="shared" si="23"/>
        <v>4494748.616</v>
      </c>
      <c r="G394" s="98"/>
    </row>
    <row r="395" spans="1:7" ht="37.5" outlineLevel="5">
      <c r="A395" s="46" t="s">
        <v>37</v>
      </c>
      <c r="B395" s="47" t="s">
        <v>257</v>
      </c>
      <c r="C395" s="47" t="s">
        <v>621</v>
      </c>
      <c r="D395" s="47" t="s">
        <v>38</v>
      </c>
      <c r="E395" s="83">
        <f t="shared" si="23"/>
        <v>4494748.616</v>
      </c>
      <c r="F395" s="83">
        <f t="shared" si="23"/>
        <v>4494748.616</v>
      </c>
      <c r="G395" s="98"/>
    </row>
    <row r="396" spans="1:7" ht="18.75" outlineLevel="5">
      <c r="A396" s="128" t="s">
        <v>74</v>
      </c>
      <c r="B396" s="47" t="s">
        <v>257</v>
      </c>
      <c r="C396" s="47" t="s">
        <v>621</v>
      </c>
      <c r="D396" s="47" t="s">
        <v>75</v>
      </c>
      <c r="E396" s="83">
        <f>'прил 12'!F347</f>
        <v>4494748.616</v>
      </c>
      <c r="F396" s="83">
        <f>'прил 12'!G347</f>
        <v>4494748.616</v>
      </c>
      <c r="G396" s="98"/>
    </row>
    <row r="397" spans="1:7" ht="18.75" outlineLevel="6">
      <c r="A397" s="46" t="s">
        <v>76</v>
      </c>
      <c r="B397" s="47" t="s">
        <v>77</v>
      </c>
      <c r="C397" s="47" t="s">
        <v>126</v>
      </c>
      <c r="D397" s="47" t="s">
        <v>6</v>
      </c>
      <c r="E397" s="83">
        <f>E398</f>
        <v>2042300</v>
      </c>
      <c r="F397" s="83">
        <f>F398</f>
        <v>2042300</v>
      </c>
      <c r="G397" s="98"/>
    </row>
    <row r="398" spans="1:7" s="136" customFormat="1" ht="37.5">
      <c r="A398" s="77" t="s">
        <v>398</v>
      </c>
      <c r="B398" s="62" t="s">
        <v>77</v>
      </c>
      <c r="C398" s="62" t="s">
        <v>138</v>
      </c>
      <c r="D398" s="62" t="s">
        <v>6</v>
      </c>
      <c r="E398" s="84">
        <f>E399+E412</f>
        <v>2042300</v>
      </c>
      <c r="F398" s="84">
        <f>F399+F412</f>
        <v>2042300</v>
      </c>
      <c r="G398" s="114"/>
    </row>
    <row r="399" spans="1:7" ht="18" customHeight="1" outlineLevel="1">
      <c r="A399" s="46" t="s">
        <v>401</v>
      </c>
      <c r="B399" s="47" t="s">
        <v>77</v>
      </c>
      <c r="C399" s="47" t="s">
        <v>146</v>
      </c>
      <c r="D399" s="47" t="s">
        <v>6</v>
      </c>
      <c r="E399" s="83">
        <f>E400+E404</f>
        <v>1917300</v>
      </c>
      <c r="F399" s="83">
        <f>F400+F404</f>
        <v>1917300</v>
      </c>
      <c r="G399" s="98"/>
    </row>
    <row r="400" spans="1:7" ht="37.5" outlineLevel="2">
      <c r="A400" s="78" t="s">
        <v>206</v>
      </c>
      <c r="B400" s="47" t="s">
        <v>77</v>
      </c>
      <c r="C400" s="47" t="s">
        <v>221</v>
      </c>
      <c r="D400" s="47" t="s">
        <v>6</v>
      </c>
      <c r="E400" s="83">
        <f aca="true" t="shared" si="24" ref="E400:F402">E401</f>
        <v>70000</v>
      </c>
      <c r="F400" s="83">
        <f t="shared" si="24"/>
        <v>70000</v>
      </c>
      <c r="G400" s="98"/>
    </row>
    <row r="401" spans="1:7" ht="18" customHeight="1" outlineLevel="2">
      <c r="A401" s="46" t="s">
        <v>432</v>
      </c>
      <c r="B401" s="47" t="s">
        <v>77</v>
      </c>
      <c r="C401" s="47" t="s">
        <v>236</v>
      </c>
      <c r="D401" s="47" t="s">
        <v>6</v>
      </c>
      <c r="E401" s="83">
        <f t="shared" si="24"/>
        <v>70000</v>
      </c>
      <c r="F401" s="83">
        <f t="shared" si="24"/>
        <v>70000</v>
      </c>
      <c r="G401" s="98"/>
    </row>
    <row r="402" spans="1:7" ht="18" customHeight="1" outlineLevel="2">
      <c r="A402" s="46" t="s">
        <v>15</v>
      </c>
      <c r="B402" s="47" t="s">
        <v>77</v>
      </c>
      <c r="C402" s="47" t="s">
        <v>236</v>
      </c>
      <c r="D402" s="47" t="s">
        <v>16</v>
      </c>
      <c r="E402" s="83">
        <f t="shared" si="24"/>
        <v>70000</v>
      </c>
      <c r="F402" s="83">
        <f t="shared" si="24"/>
        <v>70000</v>
      </c>
      <c r="G402" s="98"/>
    </row>
    <row r="403" spans="1:7" ht="37.5" outlineLevel="2">
      <c r="A403" s="46" t="s">
        <v>17</v>
      </c>
      <c r="B403" s="47" t="s">
        <v>77</v>
      </c>
      <c r="C403" s="47" t="s">
        <v>236</v>
      </c>
      <c r="D403" s="47" t="s">
        <v>18</v>
      </c>
      <c r="E403" s="83">
        <f>'прил 12'!F591</f>
        <v>70000</v>
      </c>
      <c r="F403" s="83">
        <f>'прил 12'!G591</f>
        <v>70000</v>
      </c>
      <c r="G403" s="98"/>
    </row>
    <row r="404" spans="1:7" ht="42" customHeight="1" outlineLevel="1">
      <c r="A404" s="78" t="s">
        <v>276</v>
      </c>
      <c r="B404" s="47" t="s">
        <v>77</v>
      </c>
      <c r="C404" s="47" t="s">
        <v>224</v>
      </c>
      <c r="D404" s="47" t="s">
        <v>6</v>
      </c>
      <c r="E404" s="83">
        <f>E405</f>
        <v>1847300</v>
      </c>
      <c r="F404" s="83">
        <f>F405</f>
        <v>1847300</v>
      </c>
      <c r="G404" s="98"/>
    </row>
    <row r="405" spans="1:7" ht="87" customHeight="1" outlineLevel="1">
      <c r="A405" s="29" t="s">
        <v>406</v>
      </c>
      <c r="B405" s="47" t="s">
        <v>77</v>
      </c>
      <c r="C405" s="47" t="s">
        <v>152</v>
      </c>
      <c r="D405" s="47" t="s">
        <v>6</v>
      </c>
      <c r="E405" s="83">
        <f>E406+E408+E410</f>
        <v>1847300</v>
      </c>
      <c r="F405" s="83">
        <f>F406+F408+F410</f>
        <v>1847300</v>
      </c>
      <c r="G405" s="98"/>
    </row>
    <row r="406" spans="1:7" ht="42" customHeight="1" outlineLevel="1">
      <c r="A406" s="46" t="s">
        <v>15</v>
      </c>
      <c r="B406" s="47" t="s">
        <v>77</v>
      </c>
      <c r="C406" s="47" t="s">
        <v>152</v>
      </c>
      <c r="D406" s="47" t="s">
        <v>16</v>
      </c>
      <c r="E406" s="83">
        <f>E407</f>
        <v>2000</v>
      </c>
      <c r="F406" s="83">
        <f>F407</f>
        <v>2000</v>
      </c>
      <c r="G406" s="98"/>
    </row>
    <row r="407" spans="1:7" ht="42" customHeight="1" outlineLevel="1">
      <c r="A407" s="46" t="s">
        <v>17</v>
      </c>
      <c r="B407" s="47" t="s">
        <v>77</v>
      </c>
      <c r="C407" s="47" t="s">
        <v>152</v>
      </c>
      <c r="D407" s="47" t="s">
        <v>18</v>
      </c>
      <c r="E407" s="83">
        <f>'прил 12'!F595</f>
        <v>2000</v>
      </c>
      <c r="F407" s="83">
        <f>'прил 12'!G595</f>
        <v>2000</v>
      </c>
      <c r="G407" s="98"/>
    </row>
    <row r="408" spans="1:7" ht="24" customHeight="1" outlineLevel="1">
      <c r="A408" s="46" t="s">
        <v>90</v>
      </c>
      <c r="B408" s="47" t="s">
        <v>77</v>
      </c>
      <c r="C408" s="47" t="s">
        <v>152</v>
      </c>
      <c r="D408" s="47" t="s">
        <v>91</v>
      </c>
      <c r="E408" s="83">
        <f>E409</f>
        <v>320000</v>
      </c>
      <c r="F408" s="83">
        <f>F409</f>
        <v>320000</v>
      </c>
      <c r="G408" s="98"/>
    </row>
    <row r="409" spans="1:7" ht="24" customHeight="1" outlineLevel="1">
      <c r="A409" s="46" t="s">
        <v>97</v>
      </c>
      <c r="B409" s="47" t="s">
        <v>77</v>
      </c>
      <c r="C409" s="47" t="s">
        <v>152</v>
      </c>
      <c r="D409" s="47" t="s">
        <v>98</v>
      </c>
      <c r="E409" s="83">
        <f>'прил 12'!F597</f>
        <v>320000</v>
      </c>
      <c r="F409" s="83">
        <f>'прил 12'!G597</f>
        <v>320000</v>
      </c>
      <c r="G409" s="98"/>
    </row>
    <row r="410" spans="1:7" ht="24" customHeight="1" outlineLevel="1">
      <c r="A410" s="46" t="s">
        <v>37</v>
      </c>
      <c r="B410" s="47" t="s">
        <v>77</v>
      </c>
      <c r="C410" s="47" t="s">
        <v>152</v>
      </c>
      <c r="D410" s="47" t="s">
        <v>38</v>
      </c>
      <c r="E410" s="83">
        <f>E411</f>
        <v>1525300</v>
      </c>
      <c r="F410" s="83">
        <f>F411</f>
        <v>1525300</v>
      </c>
      <c r="G410" s="98"/>
    </row>
    <row r="411" spans="1:7" ht="24" customHeight="1" outlineLevel="1">
      <c r="A411" s="46" t="s">
        <v>74</v>
      </c>
      <c r="B411" s="47" t="s">
        <v>77</v>
      </c>
      <c r="C411" s="47" t="s">
        <v>152</v>
      </c>
      <c r="D411" s="47" t="s">
        <v>75</v>
      </c>
      <c r="E411" s="83">
        <f>'прил 12'!F599</f>
        <v>1525300</v>
      </c>
      <c r="F411" s="83">
        <f>'прил 12'!G599</f>
        <v>1525300</v>
      </c>
      <c r="G411" s="98"/>
    </row>
    <row r="412" spans="1:7" ht="24" customHeight="1" outlineLevel="1">
      <c r="A412" s="51" t="s">
        <v>239</v>
      </c>
      <c r="B412" s="47" t="s">
        <v>77</v>
      </c>
      <c r="C412" s="47" t="s">
        <v>238</v>
      </c>
      <c r="D412" s="47" t="s">
        <v>6</v>
      </c>
      <c r="E412" s="83">
        <f aca="true" t="shared" si="25" ref="E412:F414">E413</f>
        <v>125000</v>
      </c>
      <c r="F412" s="83">
        <f t="shared" si="25"/>
        <v>125000</v>
      </c>
      <c r="G412" s="98"/>
    </row>
    <row r="413" spans="1:7" ht="18.75" outlineLevel="2">
      <c r="A413" s="46" t="s">
        <v>78</v>
      </c>
      <c r="B413" s="47" t="s">
        <v>77</v>
      </c>
      <c r="C413" s="47" t="s">
        <v>153</v>
      </c>
      <c r="D413" s="47" t="s">
        <v>6</v>
      </c>
      <c r="E413" s="83">
        <f t="shared" si="25"/>
        <v>125000</v>
      </c>
      <c r="F413" s="83">
        <f t="shared" si="25"/>
        <v>125000</v>
      </c>
      <c r="G413" s="98"/>
    </row>
    <row r="414" spans="1:7" ht="18.75" customHeight="1" outlineLevel="3">
      <c r="A414" s="46" t="s">
        <v>15</v>
      </c>
      <c r="B414" s="47" t="s">
        <v>77</v>
      </c>
      <c r="C414" s="47" t="s">
        <v>153</v>
      </c>
      <c r="D414" s="47" t="s">
        <v>16</v>
      </c>
      <c r="E414" s="83">
        <f t="shared" si="25"/>
        <v>125000</v>
      </c>
      <c r="F414" s="83">
        <f t="shared" si="25"/>
        <v>125000</v>
      </c>
      <c r="G414" s="98"/>
    </row>
    <row r="415" spans="1:7" ht="39" customHeight="1" outlineLevel="4">
      <c r="A415" s="46" t="s">
        <v>17</v>
      </c>
      <c r="B415" s="47" t="s">
        <v>77</v>
      </c>
      <c r="C415" s="47" t="s">
        <v>153</v>
      </c>
      <c r="D415" s="47" t="s">
        <v>18</v>
      </c>
      <c r="E415" s="83">
        <f>'прил 12'!F603</f>
        <v>125000</v>
      </c>
      <c r="F415" s="83">
        <f>'прил 12'!G603</f>
        <v>125000</v>
      </c>
      <c r="G415" s="98"/>
    </row>
    <row r="416" spans="1:7" ht="18.75" outlineLevel="5">
      <c r="A416" s="46" t="s">
        <v>116</v>
      </c>
      <c r="B416" s="47" t="s">
        <v>117</v>
      </c>
      <c r="C416" s="47" t="s">
        <v>126</v>
      </c>
      <c r="D416" s="47" t="s">
        <v>6</v>
      </c>
      <c r="E416" s="83">
        <f>E417</f>
        <v>21748475</v>
      </c>
      <c r="F416" s="83">
        <f>F417</f>
        <v>21748475</v>
      </c>
      <c r="G416" s="98"/>
    </row>
    <row r="417" spans="1:7" ht="37.5" outlineLevel="6">
      <c r="A417" s="77" t="s">
        <v>407</v>
      </c>
      <c r="B417" s="62" t="s">
        <v>117</v>
      </c>
      <c r="C417" s="62" t="s">
        <v>138</v>
      </c>
      <c r="D417" s="62" t="s">
        <v>6</v>
      </c>
      <c r="E417" s="83">
        <f>E418</f>
        <v>21748475</v>
      </c>
      <c r="F417" s="83">
        <f>F418</f>
        <v>21748475</v>
      </c>
      <c r="G417" s="98"/>
    </row>
    <row r="418" spans="1:7" s="3" customFormat="1" ht="39.75" customHeight="1">
      <c r="A418" s="49" t="s">
        <v>209</v>
      </c>
      <c r="B418" s="47" t="s">
        <v>117</v>
      </c>
      <c r="C418" s="47" t="s">
        <v>227</v>
      </c>
      <c r="D418" s="47" t="s">
        <v>6</v>
      </c>
      <c r="E418" s="83">
        <f>E419+E426+E433</f>
        <v>21748475</v>
      </c>
      <c r="F418" s="83">
        <f>F419+F426+F433</f>
        <v>21748475</v>
      </c>
      <c r="G418" s="98"/>
    </row>
    <row r="419" spans="1:7" ht="39" customHeight="1" outlineLevel="1">
      <c r="A419" s="46" t="s">
        <v>509</v>
      </c>
      <c r="B419" s="47" t="s">
        <v>117</v>
      </c>
      <c r="C419" s="47" t="s">
        <v>550</v>
      </c>
      <c r="D419" s="47" t="s">
        <v>6</v>
      </c>
      <c r="E419" s="83">
        <f>E420+E422+E424</f>
        <v>5189242</v>
      </c>
      <c r="F419" s="83">
        <f>F420+F422+F424</f>
        <v>5189242</v>
      </c>
      <c r="G419" s="98"/>
    </row>
    <row r="420" spans="1:7" ht="36.75" customHeight="1" outlineLevel="2">
      <c r="A420" s="46" t="s">
        <v>11</v>
      </c>
      <c r="B420" s="47" t="s">
        <v>117</v>
      </c>
      <c r="C420" s="47" t="s">
        <v>550</v>
      </c>
      <c r="D420" s="47" t="s">
        <v>12</v>
      </c>
      <c r="E420" s="83">
        <f>E421</f>
        <v>5089242</v>
      </c>
      <c r="F420" s="83">
        <f>F421</f>
        <v>5089242</v>
      </c>
      <c r="G420" s="98"/>
    </row>
    <row r="421" spans="1:7" ht="18" customHeight="1" outlineLevel="4">
      <c r="A421" s="46" t="s">
        <v>13</v>
      </c>
      <c r="B421" s="47" t="s">
        <v>117</v>
      </c>
      <c r="C421" s="47" t="s">
        <v>550</v>
      </c>
      <c r="D421" s="47" t="s">
        <v>14</v>
      </c>
      <c r="E421" s="83">
        <f>'прил 12'!F609</f>
        <v>5089242</v>
      </c>
      <c r="F421" s="83">
        <f>'прил 12'!G609</f>
        <v>5089242</v>
      </c>
      <c r="G421" s="98"/>
    </row>
    <row r="422" spans="1:7" ht="18" customHeight="1" outlineLevel="5">
      <c r="A422" s="46" t="s">
        <v>15</v>
      </c>
      <c r="B422" s="47" t="s">
        <v>117</v>
      </c>
      <c r="C422" s="47" t="s">
        <v>550</v>
      </c>
      <c r="D422" s="47" t="s">
        <v>16</v>
      </c>
      <c r="E422" s="83">
        <f>E423</f>
        <v>100000</v>
      </c>
      <c r="F422" s="83">
        <f>F423</f>
        <v>100000</v>
      </c>
      <c r="G422" s="98"/>
    </row>
    <row r="423" spans="1:7" ht="36.75" customHeight="1" outlineLevel="6">
      <c r="A423" s="46" t="s">
        <v>17</v>
      </c>
      <c r="B423" s="47" t="s">
        <v>117</v>
      </c>
      <c r="C423" s="47" t="s">
        <v>550</v>
      </c>
      <c r="D423" s="47" t="s">
        <v>18</v>
      </c>
      <c r="E423" s="83">
        <f>'прил 12'!F611</f>
        <v>100000</v>
      </c>
      <c r="F423" s="83">
        <f>'прил 12'!G611</f>
        <v>100000</v>
      </c>
      <c r="G423" s="98"/>
    </row>
    <row r="424" spans="1:7" ht="18.75" hidden="1" outlineLevel="4">
      <c r="A424" s="46" t="s">
        <v>19</v>
      </c>
      <c r="B424" s="47" t="s">
        <v>117</v>
      </c>
      <c r="C424" s="47" t="s">
        <v>550</v>
      </c>
      <c r="D424" s="47" t="s">
        <v>20</v>
      </c>
      <c r="E424" s="83">
        <f>E425</f>
        <v>0</v>
      </c>
      <c r="F424" s="83">
        <f>F425</f>
        <v>0</v>
      </c>
      <c r="G424" s="98"/>
    </row>
    <row r="425" spans="1:7" ht="18.75" hidden="1" outlineLevel="5">
      <c r="A425" s="46" t="s">
        <v>21</v>
      </c>
      <c r="B425" s="47" t="s">
        <v>117</v>
      </c>
      <c r="C425" s="47" t="s">
        <v>550</v>
      </c>
      <c r="D425" s="47" t="s">
        <v>22</v>
      </c>
      <c r="E425" s="83">
        <f>'прил 12'!F613</f>
        <v>0</v>
      </c>
      <c r="F425" s="83">
        <f>'прил 12'!G613</f>
        <v>0</v>
      </c>
      <c r="G425" s="98"/>
    </row>
    <row r="426" spans="1:7" ht="37.5" outlineLevel="6">
      <c r="A426" s="46" t="s">
        <v>33</v>
      </c>
      <c r="B426" s="47" t="s">
        <v>117</v>
      </c>
      <c r="C426" s="47" t="s">
        <v>154</v>
      </c>
      <c r="D426" s="47" t="s">
        <v>6</v>
      </c>
      <c r="E426" s="83">
        <f>E427+E429+E431</f>
        <v>14477700</v>
      </c>
      <c r="F426" s="83">
        <f>F427+F429+F431</f>
        <v>14477700</v>
      </c>
      <c r="G426" s="98"/>
    </row>
    <row r="427" spans="1:7" s="3" customFormat="1" ht="54.75" customHeight="1">
      <c r="A427" s="46" t="s">
        <v>11</v>
      </c>
      <c r="B427" s="47" t="s">
        <v>117</v>
      </c>
      <c r="C427" s="47" t="s">
        <v>154</v>
      </c>
      <c r="D427" s="47" t="s">
        <v>12</v>
      </c>
      <c r="E427" s="83">
        <f>E428</f>
        <v>11638500</v>
      </c>
      <c r="F427" s="83">
        <f>F428</f>
        <v>11638500</v>
      </c>
      <c r="G427" s="98"/>
    </row>
    <row r="428" spans="1:7" ht="18.75">
      <c r="A428" s="46" t="s">
        <v>34</v>
      </c>
      <c r="B428" s="47" t="s">
        <v>117</v>
      </c>
      <c r="C428" s="47" t="s">
        <v>154</v>
      </c>
      <c r="D428" s="47" t="s">
        <v>35</v>
      </c>
      <c r="E428" s="83">
        <f>'прил 12'!F616</f>
        <v>11638500</v>
      </c>
      <c r="F428" s="83">
        <f>'прил 12'!G616</f>
        <v>11638500</v>
      </c>
      <c r="G428" s="98"/>
    </row>
    <row r="429" spans="1:7" ht="18" customHeight="1">
      <c r="A429" s="46" t="s">
        <v>15</v>
      </c>
      <c r="B429" s="47" t="s">
        <v>117</v>
      </c>
      <c r="C429" s="47" t="s">
        <v>154</v>
      </c>
      <c r="D429" s="47" t="s">
        <v>16</v>
      </c>
      <c r="E429" s="83">
        <f>E430</f>
        <v>2800000</v>
      </c>
      <c r="F429" s="83">
        <f>F430</f>
        <v>2800000</v>
      </c>
      <c r="G429" s="98"/>
    </row>
    <row r="430" spans="1:9" ht="37.5">
      <c r="A430" s="46" t="s">
        <v>17</v>
      </c>
      <c r="B430" s="47" t="s">
        <v>117</v>
      </c>
      <c r="C430" s="47" t="s">
        <v>154</v>
      </c>
      <c r="D430" s="47" t="s">
        <v>18</v>
      </c>
      <c r="E430" s="83">
        <f>'прил 12'!F618</f>
        <v>2800000</v>
      </c>
      <c r="F430" s="83">
        <f>'прил 12'!G618</f>
        <v>2800000</v>
      </c>
      <c r="G430" s="98"/>
      <c r="H430" s="70"/>
      <c r="I430" s="70"/>
    </row>
    <row r="431" spans="1:9" ht="18.75">
      <c r="A431" s="46" t="s">
        <v>19</v>
      </c>
      <c r="B431" s="47" t="s">
        <v>117</v>
      </c>
      <c r="C431" s="47" t="s">
        <v>154</v>
      </c>
      <c r="D431" s="47" t="s">
        <v>20</v>
      </c>
      <c r="E431" s="83">
        <f>E432</f>
        <v>39200</v>
      </c>
      <c r="F431" s="83">
        <f>F432</f>
        <v>39200</v>
      </c>
      <c r="G431" s="98"/>
      <c r="H431" s="70"/>
      <c r="I431" s="70"/>
    </row>
    <row r="432" spans="1:9" ht="18.75">
      <c r="A432" s="46" t="s">
        <v>21</v>
      </c>
      <c r="B432" s="47" t="s">
        <v>117</v>
      </c>
      <c r="C432" s="47" t="s">
        <v>154</v>
      </c>
      <c r="D432" s="47" t="s">
        <v>22</v>
      </c>
      <c r="E432" s="83">
        <f>'прил 12'!F620</f>
        <v>39200</v>
      </c>
      <c r="F432" s="83">
        <f>'прил 12'!G620</f>
        <v>39200</v>
      </c>
      <c r="G432" s="98"/>
      <c r="H432" s="70"/>
      <c r="I432" s="70"/>
    </row>
    <row r="433" spans="1:9" ht="39" customHeight="1">
      <c r="A433" s="51" t="s">
        <v>36</v>
      </c>
      <c r="B433" s="47" t="s">
        <v>117</v>
      </c>
      <c r="C433" s="47" t="s">
        <v>155</v>
      </c>
      <c r="D433" s="47" t="s">
        <v>6</v>
      </c>
      <c r="E433" s="83">
        <f>E434</f>
        <v>2081533</v>
      </c>
      <c r="F433" s="83">
        <f>F434</f>
        <v>2081533</v>
      </c>
      <c r="G433" s="98"/>
      <c r="H433" s="70"/>
      <c r="I433" s="70"/>
    </row>
    <row r="434" spans="1:9" ht="37.5">
      <c r="A434" s="46" t="s">
        <v>37</v>
      </c>
      <c r="B434" s="47" t="s">
        <v>117</v>
      </c>
      <c r="C434" s="47" t="s">
        <v>155</v>
      </c>
      <c r="D434" s="47" t="s">
        <v>38</v>
      </c>
      <c r="E434" s="83">
        <f>E435</f>
        <v>2081533</v>
      </c>
      <c r="F434" s="83">
        <f>F435</f>
        <v>2081533</v>
      </c>
      <c r="G434" s="98"/>
      <c r="H434" s="70"/>
      <c r="I434" s="70"/>
    </row>
    <row r="435" spans="1:9" ht="18.75">
      <c r="A435" s="46" t="s">
        <v>39</v>
      </c>
      <c r="B435" s="47" t="s">
        <v>117</v>
      </c>
      <c r="C435" s="47" t="s">
        <v>155</v>
      </c>
      <c r="D435" s="47" t="s">
        <v>40</v>
      </c>
      <c r="E435" s="83">
        <f>'прил 12'!F623</f>
        <v>2081533</v>
      </c>
      <c r="F435" s="83">
        <f>'прил 12'!G623</f>
        <v>2081533</v>
      </c>
      <c r="G435" s="98"/>
      <c r="H435" s="70"/>
      <c r="I435" s="70"/>
    </row>
    <row r="436" spans="1:9" ht="18.75">
      <c r="A436" s="77" t="s">
        <v>79</v>
      </c>
      <c r="B436" s="62" t="s">
        <v>80</v>
      </c>
      <c r="C436" s="62" t="s">
        <v>126</v>
      </c>
      <c r="D436" s="62" t="s">
        <v>6</v>
      </c>
      <c r="E436" s="84">
        <f>E437</f>
        <v>36462483.93</v>
      </c>
      <c r="F436" s="84">
        <f>F437</f>
        <v>38332823.85</v>
      </c>
      <c r="G436" s="99">
        <f>потребность!G695</f>
        <v>25799948.490000002</v>
      </c>
      <c r="H436" s="99">
        <f>потребность!H695</f>
        <v>33962060.940000005</v>
      </c>
      <c r="I436" s="70"/>
    </row>
    <row r="437" spans="1:9" ht="18.75">
      <c r="A437" s="46" t="s">
        <v>81</v>
      </c>
      <c r="B437" s="47" t="s">
        <v>82</v>
      </c>
      <c r="C437" s="47" t="s">
        <v>126</v>
      </c>
      <c r="D437" s="47" t="s">
        <v>6</v>
      </c>
      <c r="E437" s="83">
        <f>E438</f>
        <v>36462483.93</v>
      </c>
      <c r="F437" s="83">
        <f>F438</f>
        <v>38332823.85</v>
      </c>
      <c r="G437" s="98"/>
      <c r="H437" s="70"/>
      <c r="I437" s="70"/>
    </row>
    <row r="438" spans="1:9" ht="39.75" customHeight="1">
      <c r="A438" s="77" t="s">
        <v>371</v>
      </c>
      <c r="B438" s="62" t="s">
        <v>82</v>
      </c>
      <c r="C438" s="62" t="s">
        <v>136</v>
      </c>
      <c r="D438" s="62" t="s">
        <v>6</v>
      </c>
      <c r="E438" s="83">
        <f>E439+E456+E443</f>
        <v>36462483.93</v>
      </c>
      <c r="F438" s="83">
        <f>F439+F456+F443</f>
        <v>38332823.85</v>
      </c>
      <c r="G438" s="98"/>
      <c r="H438" s="70"/>
      <c r="I438" s="70"/>
    </row>
    <row r="439" spans="1:9" ht="37.5">
      <c r="A439" s="46" t="s">
        <v>372</v>
      </c>
      <c r="B439" s="47" t="s">
        <v>82</v>
      </c>
      <c r="C439" s="47" t="s">
        <v>228</v>
      </c>
      <c r="D439" s="47" t="s">
        <v>6</v>
      </c>
      <c r="E439" s="83">
        <f>E453+E450+E440</f>
        <v>9978834.73</v>
      </c>
      <c r="F439" s="83">
        <f>F453+F450+F440</f>
        <v>10589257.89</v>
      </c>
      <c r="G439" s="98"/>
      <c r="H439" s="70"/>
      <c r="I439" s="70"/>
    </row>
    <row r="440" spans="1:9" ht="39.75" customHeight="1">
      <c r="A440" s="51" t="s">
        <v>84</v>
      </c>
      <c r="B440" s="47" t="s">
        <v>82</v>
      </c>
      <c r="C440" s="47" t="s">
        <v>141</v>
      </c>
      <c r="D440" s="47" t="s">
        <v>6</v>
      </c>
      <c r="E440" s="83">
        <f>E441</f>
        <v>9805789.58</v>
      </c>
      <c r="F440" s="83">
        <f>F441</f>
        <v>10416212.74</v>
      </c>
      <c r="G440" s="98"/>
      <c r="H440" s="70"/>
      <c r="I440" s="70"/>
    </row>
    <row r="441" spans="1:9" ht="37.5">
      <c r="A441" s="46" t="s">
        <v>37</v>
      </c>
      <c r="B441" s="47" t="s">
        <v>82</v>
      </c>
      <c r="C441" s="47" t="s">
        <v>141</v>
      </c>
      <c r="D441" s="47" t="s">
        <v>38</v>
      </c>
      <c r="E441" s="83">
        <f>E442</f>
        <v>9805789.58</v>
      </c>
      <c r="F441" s="83">
        <f>F442</f>
        <v>10416212.74</v>
      </c>
      <c r="G441" s="98"/>
      <c r="H441" s="70"/>
      <c r="I441" s="70"/>
    </row>
    <row r="442" spans="1:9" ht="18.75">
      <c r="A442" s="46" t="s">
        <v>74</v>
      </c>
      <c r="B442" s="47" t="s">
        <v>82</v>
      </c>
      <c r="C442" s="47" t="s">
        <v>141</v>
      </c>
      <c r="D442" s="47" t="s">
        <v>75</v>
      </c>
      <c r="E442" s="83">
        <f>'прил 12'!F354</f>
        <v>9805789.58</v>
      </c>
      <c r="F442" s="83">
        <f>'прил 12'!G354</f>
        <v>10416212.74</v>
      </c>
      <c r="G442" s="98"/>
      <c r="H442" s="70"/>
      <c r="I442" s="70"/>
    </row>
    <row r="443" spans="1:9" ht="37.5">
      <c r="A443" s="46" t="s">
        <v>700</v>
      </c>
      <c r="B443" s="47" t="s">
        <v>82</v>
      </c>
      <c r="C443" s="47" t="s">
        <v>699</v>
      </c>
      <c r="D443" s="47" t="s">
        <v>6</v>
      </c>
      <c r="E443" s="83">
        <f>E444+E447</f>
        <v>25737149.2</v>
      </c>
      <c r="F443" s="83">
        <f>F444+F447</f>
        <v>26997065.96</v>
      </c>
      <c r="G443" s="98"/>
      <c r="H443" s="70"/>
      <c r="I443" s="70"/>
    </row>
    <row r="444" spans="1:9" ht="37.5">
      <c r="A444" s="51" t="s">
        <v>84</v>
      </c>
      <c r="B444" s="47" t="s">
        <v>82</v>
      </c>
      <c r="C444" s="47" t="s">
        <v>698</v>
      </c>
      <c r="D444" s="47" t="s">
        <v>6</v>
      </c>
      <c r="E444" s="83">
        <f>E445</f>
        <v>25737149.2</v>
      </c>
      <c r="F444" s="83">
        <f>F445</f>
        <v>26997065.96</v>
      </c>
      <c r="G444" s="98"/>
      <c r="H444" s="70"/>
      <c r="I444" s="70"/>
    </row>
    <row r="445" spans="1:9" ht="37.5">
      <c r="A445" s="46" t="s">
        <v>37</v>
      </c>
      <c r="B445" s="47" t="s">
        <v>82</v>
      </c>
      <c r="C445" s="47" t="s">
        <v>698</v>
      </c>
      <c r="D445" s="47" t="s">
        <v>38</v>
      </c>
      <c r="E445" s="83">
        <f>E446</f>
        <v>25737149.2</v>
      </c>
      <c r="F445" s="83">
        <f>F446</f>
        <v>26997065.96</v>
      </c>
      <c r="G445" s="98"/>
      <c r="H445" s="70"/>
      <c r="I445" s="70"/>
    </row>
    <row r="446" spans="1:9" ht="18" customHeight="1">
      <c r="A446" s="46" t="s">
        <v>74</v>
      </c>
      <c r="B446" s="47" t="s">
        <v>82</v>
      </c>
      <c r="C446" s="47" t="s">
        <v>698</v>
      </c>
      <c r="D446" s="47" t="s">
        <v>75</v>
      </c>
      <c r="E446" s="83">
        <f>'прил 12'!F358</f>
        <v>25737149.2</v>
      </c>
      <c r="F446" s="83">
        <f>'прил 12'!G358</f>
        <v>26997065.96</v>
      </c>
      <c r="G446" s="98"/>
      <c r="H446" s="70"/>
      <c r="I446" s="70"/>
    </row>
    <row r="447" spans="1:9" ht="75" hidden="1">
      <c r="A447" s="128" t="s">
        <v>735</v>
      </c>
      <c r="B447" s="181" t="s">
        <v>82</v>
      </c>
      <c r="C447" s="181" t="s">
        <v>737</v>
      </c>
      <c r="D447" s="181" t="s">
        <v>6</v>
      </c>
      <c r="E447" s="83">
        <f>E448</f>
        <v>0</v>
      </c>
      <c r="F447" s="83">
        <f>F448</f>
        <v>0</v>
      </c>
      <c r="G447" s="98"/>
      <c r="H447" s="70"/>
      <c r="I447" s="70"/>
    </row>
    <row r="448" spans="1:9" ht="37.5" hidden="1">
      <c r="A448" s="46" t="s">
        <v>37</v>
      </c>
      <c r="B448" s="181" t="s">
        <v>82</v>
      </c>
      <c r="C448" s="181" t="s">
        <v>737</v>
      </c>
      <c r="D448" s="181" t="s">
        <v>38</v>
      </c>
      <c r="E448" s="83">
        <f>E449</f>
        <v>0</v>
      </c>
      <c r="F448" s="83">
        <f>F449</f>
        <v>0</v>
      </c>
      <c r="G448" s="98"/>
      <c r="H448" s="70"/>
      <c r="I448" s="70"/>
    </row>
    <row r="449" spans="1:9" ht="18.75" hidden="1">
      <c r="A449" s="128" t="s">
        <v>74</v>
      </c>
      <c r="B449" s="181" t="s">
        <v>82</v>
      </c>
      <c r="C449" s="181" t="s">
        <v>737</v>
      </c>
      <c r="D449" s="181" t="s">
        <v>75</v>
      </c>
      <c r="E449" s="83">
        <f>'прил 12'!F361</f>
        <v>0</v>
      </c>
      <c r="F449" s="83">
        <f>'прил 12'!G361</f>
        <v>0</v>
      </c>
      <c r="G449" s="98"/>
      <c r="H449" s="70"/>
      <c r="I449" s="70"/>
    </row>
    <row r="450" spans="1:9" ht="55.5" customHeight="1">
      <c r="A450" s="29" t="s">
        <v>396</v>
      </c>
      <c r="B450" s="47" t="s">
        <v>82</v>
      </c>
      <c r="C450" s="47" t="s">
        <v>295</v>
      </c>
      <c r="D450" s="47" t="s">
        <v>6</v>
      </c>
      <c r="E450" s="83">
        <f>E451</f>
        <v>168005</v>
      </c>
      <c r="F450" s="83">
        <f>F451</f>
        <v>168005</v>
      </c>
      <c r="G450" s="98"/>
      <c r="H450" s="70"/>
      <c r="I450" s="70"/>
    </row>
    <row r="451" spans="1:9" ht="37.5">
      <c r="A451" s="46" t="s">
        <v>37</v>
      </c>
      <c r="B451" s="47" t="s">
        <v>82</v>
      </c>
      <c r="C451" s="47" t="s">
        <v>295</v>
      </c>
      <c r="D451" s="47" t="s">
        <v>38</v>
      </c>
      <c r="E451" s="83">
        <f>E452</f>
        <v>168005</v>
      </c>
      <c r="F451" s="83">
        <f>F452</f>
        <v>168005</v>
      </c>
      <c r="G451" s="98"/>
      <c r="H451" s="70"/>
      <c r="I451" s="70"/>
    </row>
    <row r="452" spans="1:9" ht="18.75">
      <c r="A452" s="46" t="s">
        <v>74</v>
      </c>
      <c r="B452" s="47" t="s">
        <v>82</v>
      </c>
      <c r="C452" s="47" t="s">
        <v>295</v>
      </c>
      <c r="D452" s="47" t="s">
        <v>75</v>
      </c>
      <c r="E452" s="83">
        <f>'прил 12'!F364</f>
        <v>168005</v>
      </c>
      <c r="F452" s="83">
        <f>'прил 12'!G364</f>
        <v>168005</v>
      </c>
      <c r="G452" s="98"/>
      <c r="H452" s="70"/>
      <c r="I452" s="70"/>
    </row>
    <row r="453" spans="1:9" ht="58.5" customHeight="1">
      <c r="A453" s="46" t="s">
        <v>308</v>
      </c>
      <c r="B453" s="47" t="s">
        <v>82</v>
      </c>
      <c r="C453" s="47" t="s">
        <v>309</v>
      </c>
      <c r="D453" s="47" t="s">
        <v>6</v>
      </c>
      <c r="E453" s="83">
        <f>E454</f>
        <v>5040.15</v>
      </c>
      <c r="F453" s="83">
        <f>F454</f>
        <v>5040.15</v>
      </c>
      <c r="G453" s="98"/>
      <c r="H453" s="70"/>
      <c r="I453" s="70"/>
    </row>
    <row r="454" spans="1:9" ht="37.5">
      <c r="A454" s="46" t="s">
        <v>37</v>
      </c>
      <c r="B454" s="47" t="s">
        <v>82</v>
      </c>
      <c r="C454" s="47" t="s">
        <v>309</v>
      </c>
      <c r="D454" s="47" t="s">
        <v>38</v>
      </c>
      <c r="E454" s="83">
        <f>E455</f>
        <v>5040.15</v>
      </c>
      <c r="F454" s="83">
        <f>F455</f>
        <v>5040.15</v>
      </c>
      <c r="G454" s="98"/>
      <c r="H454" s="70"/>
      <c r="I454" s="70"/>
    </row>
    <row r="455" spans="1:9" ht="18.75">
      <c r="A455" s="46" t="s">
        <v>74</v>
      </c>
      <c r="B455" s="47" t="s">
        <v>82</v>
      </c>
      <c r="C455" s="47" t="s">
        <v>309</v>
      </c>
      <c r="D455" s="47" t="s">
        <v>75</v>
      </c>
      <c r="E455" s="83">
        <f>'прил 12'!F367</f>
        <v>5040.15</v>
      </c>
      <c r="F455" s="83">
        <f>'прил 12'!G367</f>
        <v>5040.15</v>
      </c>
      <c r="G455" s="98"/>
      <c r="H455" s="70"/>
      <c r="I455" s="70"/>
    </row>
    <row r="456" spans="1:9" ht="21" customHeight="1">
      <c r="A456" s="46" t="s">
        <v>211</v>
      </c>
      <c r="B456" s="47" t="s">
        <v>82</v>
      </c>
      <c r="C456" s="47" t="s">
        <v>230</v>
      </c>
      <c r="D456" s="47" t="s">
        <v>6</v>
      </c>
      <c r="E456" s="83">
        <f>E457</f>
        <v>746500</v>
      </c>
      <c r="F456" s="83">
        <f>F457</f>
        <v>746500</v>
      </c>
      <c r="G456" s="98"/>
      <c r="H456" s="70"/>
      <c r="I456" s="70"/>
    </row>
    <row r="457" spans="1:9" ht="18.75">
      <c r="A457" s="46" t="s">
        <v>83</v>
      </c>
      <c r="B457" s="47" t="s">
        <v>82</v>
      </c>
      <c r="C457" s="47" t="s">
        <v>140</v>
      </c>
      <c r="D457" s="47" t="s">
        <v>6</v>
      </c>
      <c r="E457" s="83">
        <f>E458</f>
        <v>746500</v>
      </c>
      <c r="F457" s="83">
        <f>F458</f>
        <v>746500</v>
      </c>
      <c r="G457" s="98"/>
      <c r="H457" s="70"/>
      <c r="I457" s="70"/>
    </row>
    <row r="458" spans="1:9" ht="37.5">
      <c r="A458" s="46" t="s">
        <v>37</v>
      </c>
      <c r="B458" s="47" t="s">
        <v>82</v>
      </c>
      <c r="C458" s="47" t="s">
        <v>140</v>
      </c>
      <c r="D458" s="47" t="s">
        <v>38</v>
      </c>
      <c r="E458" s="83">
        <f>E459+E460</f>
        <v>746500</v>
      </c>
      <c r="F458" s="83">
        <f>F459+F460</f>
        <v>746500</v>
      </c>
      <c r="G458" s="98"/>
      <c r="H458" s="70"/>
      <c r="I458" s="70"/>
    </row>
    <row r="459" spans="1:9" ht="18.75">
      <c r="A459" s="46" t="s">
        <v>74</v>
      </c>
      <c r="B459" s="47" t="s">
        <v>82</v>
      </c>
      <c r="C459" s="47" t="s">
        <v>140</v>
      </c>
      <c r="D459" s="47" t="s">
        <v>75</v>
      </c>
      <c r="E459" s="83">
        <f>'прил 12'!F371</f>
        <v>632500</v>
      </c>
      <c r="F459" s="83">
        <f>'прил 12'!G371</f>
        <v>632500</v>
      </c>
      <c r="G459" s="98"/>
      <c r="H459" s="70"/>
      <c r="I459" s="70"/>
    </row>
    <row r="460" spans="1:9" ht="34.5" customHeight="1">
      <c r="A460" s="128" t="s">
        <v>373</v>
      </c>
      <c r="B460" s="47" t="s">
        <v>82</v>
      </c>
      <c r="C460" s="47" t="s">
        <v>140</v>
      </c>
      <c r="D460" s="47" t="s">
        <v>253</v>
      </c>
      <c r="E460" s="83">
        <f>'прил 12'!F372</f>
        <v>114000</v>
      </c>
      <c r="F460" s="83">
        <f>'прил 12'!G372</f>
        <v>114000</v>
      </c>
      <c r="G460" s="98"/>
      <c r="H460" s="70"/>
      <c r="I460" s="70"/>
    </row>
    <row r="461" spans="1:9" ht="18.75">
      <c r="A461" s="77" t="s">
        <v>85</v>
      </c>
      <c r="B461" s="62" t="s">
        <v>86</v>
      </c>
      <c r="C461" s="62" t="s">
        <v>126</v>
      </c>
      <c r="D461" s="62" t="s">
        <v>6</v>
      </c>
      <c r="E461" s="84">
        <f>E462+E487+E467</f>
        <v>62891682.87</v>
      </c>
      <c r="F461" s="84">
        <f>F462+F487+F467</f>
        <v>64210692.8</v>
      </c>
      <c r="G461" s="99">
        <f>потребность!G696</f>
        <v>26150817.98</v>
      </c>
      <c r="H461" s="99">
        <f>потребность!H696</f>
        <v>46812788.29</v>
      </c>
      <c r="I461" s="70"/>
    </row>
    <row r="462" spans="1:9" ht="18.75">
      <c r="A462" s="46" t="s">
        <v>87</v>
      </c>
      <c r="B462" s="47" t="s">
        <v>88</v>
      </c>
      <c r="C462" s="47" t="s">
        <v>126</v>
      </c>
      <c r="D462" s="47" t="s">
        <v>6</v>
      </c>
      <c r="E462" s="83">
        <f aca="true" t="shared" si="26" ref="E462:F465">E463</f>
        <v>5386176</v>
      </c>
      <c r="F462" s="83">
        <f t="shared" si="26"/>
        <v>5386176</v>
      </c>
      <c r="G462" s="98"/>
      <c r="H462" s="70"/>
      <c r="I462" s="70"/>
    </row>
    <row r="463" spans="1:9" ht="18.75">
      <c r="A463" s="46" t="s">
        <v>198</v>
      </c>
      <c r="B463" s="47" t="s">
        <v>88</v>
      </c>
      <c r="C463" s="47" t="s">
        <v>127</v>
      </c>
      <c r="D463" s="47" t="s">
        <v>6</v>
      </c>
      <c r="E463" s="83">
        <f t="shared" si="26"/>
        <v>5386176</v>
      </c>
      <c r="F463" s="83">
        <f t="shared" si="26"/>
        <v>5386176</v>
      </c>
      <c r="G463" s="98"/>
      <c r="H463" s="70"/>
      <c r="I463" s="70"/>
    </row>
    <row r="464" spans="1:9" ht="18.75">
      <c r="A464" s="46" t="s">
        <v>89</v>
      </c>
      <c r="B464" s="47" t="s">
        <v>88</v>
      </c>
      <c r="C464" s="47" t="s">
        <v>142</v>
      </c>
      <c r="D464" s="47" t="s">
        <v>6</v>
      </c>
      <c r="E464" s="83">
        <f t="shared" si="26"/>
        <v>5386176</v>
      </c>
      <c r="F464" s="83">
        <f t="shared" si="26"/>
        <v>5386176</v>
      </c>
      <c r="G464" s="98"/>
      <c r="H464" s="70"/>
      <c r="I464" s="70"/>
    </row>
    <row r="465" spans="1:9" ht="18.75">
      <c r="A465" s="46" t="s">
        <v>90</v>
      </c>
      <c r="B465" s="47" t="s">
        <v>88</v>
      </c>
      <c r="C465" s="47" t="s">
        <v>142</v>
      </c>
      <c r="D465" s="47" t="s">
        <v>91</v>
      </c>
      <c r="E465" s="83">
        <f t="shared" si="26"/>
        <v>5386176</v>
      </c>
      <c r="F465" s="83">
        <f t="shared" si="26"/>
        <v>5386176</v>
      </c>
      <c r="G465" s="98"/>
      <c r="H465" s="70"/>
      <c r="I465" s="70"/>
    </row>
    <row r="466" spans="1:9" ht="18.75">
      <c r="A466" s="46" t="s">
        <v>92</v>
      </c>
      <c r="B466" s="47" t="s">
        <v>88</v>
      </c>
      <c r="C466" s="47" t="s">
        <v>142</v>
      </c>
      <c r="D466" s="47" t="s">
        <v>93</v>
      </c>
      <c r="E466" s="83">
        <f>'прил 12'!F384</f>
        <v>5386176</v>
      </c>
      <c r="F466" s="83">
        <f>'прил 12'!G384</f>
        <v>5386176</v>
      </c>
      <c r="G466" s="98"/>
      <c r="H466" s="70"/>
      <c r="I466" s="70"/>
    </row>
    <row r="467" spans="1:9" ht="18.75">
      <c r="A467" s="46" t="s">
        <v>94</v>
      </c>
      <c r="B467" s="47" t="s">
        <v>95</v>
      </c>
      <c r="C467" s="47" t="s">
        <v>126</v>
      </c>
      <c r="D467" s="47" t="s">
        <v>6</v>
      </c>
      <c r="E467" s="83">
        <f>E468+E473+E478+E483</f>
        <v>2359931.98</v>
      </c>
      <c r="F467" s="83">
        <f>F468+F473+F478+F483</f>
        <v>2359931.98</v>
      </c>
      <c r="G467" s="98"/>
      <c r="H467" s="70"/>
      <c r="I467" s="70"/>
    </row>
    <row r="468" spans="1:9" ht="37.5">
      <c r="A468" s="77" t="s">
        <v>398</v>
      </c>
      <c r="B468" s="62" t="s">
        <v>95</v>
      </c>
      <c r="C468" s="62" t="s">
        <v>138</v>
      </c>
      <c r="D468" s="62" t="s">
        <v>6</v>
      </c>
      <c r="E468" s="83">
        <f aca="true" t="shared" si="27" ref="E468:F471">E469</f>
        <v>1310000</v>
      </c>
      <c r="F468" s="83">
        <f t="shared" si="27"/>
        <v>1310000</v>
      </c>
      <c r="G468" s="98"/>
      <c r="H468" s="70"/>
      <c r="I468" s="70"/>
    </row>
    <row r="469" spans="1:9" ht="18.75">
      <c r="A469" s="49" t="s">
        <v>764</v>
      </c>
      <c r="B469" s="47" t="s">
        <v>95</v>
      </c>
      <c r="C469" s="47" t="s">
        <v>762</v>
      </c>
      <c r="D469" s="47" t="s">
        <v>6</v>
      </c>
      <c r="E469" s="83">
        <f t="shared" si="27"/>
        <v>1310000</v>
      </c>
      <c r="F469" s="83">
        <f t="shared" si="27"/>
        <v>1310000</v>
      </c>
      <c r="G469" s="98"/>
      <c r="H469" s="70"/>
      <c r="I469" s="70"/>
    </row>
    <row r="470" spans="1:9" ht="78.75" customHeight="1">
      <c r="A470" s="29" t="s">
        <v>408</v>
      </c>
      <c r="B470" s="47" t="s">
        <v>95</v>
      </c>
      <c r="C470" s="47" t="s">
        <v>763</v>
      </c>
      <c r="D470" s="47" t="s">
        <v>6</v>
      </c>
      <c r="E470" s="83">
        <f t="shared" si="27"/>
        <v>1310000</v>
      </c>
      <c r="F470" s="83">
        <f t="shared" si="27"/>
        <v>1310000</v>
      </c>
      <c r="G470" s="98"/>
      <c r="H470" s="70"/>
      <c r="I470" s="70"/>
    </row>
    <row r="471" spans="1:9" ht="18.75">
      <c r="A471" s="46" t="s">
        <v>90</v>
      </c>
      <c r="B471" s="47" t="s">
        <v>95</v>
      </c>
      <c r="C471" s="47" t="s">
        <v>763</v>
      </c>
      <c r="D471" s="47" t="s">
        <v>91</v>
      </c>
      <c r="E471" s="83">
        <f t="shared" si="27"/>
        <v>1310000</v>
      </c>
      <c r="F471" s="83">
        <f t="shared" si="27"/>
        <v>1310000</v>
      </c>
      <c r="G471" s="98"/>
      <c r="H471" s="70"/>
      <c r="I471" s="70"/>
    </row>
    <row r="472" spans="1:9" ht="37.5">
      <c r="A472" s="46" t="s">
        <v>97</v>
      </c>
      <c r="B472" s="47" t="s">
        <v>95</v>
      </c>
      <c r="C472" s="47" t="s">
        <v>763</v>
      </c>
      <c r="D472" s="47" t="s">
        <v>98</v>
      </c>
      <c r="E472" s="83">
        <f>'прил 12'!F630</f>
        <v>1310000</v>
      </c>
      <c r="F472" s="83">
        <f>'прил 12'!G630</f>
        <v>1310000</v>
      </c>
      <c r="G472" s="98"/>
      <c r="H472" s="70"/>
      <c r="I472" s="70"/>
    </row>
    <row r="473" spans="1:9" ht="35.25" customHeight="1">
      <c r="A473" s="137" t="s">
        <v>374</v>
      </c>
      <c r="B473" s="62" t="s">
        <v>95</v>
      </c>
      <c r="C473" s="62" t="s">
        <v>129</v>
      </c>
      <c r="D473" s="62" t="s">
        <v>6</v>
      </c>
      <c r="E473" s="83">
        <f aca="true" t="shared" si="28" ref="E473:F476">E474</f>
        <v>150000</v>
      </c>
      <c r="F473" s="83">
        <f t="shared" si="28"/>
        <v>150000</v>
      </c>
      <c r="G473" s="98"/>
      <c r="H473" s="70"/>
      <c r="I473" s="70"/>
    </row>
    <row r="474" spans="1:9" ht="33" customHeight="1">
      <c r="A474" s="128" t="s">
        <v>375</v>
      </c>
      <c r="B474" s="47" t="s">
        <v>95</v>
      </c>
      <c r="C474" s="47" t="s">
        <v>416</v>
      </c>
      <c r="D474" s="47" t="s">
        <v>6</v>
      </c>
      <c r="E474" s="83">
        <f t="shared" si="28"/>
        <v>150000</v>
      </c>
      <c r="F474" s="83">
        <f t="shared" si="28"/>
        <v>150000</v>
      </c>
      <c r="G474" s="98"/>
      <c r="H474" s="70"/>
      <c r="I474" s="70"/>
    </row>
    <row r="475" spans="1:9" ht="37.5">
      <c r="A475" s="46" t="s">
        <v>99</v>
      </c>
      <c r="B475" s="47" t="s">
        <v>95</v>
      </c>
      <c r="C475" s="47" t="s">
        <v>419</v>
      </c>
      <c r="D475" s="47" t="s">
        <v>6</v>
      </c>
      <c r="E475" s="83">
        <f t="shared" si="28"/>
        <v>150000</v>
      </c>
      <c r="F475" s="83">
        <f t="shared" si="28"/>
        <v>150000</v>
      </c>
      <c r="G475" s="98"/>
      <c r="H475" s="70"/>
      <c r="I475" s="70"/>
    </row>
    <row r="476" spans="1:9" ht="18.75">
      <c r="A476" s="46" t="s">
        <v>90</v>
      </c>
      <c r="B476" s="47" t="s">
        <v>95</v>
      </c>
      <c r="C476" s="47" t="s">
        <v>419</v>
      </c>
      <c r="D476" s="47" t="s">
        <v>91</v>
      </c>
      <c r="E476" s="83">
        <f t="shared" si="28"/>
        <v>150000</v>
      </c>
      <c r="F476" s="83">
        <f t="shared" si="28"/>
        <v>150000</v>
      </c>
      <c r="G476" s="98"/>
      <c r="H476" s="70"/>
      <c r="I476" s="70"/>
    </row>
    <row r="477" spans="1:9" ht="37.5">
      <c r="A477" s="46" t="s">
        <v>97</v>
      </c>
      <c r="B477" s="47" t="s">
        <v>95</v>
      </c>
      <c r="C477" s="47" t="s">
        <v>419</v>
      </c>
      <c r="D477" s="47" t="s">
        <v>98</v>
      </c>
      <c r="E477" s="83">
        <f>'прил 12'!F390</f>
        <v>150000</v>
      </c>
      <c r="F477" s="83">
        <f>'прил 12'!G390</f>
        <v>150000</v>
      </c>
      <c r="G477" s="98"/>
      <c r="H477" s="70"/>
      <c r="I477" s="70"/>
    </row>
    <row r="478" spans="1:9" ht="38.25" customHeight="1">
      <c r="A478" s="77" t="s">
        <v>376</v>
      </c>
      <c r="B478" s="62" t="s">
        <v>95</v>
      </c>
      <c r="C478" s="62" t="s">
        <v>377</v>
      </c>
      <c r="D478" s="62" t="s">
        <v>6</v>
      </c>
      <c r="E478" s="83">
        <f aca="true" t="shared" si="29" ref="E478:F481">E479</f>
        <v>799931.98</v>
      </c>
      <c r="F478" s="83">
        <f t="shared" si="29"/>
        <v>799931.98</v>
      </c>
      <c r="G478" s="98"/>
      <c r="H478" s="70"/>
      <c r="I478" s="70"/>
    </row>
    <row r="479" spans="1:9" ht="39" customHeight="1">
      <c r="A479" s="46" t="s">
        <v>397</v>
      </c>
      <c r="B479" s="47" t="s">
        <v>95</v>
      </c>
      <c r="C479" s="47" t="s">
        <v>378</v>
      </c>
      <c r="D479" s="47" t="s">
        <v>6</v>
      </c>
      <c r="E479" s="83">
        <f t="shared" si="29"/>
        <v>799931.98</v>
      </c>
      <c r="F479" s="83">
        <f t="shared" si="29"/>
        <v>799931.98</v>
      </c>
      <c r="G479" s="98"/>
      <c r="H479" s="70"/>
      <c r="I479" s="70"/>
    </row>
    <row r="480" spans="1:9" ht="37.5">
      <c r="A480" s="46" t="s">
        <v>96</v>
      </c>
      <c r="B480" s="47" t="s">
        <v>95</v>
      </c>
      <c r="C480" s="47" t="s">
        <v>379</v>
      </c>
      <c r="D480" s="47" t="s">
        <v>6</v>
      </c>
      <c r="E480" s="83">
        <f t="shared" si="29"/>
        <v>799931.98</v>
      </c>
      <c r="F480" s="83">
        <f t="shared" si="29"/>
        <v>799931.98</v>
      </c>
      <c r="G480" s="98"/>
      <c r="H480" s="70"/>
      <c r="I480" s="70"/>
    </row>
    <row r="481" spans="1:9" ht="18.75">
      <c r="A481" s="46" t="s">
        <v>90</v>
      </c>
      <c r="B481" s="47" t="s">
        <v>95</v>
      </c>
      <c r="C481" s="47" t="s">
        <v>379</v>
      </c>
      <c r="D481" s="47" t="s">
        <v>91</v>
      </c>
      <c r="E481" s="83">
        <f t="shared" si="29"/>
        <v>799931.98</v>
      </c>
      <c r="F481" s="83">
        <f t="shared" si="29"/>
        <v>799931.98</v>
      </c>
      <c r="G481" s="98"/>
      <c r="H481" s="70"/>
      <c r="I481" s="70"/>
    </row>
    <row r="482" spans="1:9" ht="37.5">
      <c r="A482" s="46" t="s">
        <v>97</v>
      </c>
      <c r="B482" s="47" t="s">
        <v>95</v>
      </c>
      <c r="C482" s="47" t="s">
        <v>379</v>
      </c>
      <c r="D482" s="47" t="s">
        <v>98</v>
      </c>
      <c r="E482" s="83">
        <f>'прил 12'!F395</f>
        <v>799931.98</v>
      </c>
      <c r="F482" s="83">
        <f>'прил 12'!G395</f>
        <v>799931.98</v>
      </c>
      <c r="G482" s="98"/>
      <c r="H482" s="70"/>
      <c r="I482" s="70"/>
    </row>
    <row r="483" spans="1:9" ht="18.75" customHeight="1">
      <c r="A483" s="46" t="s">
        <v>132</v>
      </c>
      <c r="B483" s="47" t="s">
        <v>95</v>
      </c>
      <c r="C483" s="47" t="s">
        <v>127</v>
      </c>
      <c r="D483" s="47" t="s">
        <v>6</v>
      </c>
      <c r="E483" s="83">
        <f aca="true" t="shared" si="30" ref="E483:F485">E484</f>
        <v>100000</v>
      </c>
      <c r="F483" s="83">
        <f t="shared" si="30"/>
        <v>100000</v>
      </c>
      <c r="G483" s="98"/>
      <c r="H483" s="70"/>
      <c r="I483" s="70"/>
    </row>
    <row r="484" spans="1:9" ht="18.75" customHeight="1">
      <c r="A484" s="46" t="s">
        <v>541</v>
      </c>
      <c r="B484" s="47" t="s">
        <v>95</v>
      </c>
      <c r="C484" s="47" t="s">
        <v>554</v>
      </c>
      <c r="D484" s="47" t="s">
        <v>6</v>
      </c>
      <c r="E484" s="83">
        <f t="shared" si="30"/>
        <v>100000</v>
      </c>
      <c r="F484" s="83">
        <f t="shared" si="30"/>
        <v>100000</v>
      </c>
      <c r="G484" s="98"/>
      <c r="H484" s="70"/>
      <c r="I484" s="70"/>
    </row>
    <row r="485" spans="1:9" ht="18.75">
      <c r="A485" s="46" t="s">
        <v>90</v>
      </c>
      <c r="B485" s="47" t="s">
        <v>95</v>
      </c>
      <c r="C485" s="47" t="s">
        <v>554</v>
      </c>
      <c r="D485" s="47" t="s">
        <v>91</v>
      </c>
      <c r="E485" s="83">
        <f t="shared" si="30"/>
        <v>100000</v>
      </c>
      <c r="F485" s="83">
        <f t="shared" si="30"/>
        <v>100000</v>
      </c>
      <c r="G485" s="98"/>
      <c r="H485" s="70"/>
      <c r="I485" s="70"/>
    </row>
    <row r="486" spans="1:9" ht="18.75">
      <c r="A486" s="46" t="s">
        <v>310</v>
      </c>
      <c r="B486" s="47" t="s">
        <v>95</v>
      </c>
      <c r="C486" s="47" t="s">
        <v>554</v>
      </c>
      <c r="D486" s="47" t="s">
        <v>311</v>
      </c>
      <c r="E486" s="83">
        <f>'прил 12'!F399</f>
        <v>100000</v>
      </c>
      <c r="F486" s="83">
        <f>'прил 12'!G399</f>
        <v>100000</v>
      </c>
      <c r="G486" s="98"/>
      <c r="H486" s="70"/>
      <c r="I486" s="70"/>
    </row>
    <row r="487" spans="1:9" ht="18.75">
      <c r="A487" s="46" t="s">
        <v>123</v>
      </c>
      <c r="B487" s="47" t="s">
        <v>124</v>
      </c>
      <c r="C487" s="47" t="s">
        <v>126</v>
      </c>
      <c r="D487" s="47" t="s">
        <v>6</v>
      </c>
      <c r="E487" s="83">
        <f>E488+E494</f>
        <v>55145574.89</v>
      </c>
      <c r="F487" s="83">
        <f>F488+F494</f>
        <v>56464584.82</v>
      </c>
      <c r="G487" s="98"/>
      <c r="H487" s="70"/>
      <c r="I487" s="70"/>
    </row>
    <row r="488" spans="1:9" ht="37.5">
      <c r="A488" s="77" t="s">
        <v>407</v>
      </c>
      <c r="B488" s="62" t="s">
        <v>124</v>
      </c>
      <c r="C488" s="62" t="s">
        <v>138</v>
      </c>
      <c r="D488" s="62" t="s">
        <v>6</v>
      </c>
      <c r="E488" s="83">
        <f aca="true" t="shared" si="31" ref="E488:F490">E489</f>
        <v>3179069</v>
      </c>
      <c r="F488" s="83">
        <f t="shared" si="31"/>
        <v>3179069</v>
      </c>
      <c r="G488" s="98"/>
      <c r="H488" s="70"/>
      <c r="I488" s="70"/>
    </row>
    <row r="489" spans="1:7" ht="37.5">
      <c r="A489" s="46" t="s">
        <v>399</v>
      </c>
      <c r="B489" s="47" t="s">
        <v>124</v>
      </c>
      <c r="C489" s="47" t="s">
        <v>139</v>
      </c>
      <c r="D489" s="47" t="s">
        <v>6</v>
      </c>
      <c r="E489" s="83">
        <f t="shared" si="31"/>
        <v>3179069</v>
      </c>
      <c r="F489" s="83">
        <f t="shared" si="31"/>
        <v>3179069</v>
      </c>
      <c r="G489" s="98"/>
    </row>
    <row r="490" spans="1:7" ht="20.25" customHeight="1">
      <c r="A490" s="78" t="s">
        <v>204</v>
      </c>
      <c r="B490" s="47" t="s">
        <v>124</v>
      </c>
      <c r="C490" s="47" t="s">
        <v>235</v>
      </c>
      <c r="D490" s="47" t="s">
        <v>6</v>
      </c>
      <c r="E490" s="83">
        <f t="shared" si="31"/>
        <v>3179069</v>
      </c>
      <c r="F490" s="83">
        <f t="shared" si="31"/>
        <v>3179069</v>
      </c>
      <c r="G490" s="98"/>
    </row>
    <row r="491" spans="1:7" ht="111.75" customHeight="1">
      <c r="A491" s="29" t="s">
        <v>679</v>
      </c>
      <c r="B491" s="47" t="s">
        <v>124</v>
      </c>
      <c r="C491" s="47" t="s">
        <v>156</v>
      </c>
      <c r="D491" s="47" t="s">
        <v>6</v>
      </c>
      <c r="E491" s="83">
        <f>E492</f>
        <v>3179069</v>
      </c>
      <c r="F491" s="83">
        <f>F492</f>
        <v>3179069</v>
      </c>
      <c r="G491" s="98"/>
    </row>
    <row r="492" spans="1:7" ht="18.75">
      <c r="A492" s="46" t="s">
        <v>90</v>
      </c>
      <c r="B492" s="47" t="s">
        <v>124</v>
      </c>
      <c r="C492" s="47" t="s">
        <v>156</v>
      </c>
      <c r="D492" s="47" t="s">
        <v>91</v>
      </c>
      <c r="E492" s="83">
        <f>E493</f>
        <v>3179069</v>
      </c>
      <c r="F492" s="83">
        <f>F493</f>
        <v>3179069</v>
      </c>
      <c r="G492" s="98"/>
    </row>
    <row r="493" spans="1:7" ht="37.5">
      <c r="A493" s="46" t="s">
        <v>97</v>
      </c>
      <c r="B493" s="47" t="s">
        <v>124</v>
      </c>
      <c r="C493" s="47" t="s">
        <v>156</v>
      </c>
      <c r="D493" s="47" t="s">
        <v>98</v>
      </c>
      <c r="E493" s="83">
        <f>'прил 12'!F639</f>
        <v>3179069</v>
      </c>
      <c r="F493" s="83">
        <f>'прил 12'!G639</f>
        <v>3179069</v>
      </c>
      <c r="G493" s="98"/>
    </row>
    <row r="494" spans="1:7" ht="18.75" customHeight="1">
      <c r="A494" s="46" t="s">
        <v>132</v>
      </c>
      <c r="B494" s="47" t="s">
        <v>124</v>
      </c>
      <c r="C494" s="47" t="s">
        <v>127</v>
      </c>
      <c r="D494" s="47" t="s">
        <v>6</v>
      </c>
      <c r="E494" s="83">
        <f>E495</f>
        <v>51966505.89</v>
      </c>
      <c r="F494" s="83">
        <f>F495</f>
        <v>53285515.82</v>
      </c>
      <c r="G494" s="98"/>
    </row>
    <row r="495" spans="1:7" ht="18.75">
      <c r="A495" s="46" t="s">
        <v>278</v>
      </c>
      <c r="B495" s="47" t="s">
        <v>124</v>
      </c>
      <c r="C495" s="47" t="s">
        <v>277</v>
      </c>
      <c r="D495" s="47" t="s">
        <v>6</v>
      </c>
      <c r="E495" s="83">
        <f>E505+E496+E499+E508</f>
        <v>51966505.89</v>
      </c>
      <c r="F495" s="83">
        <f>F505+F496+F499+F508</f>
        <v>53285515.82</v>
      </c>
      <c r="G495" s="98"/>
    </row>
    <row r="496" spans="1:7" ht="75">
      <c r="A496" s="46" t="s">
        <v>439</v>
      </c>
      <c r="B496" s="47" t="s">
        <v>124</v>
      </c>
      <c r="C496" s="47" t="s">
        <v>440</v>
      </c>
      <c r="D496" s="47" t="s">
        <v>6</v>
      </c>
      <c r="E496" s="83">
        <f>E497</f>
        <v>1325680.27</v>
      </c>
      <c r="F496" s="83">
        <f>F497</f>
        <v>1378706.84</v>
      </c>
      <c r="G496" s="98"/>
    </row>
    <row r="497" spans="1:7" ht="18.75">
      <c r="A497" s="46" t="s">
        <v>90</v>
      </c>
      <c r="B497" s="47" t="s">
        <v>124</v>
      </c>
      <c r="C497" s="47" t="s">
        <v>440</v>
      </c>
      <c r="D497" s="47" t="s">
        <v>91</v>
      </c>
      <c r="E497" s="83">
        <f>E498</f>
        <v>1325680.27</v>
      </c>
      <c r="F497" s="83">
        <f>F498</f>
        <v>1378706.84</v>
      </c>
      <c r="G497" s="98"/>
    </row>
    <row r="498" spans="1:7" ht="18.75">
      <c r="A498" s="46" t="s">
        <v>92</v>
      </c>
      <c r="B498" s="47" t="s">
        <v>124</v>
      </c>
      <c r="C498" s="47" t="s">
        <v>440</v>
      </c>
      <c r="D498" s="47" t="s">
        <v>93</v>
      </c>
      <c r="E498" s="83">
        <f>'прил 12'!F405</f>
        <v>1325680.27</v>
      </c>
      <c r="F498" s="83">
        <f>'прил 12'!G405</f>
        <v>1378706.84</v>
      </c>
      <c r="G498" s="98"/>
    </row>
    <row r="499" spans="1:7" ht="75" customHeight="1">
      <c r="A499" s="29" t="s">
        <v>441</v>
      </c>
      <c r="B499" s="47" t="s">
        <v>124</v>
      </c>
      <c r="C499" s="47" t="s">
        <v>442</v>
      </c>
      <c r="D499" s="47" t="s">
        <v>6</v>
      </c>
      <c r="E499" s="83">
        <f>E500+E502</f>
        <v>22604954.34</v>
      </c>
      <c r="F499" s="83">
        <f>F500+F502</f>
        <v>23309428.48</v>
      </c>
      <c r="G499" s="98"/>
    </row>
    <row r="500" spans="1:7" ht="37.5">
      <c r="A500" s="46" t="s">
        <v>15</v>
      </c>
      <c r="B500" s="47" t="s">
        <v>124</v>
      </c>
      <c r="C500" s="47" t="s">
        <v>442</v>
      </c>
      <c r="D500" s="47" t="s">
        <v>16</v>
      </c>
      <c r="E500" s="83">
        <f>E501</f>
        <v>130000</v>
      </c>
      <c r="F500" s="83">
        <f>F501</f>
        <v>130000</v>
      </c>
      <c r="G500" s="98"/>
    </row>
    <row r="501" spans="1:7" ht="37.5">
      <c r="A501" s="46" t="s">
        <v>17</v>
      </c>
      <c r="B501" s="47" t="s">
        <v>124</v>
      </c>
      <c r="C501" s="47" t="s">
        <v>442</v>
      </c>
      <c r="D501" s="47" t="s">
        <v>18</v>
      </c>
      <c r="E501" s="83">
        <f>'прил 12'!F408</f>
        <v>130000</v>
      </c>
      <c r="F501" s="83">
        <f>'прил 12'!G408</f>
        <v>130000</v>
      </c>
      <c r="G501" s="98"/>
    </row>
    <row r="502" spans="1:7" ht="18.75">
      <c r="A502" s="46" t="s">
        <v>90</v>
      </c>
      <c r="B502" s="47" t="s">
        <v>124</v>
      </c>
      <c r="C502" s="47" t="s">
        <v>442</v>
      </c>
      <c r="D502" s="47" t="s">
        <v>91</v>
      </c>
      <c r="E502" s="83">
        <f>E503+E504</f>
        <v>22474954.34</v>
      </c>
      <c r="F502" s="83">
        <f>F503+F504</f>
        <v>23179428.48</v>
      </c>
      <c r="G502" s="98"/>
    </row>
    <row r="503" spans="1:7" ht="18.75">
      <c r="A503" s="46" t="s">
        <v>92</v>
      </c>
      <c r="B503" s="47" t="s">
        <v>124</v>
      </c>
      <c r="C503" s="47" t="s">
        <v>442</v>
      </c>
      <c r="D503" s="47" t="s">
        <v>93</v>
      </c>
      <c r="E503" s="83">
        <f>'прил 12'!F410</f>
        <v>20474954.34</v>
      </c>
      <c r="F503" s="83">
        <f>'прил 12'!G410</f>
        <v>21179428.48</v>
      </c>
      <c r="G503" s="98"/>
    </row>
    <row r="504" spans="1:7" ht="18.75">
      <c r="A504" s="46" t="s">
        <v>92</v>
      </c>
      <c r="B504" s="47" t="s">
        <v>124</v>
      </c>
      <c r="C504" s="47" t="s">
        <v>442</v>
      </c>
      <c r="D504" s="47" t="s">
        <v>98</v>
      </c>
      <c r="E504" s="83">
        <f>'прил 12'!F411</f>
        <v>2000000</v>
      </c>
      <c r="F504" s="83">
        <f>'прил 12'!G411</f>
        <v>2000000</v>
      </c>
      <c r="G504" s="98"/>
    </row>
    <row r="505" spans="1:7" ht="73.5" customHeight="1">
      <c r="A505" s="29" t="s">
        <v>678</v>
      </c>
      <c r="B505" s="47" t="s">
        <v>124</v>
      </c>
      <c r="C505" s="47" t="s">
        <v>296</v>
      </c>
      <c r="D505" s="47" t="s">
        <v>6</v>
      </c>
      <c r="E505" s="83">
        <f>E506</f>
        <v>15064471.28</v>
      </c>
      <c r="F505" s="83">
        <f>F506</f>
        <v>15625980.5</v>
      </c>
      <c r="G505" s="98"/>
    </row>
    <row r="506" spans="1:7" ht="39" customHeight="1">
      <c r="A506" s="46" t="s">
        <v>265</v>
      </c>
      <c r="B506" s="47" t="s">
        <v>124</v>
      </c>
      <c r="C506" s="47" t="s">
        <v>296</v>
      </c>
      <c r="D506" s="47" t="s">
        <v>266</v>
      </c>
      <c r="E506" s="83">
        <f>E507</f>
        <v>15064471.28</v>
      </c>
      <c r="F506" s="83">
        <f>F507</f>
        <v>15625980.5</v>
      </c>
      <c r="G506" s="98"/>
    </row>
    <row r="507" spans="1:7" ht="18.75">
      <c r="A507" s="46" t="s">
        <v>267</v>
      </c>
      <c r="B507" s="47" t="s">
        <v>124</v>
      </c>
      <c r="C507" s="47" t="s">
        <v>296</v>
      </c>
      <c r="D507" s="47" t="s">
        <v>268</v>
      </c>
      <c r="E507" s="83">
        <f>'прил 12'!F417</f>
        <v>15064471.28</v>
      </c>
      <c r="F507" s="83">
        <f>'прил 12'!G417</f>
        <v>15625980.5</v>
      </c>
      <c r="G507" s="98"/>
    </row>
    <row r="508" spans="1:7" ht="75">
      <c r="A508" s="209" t="s">
        <v>786</v>
      </c>
      <c r="B508" s="181" t="s">
        <v>124</v>
      </c>
      <c r="C508" s="181" t="s">
        <v>828</v>
      </c>
      <c r="D508" s="189" t="s">
        <v>6</v>
      </c>
      <c r="E508" s="83">
        <f>E509</f>
        <v>12971400</v>
      </c>
      <c r="F508" s="83">
        <f>F509</f>
        <v>12971400</v>
      </c>
      <c r="G508" s="98"/>
    </row>
    <row r="509" spans="1:7" ht="37.5">
      <c r="A509" s="182" t="s">
        <v>265</v>
      </c>
      <c r="B509" s="181" t="s">
        <v>124</v>
      </c>
      <c r="C509" s="181" t="s">
        <v>828</v>
      </c>
      <c r="D509" s="189" t="s">
        <v>266</v>
      </c>
      <c r="E509" s="83">
        <f>E510</f>
        <v>12971400</v>
      </c>
      <c r="F509" s="83">
        <f>F510</f>
        <v>12971400</v>
      </c>
      <c r="G509" s="98"/>
    </row>
    <row r="510" spans="1:7" ht="18.75">
      <c r="A510" s="182" t="s">
        <v>267</v>
      </c>
      <c r="B510" s="181" t="s">
        <v>124</v>
      </c>
      <c r="C510" s="181" t="s">
        <v>828</v>
      </c>
      <c r="D510" s="189" t="s">
        <v>268</v>
      </c>
      <c r="E510" s="83">
        <f>'прил 12'!F420</f>
        <v>12971400</v>
      </c>
      <c r="F510" s="83">
        <f>'прил 12'!G420</f>
        <v>12971400</v>
      </c>
      <c r="G510" s="98"/>
    </row>
    <row r="511" spans="1:8" ht="18.75">
      <c r="A511" s="77" t="s">
        <v>100</v>
      </c>
      <c r="B511" s="62" t="s">
        <v>101</v>
      </c>
      <c r="C511" s="62" t="s">
        <v>126</v>
      </c>
      <c r="D511" s="62" t="s">
        <v>6</v>
      </c>
      <c r="E511" s="84">
        <f>E512</f>
        <v>879482.2</v>
      </c>
      <c r="F511" s="84">
        <f>F512</f>
        <v>1035459.8</v>
      </c>
      <c r="G511" s="99">
        <f>потребность!G697</f>
        <v>2249284</v>
      </c>
      <c r="H511" s="99">
        <f>потребность!H697</f>
        <v>2974533</v>
      </c>
    </row>
    <row r="512" spans="1:7" ht="18.75">
      <c r="A512" s="46" t="s">
        <v>302</v>
      </c>
      <c r="B512" s="47" t="s">
        <v>301</v>
      </c>
      <c r="C512" s="47" t="s">
        <v>126</v>
      </c>
      <c r="D512" s="47" t="s">
        <v>6</v>
      </c>
      <c r="E512" s="83">
        <f>E513+E527</f>
        <v>879482.2</v>
      </c>
      <c r="F512" s="83">
        <f>F513+F527</f>
        <v>1035459.8</v>
      </c>
      <c r="G512" s="98"/>
    </row>
    <row r="513" spans="1:7" ht="35.25" customHeight="1">
      <c r="A513" s="137" t="s">
        <v>380</v>
      </c>
      <c r="B513" s="62" t="s">
        <v>301</v>
      </c>
      <c r="C513" s="62" t="s">
        <v>200</v>
      </c>
      <c r="D513" s="62" t="s">
        <v>6</v>
      </c>
      <c r="E513" s="83">
        <f>E514+E520</f>
        <v>829482.2</v>
      </c>
      <c r="F513" s="83">
        <f>F514+F520</f>
        <v>985459.8</v>
      </c>
      <c r="G513" s="98"/>
    </row>
    <row r="514" spans="1:7" ht="35.25" customHeight="1">
      <c r="A514" s="128" t="s">
        <v>213</v>
      </c>
      <c r="B514" s="47" t="s">
        <v>301</v>
      </c>
      <c r="C514" s="47" t="s">
        <v>231</v>
      </c>
      <c r="D514" s="47" t="s">
        <v>6</v>
      </c>
      <c r="E514" s="83">
        <f>E515</f>
        <v>661000</v>
      </c>
      <c r="F514" s="83">
        <f>F515</f>
        <v>661000</v>
      </c>
      <c r="G514" s="98"/>
    </row>
    <row r="515" spans="1:7" ht="18.75" customHeight="1">
      <c r="A515" s="46" t="s">
        <v>102</v>
      </c>
      <c r="B515" s="47" t="s">
        <v>301</v>
      </c>
      <c r="C515" s="47" t="s">
        <v>201</v>
      </c>
      <c r="D515" s="47" t="s">
        <v>6</v>
      </c>
      <c r="E515" s="83">
        <f>E516+E518</f>
        <v>661000</v>
      </c>
      <c r="F515" s="83">
        <f>F516+F518</f>
        <v>661000</v>
      </c>
      <c r="G515" s="98"/>
    </row>
    <row r="516" spans="1:7" ht="18" customHeight="1">
      <c r="A516" s="46" t="s">
        <v>15</v>
      </c>
      <c r="B516" s="47" t="s">
        <v>301</v>
      </c>
      <c r="C516" s="47" t="s">
        <v>201</v>
      </c>
      <c r="D516" s="47" t="s">
        <v>16</v>
      </c>
      <c r="E516" s="83">
        <f>E517</f>
        <v>631000</v>
      </c>
      <c r="F516" s="83">
        <f>F517</f>
        <v>631000</v>
      </c>
      <c r="G516" s="98"/>
    </row>
    <row r="517" spans="1:7" ht="34.5" customHeight="1">
      <c r="A517" s="128" t="s">
        <v>17</v>
      </c>
      <c r="B517" s="47" t="s">
        <v>301</v>
      </c>
      <c r="C517" s="47" t="s">
        <v>201</v>
      </c>
      <c r="D517" s="47" t="s">
        <v>18</v>
      </c>
      <c r="E517" s="83">
        <f>'прил 12'!F427</f>
        <v>631000</v>
      </c>
      <c r="F517" s="83">
        <f>'прил 12'!G427</f>
        <v>631000</v>
      </c>
      <c r="G517" s="98"/>
    </row>
    <row r="518" spans="1:7" ht="19.5" customHeight="1">
      <c r="A518" s="46" t="s">
        <v>272</v>
      </c>
      <c r="B518" s="47" t="s">
        <v>301</v>
      </c>
      <c r="C518" s="47" t="s">
        <v>201</v>
      </c>
      <c r="D518" s="47" t="s">
        <v>20</v>
      </c>
      <c r="E518" s="83">
        <f>E519</f>
        <v>30000</v>
      </c>
      <c r="F518" s="83">
        <f>F519</f>
        <v>30000</v>
      </c>
      <c r="G518" s="98"/>
    </row>
    <row r="519" spans="1:7" ht="19.5" customHeight="1">
      <c r="A519" s="46" t="s">
        <v>273</v>
      </c>
      <c r="B519" s="47" t="s">
        <v>301</v>
      </c>
      <c r="C519" s="47" t="s">
        <v>201</v>
      </c>
      <c r="D519" s="47" t="s">
        <v>22</v>
      </c>
      <c r="E519" s="83">
        <f>'прил 12'!F429</f>
        <v>30000</v>
      </c>
      <c r="F519" s="83">
        <f>'прил 12'!G429</f>
        <v>30000</v>
      </c>
      <c r="G519" s="98"/>
    </row>
    <row r="520" spans="1:7" ht="19.5" customHeight="1">
      <c r="A520" s="182" t="s">
        <v>381</v>
      </c>
      <c r="B520" s="47" t="s">
        <v>301</v>
      </c>
      <c r="C520" s="47" t="s">
        <v>304</v>
      </c>
      <c r="D520" s="47" t="s">
        <v>6</v>
      </c>
      <c r="E520" s="83">
        <f>E522</f>
        <v>168482.2</v>
      </c>
      <c r="F520" s="83">
        <f>F522</f>
        <v>324459.8</v>
      </c>
      <c r="G520" s="98"/>
    </row>
    <row r="521" spans="1:7" ht="41.25" customHeight="1">
      <c r="A521" s="182" t="s">
        <v>804</v>
      </c>
      <c r="B521" s="181" t="s">
        <v>301</v>
      </c>
      <c r="C521" s="181" t="s">
        <v>832</v>
      </c>
      <c r="D521" s="189" t="s">
        <v>6</v>
      </c>
      <c r="E521" s="83"/>
      <c r="F521" s="83"/>
      <c r="G521" s="98"/>
    </row>
    <row r="522" spans="1:7" ht="19.5" customHeight="1">
      <c r="A522" s="182" t="s">
        <v>37</v>
      </c>
      <c r="B522" s="181" t="s">
        <v>301</v>
      </c>
      <c r="C522" s="181" t="s">
        <v>832</v>
      </c>
      <c r="D522" s="189" t="s">
        <v>16</v>
      </c>
      <c r="E522" s="83">
        <f>E523+E525</f>
        <v>168482.2</v>
      </c>
      <c r="F522" s="83">
        <f>F523+F525</f>
        <v>324459.8</v>
      </c>
      <c r="G522" s="98"/>
    </row>
    <row r="523" spans="1:7" ht="19.5" customHeight="1">
      <c r="A523" s="182" t="s">
        <v>74</v>
      </c>
      <c r="B523" s="181" t="s">
        <v>301</v>
      </c>
      <c r="C523" s="181" t="s">
        <v>832</v>
      </c>
      <c r="D523" s="189" t="s">
        <v>18</v>
      </c>
      <c r="E523" s="83">
        <f>'прил 12'!F436</f>
        <v>163718</v>
      </c>
      <c r="F523" s="83">
        <f>'прил 12'!G436</f>
        <v>315285</v>
      </c>
      <c r="G523" s="98"/>
    </row>
    <row r="524" spans="1:7" ht="19.5" customHeight="1">
      <c r="A524" s="182" t="s">
        <v>803</v>
      </c>
      <c r="B524" s="181" t="s">
        <v>301</v>
      </c>
      <c r="C524" s="181" t="s">
        <v>833</v>
      </c>
      <c r="D524" s="189" t="s">
        <v>6</v>
      </c>
      <c r="E524" s="83">
        <f>'прил 12'!F433</f>
        <v>0</v>
      </c>
      <c r="F524" s="83">
        <f>'прил 12'!G433</f>
        <v>0</v>
      </c>
      <c r="G524" s="98"/>
    </row>
    <row r="525" spans="1:7" ht="19.5" customHeight="1">
      <c r="A525" s="182" t="s">
        <v>37</v>
      </c>
      <c r="B525" s="181" t="s">
        <v>301</v>
      </c>
      <c r="C525" s="181" t="s">
        <v>833</v>
      </c>
      <c r="D525" s="189" t="s">
        <v>16</v>
      </c>
      <c r="E525" s="83">
        <f>E526</f>
        <v>4764.2</v>
      </c>
      <c r="F525" s="83">
        <f>F526</f>
        <v>9174.8</v>
      </c>
      <c r="G525" s="98"/>
    </row>
    <row r="526" spans="1:7" ht="19.5" customHeight="1">
      <c r="A526" s="182" t="s">
        <v>74</v>
      </c>
      <c r="B526" s="181" t="s">
        <v>301</v>
      </c>
      <c r="C526" s="181" t="s">
        <v>833</v>
      </c>
      <c r="D526" s="189" t="s">
        <v>18</v>
      </c>
      <c r="E526" s="83">
        <f>'прил 12'!F439</f>
        <v>4764.2</v>
      </c>
      <c r="F526" s="83">
        <f>'прил 12'!G439</f>
        <v>9174.8</v>
      </c>
      <c r="G526" s="98"/>
    </row>
    <row r="527" spans="1:7" ht="37.5">
      <c r="A527" s="77" t="s">
        <v>474</v>
      </c>
      <c r="B527" s="62" t="s">
        <v>301</v>
      </c>
      <c r="C527" s="62" t="s">
        <v>475</v>
      </c>
      <c r="D527" s="62" t="s">
        <v>6</v>
      </c>
      <c r="E527" s="83">
        <f aca="true" t="shared" si="32" ref="E527:F530">E528</f>
        <v>50000</v>
      </c>
      <c r="F527" s="83">
        <f t="shared" si="32"/>
        <v>50000</v>
      </c>
      <c r="G527" s="98"/>
    </row>
    <row r="528" spans="1:7" ht="19.5" customHeight="1">
      <c r="A528" s="46" t="s">
        <v>476</v>
      </c>
      <c r="B528" s="47" t="s">
        <v>301</v>
      </c>
      <c r="C528" s="47" t="s">
        <v>477</v>
      </c>
      <c r="D528" s="47" t="s">
        <v>6</v>
      </c>
      <c r="E528" s="83">
        <f t="shared" si="32"/>
        <v>50000</v>
      </c>
      <c r="F528" s="83">
        <f t="shared" si="32"/>
        <v>50000</v>
      </c>
      <c r="G528" s="98"/>
    </row>
    <row r="529" spans="1:7" ht="37.5">
      <c r="A529" s="46" t="s">
        <v>478</v>
      </c>
      <c r="B529" s="47" t="s">
        <v>301</v>
      </c>
      <c r="C529" s="47" t="s">
        <v>479</v>
      </c>
      <c r="D529" s="47" t="s">
        <v>6</v>
      </c>
      <c r="E529" s="83">
        <f t="shared" si="32"/>
        <v>50000</v>
      </c>
      <c r="F529" s="83">
        <f t="shared" si="32"/>
        <v>50000</v>
      </c>
      <c r="G529" s="98"/>
    </row>
    <row r="530" spans="1:7" ht="20.25" customHeight="1">
      <c r="A530" s="46" t="s">
        <v>15</v>
      </c>
      <c r="B530" s="47" t="s">
        <v>301</v>
      </c>
      <c r="C530" s="47" t="s">
        <v>479</v>
      </c>
      <c r="D530" s="47" t="s">
        <v>16</v>
      </c>
      <c r="E530" s="83">
        <f t="shared" si="32"/>
        <v>50000</v>
      </c>
      <c r="F530" s="83">
        <f t="shared" si="32"/>
        <v>50000</v>
      </c>
      <c r="G530" s="98"/>
    </row>
    <row r="531" spans="1:7" ht="37.5">
      <c r="A531" s="46" t="s">
        <v>17</v>
      </c>
      <c r="B531" s="47" t="s">
        <v>301</v>
      </c>
      <c r="C531" s="47" t="s">
        <v>479</v>
      </c>
      <c r="D531" s="47" t="s">
        <v>18</v>
      </c>
      <c r="E531" s="83">
        <f>'прил 12'!F444</f>
        <v>50000</v>
      </c>
      <c r="F531" s="83">
        <f>'прил 12'!G444</f>
        <v>50000</v>
      </c>
      <c r="G531" s="98"/>
    </row>
    <row r="532" spans="1:8" ht="18.75">
      <c r="A532" s="77" t="s">
        <v>103</v>
      </c>
      <c r="B532" s="62" t="s">
        <v>104</v>
      </c>
      <c r="C532" s="62" t="s">
        <v>126</v>
      </c>
      <c r="D532" s="62" t="s">
        <v>6</v>
      </c>
      <c r="E532" s="84">
        <f aca="true" t="shared" si="33" ref="E532:F537">E533</f>
        <v>2500000</v>
      </c>
      <c r="F532" s="84">
        <f t="shared" si="33"/>
        <v>2500000</v>
      </c>
      <c r="G532" s="99">
        <f>потребность!G698</f>
        <v>1000000</v>
      </c>
      <c r="H532" s="99">
        <f>потребность!H698</f>
        <v>2500000</v>
      </c>
    </row>
    <row r="533" spans="1:7" ht="18.75">
      <c r="A533" s="46" t="s">
        <v>105</v>
      </c>
      <c r="B533" s="47" t="s">
        <v>106</v>
      </c>
      <c r="C533" s="47" t="s">
        <v>126</v>
      </c>
      <c r="D533" s="47" t="s">
        <v>6</v>
      </c>
      <c r="E533" s="83">
        <f t="shared" si="33"/>
        <v>2500000</v>
      </c>
      <c r="F533" s="83">
        <f t="shared" si="33"/>
        <v>2500000</v>
      </c>
      <c r="G533" s="98"/>
    </row>
    <row r="534" spans="1:7" ht="38.25" customHeight="1">
      <c r="A534" s="77" t="s">
        <v>435</v>
      </c>
      <c r="B534" s="62" t="s">
        <v>106</v>
      </c>
      <c r="C534" s="62" t="s">
        <v>318</v>
      </c>
      <c r="D534" s="62" t="s">
        <v>6</v>
      </c>
      <c r="E534" s="83">
        <f t="shared" si="33"/>
        <v>2500000</v>
      </c>
      <c r="F534" s="83">
        <f t="shared" si="33"/>
        <v>2500000</v>
      </c>
      <c r="G534" s="98"/>
    </row>
    <row r="535" spans="1:7" ht="37.5">
      <c r="A535" s="49" t="s">
        <v>328</v>
      </c>
      <c r="B535" s="47" t="s">
        <v>106</v>
      </c>
      <c r="C535" s="47" t="s">
        <v>319</v>
      </c>
      <c r="D535" s="47" t="s">
        <v>6</v>
      </c>
      <c r="E535" s="83">
        <f t="shared" si="33"/>
        <v>2500000</v>
      </c>
      <c r="F535" s="83">
        <f t="shared" si="33"/>
        <v>2500000</v>
      </c>
      <c r="G535" s="98"/>
    </row>
    <row r="536" spans="1:7" ht="39.75" customHeight="1">
      <c r="A536" s="46" t="s">
        <v>107</v>
      </c>
      <c r="B536" s="47" t="s">
        <v>106</v>
      </c>
      <c r="C536" s="47" t="s">
        <v>320</v>
      </c>
      <c r="D536" s="47" t="s">
        <v>6</v>
      </c>
      <c r="E536" s="83">
        <f t="shared" si="33"/>
        <v>2500000</v>
      </c>
      <c r="F536" s="83">
        <f t="shared" si="33"/>
        <v>2500000</v>
      </c>
      <c r="G536" s="98"/>
    </row>
    <row r="537" spans="1:7" ht="37.5">
      <c r="A537" s="46" t="s">
        <v>37</v>
      </c>
      <c r="B537" s="47" t="s">
        <v>106</v>
      </c>
      <c r="C537" s="47" t="s">
        <v>320</v>
      </c>
      <c r="D537" s="47" t="s">
        <v>38</v>
      </c>
      <c r="E537" s="83">
        <f t="shared" si="33"/>
        <v>2500000</v>
      </c>
      <c r="F537" s="83">
        <f t="shared" si="33"/>
        <v>2500000</v>
      </c>
      <c r="G537" s="98"/>
    </row>
    <row r="538" spans="1:7" ht="18.75">
      <c r="A538" s="46" t="s">
        <v>39</v>
      </c>
      <c r="B538" s="47" t="s">
        <v>106</v>
      </c>
      <c r="C538" s="47" t="s">
        <v>320</v>
      </c>
      <c r="D538" s="47" t="s">
        <v>40</v>
      </c>
      <c r="E538" s="83">
        <f>'прил 12'!F451</f>
        <v>2500000</v>
      </c>
      <c r="F538" s="83">
        <f>'прил 12'!G451</f>
        <v>2500000</v>
      </c>
      <c r="G538" s="98"/>
    </row>
    <row r="539" spans="1:8" ht="18.75">
      <c r="A539" s="310" t="s">
        <v>118</v>
      </c>
      <c r="B539" s="310"/>
      <c r="C539" s="310"/>
      <c r="D539" s="310"/>
      <c r="E539" s="95">
        <f>E12+E150+E160+E171+E213+E287+E303+E436+E461+E511+E532</f>
        <v>887530542.6930001</v>
      </c>
      <c r="F539" s="95">
        <f>F12+F150+F160+F171+F213+F287+F303+F436+F461+F511+F532</f>
        <v>910494236.623</v>
      </c>
      <c r="G539" s="99">
        <f>'прил 8'!C57</f>
        <v>898200992.6899998</v>
      </c>
      <c r="H539" s="99">
        <f>'прил 8'!D57</f>
        <v>932464386.6199999</v>
      </c>
    </row>
    <row r="540" spans="1:7" ht="18.75">
      <c r="A540" s="52"/>
      <c r="B540" s="52"/>
      <c r="C540" s="52"/>
      <c r="D540" s="52"/>
      <c r="E540" s="56"/>
      <c r="F540" s="54"/>
      <c r="G540" s="98"/>
    </row>
    <row r="541" spans="1:7" ht="37.5">
      <c r="A541" s="96"/>
      <c r="B541" s="96"/>
      <c r="C541" s="268" t="s">
        <v>842</v>
      </c>
      <c r="D541" s="96"/>
      <c r="E541" s="267">
        <f>G539-E539</f>
        <v>10670449.99699974</v>
      </c>
      <c r="F541" s="267">
        <f>H539-F539</f>
        <v>21970149.99699986</v>
      </c>
      <c r="G541" s="98"/>
    </row>
    <row r="542" spans="1:7" ht="18.75">
      <c r="A542" s="54"/>
      <c r="C542" s="57"/>
      <c r="E542" s="58"/>
      <c r="F542" s="54"/>
      <c r="G542" s="98"/>
    </row>
    <row r="543" spans="1:7" ht="18.75">
      <c r="A543" s="54"/>
      <c r="C543" s="57"/>
      <c r="E543" s="58"/>
      <c r="F543" s="54"/>
      <c r="G543" s="98"/>
    </row>
    <row r="544" spans="1:7" ht="18.75">
      <c r="A544" s="54"/>
      <c r="C544" s="57" t="s">
        <v>138</v>
      </c>
      <c r="E544" s="58">
        <f>E305+E331+E368+E398+E417+E468+E488</f>
        <v>586355696.06</v>
      </c>
      <c r="F544" s="58">
        <f>F305+F331+F368+F398+F417+F468+F488</f>
        <v>605224724.99</v>
      </c>
      <c r="G544" s="98"/>
    </row>
    <row r="545" spans="1:7" ht="18.75">
      <c r="A545" s="54"/>
      <c r="C545" s="57" t="s">
        <v>136</v>
      </c>
      <c r="E545" s="58">
        <f>E385+E438</f>
        <v>60009573.906</v>
      </c>
      <c r="F545" s="58">
        <f>F385+F438</f>
        <v>62782665.866</v>
      </c>
      <c r="G545" s="98"/>
    </row>
    <row r="546" spans="1:7" ht="18.75">
      <c r="A546" s="54"/>
      <c r="C546" s="57" t="s">
        <v>135</v>
      </c>
      <c r="E546" s="58">
        <f>E289</f>
        <v>470000</v>
      </c>
      <c r="F546" s="58">
        <f>F289</f>
        <v>470000</v>
      </c>
      <c r="G546" s="98"/>
    </row>
    <row r="547" spans="1:7" ht="18.75">
      <c r="A547" s="54"/>
      <c r="C547" s="57" t="s">
        <v>200</v>
      </c>
      <c r="E547" s="58">
        <f>E513</f>
        <v>829482.2</v>
      </c>
      <c r="F547" s="58">
        <f>F513</f>
        <v>985459.8</v>
      </c>
      <c r="G547" s="98"/>
    </row>
    <row r="548" spans="1:7" ht="18.75">
      <c r="A548" s="54"/>
      <c r="C548" s="57" t="s">
        <v>129</v>
      </c>
      <c r="E548" s="58">
        <f>E473</f>
        <v>150000</v>
      </c>
      <c r="F548" s="58">
        <f>F473</f>
        <v>150000</v>
      </c>
      <c r="G548" s="98"/>
    </row>
    <row r="549" spans="1:7" ht="18.75">
      <c r="A549" s="54"/>
      <c r="C549" s="57" t="s">
        <v>128</v>
      </c>
      <c r="E549" s="58">
        <f>E62</f>
        <v>25159049</v>
      </c>
      <c r="F549" s="58">
        <f>F62</f>
        <v>25159049</v>
      </c>
      <c r="G549" s="98"/>
    </row>
    <row r="550" spans="1:7" ht="18.75">
      <c r="A550" s="54"/>
      <c r="C550" s="57" t="s">
        <v>134</v>
      </c>
      <c r="E550" s="58">
        <f>E226+E248+E282</f>
        <v>16400000</v>
      </c>
      <c r="F550" s="58">
        <f>F226+F248+F282</f>
        <v>12900000</v>
      </c>
      <c r="G550" s="98"/>
    </row>
    <row r="551" spans="1:7" ht="18.75">
      <c r="A551" s="54"/>
      <c r="C551" s="57" t="s">
        <v>131</v>
      </c>
      <c r="E551" s="58">
        <f>E85</f>
        <v>50000</v>
      </c>
      <c r="F551" s="58">
        <f>F85</f>
        <v>50000</v>
      </c>
      <c r="G551" s="98"/>
    </row>
    <row r="552" spans="1:7" ht="18.75">
      <c r="A552" s="54"/>
      <c r="C552" s="57" t="s">
        <v>415</v>
      </c>
      <c r="E552" s="58">
        <f>E199</f>
        <v>100000</v>
      </c>
      <c r="F552" s="58">
        <f>F199</f>
        <v>100000</v>
      </c>
      <c r="G552" s="98"/>
    </row>
    <row r="553" spans="1:7" ht="18.75">
      <c r="A553" s="54"/>
      <c r="C553" s="57" t="s">
        <v>377</v>
      </c>
      <c r="E553" s="58">
        <f>E478</f>
        <v>799931.98</v>
      </c>
      <c r="F553" s="58">
        <f>F478</f>
        <v>799931.98</v>
      </c>
      <c r="G553" s="98"/>
    </row>
    <row r="554" spans="1:7" ht="18.75">
      <c r="A554" s="54"/>
      <c r="C554" s="57" t="s">
        <v>318</v>
      </c>
      <c r="E554" s="58">
        <f>E90+E534</f>
        <v>4521373.5</v>
      </c>
      <c r="F554" s="58">
        <f>F90+F534</f>
        <v>4521373.5</v>
      </c>
      <c r="G554" s="98"/>
    </row>
    <row r="555" spans="1:7" ht="18.75">
      <c r="A555" s="54"/>
      <c r="C555" s="57" t="s">
        <v>336</v>
      </c>
      <c r="E555" s="58">
        <f>E190</f>
        <v>13157000</v>
      </c>
      <c r="F555" s="58">
        <f>F190</f>
        <v>14166000</v>
      </c>
      <c r="G555" s="98"/>
    </row>
    <row r="556" spans="1:7" ht="18.75">
      <c r="A556" s="54"/>
      <c r="C556" s="57" t="s">
        <v>364</v>
      </c>
      <c r="E556" s="58">
        <f>E298</f>
        <v>45000</v>
      </c>
      <c r="F556" s="58">
        <f>F298</f>
        <v>45000</v>
      </c>
      <c r="G556" s="98"/>
    </row>
    <row r="557" spans="1:7" ht="18.75">
      <c r="A557" s="54"/>
      <c r="C557" s="57" t="s">
        <v>341</v>
      </c>
      <c r="E557" s="58">
        <f>E204</f>
        <v>430000</v>
      </c>
      <c r="F557" s="58">
        <f>F204</f>
        <v>3430000</v>
      </c>
      <c r="G557" s="98"/>
    </row>
    <row r="558" spans="1:7" ht="18.75">
      <c r="A558" s="54"/>
      <c r="C558" s="57" t="s">
        <v>332</v>
      </c>
      <c r="E558" s="58">
        <f>E98+E215</f>
        <v>4100000</v>
      </c>
      <c r="F558" s="58">
        <f>F98+F215</f>
        <v>4100000</v>
      </c>
      <c r="G558" s="98"/>
    </row>
    <row r="559" spans="1:7" ht="18.75">
      <c r="A559" s="54"/>
      <c r="C559" s="57" t="s">
        <v>321</v>
      </c>
      <c r="E559" s="58">
        <f>E185</f>
        <v>100000</v>
      </c>
      <c r="F559" s="58">
        <f>F185</f>
        <v>100000</v>
      </c>
      <c r="G559" s="98"/>
    </row>
    <row r="560" spans="1:7" ht="18.75">
      <c r="A560" s="54"/>
      <c r="C560" s="57" t="s">
        <v>475</v>
      </c>
      <c r="E560" s="58">
        <f>E527</f>
        <v>50000</v>
      </c>
      <c r="F560" s="58">
        <f>F527</f>
        <v>50000</v>
      </c>
      <c r="G560" s="98"/>
    </row>
    <row r="561" spans="1:7" ht="18.75">
      <c r="A561" s="54"/>
      <c r="C561" s="57" t="s">
        <v>524</v>
      </c>
      <c r="E561" s="58">
        <f>E256</f>
        <v>9700000</v>
      </c>
      <c r="F561" s="58">
        <f>F256</f>
        <v>6000000</v>
      </c>
      <c r="G561" s="98"/>
    </row>
    <row r="562" spans="1:7" ht="18.75">
      <c r="A562" s="54"/>
      <c r="C562" s="57" t="s">
        <v>534</v>
      </c>
      <c r="E562" s="58">
        <f>E267</f>
        <v>19976792.677</v>
      </c>
      <c r="F562" s="58">
        <f>F267</f>
        <v>19976792.677</v>
      </c>
      <c r="G562" s="98"/>
    </row>
    <row r="563" spans="1:7" ht="18.75">
      <c r="A563" s="54"/>
      <c r="C563" s="57" t="s">
        <v>127</v>
      </c>
      <c r="E563" s="58">
        <f>E14+E19+E34+E41+E47+E105+E162+E167+E173+E179+E220+E463+E483+E494+E152</f>
        <v>145126643.37</v>
      </c>
      <c r="F563" s="58">
        <f>F14+F19+F34+F41+F47+F105+F162+F167+F173+F179+F220+F463+F483+F494+F152</f>
        <v>149483238.81</v>
      </c>
      <c r="G563" s="98"/>
    </row>
    <row r="564" spans="1:7" ht="18.75">
      <c r="A564" s="54"/>
      <c r="C564" s="57"/>
      <c r="E564" s="58">
        <f>SUM(E544:E563)</f>
        <v>887530542.6930001</v>
      </c>
      <c r="F564" s="58">
        <f>SUM(F544:F563)</f>
        <v>910494236.6229999</v>
      </c>
      <c r="G564" s="98"/>
    </row>
    <row r="565" spans="1:7" ht="18.75">
      <c r="A565" s="54"/>
      <c r="C565" s="57"/>
      <c r="E565" s="58"/>
      <c r="F565" s="58"/>
      <c r="G565" s="98"/>
    </row>
    <row r="566" spans="1:7" ht="18.75">
      <c r="A566" s="54"/>
      <c r="C566" s="57"/>
      <c r="E566" s="58">
        <f>E539-E564</f>
        <v>0</v>
      </c>
      <c r="F566" s="58">
        <f>F539-F564</f>
        <v>0</v>
      </c>
      <c r="G566" s="98"/>
    </row>
    <row r="567" spans="1:7" ht="18.75">
      <c r="A567" s="54"/>
      <c r="C567" s="57"/>
      <c r="E567" s="58"/>
      <c r="F567" s="58"/>
      <c r="G567" s="98"/>
    </row>
    <row r="568" spans="1:7" ht="18.75">
      <c r="A568" s="54"/>
      <c r="C568" s="57" t="s">
        <v>220</v>
      </c>
      <c r="E568" s="58">
        <f>E307</f>
        <v>134598391</v>
      </c>
      <c r="F568" s="58">
        <f>F307</f>
        <v>140978143.1</v>
      </c>
      <c r="G568" s="98"/>
    </row>
    <row r="569" spans="1:7" ht="18.75">
      <c r="A569" s="54"/>
      <c r="C569" s="57" t="s">
        <v>222</v>
      </c>
      <c r="E569" s="58">
        <f>E314</f>
        <v>2049500</v>
      </c>
      <c r="F569" s="58">
        <f>F314</f>
        <v>549500</v>
      </c>
      <c r="G569" s="98"/>
    </row>
    <row r="570" spans="1:7" ht="18.75">
      <c r="A570" s="54"/>
      <c r="C570" s="57" t="s">
        <v>235</v>
      </c>
      <c r="E570" s="58">
        <f>E490</f>
        <v>3179069</v>
      </c>
      <c r="F570" s="58">
        <f>F490</f>
        <v>3179069</v>
      </c>
      <c r="G570" s="98"/>
    </row>
    <row r="571" spans="1:7" ht="18.75">
      <c r="A571" s="54"/>
      <c r="C571" s="57" t="s">
        <v>223</v>
      </c>
      <c r="E571" s="58">
        <f>E333</f>
        <v>383315369.17</v>
      </c>
      <c r="F571" s="58">
        <f>F333</f>
        <v>398004643</v>
      </c>
      <c r="G571" s="98"/>
    </row>
    <row r="572" spans="1:7" ht="18.75">
      <c r="A572" s="54"/>
      <c r="C572" s="57" t="s">
        <v>221</v>
      </c>
      <c r="E572" s="58">
        <f>E400+E346</f>
        <v>1432800</v>
      </c>
      <c r="F572" s="58">
        <f>F400+F346</f>
        <v>732800</v>
      </c>
      <c r="G572" s="98"/>
    </row>
    <row r="573" spans="1:7" ht="18.75">
      <c r="A573" s="54"/>
      <c r="C573" s="57" t="s">
        <v>224</v>
      </c>
      <c r="E573" s="58">
        <f>E359+E404</f>
        <v>8036150</v>
      </c>
      <c r="F573" s="58">
        <f>F359+F404</f>
        <v>8036150</v>
      </c>
      <c r="G573" s="98"/>
    </row>
    <row r="574" spans="1:7" ht="18.75">
      <c r="A574" s="54"/>
      <c r="C574" s="57" t="s">
        <v>314</v>
      </c>
      <c r="E574" s="58">
        <f>E363</f>
        <v>2250477.89</v>
      </c>
      <c r="F574" s="58">
        <f>F363</f>
        <v>2250477.89</v>
      </c>
      <c r="G574" s="98"/>
    </row>
    <row r="575" spans="1:7" ht="18.75">
      <c r="A575" s="54"/>
      <c r="C575" s="57" t="s">
        <v>225</v>
      </c>
      <c r="E575" s="58">
        <f>E370</f>
        <v>26996964</v>
      </c>
      <c r="F575" s="58">
        <f>F370</f>
        <v>26996967</v>
      </c>
      <c r="G575" s="98"/>
    </row>
    <row r="576" spans="1:7" ht="18.75">
      <c r="A576" s="54"/>
      <c r="C576" s="57" t="s">
        <v>226</v>
      </c>
      <c r="E576" s="58">
        <f>E374</f>
        <v>110500</v>
      </c>
      <c r="F576" s="58">
        <f>F374</f>
        <v>110500</v>
      </c>
      <c r="G576" s="98"/>
    </row>
    <row r="577" spans="1:7" ht="18.75">
      <c r="A577" s="54"/>
      <c r="C577" s="57" t="s">
        <v>781</v>
      </c>
      <c r="E577" s="58">
        <f>E381</f>
        <v>1203000</v>
      </c>
      <c r="F577" s="58">
        <f>F381</f>
        <v>1203000</v>
      </c>
      <c r="G577" s="98"/>
    </row>
    <row r="578" spans="1:7" ht="18.75">
      <c r="A578" s="54"/>
      <c r="C578" s="57" t="s">
        <v>227</v>
      </c>
      <c r="E578" s="58">
        <f>E418</f>
        <v>21748475</v>
      </c>
      <c r="F578" s="58">
        <f>F418</f>
        <v>21748475</v>
      </c>
      <c r="G578" s="98"/>
    </row>
    <row r="579" spans="1:7" ht="18.75">
      <c r="A579" s="54"/>
      <c r="C579" s="57" t="s">
        <v>238</v>
      </c>
      <c r="E579" s="58">
        <f>E412</f>
        <v>125000</v>
      </c>
      <c r="F579" s="58">
        <f>F412</f>
        <v>125000</v>
      </c>
      <c r="G579" s="98"/>
    </row>
    <row r="580" spans="1:7" ht="18.75">
      <c r="A580" s="54"/>
      <c r="C580" s="57" t="s">
        <v>469</v>
      </c>
      <c r="E580" s="58">
        <f>E469</f>
        <v>1310000</v>
      </c>
      <c r="F580" s="58">
        <f>F469</f>
        <v>1310000</v>
      </c>
      <c r="G580" s="98"/>
    </row>
    <row r="581" spans="1:7" ht="18.75">
      <c r="A581" s="54"/>
      <c r="C581" s="57" t="s">
        <v>228</v>
      </c>
      <c r="E581" s="58">
        <f>E439</f>
        <v>9978834.73</v>
      </c>
      <c r="F581" s="58">
        <f>F439</f>
        <v>10589257.89</v>
      </c>
      <c r="G581" s="98"/>
    </row>
    <row r="582" spans="1:7" ht="18.75">
      <c r="A582" s="54"/>
      <c r="C582" s="57" t="s">
        <v>229</v>
      </c>
      <c r="E582" s="58">
        <f>E386</f>
        <v>19052341.36</v>
      </c>
      <c r="F582" s="58">
        <f>F386</f>
        <v>19955093.4</v>
      </c>
      <c r="G582" s="98"/>
    </row>
    <row r="583" spans="1:7" ht="18.75">
      <c r="A583" s="54"/>
      <c r="C583" s="57" t="s">
        <v>230</v>
      </c>
      <c r="E583" s="58">
        <f>E456</f>
        <v>746500</v>
      </c>
      <c r="F583" s="58">
        <f>F456</f>
        <v>746500</v>
      </c>
      <c r="G583" s="98"/>
    </row>
    <row r="584" spans="1:7" ht="18.75">
      <c r="A584" s="54"/>
      <c r="C584" s="57" t="s">
        <v>699</v>
      </c>
      <c r="E584" s="58">
        <f>E443</f>
        <v>25737149.2</v>
      </c>
      <c r="F584" s="58">
        <f>F443</f>
        <v>26997065.96</v>
      </c>
      <c r="G584" s="98"/>
    </row>
    <row r="585" spans="1:7" ht="18.75">
      <c r="A585" s="54"/>
      <c r="C585" s="57" t="s">
        <v>620</v>
      </c>
      <c r="E585" s="58">
        <f>E393</f>
        <v>4494748.616</v>
      </c>
      <c r="F585" s="58">
        <f>F393</f>
        <v>4494748.616</v>
      </c>
      <c r="G585" s="98"/>
    </row>
    <row r="586" spans="1:7" ht="18.75">
      <c r="A586" s="54"/>
      <c r="C586" s="57" t="s">
        <v>395</v>
      </c>
      <c r="E586" s="58">
        <f>E290</f>
        <v>440000</v>
      </c>
      <c r="F586" s="58">
        <f>F290</f>
        <v>440000</v>
      </c>
      <c r="G586" s="98"/>
    </row>
    <row r="587" spans="1:7" ht="18.75">
      <c r="A587" s="54"/>
      <c r="C587" s="57" t="s">
        <v>247</v>
      </c>
      <c r="E587" s="58">
        <f>E294</f>
        <v>30000</v>
      </c>
      <c r="F587" s="58">
        <f>F294</f>
        <v>30000</v>
      </c>
      <c r="G587" s="98"/>
    </row>
    <row r="588" spans="1:7" ht="18.75">
      <c r="A588" s="54"/>
      <c r="C588" s="57" t="s">
        <v>231</v>
      </c>
      <c r="E588" s="58">
        <f>E514</f>
        <v>661000</v>
      </c>
      <c r="F588" s="58">
        <f>F514</f>
        <v>661000</v>
      </c>
      <c r="G588" s="98"/>
    </row>
    <row r="589" spans="1:7" ht="18.75">
      <c r="A589" s="54"/>
      <c r="C589" s="57" t="s">
        <v>304</v>
      </c>
      <c r="E589" s="58">
        <f>E520</f>
        <v>168482.2</v>
      </c>
      <c r="F589" s="58">
        <f>F520</f>
        <v>324459.8</v>
      </c>
      <c r="G589" s="98"/>
    </row>
    <row r="590" spans="1:7" ht="18.75">
      <c r="A590" s="54"/>
      <c r="C590" s="57" t="s">
        <v>416</v>
      </c>
      <c r="E590" s="58">
        <f>E474</f>
        <v>150000</v>
      </c>
      <c r="F590" s="58">
        <f>F474</f>
        <v>150000</v>
      </c>
      <c r="G590" s="98"/>
    </row>
    <row r="591" spans="1:7" ht="18.75">
      <c r="A591" s="54"/>
      <c r="C591" s="57" t="s">
        <v>316</v>
      </c>
      <c r="E591" s="58">
        <f>E63</f>
        <v>886905</v>
      </c>
      <c r="F591" s="58">
        <f>F63</f>
        <v>886905</v>
      </c>
      <c r="G591" s="98"/>
    </row>
    <row r="592" spans="1:7" ht="18.75">
      <c r="A592" s="54"/>
      <c r="C592" s="57" t="s">
        <v>232</v>
      </c>
      <c r="E592" s="58">
        <f>E70</f>
        <v>22172144</v>
      </c>
      <c r="F592" s="58">
        <f>F70</f>
        <v>22172144</v>
      </c>
      <c r="G592" s="98"/>
    </row>
    <row r="593" spans="1:7" ht="18.75">
      <c r="A593" s="54"/>
      <c r="C593" s="57" t="s">
        <v>271</v>
      </c>
      <c r="E593" s="58">
        <f>E78</f>
        <v>2100000</v>
      </c>
      <c r="F593" s="58">
        <f>F78</f>
        <v>2100000</v>
      </c>
      <c r="G593" s="98"/>
    </row>
    <row r="594" spans="1:7" ht="18.75">
      <c r="A594" s="54"/>
      <c r="C594" s="57" t="s">
        <v>351</v>
      </c>
      <c r="E594" s="58">
        <f>E227+E283</f>
        <v>15500000</v>
      </c>
      <c r="F594" s="58">
        <f>F227+F283</f>
        <v>12000000</v>
      </c>
      <c r="G594" s="98"/>
    </row>
    <row r="595" spans="1:7" ht="18.75">
      <c r="A595" s="54"/>
      <c r="C595" s="57" t="s">
        <v>233</v>
      </c>
      <c r="E595" s="58">
        <f>E249</f>
        <v>900000</v>
      </c>
      <c r="F595" s="58">
        <f>F249</f>
        <v>900000</v>
      </c>
      <c r="G595" s="98"/>
    </row>
    <row r="596" spans="1:7" ht="18.75">
      <c r="A596" s="54"/>
      <c r="C596" s="57" t="s">
        <v>468</v>
      </c>
      <c r="E596" s="58">
        <v>0</v>
      </c>
      <c r="F596" s="58">
        <v>0</v>
      </c>
      <c r="G596" s="98"/>
    </row>
    <row r="597" spans="1:7" ht="18.75">
      <c r="A597" s="54"/>
      <c r="C597" s="57" t="s">
        <v>234</v>
      </c>
      <c r="E597" s="58">
        <f>E86</f>
        <v>50000</v>
      </c>
      <c r="F597" s="58">
        <f>F86</f>
        <v>50000</v>
      </c>
      <c r="G597" s="98"/>
    </row>
    <row r="598" spans="1:7" ht="18.75">
      <c r="A598" s="54"/>
      <c r="C598" s="57" t="s">
        <v>417</v>
      </c>
      <c r="E598" s="58">
        <f>E200</f>
        <v>100000</v>
      </c>
      <c r="F598" s="58">
        <f>F200</f>
        <v>100000</v>
      </c>
      <c r="G598" s="98"/>
    </row>
    <row r="599" spans="1:7" ht="18.75">
      <c r="A599" s="54"/>
      <c r="C599" s="57" t="s">
        <v>378</v>
      </c>
      <c r="E599" s="58">
        <f>E479</f>
        <v>799931.98</v>
      </c>
      <c r="F599" s="58">
        <f>F479</f>
        <v>799931.98</v>
      </c>
      <c r="G599" s="98"/>
    </row>
    <row r="600" spans="1:7" ht="18.75">
      <c r="A600" s="54"/>
      <c r="C600" s="57" t="s">
        <v>319</v>
      </c>
      <c r="E600" s="58">
        <f>E91+E535</f>
        <v>4521373.5</v>
      </c>
      <c r="F600" s="58">
        <f>F91+F535</f>
        <v>4521373.5</v>
      </c>
      <c r="G600" s="98"/>
    </row>
    <row r="601" spans="1:7" ht="18.75">
      <c r="A601" s="54"/>
      <c r="C601" s="57" t="s">
        <v>338</v>
      </c>
      <c r="E601" s="58">
        <f>E191</f>
        <v>13157000</v>
      </c>
      <c r="F601" s="58">
        <f>F191</f>
        <v>14166000</v>
      </c>
      <c r="G601" s="98"/>
    </row>
    <row r="602" spans="1:7" ht="18.75">
      <c r="A602" s="54"/>
      <c r="C602" s="57" t="s">
        <v>366</v>
      </c>
      <c r="E602" s="58">
        <f>E299</f>
        <v>45000</v>
      </c>
      <c r="F602" s="58">
        <f>F299</f>
        <v>45000</v>
      </c>
      <c r="G602" s="98"/>
    </row>
    <row r="603" spans="1:7" ht="18.75">
      <c r="A603" s="54"/>
      <c r="C603" s="57" t="s">
        <v>418</v>
      </c>
      <c r="E603" s="58"/>
      <c r="F603" s="58"/>
      <c r="G603" s="98"/>
    </row>
    <row r="604" spans="1:7" ht="18.75">
      <c r="A604" s="54"/>
      <c r="C604" s="57">
        <v>1495300000</v>
      </c>
      <c r="E604" s="58">
        <f>E205</f>
        <v>300000</v>
      </c>
      <c r="F604" s="58">
        <f>F205</f>
        <v>3300000</v>
      </c>
      <c r="G604" s="98"/>
    </row>
    <row r="605" spans="1:7" ht="18.75">
      <c r="A605" s="54"/>
      <c r="C605" s="57" t="s">
        <v>390</v>
      </c>
      <c r="E605" s="58">
        <f>E209</f>
        <v>130000</v>
      </c>
      <c r="F605" s="58">
        <f>F209</f>
        <v>130000</v>
      </c>
      <c r="G605" s="98"/>
    </row>
    <row r="606" spans="1:7" ht="18.75">
      <c r="A606" s="54"/>
      <c r="C606" s="57" t="s">
        <v>333</v>
      </c>
      <c r="E606" s="58">
        <f>E216+E99</f>
        <v>4100000</v>
      </c>
      <c r="F606" s="58">
        <f>F216+F99</f>
        <v>4100000</v>
      </c>
      <c r="G606" s="98"/>
    </row>
    <row r="607" spans="1:7" ht="18.75">
      <c r="A607" s="54"/>
      <c r="C607" s="57" t="s">
        <v>846</v>
      </c>
      <c r="E607" s="58">
        <f>E185</f>
        <v>100000</v>
      </c>
      <c r="F607" s="58">
        <f>F185</f>
        <v>100000</v>
      </c>
      <c r="G607" s="98"/>
    </row>
    <row r="608" spans="1:7" ht="18.75">
      <c r="A608" s="54"/>
      <c r="C608" s="57" t="s">
        <v>477</v>
      </c>
      <c r="E608" s="58">
        <f>E528</f>
        <v>50000</v>
      </c>
      <c r="F608" s="58">
        <f>F528</f>
        <v>50000</v>
      </c>
      <c r="G608" s="98"/>
    </row>
    <row r="609" spans="1:7" ht="18.75">
      <c r="A609" s="54"/>
      <c r="C609" s="57" t="s">
        <v>526</v>
      </c>
      <c r="E609" s="58">
        <f>E257</f>
        <v>9700000</v>
      </c>
      <c r="F609" s="58">
        <f>F257</f>
        <v>6000000</v>
      </c>
      <c r="G609" s="98"/>
    </row>
    <row r="610" spans="1:7" ht="18.75">
      <c r="A610" s="54"/>
      <c r="C610" s="57" t="s">
        <v>567</v>
      </c>
      <c r="E610" s="58">
        <f>E269</f>
        <v>6642788.649999999</v>
      </c>
      <c r="F610" s="58">
        <f>F269</f>
        <v>6642788.65</v>
      </c>
      <c r="G610" s="98"/>
    </row>
    <row r="611" spans="1:7" ht="18.75">
      <c r="A611" s="54"/>
      <c r="C611" s="57" t="s">
        <v>572</v>
      </c>
      <c r="E611" s="58">
        <f>E274</f>
        <v>13334004.027</v>
      </c>
      <c r="F611" s="58">
        <f>F274</f>
        <v>13334004.027</v>
      </c>
      <c r="G611" s="98"/>
    </row>
    <row r="612" spans="1:7" ht="18.75">
      <c r="A612" s="54"/>
      <c r="C612" s="57" t="s">
        <v>127</v>
      </c>
      <c r="E612" s="58">
        <f>E14+E19+E34+E41+E47+E105+E162+E167+E173+E179+E220+E463+E483+E494+E152</f>
        <v>145126643.37</v>
      </c>
      <c r="F612" s="58">
        <f>F14+F19+F34+F41+F47+F105+F162+F167+F173+F179+F220+F463+F483+F494+F152</f>
        <v>149483238.81</v>
      </c>
      <c r="G612" s="98"/>
    </row>
    <row r="613" spans="1:7" ht="18.75">
      <c r="A613" s="54"/>
      <c r="C613" s="57"/>
      <c r="E613" s="58">
        <f>SUM(E568:E612)</f>
        <v>887530542.6930001</v>
      </c>
      <c r="F613" s="58">
        <f>SUM(F568:F612)</f>
        <v>910494236.6229999</v>
      </c>
      <c r="G613" s="98"/>
    </row>
    <row r="614" spans="1:7" ht="18.75">
      <c r="A614" s="54"/>
      <c r="C614" s="57"/>
      <c r="E614" s="58">
        <f>SUM(E568:E611)</f>
        <v>742403899.3230001</v>
      </c>
      <c r="F614" s="58">
        <f>SUM(F568:F611)</f>
        <v>761010997.813</v>
      </c>
      <c r="G614" s="98"/>
    </row>
    <row r="616" spans="5:6" ht="18.75">
      <c r="E616" s="58">
        <f>E564-E613</f>
        <v>0</v>
      </c>
      <c r="F616" s="58">
        <f>F564-F613</f>
        <v>0</v>
      </c>
    </row>
  </sheetData>
  <sheetProtection/>
  <autoFilter ref="A11:F539"/>
  <mergeCells count="6">
    <mergeCell ref="A539:D539"/>
    <mergeCell ref="A5:F5"/>
    <mergeCell ref="A6:F6"/>
    <mergeCell ref="A7:F7"/>
    <mergeCell ref="A8:F8"/>
    <mergeCell ref="A9:F9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58" r:id="rId1"/>
  <colBreaks count="1" manualBreakCount="1">
    <brk id="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view="pageBreakPreview" zoomScale="93" zoomScaleSheetLayoutView="93" zoomScalePageLayoutView="0" workbookViewId="0" topLeftCell="A1">
      <selection activeCell="E82" sqref="E82"/>
    </sheetView>
  </sheetViews>
  <sheetFormatPr defaultColWidth="9.140625" defaultRowHeight="15"/>
  <cols>
    <col min="1" max="1" width="95.8515625" style="54" customWidth="1"/>
    <col min="2" max="2" width="16.57421875" style="54" customWidth="1"/>
    <col min="3" max="3" width="18.140625" style="54" customWidth="1"/>
    <col min="4" max="4" width="9.140625" style="11" customWidth="1"/>
    <col min="5" max="5" width="17.140625" style="5" customWidth="1"/>
    <col min="6" max="6" width="13.57421875" style="11" customWidth="1"/>
    <col min="7" max="7" width="16.140625" style="1" customWidth="1"/>
    <col min="8" max="8" width="11.28125" style="1" bestFit="1" customWidth="1"/>
    <col min="9" max="9" width="12.421875" style="1" bestFit="1" customWidth="1"/>
    <col min="10" max="10" width="9.140625" style="1" customWidth="1"/>
    <col min="11" max="11" width="13.421875" style="1" customWidth="1"/>
    <col min="12" max="244" width="9.140625" style="1" customWidth="1"/>
    <col min="245" max="245" width="69.8515625" style="1" customWidth="1"/>
    <col min="246" max="246" width="9.7109375" style="1" customWidth="1"/>
    <col min="247" max="250" width="0" style="1" hidden="1" customWidth="1"/>
    <col min="251" max="251" width="13.8515625" style="1" customWidth="1"/>
    <col min="252" max="16384" width="0" style="1" hidden="1" customWidth="1"/>
  </cols>
  <sheetData>
    <row r="1" ht="18.75">
      <c r="C1" s="75" t="s">
        <v>433</v>
      </c>
    </row>
    <row r="2" ht="18.75">
      <c r="C2" s="75" t="s">
        <v>849</v>
      </c>
    </row>
    <row r="3" ht="18.75">
      <c r="C3" s="75" t="s">
        <v>675</v>
      </c>
    </row>
    <row r="4" ht="18.75">
      <c r="C4" s="75"/>
    </row>
    <row r="5" spans="1:3" ht="18.75">
      <c r="A5" s="303" t="s">
        <v>196</v>
      </c>
      <c r="B5" s="312"/>
      <c r="C5" s="312"/>
    </row>
    <row r="6" spans="1:3" ht="18.75">
      <c r="A6" s="300" t="s">
        <v>863</v>
      </c>
      <c r="B6" s="313"/>
      <c r="C6" s="313"/>
    </row>
    <row r="7" spans="1:6" s="10" customFormat="1" ht="18.75">
      <c r="A7" s="183"/>
      <c r="B7" s="184"/>
      <c r="C7" s="66" t="s">
        <v>411</v>
      </c>
      <c r="D7" s="12"/>
      <c r="E7" s="13"/>
      <c r="F7" s="12"/>
    </row>
    <row r="8" spans="1:3" ht="18.75">
      <c r="A8" s="43" t="s">
        <v>243</v>
      </c>
      <c r="B8" s="43" t="s">
        <v>3</v>
      </c>
      <c r="C8" s="43" t="s">
        <v>197</v>
      </c>
    </row>
    <row r="9" spans="1:11" ht="37.5">
      <c r="A9" s="44" t="s">
        <v>398</v>
      </c>
      <c r="B9" s="45" t="s">
        <v>138</v>
      </c>
      <c r="C9" s="85">
        <f>C10+C15+C20+C25+C26+C27</f>
        <v>598381202.77</v>
      </c>
      <c r="D9" s="5"/>
      <c r="E9" s="102"/>
      <c r="F9" s="6"/>
      <c r="G9" s="4"/>
      <c r="H9" s="4"/>
      <c r="I9" s="4"/>
      <c r="J9" s="69"/>
      <c r="K9" s="69"/>
    </row>
    <row r="10" spans="1:11" ht="39">
      <c r="A10" s="59" t="s">
        <v>421</v>
      </c>
      <c r="B10" s="60" t="s">
        <v>139</v>
      </c>
      <c r="C10" s="94">
        <f>C11+C12+C13+C14</f>
        <v>134513974.53</v>
      </c>
      <c r="D10" s="5"/>
      <c r="E10" s="102"/>
      <c r="F10" s="6"/>
      <c r="G10" s="4"/>
      <c r="H10" s="4"/>
      <c r="I10" s="4"/>
      <c r="J10" s="69"/>
      <c r="K10" s="69"/>
    </row>
    <row r="11" spans="1:11" ht="37.5">
      <c r="A11" s="61" t="s">
        <v>202</v>
      </c>
      <c r="B11" s="62" t="s">
        <v>220</v>
      </c>
      <c r="C11" s="84">
        <f>'прил 13 '!E351</f>
        <v>128030052</v>
      </c>
      <c r="D11" s="5"/>
      <c r="E11" s="102"/>
      <c r="F11" s="6"/>
      <c r="G11" s="4"/>
      <c r="H11" s="4"/>
      <c r="I11" s="4"/>
      <c r="J11" s="69"/>
      <c r="K11" s="69"/>
    </row>
    <row r="12" spans="1:11" ht="37.5">
      <c r="A12" s="61" t="s">
        <v>203</v>
      </c>
      <c r="B12" s="62" t="s">
        <v>222</v>
      </c>
      <c r="C12" s="84">
        <f>'прил 13 '!E358</f>
        <v>3304853.5300000003</v>
      </c>
      <c r="D12" s="5"/>
      <c r="E12" s="102"/>
      <c r="F12" s="6"/>
      <c r="G12" s="4"/>
      <c r="H12" s="4"/>
      <c r="I12" s="4"/>
      <c r="J12" s="69"/>
      <c r="K12" s="69"/>
    </row>
    <row r="13" spans="1:11" ht="18" customHeight="1">
      <c r="A13" s="63" t="s">
        <v>204</v>
      </c>
      <c r="B13" s="62" t="s">
        <v>235</v>
      </c>
      <c r="C13" s="84">
        <f>'прил 13 '!E556</f>
        <v>3179069</v>
      </c>
      <c r="D13" s="5"/>
      <c r="E13" s="102"/>
      <c r="F13" s="6"/>
      <c r="G13" s="4"/>
      <c r="H13" s="4"/>
      <c r="I13" s="4"/>
      <c r="J13" s="69"/>
      <c r="K13" s="69"/>
    </row>
    <row r="14" spans="1:11" ht="37.5" hidden="1">
      <c r="A14" s="175" t="s">
        <v>613</v>
      </c>
      <c r="B14" s="62" t="s">
        <v>614</v>
      </c>
      <c r="C14" s="84">
        <f>'прил 13 '!E383</f>
        <v>0</v>
      </c>
      <c r="D14" s="5"/>
      <c r="E14" s="102"/>
      <c r="F14" s="6"/>
      <c r="G14" s="4"/>
      <c r="H14" s="4"/>
      <c r="I14" s="4"/>
      <c r="J14" s="69"/>
      <c r="K14" s="69"/>
    </row>
    <row r="15" spans="1:11" ht="39">
      <c r="A15" s="64" t="s">
        <v>422</v>
      </c>
      <c r="B15" s="60" t="s">
        <v>146</v>
      </c>
      <c r="C15" s="190">
        <f>C16+C17+C18+C19</f>
        <v>414329768.24</v>
      </c>
      <c r="D15" s="5"/>
      <c r="E15" s="102"/>
      <c r="F15" s="6"/>
      <c r="G15" s="4"/>
      <c r="H15" s="4"/>
      <c r="I15" s="4"/>
      <c r="J15" s="69"/>
      <c r="K15" s="69"/>
    </row>
    <row r="16" spans="1:11" ht="37.5">
      <c r="A16" s="61" t="s">
        <v>205</v>
      </c>
      <c r="B16" s="62" t="s">
        <v>223</v>
      </c>
      <c r="C16" s="191">
        <f>'прил 13 '!E390</f>
        <v>367898028.2</v>
      </c>
      <c r="D16" s="5"/>
      <c r="E16" s="102"/>
      <c r="F16" s="6"/>
      <c r="G16" s="4"/>
      <c r="H16" s="4"/>
      <c r="I16" s="4"/>
      <c r="J16" s="69"/>
      <c r="K16" s="69"/>
    </row>
    <row r="17" spans="1:11" ht="37.5">
      <c r="A17" s="63" t="s">
        <v>206</v>
      </c>
      <c r="B17" s="62" t="s">
        <v>221</v>
      </c>
      <c r="C17" s="84">
        <f>'прил 13 '!E403+'прил 13 '!E463</f>
        <v>38466990.04</v>
      </c>
      <c r="D17" s="5"/>
      <c r="E17" s="102"/>
      <c r="F17" s="6"/>
      <c r="G17" s="4"/>
      <c r="H17" s="4"/>
      <c r="I17" s="4"/>
      <c r="J17" s="69"/>
      <c r="K17" s="69"/>
    </row>
    <row r="18" spans="1:11" ht="37.5">
      <c r="A18" s="63" t="s">
        <v>248</v>
      </c>
      <c r="B18" s="62" t="s">
        <v>224</v>
      </c>
      <c r="C18" s="84">
        <f>'прил 13 '!E419+'прил 13 '!E467</f>
        <v>7964750</v>
      </c>
      <c r="D18" s="5"/>
      <c r="E18" s="102"/>
      <c r="F18" s="6"/>
      <c r="G18" s="4"/>
      <c r="H18" s="4"/>
      <c r="I18" s="4"/>
      <c r="J18" s="69"/>
      <c r="K18" s="69"/>
    </row>
    <row r="19" spans="1:11" ht="18.75">
      <c r="A19" s="63" t="s">
        <v>480</v>
      </c>
      <c r="B19" s="62" t="s">
        <v>314</v>
      </c>
      <c r="C19" s="84">
        <f>'прил 13 '!E423</f>
        <v>0</v>
      </c>
      <c r="D19" s="5"/>
      <c r="E19" s="102"/>
      <c r="F19" s="6"/>
      <c r="G19" s="4"/>
      <c r="H19" s="4"/>
      <c r="I19" s="4"/>
      <c r="J19" s="69"/>
      <c r="K19" s="69"/>
    </row>
    <row r="20" spans="1:11" ht="39">
      <c r="A20" s="64" t="s">
        <v>404</v>
      </c>
      <c r="B20" s="60" t="s">
        <v>149</v>
      </c>
      <c r="C20" s="190">
        <f>C21+C22+C23+C24</f>
        <v>26310464</v>
      </c>
      <c r="D20" s="5"/>
      <c r="E20" s="102"/>
      <c r="F20" s="6"/>
      <c r="G20" s="4"/>
      <c r="H20" s="4"/>
      <c r="I20" s="4"/>
      <c r="J20" s="69"/>
      <c r="K20" s="69"/>
    </row>
    <row r="21" spans="1:11" ht="37.5">
      <c r="A21" s="61" t="s">
        <v>207</v>
      </c>
      <c r="B21" s="62" t="s">
        <v>225</v>
      </c>
      <c r="C21" s="191">
        <f>'прил 13 '!E430</f>
        <v>24996964</v>
      </c>
      <c r="D21" s="5"/>
      <c r="E21" s="102"/>
      <c r="F21" s="6"/>
      <c r="G21" s="4"/>
      <c r="H21" s="4"/>
      <c r="I21" s="4"/>
      <c r="J21" s="69"/>
      <c r="K21" s="69"/>
    </row>
    <row r="22" spans="1:11" ht="37.5">
      <c r="A22" s="61" t="s">
        <v>208</v>
      </c>
      <c r="B22" s="62" t="s">
        <v>226</v>
      </c>
      <c r="C22" s="84">
        <f>'прил 13 '!E434</f>
        <v>110500</v>
      </c>
      <c r="D22" s="5"/>
      <c r="E22" s="102"/>
      <c r="F22" s="6"/>
      <c r="G22" s="4"/>
      <c r="H22" s="4"/>
      <c r="I22" s="4"/>
      <c r="J22" s="69"/>
      <c r="K22" s="69"/>
    </row>
    <row r="23" spans="1:11" ht="18.75" hidden="1">
      <c r="A23" s="61" t="s">
        <v>306</v>
      </c>
      <c r="B23" s="62" t="s">
        <v>305</v>
      </c>
      <c r="C23" s="84">
        <v>0</v>
      </c>
      <c r="D23" s="5"/>
      <c r="E23" s="102"/>
      <c r="F23" s="6"/>
      <c r="G23" s="4"/>
      <c r="H23" s="4"/>
      <c r="I23" s="4"/>
      <c r="J23" s="69"/>
      <c r="K23" s="69"/>
    </row>
    <row r="24" spans="1:11" ht="37.5">
      <c r="A24" s="77" t="s">
        <v>780</v>
      </c>
      <c r="B24" s="62" t="s">
        <v>843</v>
      </c>
      <c r="C24" s="84">
        <f>'прил 13 '!E448</f>
        <v>1203000</v>
      </c>
      <c r="D24" s="5"/>
      <c r="E24" s="102"/>
      <c r="F24" s="6"/>
      <c r="G24" s="4"/>
      <c r="H24" s="4"/>
      <c r="I24" s="4"/>
      <c r="J24" s="69"/>
      <c r="K24" s="69"/>
    </row>
    <row r="25" spans="1:11" ht="37.5">
      <c r="A25" s="61" t="s">
        <v>209</v>
      </c>
      <c r="B25" s="62" t="s">
        <v>227</v>
      </c>
      <c r="C25" s="84">
        <f>'прил 13 '!E481</f>
        <v>21791996</v>
      </c>
      <c r="D25" s="5"/>
      <c r="E25" s="102"/>
      <c r="F25" s="6"/>
      <c r="G25" s="4"/>
      <c r="H25" s="4"/>
      <c r="I25" s="4"/>
      <c r="J25" s="69"/>
      <c r="K25" s="69"/>
    </row>
    <row r="26" spans="1:11" ht="18.75">
      <c r="A26" s="61" t="s">
        <v>239</v>
      </c>
      <c r="B26" s="62" t="s">
        <v>238</v>
      </c>
      <c r="C26" s="84">
        <f>'прил 13 '!E475</f>
        <v>125000</v>
      </c>
      <c r="D26" s="5"/>
      <c r="E26" s="102"/>
      <c r="F26" s="6"/>
      <c r="G26" s="4"/>
      <c r="H26" s="4"/>
      <c r="I26" s="4"/>
      <c r="J26" s="69"/>
      <c r="K26" s="69"/>
    </row>
    <row r="27" spans="1:11" ht="18.75">
      <c r="A27" s="71" t="s">
        <v>764</v>
      </c>
      <c r="B27" s="62" t="s">
        <v>762</v>
      </c>
      <c r="C27" s="84">
        <f>'прил 13 '!E535</f>
        <v>1310000</v>
      </c>
      <c r="D27" s="5"/>
      <c r="E27" s="102"/>
      <c r="F27" s="6"/>
      <c r="G27" s="4"/>
      <c r="H27" s="4"/>
      <c r="I27" s="4"/>
      <c r="J27" s="69"/>
      <c r="K27" s="69"/>
    </row>
    <row r="28" spans="1:11" ht="37.5">
      <c r="A28" s="44" t="s">
        <v>423</v>
      </c>
      <c r="B28" s="45" t="s">
        <v>136</v>
      </c>
      <c r="C28" s="85">
        <f>C29+C30+C31+C32</f>
        <v>52813523.519999996</v>
      </c>
      <c r="D28" s="5"/>
      <c r="E28" s="102"/>
      <c r="F28" s="6"/>
      <c r="G28" s="4"/>
      <c r="H28" s="4"/>
      <c r="I28" s="4"/>
      <c r="J28" s="69"/>
      <c r="K28" s="69"/>
    </row>
    <row r="29" spans="1:11" ht="37.5">
      <c r="A29" s="61" t="s">
        <v>210</v>
      </c>
      <c r="B29" s="62" t="s">
        <v>228</v>
      </c>
      <c r="C29" s="84">
        <f>'прил 13 '!E502</f>
        <v>9334070.610000001</v>
      </c>
      <c r="D29" s="5"/>
      <c r="E29" s="102"/>
      <c r="F29" s="6"/>
      <c r="G29" s="4"/>
      <c r="H29" s="4"/>
      <c r="I29" s="4"/>
      <c r="J29" s="69"/>
      <c r="K29" s="69"/>
    </row>
    <row r="30" spans="1:11" ht="37.5">
      <c r="A30" s="61" t="s">
        <v>207</v>
      </c>
      <c r="B30" s="62" t="s">
        <v>229</v>
      </c>
      <c r="C30" s="84">
        <f>'прил 13 '!E452</f>
        <v>18193102.58</v>
      </c>
      <c r="D30" s="5"/>
      <c r="E30" s="102"/>
      <c r="F30" s="6"/>
      <c r="G30" s="4"/>
      <c r="H30" s="4"/>
      <c r="I30" s="4"/>
      <c r="J30" s="69"/>
      <c r="K30" s="69"/>
    </row>
    <row r="31" spans="1:11" ht="18.75">
      <c r="A31" s="61" t="s">
        <v>211</v>
      </c>
      <c r="B31" s="62" t="s">
        <v>230</v>
      </c>
      <c r="C31" s="84">
        <f>'прил 13 '!E456+'прил 13 '!E516+'прил 13 '!E523</f>
        <v>1047007.39</v>
      </c>
      <c r="D31" s="5"/>
      <c r="E31" s="102"/>
      <c r="F31" s="6"/>
      <c r="G31" s="4"/>
      <c r="H31" s="4"/>
      <c r="I31" s="4"/>
      <c r="J31" s="69"/>
      <c r="K31" s="69"/>
    </row>
    <row r="32" spans="1:11" ht="26.25" customHeight="1">
      <c r="A32" s="61" t="s">
        <v>700</v>
      </c>
      <c r="B32" s="62" t="s">
        <v>699</v>
      </c>
      <c r="C32" s="84">
        <f>'прил 13 '!E506</f>
        <v>24239342.94</v>
      </c>
      <c r="D32" s="5"/>
      <c r="E32" s="102"/>
      <c r="F32" s="6"/>
      <c r="G32" s="4"/>
      <c r="H32" s="4"/>
      <c r="I32" s="4"/>
      <c r="J32" s="69"/>
      <c r="K32" s="69"/>
    </row>
    <row r="33" spans="1:11" ht="37.5">
      <c r="A33" s="44" t="s">
        <v>359</v>
      </c>
      <c r="B33" s="45" t="s">
        <v>135</v>
      </c>
      <c r="C33" s="85">
        <f>C34+C35</f>
        <v>470000</v>
      </c>
      <c r="D33" s="5"/>
      <c r="E33" s="102"/>
      <c r="F33" s="6"/>
      <c r="G33" s="4"/>
      <c r="H33" s="4"/>
      <c r="I33" s="4"/>
      <c r="J33" s="69"/>
      <c r="K33" s="69"/>
    </row>
    <row r="34" spans="1:11" ht="37.5">
      <c r="A34" s="61" t="s">
        <v>424</v>
      </c>
      <c r="B34" s="62" t="s">
        <v>395</v>
      </c>
      <c r="C34" s="83">
        <f>'прил 13 '!E334</f>
        <v>440000</v>
      </c>
      <c r="D34" s="5"/>
      <c r="E34" s="102"/>
      <c r="F34" s="6"/>
      <c r="G34" s="4"/>
      <c r="H34" s="4"/>
      <c r="I34" s="4"/>
      <c r="J34" s="69"/>
      <c r="K34" s="69"/>
    </row>
    <row r="35" spans="1:11" ht="18.75">
      <c r="A35" s="61" t="s">
        <v>249</v>
      </c>
      <c r="B35" s="62" t="s">
        <v>247</v>
      </c>
      <c r="C35" s="84">
        <f>'прил 13 '!E338</f>
        <v>30000</v>
      </c>
      <c r="D35" s="5"/>
      <c r="E35" s="102"/>
      <c r="F35" s="6"/>
      <c r="G35" s="4"/>
      <c r="H35" s="4"/>
      <c r="I35" s="4"/>
      <c r="J35" s="69"/>
      <c r="K35" s="69"/>
    </row>
    <row r="36" spans="1:11" ht="37.5">
      <c r="A36" s="44" t="s">
        <v>425</v>
      </c>
      <c r="B36" s="45" t="s">
        <v>200</v>
      </c>
      <c r="C36" s="85">
        <f>C37+C38</f>
        <v>2713559</v>
      </c>
      <c r="D36" s="5"/>
      <c r="E36" s="102"/>
      <c r="F36" s="6"/>
      <c r="G36" s="4"/>
      <c r="H36" s="4"/>
      <c r="I36" s="4"/>
      <c r="J36" s="69"/>
      <c r="K36" s="69"/>
    </row>
    <row r="37" spans="1:11" ht="37.5">
      <c r="A37" s="61" t="s">
        <v>213</v>
      </c>
      <c r="B37" s="62" t="s">
        <v>231</v>
      </c>
      <c r="C37" s="84">
        <f>'прил 13 '!E579</f>
        <v>861000</v>
      </c>
      <c r="D37" s="5"/>
      <c r="E37" s="102"/>
      <c r="F37" s="6"/>
      <c r="G37" s="4"/>
      <c r="H37" s="4"/>
      <c r="I37" s="4"/>
      <c r="J37" s="69"/>
      <c r="K37" s="69"/>
    </row>
    <row r="38" spans="1:11" ht="18.75">
      <c r="A38" s="63" t="s">
        <v>306</v>
      </c>
      <c r="B38" s="62" t="s">
        <v>304</v>
      </c>
      <c r="C38" s="84">
        <f>'прил 13 '!E585</f>
        <v>1852559</v>
      </c>
      <c r="D38" s="5"/>
      <c r="E38" s="102"/>
      <c r="F38" s="6"/>
      <c r="G38" s="4"/>
      <c r="H38" s="4"/>
      <c r="I38" s="4"/>
      <c r="J38" s="69"/>
      <c r="K38" s="69"/>
    </row>
    <row r="39" spans="1:11" ht="37.5">
      <c r="A39" s="44" t="s">
        <v>374</v>
      </c>
      <c r="B39" s="45" t="s">
        <v>129</v>
      </c>
      <c r="C39" s="85">
        <f>C40+C41</f>
        <v>250000</v>
      </c>
      <c r="D39" s="5"/>
      <c r="E39" s="102"/>
      <c r="F39" s="6"/>
      <c r="G39" s="4"/>
      <c r="H39" s="4"/>
      <c r="I39" s="4"/>
      <c r="J39" s="69"/>
      <c r="K39" s="69"/>
    </row>
    <row r="40" spans="1:11" ht="37.5">
      <c r="A40" s="63" t="s">
        <v>426</v>
      </c>
      <c r="B40" s="62" t="s">
        <v>416</v>
      </c>
      <c r="C40" s="84">
        <f>'прил 13 '!E540</f>
        <v>150000</v>
      </c>
      <c r="D40" s="5"/>
      <c r="E40" s="102"/>
      <c r="F40" s="6"/>
      <c r="G40" s="4"/>
      <c r="H40" s="4"/>
      <c r="I40" s="4"/>
      <c r="J40" s="69"/>
      <c r="K40" s="69"/>
    </row>
    <row r="41" spans="1:11" ht="28.5" customHeight="1">
      <c r="A41" s="63" t="s">
        <v>805</v>
      </c>
      <c r="B41" s="62" t="s">
        <v>806</v>
      </c>
      <c r="C41" s="84">
        <v>100000</v>
      </c>
      <c r="D41" s="5"/>
      <c r="E41" s="102"/>
      <c r="F41" s="6"/>
      <c r="G41" s="4"/>
      <c r="H41" s="4"/>
      <c r="I41" s="4"/>
      <c r="J41" s="69"/>
      <c r="K41" s="69"/>
    </row>
    <row r="42" spans="1:11" ht="37.5">
      <c r="A42" s="44" t="s">
        <v>427</v>
      </c>
      <c r="B42" s="45" t="s">
        <v>128</v>
      </c>
      <c r="C42" s="85">
        <f>C43+C44+C45</f>
        <v>23139455</v>
      </c>
      <c r="D42" s="5"/>
      <c r="E42" s="102"/>
      <c r="F42" s="6"/>
      <c r="G42" s="4"/>
      <c r="H42" s="4"/>
      <c r="I42" s="4"/>
      <c r="J42" s="69"/>
      <c r="K42" s="69"/>
    </row>
    <row r="43" spans="1:11" ht="37.5">
      <c r="A43" s="63" t="s">
        <v>214</v>
      </c>
      <c r="B43" s="62" t="s">
        <v>316</v>
      </c>
      <c r="C43" s="84">
        <f>'прил 13 '!E68</f>
        <v>886905</v>
      </c>
      <c r="D43" s="5"/>
      <c r="E43" s="102"/>
      <c r="F43" s="6"/>
      <c r="G43" s="4"/>
      <c r="H43" s="4"/>
      <c r="I43" s="4"/>
      <c r="J43" s="69"/>
      <c r="K43" s="69"/>
    </row>
    <row r="44" spans="1:11" ht="37.5">
      <c r="A44" s="61" t="s">
        <v>216</v>
      </c>
      <c r="B44" s="62" t="s">
        <v>232</v>
      </c>
      <c r="C44" s="84">
        <f>'прил 13 '!E75</f>
        <v>20801450</v>
      </c>
      <c r="D44" s="5"/>
      <c r="E44" s="102"/>
      <c r="F44" s="6"/>
      <c r="G44" s="4"/>
      <c r="H44" s="4"/>
      <c r="I44" s="4"/>
      <c r="J44" s="69"/>
      <c r="K44" s="69"/>
    </row>
    <row r="45" spans="1:11" ht="18.75">
      <c r="A45" s="61" t="s">
        <v>715</v>
      </c>
      <c r="B45" s="62" t="s">
        <v>271</v>
      </c>
      <c r="C45" s="84">
        <f>'прил 13 '!E83</f>
        <v>1451100</v>
      </c>
      <c r="D45" s="5"/>
      <c r="E45" s="102"/>
      <c r="F45" s="6"/>
      <c r="G45" s="4"/>
      <c r="H45" s="4"/>
      <c r="I45" s="4"/>
      <c r="J45" s="69"/>
      <c r="K45" s="69"/>
    </row>
    <row r="46" spans="1:11" ht="39" customHeight="1">
      <c r="A46" s="44" t="s">
        <v>428</v>
      </c>
      <c r="B46" s="45" t="s">
        <v>134</v>
      </c>
      <c r="C46" s="85">
        <f>C47+C48+C49</f>
        <v>40841184.76</v>
      </c>
      <c r="D46" s="5"/>
      <c r="E46" s="102"/>
      <c r="F46" s="6"/>
      <c r="G46" s="4"/>
      <c r="H46" s="4"/>
      <c r="I46" s="4"/>
      <c r="J46" s="69"/>
      <c r="K46" s="69"/>
    </row>
    <row r="47" spans="1:11" ht="37.5">
      <c r="A47" s="61" t="s">
        <v>217</v>
      </c>
      <c r="B47" s="62" t="s">
        <v>351</v>
      </c>
      <c r="C47" s="84">
        <f>'прил 13 '!E243+'прил 13 '!E324</f>
        <v>37848868.76</v>
      </c>
      <c r="D47" s="5"/>
      <c r="E47" s="102"/>
      <c r="F47" s="6"/>
      <c r="G47" s="4"/>
      <c r="H47" s="4"/>
      <c r="I47" s="4"/>
      <c r="J47" s="69"/>
      <c r="K47" s="69"/>
    </row>
    <row r="48" spans="1:11" ht="18.75">
      <c r="A48" s="65" t="s">
        <v>219</v>
      </c>
      <c r="B48" s="62" t="s">
        <v>233</v>
      </c>
      <c r="C48" s="84">
        <f>'прил 13 '!E278</f>
        <v>2992316</v>
      </c>
      <c r="D48" s="5"/>
      <c r="E48" s="102"/>
      <c r="F48" s="6"/>
      <c r="G48" s="4"/>
      <c r="H48" s="4"/>
      <c r="I48" s="4"/>
      <c r="J48" s="69"/>
      <c r="K48" s="69"/>
    </row>
    <row r="49" spans="1:11" ht="18.75" hidden="1">
      <c r="A49" s="71" t="s">
        <v>467</v>
      </c>
      <c r="B49" s="62" t="s">
        <v>725</v>
      </c>
      <c r="C49" s="84">
        <f>'прил 13 '!E269</f>
        <v>0</v>
      </c>
      <c r="D49" s="5"/>
      <c r="E49" s="102"/>
      <c r="F49" s="6"/>
      <c r="G49" s="4"/>
      <c r="H49" s="4"/>
      <c r="I49" s="4"/>
      <c r="J49" s="69"/>
      <c r="K49" s="69"/>
    </row>
    <row r="50" spans="1:11" ht="37.5">
      <c r="A50" s="115" t="s">
        <v>434</v>
      </c>
      <c r="B50" s="45" t="s">
        <v>131</v>
      </c>
      <c r="C50" s="85">
        <f>C51</f>
        <v>50000</v>
      </c>
      <c r="D50" s="5"/>
      <c r="E50" s="102"/>
      <c r="F50" s="6"/>
      <c r="G50" s="4"/>
      <c r="H50" s="4"/>
      <c r="I50" s="4"/>
      <c r="J50" s="69"/>
      <c r="K50" s="69"/>
    </row>
    <row r="51" spans="1:11" ht="18.75">
      <c r="A51" s="65" t="s">
        <v>325</v>
      </c>
      <c r="B51" s="62" t="s">
        <v>234</v>
      </c>
      <c r="C51" s="84">
        <f>'прил 13 '!E91</f>
        <v>50000</v>
      </c>
      <c r="D51" s="5"/>
      <c r="E51" s="102"/>
      <c r="F51" s="6"/>
      <c r="G51" s="4"/>
      <c r="H51" s="4"/>
      <c r="I51" s="4"/>
      <c r="J51" s="69"/>
      <c r="K51" s="69"/>
    </row>
    <row r="52" spans="1:11" ht="56.25">
      <c r="A52" s="44" t="s">
        <v>814</v>
      </c>
      <c r="B52" s="45" t="s">
        <v>415</v>
      </c>
      <c r="C52" s="85">
        <f>C53</f>
        <v>100000</v>
      </c>
      <c r="D52" s="5"/>
      <c r="E52" s="102"/>
      <c r="F52" s="6"/>
      <c r="G52" s="4"/>
      <c r="H52" s="4"/>
      <c r="I52" s="4"/>
      <c r="J52" s="69"/>
      <c r="K52" s="69"/>
    </row>
    <row r="53" spans="1:11" ht="37.5">
      <c r="A53" s="46" t="s">
        <v>815</v>
      </c>
      <c r="B53" s="47" t="s">
        <v>417</v>
      </c>
      <c r="C53" s="84">
        <f>'прил 13 '!E216</f>
        <v>100000</v>
      </c>
      <c r="D53" s="5"/>
      <c r="E53" s="102"/>
      <c r="F53" s="6"/>
      <c r="G53" s="4"/>
      <c r="H53" s="4"/>
      <c r="I53" s="4"/>
      <c r="J53" s="69"/>
      <c r="K53" s="69"/>
    </row>
    <row r="54" spans="1:11" ht="37.5">
      <c r="A54" s="44" t="s">
        <v>429</v>
      </c>
      <c r="B54" s="45" t="s">
        <v>377</v>
      </c>
      <c r="C54" s="85">
        <f>C55</f>
        <v>753343.25</v>
      </c>
      <c r="D54" s="5"/>
      <c r="E54" s="102"/>
      <c r="F54" s="6"/>
      <c r="G54" s="4"/>
      <c r="H54" s="4"/>
      <c r="I54" s="4"/>
      <c r="J54" s="69"/>
      <c r="K54" s="69"/>
    </row>
    <row r="55" spans="1:11" ht="37.5">
      <c r="A55" s="142" t="s">
        <v>430</v>
      </c>
      <c r="B55" s="62" t="s">
        <v>378</v>
      </c>
      <c r="C55" s="84">
        <f>'прил 13 '!E545</f>
        <v>753343.25</v>
      </c>
      <c r="D55" s="5"/>
      <c r="E55" s="6"/>
      <c r="F55" s="6"/>
      <c r="G55" s="4"/>
      <c r="H55" s="4"/>
      <c r="I55" s="4"/>
      <c r="J55" s="69"/>
      <c r="K55" s="69"/>
    </row>
    <row r="56" spans="1:11" s="109" customFormat="1" ht="38.25" customHeight="1">
      <c r="A56" s="115" t="s">
        <v>435</v>
      </c>
      <c r="B56" s="104" t="s">
        <v>318</v>
      </c>
      <c r="C56" s="105">
        <f>C57</f>
        <v>4313714</v>
      </c>
      <c r="D56" s="106"/>
      <c r="E56" s="107"/>
      <c r="F56" s="107"/>
      <c r="G56" s="107"/>
      <c r="H56" s="107"/>
      <c r="I56" s="107"/>
      <c r="J56" s="108"/>
      <c r="K56" s="108"/>
    </row>
    <row r="57" spans="1:11" ht="37.5">
      <c r="A57" s="61" t="s">
        <v>250</v>
      </c>
      <c r="B57" s="62" t="s">
        <v>319</v>
      </c>
      <c r="C57" s="84">
        <f>'прил 13 '!E96+'прил 13 '!E609</f>
        <v>4313714</v>
      </c>
      <c r="D57" s="5"/>
      <c r="E57" s="6"/>
      <c r="F57" s="6"/>
      <c r="G57" s="4"/>
      <c r="H57" s="4"/>
      <c r="I57" s="4"/>
      <c r="J57" s="69"/>
      <c r="K57" s="69"/>
    </row>
    <row r="58" spans="1:11" ht="56.25">
      <c r="A58" s="101" t="s">
        <v>335</v>
      </c>
      <c r="B58" s="45" t="s">
        <v>336</v>
      </c>
      <c r="C58" s="85">
        <f>C59</f>
        <v>36551150</v>
      </c>
      <c r="D58" s="5"/>
      <c r="E58" s="102"/>
      <c r="F58" s="6"/>
      <c r="G58" s="4"/>
      <c r="H58" s="4"/>
      <c r="I58" s="4"/>
      <c r="J58" s="69"/>
      <c r="K58" s="69"/>
    </row>
    <row r="59" spans="1:11" ht="37.5">
      <c r="A59" s="65" t="s">
        <v>218</v>
      </c>
      <c r="B59" s="62" t="s">
        <v>338</v>
      </c>
      <c r="C59" s="84">
        <f>'прил 13 '!E204</f>
        <v>36551150</v>
      </c>
      <c r="D59" s="5"/>
      <c r="E59" s="6"/>
      <c r="F59" s="6"/>
      <c r="G59" s="4"/>
      <c r="H59" s="4"/>
      <c r="I59" s="4"/>
      <c r="J59" s="69"/>
      <c r="K59" s="69"/>
    </row>
    <row r="60" spans="1:11" s="3" customFormat="1" ht="54" customHeight="1">
      <c r="A60" s="44" t="s">
        <v>438</v>
      </c>
      <c r="B60" s="60" t="s">
        <v>364</v>
      </c>
      <c r="C60" s="94">
        <f>C61</f>
        <v>45000</v>
      </c>
      <c r="D60" s="87"/>
      <c r="E60" s="102"/>
      <c r="F60" s="102"/>
      <c r="G60" s="93"/>
      <c r="H60" s="93"/>
      <c r="I60" s="93"/>
      <c r="J60" s="103"/>
      <c r="K60" s="103"/>
    </row>
    <row r="61" spans="1:11" ht="21" customHeight="1">
      <c r="A61" s="71" t="s">
        <v>212</v>
      </c>
      <c r="B61" s="62" t="s">
        <v>366</v>
      </c>
      <c r="C61" s="84">
        <f>'прил 13 '!E343</f>
        <v>45000</v>
      </c>
      <c r="D61" s="5"/>
      <c r="E61" s="6"/>
      <c r="F61" s="6"/>
      <c r="G61" s="4"/>
      <c r="H61" s="4"/>
      <c r="I61" s="4"/>
      <c r="J61" s="69"/>
      <c r="K61" s="69"/>
    </row>
    <row r="62" spans="1:11" ht="56.25">
      <c r="A62" s="110" t="s">
        <v>392</v>
      </c>
      <c r="B62" s="45" t="s">
        <v>341</v>
      </c>
      <c r="C62" s="85">
        <f>C63+C64</f>
        <v>343600</v>
      </c>
      <c r="D62" s="5"/>
      <c r="E62" s="102"/>
      <c r="F62" s="6"/>
      <c r="G62" s="4"/>
      <c r="H62" s="4"/>
      <c r="I62" s="4"/>
      <c r="J62" s="69"/>
      <c r="K62" s="69"/>
    </row>
    <row r="63" spans="1:11" ht="22.5" customHeight="1">
      <c r="A63" s="63" t="s">
        <v>431</v>
      </c>
      <c r="B63" s="62" t="s">
        <v>342</v>
      </c>
      <c r="C63" s="84">
        <f>'прил 13 '!E221</f>
        <v>213600</v>
      </c>
      <c r="D63" s="5"/>
      <c r="E63" s="102"/>
      <c r="F63" s="6"/>
      <c r="G63" s="4"/>
      <c r="H63" s="4"/>
      <c r="I63" s="4"/>
      <c r="J63" s="69"/>
      <c r="K63" s="69"/>
    </row>
    <row r="64" spans="1:11" ht="22.5" customHeight="1">
      <c r="A64" s="63" t="s">
        <v>391</v>
      </c>
      <c r="B64" s="62" t="s">
        <v>390</v>
      </c>
      <c r="C64" s="84">
        <f>'прил 13 '!E225</f>
        <v>130000</v>
      </c>
      <c r="D64" s="5"/>
      <c r="E64" s="102"/>
      <c r="F64" s="6"/>
      <c r="G64" s="4"/>
      <c r="H64" s="4"/>
      <c r="I64" s="4"/>
      <c r="J64" s="69"/>
      <c r="K64" s="69"/>
    </row>
    <row r="65" spans="1:11" ht="37.5">
      <c r="A65" s="110" t="s">
        <v>383</v>
      </c>
      <c r="B65" s="45" t="s">
        <v>332</v>
      </c>
      <c r="C65" s="85">
        <f>C66</f>
        <v>4100000</v>
      </c>
      <c r="D65" s="5"/>
      <c r="E65" s="102"/>
      <c r="F65" s="6"/>
      <c r="G65" s="4"/>
      <c r="H65" s="4"/>
      <c r="I65" s="4"/>
      <c r="J65" s="69"/>
      <c r="K65" s="69"/>
    </row>
    <row r="66" spans="1:11" ht="37.5">
      <c r="A66" s="61" t="s">
        <v>215</v>
      </c>
      <c r="B66" s="62" t="s">
        <v>333</v>
      </c>
      <c r="C66" s="84">
        <f>'прил 13 '!E104+'прил 13 '!E232</f>
        <v>4100000</v>
      </c>
      <c r="D66" s="5"/>
      <c r="E66" s="6"/>
      <c r="F66" s="6"/>
      <c r="G66" s="4"/>
      <c r="H66" s="4"/>
      <c r="I66" s="4"/>
      <c r="J66" s="69"/>
      <c r="K66" s="69"/>
    </row>
    <row r="67" spans="1:6" s="74" customFormat="1" ht="37.5">
      <c r="A67" s="143" t="s">
        <v>474</v>
      </c>
      <c r="B67" s="45" t="s">
        <v>475</v>
      </c>
      <c r="C67" s="85">
        <f>C68</f>
        <v>50000</v>
      </c>
      <c r="D67" s="111"/>
      <c r="E67" s="112"/>
      <c r="F67" s="111"/>
    </row>
    <row r="68" spans="1:6" s="74" customFormat="1" ht="18.75">
      <c r="A68" s="144" t="s">
        <v>476</v>
      </c>
      <c r="B68" s="62" t="s">
        <v>477</v>
      </c>
      <c r="C68" s="84">
        <f>'прил 13 '!E602</f>
        <v>50000</v>
      </c>
      <c r="D68" s="111"/>
      <c r="E68" s="112"/>
      <c r="F68" s="111"/>
    </row>
    <row r="69" spans="1:6" s="3" customFormat="1" ht="37.5">
      <c r="A69" s="44" t="s">
        <v>523</v>
      </c>
      <c r="B69" s="45" t="s">
        <v>524</v>
      </c>
      <c r="C69" s="85">
        <f>C70</f>
        <v>10797000</v>
      </c>
      <c r="D69" s="168"/>
      <c r="E69" s="87"/>
      <c r="F69" s="168"/>
    </row>
    <row r="70" spans="1:6" s="74" customFormat="1" ht="23.25" customHeight="1">
      <c r="A70" s="77" t="s">
        <v>525</v>
      </c>
      <c r="B70" s="62">
        <v>1895800000</v>
      </c>
      <c r="C70" s="84">
        <f>'прил 13 '!E289</f>
        <v>10797000</v>
      </c>
      <c r="D70" s="111"/>
      <c r="E70" s="112"/>
      <c r="F70" s="111"/>
    </row>
    <row r="71" spans="1:6" s="3" customFormat="1" ht="37.5" customHeight="1">
      <c r="A71" s="44" t="s">
        <v>533</v>
      </c>
      <c r="B71" s="45" t="s">
        <v>534</v>
      </c>
      <c r="C71" s="85">
        <f>C72+C74</f>
        <v>22768309.42</v>
      </c>
      <c r="D71" s="168"/>
      <c r="E71" s="87"/>
      <c r="F71" s="168"/>
    </row>
    <row r="72" spans="1:6" s="3" customFormat="1" ht="37.5" customHeight="1">
      <c r="A72" s="170" t="s">
        <v>565</v>
      </c>
      <c r="B72" s="172">
        <v>1910000000</v>
      </c>
      <c r="C72" s="94">
        <f>C73</f>
        <v>6967934.4</v>
      </c>
      <c r="D72" s="168"/>
      <c r="E72" s="87"/>
      <c r="F72" s="168"/>
    </row>
    <row r="73" spans="1:6" s="3" customFormat="1" ht="18.75" customHeight="1">
      <c r="A73" s="171" t="s">
        <v>564</v>
      </c>
      <c r="B73" s="173" t="s">
        <v>567</v>
      </c>
      <c r="C73" s="84">
        <f>'прил 13 '!E301</f>
        <v>6967934.4</v>
      </c>
      <c r="D73" s="168"/>
      <c r="E73" s="86"/>
      <c r="F73" s="168"/>
    </row>
    <row r="74" spans="1:6" s="3" customFormat="1" ht="37.5" customHeight="1">
      <c r="A74" s="170" t="s">
        <v>569</v>
      </c>
      <c r="B74" s="172">
        <v>1920000000</v>
      </c>
      <c r="C74" s="94">
        <f>C75</f>
        <v>15800375.02</v>
      </c>
      <c r="D74" s="168"/>
      <c r="E74" s="87"/>
      <c r="F74" s="168"/>
    </row>
    <row r="75" spans="1:3" ht="37.5" customHeight="1">
      <c r="A75" s="61" t="s">
        <v>570</v>
      </c>
      <c r="B75" s="173">
        <v>1925900000</v>
      </c>
      <c r="C75" s="84">
        <f>'прил 13 '!E309</f>
        <v>15800375.02</v>
      </c>
    </row>
    <row r="76" spans="1:11" ht="18.75">
      <c r="A76" s="310" t="s">
        <v>118</v>
      </c>
      <c r="B76" s="310"/>
      <c r="C76" s="95">
        <f>C9+C28+C33+C36+C39+C42+C46+C50+C54+C56+C58+C60+C62+C65+C67+C69+C71+C52</f>
        <v>798481041.7199999</v>
      </c>
      <c r="D76" s="5"/>
      <c r="F76" s="5"/>
      <c r="G76" s="4"/>
      <c r="H76" s="4"/>
      <c r="I76" s="4"/>
      <c r="J76" s="69"/>
      <c r="K76" s="69"/>
    </row>
    <row r="77" spans="1:11" ht="18.75">
      <c r="A77" s="52"/>
      <c r="B77" s="52"/>
      <c r="C77" s="52"/>
      <c r="E77" s="6"/>
      <c r="F77" s="6"/>
      <c r="G77" s="2"/>
      <c r="H77" s="2"/>
      <c r="I77" s="4"/>
      <c r="J77" s="2"/>
      <c r="K77" s="4"/>
    </row>
    <row r="78" spans="1:11" ht="18.75">
      <c r="A78" s="311"/>
      <c r="B78" s="311"/>
      <c r="C78" s="311"/>
      <c r="E78" s="6"/>
      <c r="F78" s="6"/>
      <c r="G78" s="2"/>
      <c r="H78" s="4"/>
      <c r="I78" s="2"/>
      <c r="J78" s="2"/>
      <c r="K78" s="4"/>
    </row>
    <row r="79" ht="18.75">
      <c r="C79" s="58">
        <f>'прил 13 '!E14+'прил 13 '!E19+'прил 13 '!E34+'прил 13 '!E41+'прил 13 '!E47+'прил 13 '!E62+'прил 13 '!E110+'прил 13 '!E165+'прил 13 '!E175+'прил 13 '!E180+'прил 13 '!E186+'прил 13 '!E192+'прил 13 '!E236+'прил 13 '!E529+'прил 13 '!E549+'прил 13 '!E562</f>
        <v>154966367.99</v>
      </c>
    </row>
    <row r="80" ht="18.75">
      <c r="C80" s="58">
        <f>C76+C79</f>
        <v>953447409.7099999</v>
      </c>
    </row>
    <row r="83" ht="18.75">
      <c r="A83" s="54" t="s">
        <v>51</v>
      </c>
    </row>
    <row r="84" spans="1:2" ht="18.75">
      <c r="A84" s="54" t="s">
        <v>868</v>
      </c>
      <c r="B84" s="290">
        <f>C76/C80*100</f>
        <v>83.74673144928522</v>
      </c>
    </row>
  </sheetData>
  <sheetProtection/>
  <mergeCells count="4">
    <mergeCell ref="A78:C78"/>
    <mergeCell ref="A5:C5"/>
    <mergeCell ref="A6:C6"/>
    <mergeCell ref="A76:B76"/>
  </mergeCells>
  <printOptions/>
  <pageMargins left="0.984251968503937" right="0.984251968503937" top="0.7480314960629921" bottom="0.7480314960629921" header="0.31496062992125984" footer="0.31496062992125984"/>
  <pageSetup fitToHeight="0" fitToWidth="1" horizontalDpi="600" verticalDpi="600" orientation="portrait" paperSize="9" scale="61" r:id="rId2"/>
  <colBreaks count="1" manualBreakCount="1">
    <brk id="3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5"/>
  <sheetViews>
    <sheetView tabSelected="1" view="pageBreakPreview" zoomScale="86" zoomScaleSheetLayoutView="86" zoomScalePageLayoutView="0" workbookViewId="0" topLeftCell="A1">
      <selection activeCell="F83" sqref="F83"/>
    </sheetView>
  </sheetViews>
  <sheetFormatPr defaultColWidth="9.140625" defaultRowHeight="15"/>
  <cols>
    <col min="1" max="1" width="73.421875" style="135" customWidth="1"/>
    <col min="2" max="2" width="14.8515625" style="54" customWidth="1"/>
    <col min="3" max="3" width="19.00390625" style="54" customWidth="1"/>
    <col min="4" max="4" width="18.7109375" style="135" customWidth="1"/>
    <col min="5" max="5" width="10.00390625" style="5" customWidth="1"/>
    <col min="6" max="7" width="17.57421875" style="11" customWidth="1"/>
    <col min="8" max="9" width="11.28125" style="1" bestFit="1" customWidth="1"/>
    <col min="10" max="10" width="13.57421875" style="1" customWidth="1"/>
    <col min="11" max="11" width="13.421875" style="1" customWidth="1"/>
    <col min="12" max="244" width="9.140625" style="1" customWidth="1"/>
    <col min="245" max="245" width="69.8515625" style="1" customWidth="1"/>
    <col min="246" max="246" width="9.7109375" style="1" customWidth="1"/>
    <col min="247" max="250" width="0" style="1" hidden="1" customWidth="1"/>
    <col min="251" max="251" width="13.8515625" style="1" customWidth="1"/>
    <col min="252" max="16384" width="0" style="1" hidden="1" customWidth="1"/>
  </cols>
  <sheetData>
    <row r="1" ht="18.75">
      <c r="D1" s="75" t="s">
        <v>465</v>
      </c>
    </row>
    <row r="2" ht="18.75">
      <c r="D2" s="75" t="s">
        <v>849</v>
      </c>
    </row>
    <row r="3" ht="18.75">
      <c r="D3" s="75" t="s">
        <v>675</v>
      </c>
    </row>
    <row r="4" ht="18.75">
      <c r="D4" s="75"/>
    </row>
    <row r="5" spans="1:4" ht="18.75">
      <c r="A5" s="303" t="s">
        <v>196</v>
      </c>
      <c r="B5" s="303"/>
      <c r="C5" s="303"/>
      <c r="D5" s="303"/>
    </row>
    <row r="6" spans="1:4" ht="18.75">
      <c r="A6" s="300" t="s">
        <v>466</v>
      </c>
      <c r="B6" s="300"/>
      <c r="C6" s="300"/>
      <c r="D6" s="300"/>
    </row>
    <row r="7" spans="1:4" ht="18.75">
      <c r="A7" s="300" t="s">
        <v>864</v>
      </c>
      <c r="B7" s="300"/>
      <c r="C7" s="300"/>
      <c r="D7" s="300"/>
    </row>
    <row r="8" spans="1:7" s="10" customFormat="1" ht="18.75">
      <c r="A8" s="138"/>
      <c r="B8" s="147"/>
      <c r="C8" s="139"/>
      <c r="D8" s="66" t="s">
        <v>411</v>
      </c>
      <c r="E8" s="13"/>
      <c r="F8" s="12"/>
      <c r="G8" s="12"/>
    </row>
    <row r="9" spans="1:4" ht="37.5">
      <c r="A9" s="43" t="s">
        <v>243</v>
      </c>
      <c r="B9" s="43" t="s">
        <v>3</v>
      </c>
      <c r="C9" s="43" t="s">
        <v>484</v>
      </c>
      <c r="D9" s="43" t="s">
        <v>773</v>
      </c>
    </row>
    <row r="10" spans="1:11" ht="39.75" customHeight="1">
      <c r="A10" s="44" t="s">
        <v>398</v>
      </c>
      <c r="B10" s="45" t="s">
        <v>138</v>
      </c>
      <c r="C10" s="85">
        <f>C11+C15+C20+C24+C25+C26</f>
        <v>586355696.06</v>
      </c>
      <c r="D10" s="85">
        <f>D11+D15+D20+D24+D25+D26</f>
        <v>605224724.99</v>
      </c>
      <c r="E10" s="6"/>
      <c r="F10" s="6">
        <f>'прил 14 '!E544</f>
        <v>586355696.06</v>
      </c>
      <c r="G10" s="6">
        <f>'прил 14 '!F544</f>
        <v>605224724.99</v>
      </c>
      <c r="H10" s="4"/>
      <c r="I10" s="2"/>
      <c r="J10" s="2"/>
      <c r="K10" s="4"/>
    </row>
    <row r="11" spans="1:11" ht="35.25" customHeight="1">
      <c r="A11" s="59" t="s">
        <v>421</v>
      </c>
      <c r="B11" s="60" t="s">
        <v>139</v>
      </c>
      <c r="C11" s="94">
        <f>C12+C13+C14</f>
        <v>139826960</v>
      </c>
      <c r="D11" s="94">
        <f>D12+D13+D14</f>
        <v>144706712.1</v>
      </c>
      <c r="E11" s="6"/>
      <c r="F11" s="6">
        <f>C10-F10</f>
        <v>0</v>
      </c>
      <c r="G11" s="6">
        <f>D10-G10</f>
        <v>0</v>
      </c>
      <c r="H11" s="4"/>
      <c r="I11" s="2"/>
      <c r="J11" s="2"/>
      <c r="K11" s="4"/>
    </row>
    <row r="12" spans="1:11" ht="36" customHeight="1">
      <c r="A12" s="61" t="s">
        <v>202</v>
      </c>
      <c r="B12" s="62" t="s">
        <v>220</v>
      </c>
      <c r="C12" s="84">
        <f>'прил 12'!F489</f>
        <v>134598391</v>
      </c>
      <c r="D12" s="84">
        <f>'прил 12'!G489</f>
        <v>140978143.1</v>
      </c>
      <c r="E12" s="6"/>
      <c r="F12" s="6"/>
      <c r="G12" s="6"/>
      <c r="H12" s="4"/>
      <c r="I12" s="2"/>
      <c r="J12" s="2"/>
      <c r="K12" s="4"/>
    </row>
    <row r="13" spans="1:11" ht="37.5">
      <c r="A13" s="61" t="s">
        <v>203</v>
      </c>
      <c r="B13" s="62" t="s">
        <v>222</v>
      </c>
      <c r="C13" s="84">
        <f>'прил 14 '!E314</f>
        <v>2049500</v>
      </c>
      <c r="D13" s="84">
        <f>'прил 14 '!F314</f>
        <v>549500</v>
      </c>
      <c r="E13" s="6"/>
      <c r="F13" s="6"/>
      <c r="G13" s="6"/>
      <c r="H13" s="4"/>
      <c r="I13" s="2"/>
      <c r="J13" s="2"/>
      <c r="K13" s="4"/>
    </row>
    <row r="14" spans="1:11" ht="21" customHeight="1">
      <c r="A14" s="63" t="s">
        <v>204</v>
      </c>
      <c r="B14" s="62" t="s">
        <v>235</v>
      </c>
      <c r="C14" s="84">
        <f>'прил 14 '!E490</f>
        <v>3179069</v>
      </c>
      <c r="D14" s="84">
        <f>'прил 14 '!F490</f>
        <v>3179069</v>
      </c>
      <c r="E14" s="6"/>
      <c r="F14" s="6"/>
      <c r="G14" s="6"/>
      <c r="H14" s="4"/>
      <c r="I14" s="2"/>
      <c r="J14" s="2"/>
      <c r="K14" s="4"/>
    </row>
    <row r="15" spans="1:11" ht="37.5" customHeight="1">
      <c r="A15" s="64" t="s">
        <v>422</v>
      </c>
      <c r="B15" s="60" t="s">
        <v>146</v>
      </c>
      <c r="C15" s="94">
        <f>C16+C17+C18+C19</f>
        <v>395034797.06</v>
      </c>
      <c r="D15" s="94">
        <f>D16+D17+D18+D19</f>
        <v>409024070.89</v>
      </c>
      <c r="E15" s="6"/>
      <c r="F15" s="6"/>
      <c r="G15" s="6"/>
      <c r="H15" s="4"/>
      <c r="I15" s="2"/>
      <c r="J15" s="2"/>
      <c r="K15" s="4"/>
    </row>
    <row r="16" spans="1:11" ht="33.75" customHeight="1">
      <c r="A16" s="61" t="s">
        <v>205</v>
      </c>
      <c r="B16" s="62" t="s">
        <v>223</v>
      </c>
      <c r="C16" s="84">
        <f>'прил 14 '!E333</f>
        <v>383315369.17</v>
      </c>
      <c r="D16" s="84">
        <f>'прил 14 '!F333</f>
        <v>398004643</v>
      </c>
      <c r="E16" s="6"/>
      <c r="F16" s="6"/>
      <c r="G16" s="6"/>
      <c r="H16" s="4"/>
      <c r="I16" s="2"/>
      <c r="J16" s="2"/>
      <c r="K16" s="4"/>
    </row>
    <row r="17" spans="1:11" ht="37.5">
      <c r="A17" s="63" t="s">
        <v>206</v>
      </c>
      <c r="B17" s="62" t="s">
        <v>221</v>
      </c>
      <c r="C17" s="84">
        <f>'прил 12'!F538+'прил 12'!F588</f>
        <v>1432800</v>
      </c>
      <c r="D17" s="84">
        <f>'прил 12'!G538+'прил 12'!G588</f>
        <v>732800</v>
      </c>
      <c r="E17" s="6"/>
      <c r="F17" s="6"/>
      <c r="G17" s="6"/>
      <c r="H17" s="4"/>
      <c r="I17" s="2"/>
      <c r="J17" s="2"/>
      <c r="K17" s="4"/>
    </row>
    <row r="18" spans="1:11" ht="37.5">
      <c r="A18" s="63" t="s">
        <v>248</v>
      </c>
      <c r="B18" s="62" t="s">
        <v>224</v>
      </c>
      <c r="C18" s="84">
        <f>'прил 12'!F554+'прил 12'!F592</f>
        <v>8036150</v>
      </c>
      <c r="D18" s="84">
        <f>'прил 12'!G554+'прил 12'!G592</f>
        <v>8036150</v>
      </c>
      <c r="E18" s="6"/>
      <c r="F18" s="6"/>
      <c r="G18" s="6"/>
      <c r="H18" s="4"/>
      <c r="I18" s="2"/>
      <c r="J18" s="2"/>
      <c r="K18" s="4"/>
    </row>
    <row r="19" spans="1:11" ht="18.75">
      <c r="A19" s="178" t="s">
        <v>480</v>
      </c>
      <c r="B19" s="62" t="s">
        <v>314</v>
      </c>
      <c r="C19" s="84">
        <f>'прил 14 '!E363</f>
        <v>2250477.89</v>
      </c>
      <c r="D19" s="84">
        <f>'прил 14 '!F363</f>
        <v>2250477.89</v>
      </c>
      <c r="E19" s="6"/>
      <c r="F19" s="6"/>
      <c r="G19" s="6"/>
      <c r="H19" s="4"/>
      <c r="I19" s="2"/>
      <c r="J19" s="2"/>
      <c r="K19" s="4"/>
    </row>
    <row r="20" spans="1:11" ht="38.25" customHeight="1">
      <c r="A20" s="64" t="s">
        <v>404</v>
      </c>
      <c r="B20" s="60" t="s">
        <v>149</v>
      </c>
      <c r="C20" s="94">
        <f>C21+C22+C23</f>
        <v>28310464</v>
      </c>
      <c r="D20" s="94">
        <f>D21+D22+D23</f>
        <v>28310467</v>
      </c>
      <c r="E20" s="6"/>
      <c r="F20" s="6"/>
      <c r="G20" s="6"/>
      <c r="H20" s="4"/>
      <c r="I20" s="2"/>
      <c r="J20" s="2"/>
      <c r="K20" s="4"/>
    </row>
    <row r="21" spans="1:11" ht="37.5">
      <c r="A21" s="61" t="s">
        <v>207</v>
      </c>
      <c r="B21" s="62" t="s">
        <v>225</v>
      </c>
      <c r="C21" s="84">
        <f>'прил 14 '!E370</f>
        <v>26996964</v>
      </c>
      <c r="D21" s="84">
        <f>'прил 14 '!F370</f>
        <v>26996967</v>
      </c>
      <c r="E21" s="6"/>
      <c r="F21" s="6"/>
      <c r="G21" s="6"/>
      <c r="H21" s="4"/>
      <c r="I21" s="2"/>
      <c r="J21" s="2"/>
      <c r="K21" s="4"/>
    </row>
    <row r="22" spans="1:11" ht="37.5">
      <c r="A22" s="61" t="s">
        <v>208</v>
      </c>
      <c r="B22" s="62" t="s">
        <v>226</v>
      </c>
      <c r="C22" s="84">
        <f>'прил 14 '!E374</f>
        <v>110500</v>
      </c>
      <c r="D22" s="84">
        <f>'прил 14 '!F374</f>
        <v>110500</v>
      </c>
      <c r="E22" s="6"/>
      <c r="F22" s="6"/>
      <c r="G22" s="6"/>
      <c r="H22" s="4"/>
      <c r="I22" s="2"/>
      <c r="J22" s="2"/>
      <c r="K22" s="4"/>
    </row>
    <row r="23" spans="1:11" ht="56.25">
      <c r="A23" s="46" t="s">
        <v>780</v>
      </c>
      <c r="B23" s="62" t="s">
        <v>781</v>
      </c>
      <c r="C23" s="84">
        <f>'прил 14 '!E381</f>
        <v>1203000</v>
      </c>
      <c r="D23" s="84">
        <f>'прил 14 '!F381</f>
        <v>1203000</v>
      </c>
      <c r="E23" s="6"/>
      <c r="F23" s="6"/>
      <c r="G23" s="6"/>
      <c r="H23" s="4"/>
      <c r="I23" s="2"/>
      <c r="J23" s="2"/>
      <c r="K23" s="4"/>
    </row>
    <row r="24" spans="1:11" ht="37.5">
      <c r="A24" s="61" t="s">
        <v>209</v>
      </c>
      <c r="B24" s="62" t="s">
        <v>227</v>
      </c>
      <c r="C24" s="84">
        <f>'прил 14 '!E418</f>
        <v>21748475</v>
      </c>
      <c r="D24" s="84">
        <f>'прил 14 '!F418</f>
        <v>21748475</v>
      </c>
      <c r="E24" s="6"/>
      <c r="F24" s="6"/>
      <c r="G24" s="6"/>
      <c r="H24" s="4"/>
      <c r="I24" s="2"/>
      <c r="J24" s="2"/>
      <c r="K24" s="4"/>
    </row>
    <row r="25" spans="1:11" ht="23.25" customHeight="1">
      <c r="A25" s="61" t="s">
        <v>239</v>
      </c>
      <c r="B25" s="62" t="s">
        <v>238</v>
      </c>
      <c r="C25" s="84">
        <f>'прил 14 '!E412</f>
        <v>125000</v>
      </c>
      <c r="D25" s="84">
        <f>'прил 14 '!F412</f>
        <v>125000</v>
      </c>
      <c r="E25" s="6"/>
      <c r="F25" s="6"/>
      <c r="G25" s="6"/>
      <c r="H25" s="4"/>
      <c r="I25" s="2"/>
      <c r="J25" s="2"/>
      <c r="K25" s="4"/>
    </row>
    <row r="26" spans="1:11" ht="18.75">
      <c r="A26" s="71" t="s">
        <v>764</v>
      </c>
      <c r="B26" s="62" t="s">
        <v>762</v>
      </c>
      <c r="C26" s="84">
        <f>'прил 14 '!E469</f>
        <v>1310000</v>
      </c>
      <c r="D26" s="84">
        <f>'прил 14 '!F469</f>
        <v>1310000</v>
      </c>
      <c r="E26" s="6"/>
      <c r="F26" s="6"/>
      <c r="G26" s="6"/>
      <c r="H26" s="4"/>
      <c r="I26" s="2"/>
      <c r="J26" s="2"/>
      <c r="K26" s="4"/>
    </row>
    <row r="27" spans="1:11" ht="39.75" customHeight="1">
      <c r="A27" s="44" t="s">
        <v>423</v>
      </c>
      <c r="B27" s="45" t="s">
        <v>136</v>
      </c>
      <c r="C27" s="85">
        <f>C28+C29+C30+C31+C32</f>
        <v>60009573.906</v>
      </c>
      <c r="D27" s="85">
        <f>D28+D29+D30+D31+D32</f>
        <v>62782665.866000004</v>
      </c>
      <c r="E27" s="6"/>
      <c r="F27" s="6">
        <f>'прил 14 '!E545</f>
        <v>60009573.906</v>
      </c>
      <c r="G27" s="6">
        <f>'прил 14 '!F545</f>
        <v>62782665.866</v>
      </c>
      <c r="H27" s="4"/>
      <c r="I27" s="2"/>
      <c r="J27" s="2"/>
      <c r="K27" s="4"/>
    </row>
    <row r="28" spans="1:11" ht="18.75" customHeight="1">
      <c r="A28" s="61" t="s">
        <v>210</v>
      </c>
      <c r="B28" s="62" t="s">
        <v>228</v>
      </c>
      <c r="C28" s="84">
        <f>'прил 12'!F351</f>
        <v>9978834.73</v>
      </c>
      <c r="D28" s="84">
        <f>'прил 12'!G351</f>
        <v>10589257.89</v>
      </c>
      <c r="E28" s="6"/>
      <c r="F28" s="6">
        <f>C27-F27</f>
        <v>0</v>
      </c>
      <c r="G28" s="6">
        <f>D27-G27</f>
        <v>0</v>
      </c>
      <c r="H28" s="4"/>
      <c r="I28" s="2"/>
      <c r="J28" s="2"/>
      <c r="K28" s="4"/>
    </row>
    <row r="29" spans="1:11" ht="36.75" customHeight="1">
      <c r="A29" s="61" t="s">
        <v>207</v>
      </c>
      <c r="B29" s="62" t="s">
        <v>229</v>
      </c>
      <c r="C29" s="84">
        <f>'прил 14 '!E386</f>
        <v>19052341.36</v>
      </c>
      <c r="D29" s="84">
        <f>'прил 14 '!F386</f>
        <v>19955093.4</v>
      </c>
      <c r="E29" s="6"/>
      <c r="F29" s="6"/>
      <c r="G29" s="6"/>
      <c r="H29" s="4"/>
      <c r="I29" s="2"/>
      <c r="J29" s="2"/>
      <c r="K29" s="4"/>
    </row>
    <row r="30" spans="1:11" ht="33" customHeight="1">
      <c r="A30" s="61" t="s">
        <v>211</v>
      </c>
      <c r="B30" s="62" t="s">
        <v>230</v>
      </c>
      <c r="C30" s="84">
        <f>'прил 14 '!E456</f>
        <v>746500</v>
      </c>
      <c r="D30" s="84">
        <f>'прил 14 '!F456</f>
        <v>746500</v>
      </c>
      <c r="E30" s="6"/>
      <c r="F30" s="6"/>
      <c r="G30" s="6"/>
      <c r="H30" s="4"/>
      <c r="I30" s="2"/>
      <c r="J30" s="2"/>
      <c r="K30" s="4"/>
    </row>
    <row r="31" spans="1:11" ht="24" customHeight="1">
      <c r="A31" s="142" t="s">
        <v>619</v>
      </c>
      <c r="B31" s="62" t="s">
        <v>620</v>
      </c>
      <c r="C31" s="84">
        <f>'прил 14 '!E393</f>
        <v>4494748.616</v>
      </c>
      <c r="D31" s="84">
        <f>'прил 14 '!F393</f>
        <v>4494748.616</v>
      </c>
      <c r="E31" s="6"/>
      <c r="F31" s="6"/>
      <c r="G31" s="6"/>
      <c r="H31" s="4"/>
      <c r="I31" s="2"/>
      <c r="J31" s="2"/>
      <c r="K31" s="4"/>
    </row>
    <row r="32" spans="1:11" ht="35.25" customHeight="1">
      <c r="A32" s="61" t="s">
        <v>700</v>
      </c>
      <c r="B32" s="62" t="s">
        <v>699</v>
      </c>
      <c r="C32" s="84">
        <f>'прил 14 '!E443</f>
        <v>25737149.2</v>
      </c>
      <c r="D32" s="84">
        <f>'прил 14 '!F443</f>
        <v>26997065.96</v>
      </c>
      <c r="E32" s="6"/>
      <c r="F32" s="6"/>
      <c r="G32" s="6"/>
      <c r="H32" s="4"/>
      <c r="I32" s="2"/>
      <c r="J32" s="2"/>
      <c r="K32" s="4"/>
    </row>
    <row r="33" spans="1:11" ht="36.75" customHeight="1">
      <c r="A33" s="44" t="s">
        <v>359</v>
      </c>
      <c r="B33" s="45" t="s">
        <v>135</v>
      </c>
      <c r="C33" s="85">
        <f>C34+C35</f>
        <v>470000</v>
      </c>
      <c r="D33" s="85">
        <f>D34+D35</f>
        <v>470000</v>
      </c>
      <c r="E33" s="6"/>
      <c r="F33" s="6">
        <f>'прил 14 '!E546</f>
        <v>470000</v>
      </c>
      <c r="G33" s="6">
        <f>'прил 14 '!F546</f>
        <v>470000</v>
      </c>
      <c r="H33" s="4"/>
      <c r="I33" s="2"/>
      <c r="J33" s="2"/>
      <c r="K33" s="4"/>
    </row>
    <row r="34" spans="1:11" ht="56.25">
      <c r="A34" s="61" t="s">
        <v>424</v>
      </c>
      <c r="B34" s="62" t="s">
        <v>395</v>
      </c>
      <c r="C34" s="83">
        <f>'прил 12'!F321</f>
        <v>440000</v>
      </c>
      <c r="D34" s="83">
        <f>'прил 12'!G321</f>
        <v>440000</v>
      </c>
      <c r="E34" s="6"/>
      <c r="F34" s="6">
        <f>C33-F33</f>
        <v>0</v>
      </c>
      <c r="G34" s="6">
        <f>D33-G33</f>
        <v>0</v>
      </c>
      <c r="H34" s="4"/>
      <c r="I34" s="2"/>
      <c r="J34" s="2"/>
      <c r="K34" s="4"/>
    </row>
    <row r="35" spans="1:11" ht="31.5" customHeight="1">
      <c r="A35" s="61" t="s">
        <v>249</v>
      </c>
      <c r="B35" s="62" t="s">
        <v>247</v>
      </c>
      <c r="C35" s="84">
        <f>'прил 12'!F325</f>
        <v>30000</v>
      </c>
      <c r="D35" s="84">
        <f>'прил 12'!G325</f>
        <v>30000</v>
      </c>
      <c r="E35" s="6"/>
      <c r="F35" s="6"/>
      <c r="G35" s="6"/>
      <c r="H35" s="4"/>
      <c r="I35" s="2"/>
      <c r="J35" s="2"/>
      <c r="K35" s="4"/>
    </row>
    <row r="36" spans="1:11" ht="38.25" customHeight="1">
      <c r="A36" s="44" t="s">
        <v>425</v>
      </c>
      <c r="B36" s="45" t="s">
        <v>200</v>
      </c>
      <c r="C36" s="85">
        <f>C37+C38</f>
        <v>829482.2</v>
      </c>
      <c r="D36" s="85">
        <f>D37+D38</f>
        <v>985459.8</v>
      </c>
      <c r="E36" s="6"/>
      <c r="F36" s="6">
        <f>'прил 14 '!E547</f>
        <v>829482.2</v>
      </c>
      <c r="G36" s="6">
        <f>'прил 14 '!F547</f>
        <v>985459.8</v>
      </c>
      <c r="H36" s="4"/>
      <c r="I36" s="2"/>
      <c r="J36" s="2"/>
      <c r="K36" s="4"/>
    </row>
    <row r="37" spans="1:11" ht="39" customHeight="1">
      <c r="A37" s="61" t="s">
        <v>213</v>
      </c>
      <c r="B37" s="62" t="s">
        <v>231</v>
      </c>
      <c r="C37" s="84">
        <f>'прил 12'!F424</f>
        <v>661000</v>
      </c>
      <c r="D37" s="84">
        <f>'прил 12'!G424</f>
        <v>661000</v>
      </c>
      <c r="E37" s="6"/>
      <c r="F37" s="6">
        <f>C36-F36</f>
        <v>0</v>
      </c>
      <c r="G37" s="6">
        <f>D36-G36</f>
        <v>0</v>
      </c>
      <c r="H37" s="4"/>
      <c r="I37" s="2"/>
      <c r="J37" s="2"/>
      <c r="K37" s="4"/>
    </row>
    <row r="38" spans="1:11" ht="39" customHeight="1">
      <c r="A38" s="63" t="s">
        <v>306</v>
      </c>
      <c r="B38" s="62" t="s">
        <v>304</v>
      </c>
      <c r="C38" s="84">
        <f>'прил 12'!F430</f>
        <v>168482.2</v>
      </c>
      <c r="D38" s="84">
        <f>'прил 12'!G430</f>
        <v>324459.8</v>
      </c>
      <c r="E38" s="6"/>
      <c r="F38" s="6"/>
      <c r="G38" s="6"/>
      <c r="H38" s="4"/>
      <c r="I38" s="2"/>
      <c r="J38" s="2"/>
      <c r="K38" s="4"/>
    </row>
    <row r="39" spans="1:11" ht="36" customHeight="1">
      <c r="A39" s="44" t="s">
        <v>374</v>
      </c>
      <c r="B39" s="45" t="s">
        <v>129</v>
      </c>
      <c r="C39" s="85">
        <f>C40</f>
        <v>150000</v>
      </c>
      <c r="D39" s="85">
        <f>D40</f>
        <v>150000</v>
      </c>
      <c r="E39" s="6"/>
      <c r="F39" s="6">
        <f>'прил 14 '!E548</f>
        <v>150000</v>
      </c>
      <c r="G39" s="6">
        <f>'прил 14 '!F548</f>
        <v>150000</v>
      </c>
      <c r="H39" s="4"/>
      <c r="I39" s="2"/>
      <c r="J39" s="2"/>
      <c r="K39" s="4"/>
    </row>
    <row r="40" spans="1:11" ht="37.5">
      <c r="A40" s="63" t="s">
        <v>426</v>
      </c>
      <c r="B40" s="62" t="s">
        <v>416</v>
      </c>
      <c r="C40" s="84">
        <f>'прил 12'!F388</f>
        <v>150000</v>
      </c>
      <c r="D40" s="84">
        <f>'прил 12'!G388</f>
        <v>150000</v>
      </c>
      <c r="E40" s="6"/>
      <c r="F40" s="6">
        <f>C39-F39</f>
        <v>0</v>
      </c>
      <c r="G40" s="6">
        <f>D39-G39</f>
        <v>0</v>
      </c>
      <c r="H40" s="4"/>
      <c r="I40" s="2"/>
      <c r="J40" s="2"/>
      <c r="K40" s="4"/>
    </row>
    <row r="41" spans="1:11" ht="39" customHeight="1">
      <c r="A41" s="44" t="s">
        <v>427</v>
      </c>
      <c r="B41" s="45" t="s">
        <v>128</v>
      </c>
      <c r="C41" s="85">
        <f>C42+C43+C44</f>
        <v>25159049</v>
      </c>
      <c r="D41" s="85">
        <f>D42+D43+D44</f>
        <v>25159049</v>
      </c>
      <c r="E41" s="6"/>
      <c r="F41" s="6">
        <f>'прил 14 '!E549</f>
        <v>25159049</v>
      </c>
      <c r="G41" s="6">
        <f>'прил 14 '!F549</f>
        <v>25159049</v>
      </c>
      <c r="H41" s="4"/>
      <c r="I41" s="2"/>
      <c r="J41" s="2"/>
      <c r="K41" s="4"/>
    </row>
    <row r="42" spans="1:11" ht="39" customHeight="1">
      <c r="A42" s="63" t="s">
        <v>214</v>
      </c>
      <c r="B42" s="62" t="s">
        <v>316</v>
      </c>
      <c r="C42" s="140">
        <f>'прил 12'!F23+'прил 12'!F64+'прил 12'!F476</f>
        <v>886905</v>
      </c>
      <c r="D42" s="140">
        <f>'прил 12'!G23+'прил 12'!G64+'прил 12'!G476</f>
        <v>886905</v>
      </c>
      <c r="E42" s="6"/>
      <c r="F42" s="6">
        <f>C41-F41</f>
        <v>0</v>
      </c>
      <c r="G42" s="6">
        <f>D41-G41</f>
        <v>0</v>
      </c>
      <c r="H42" s="4"/>
      <c r="I42" s="2"/>
      <c r="J42" s="2"/>
      <c r="K42" s="4"/>
    </row>
    <row r="43" spans="1:11" ht="37.5">
      <c r="A43" s="61" t="s">
        <v>216</v>
      </c>
      <c r="B43" s="62" t="s">
        <v>232</v>
      </c>
      <c r="C43" s="84">
        <f>'прил 12'!F71</f>
        <v>22172144</v>
      </c>
      <c r="D43" s="84">
        <f>'прил 12'!G71</f>
        <v>22172144</v>
      </c>
      <c r="E43" s="6"/>
      <c r="F43" s="6"/>
      <c r="G43" s="6"/>
      <c r="H43" s="4"/>
      <c r="I43" s="2"/>
      <c r="J43" s="2"/>
      <c r="K43" s="4"/>
    </row>
    <row r="44" spans="1:11" ht="18.75">
      <c r="A44" s="219" t="s">
        <v>774</v>
      </c>
      <c r="B44" s="62" t="s">
        <v>271</v>
      </c>
      <c r="C44" s="84">
        <f>'прил 12'!F79</f>
        <v>2100000</v>
      </c>
      <c r="D44" s="84">
        <f>'прил 12'!G79</f>
        <v>2100000</v>
      </c>
      <c r="E44" s="6"/>
      <c r="F44" s="6"/>
      <c r="G44" s="6"/>
      <c r="H44" s="4"/>
      <c r="I44" s="2"/>
      <c r="J44" s="2"/>
      <c r="K44" s="4"/>
    </row>
    <row r="45" spans="1:11" ht="75">
      <c r="A45" s="44" t="s">
        <v>428</v>
      </c>
      <c r="B45" s="45" t="s">
        <v>134</v>
      </c>
      <c r="C45" s="85">
        <f>C46+C47</f>
        <v>16400000</v>
      </c>
      <c r="D45" s="85">
        <f>D46+D47</f>
        <v>12900000</v>
      </c>
      <c r="E45" s="6"/>
      <c r="F45" s="6">
        <f>'прил 14 '!E550</f>
        <v>16400000</v>
      </c>
      <c r="G45" s="6">
        <f>'прил 14 '!F550</f>
        <v>12900000</v>
      </c>
      <c r="H45" s="4"/>
      <c r="I45" s="2"/>
      <c r="J45" s="2"/>
      <c r="K45" s="4"/>
    </row>
    <row r="46" spans="1:11" ht="37.5" customHeight="1">
      <c r="A46" s="61" t="s">
        <v>217</v>
      </c>
      <c r="B46" s="62" t="s">
        <v>351</v>
      </c>
      <c r="C46" s="84">
        <f>'прил 12'!F233+'прил 12'!F311</f>
        <v>15500000</v>
      </c>
      <c r="D46" s="84">
        <f>'прил 12'!G233+'прил 12'!G311</f>
        <v>12000000</v>
      </c>
      <c r="E46" s="6"/>
      <c r="F46" s="6">
        <f>C45-F45</f>
        <v>0</v>
      </c>
      <c r="G46" s="6">
        <f>D45-G45</f>
        <v>0</v>
      </c>
      <c r="H46" s="4"/>
      <c r="I46" s="2"/>
      <c r="J46" s="2"/>
      <c r="K46" s="4"/>
    </row>
    <row r="47" spans="1:11" ht="18.75" customHeight="1">
      <c r="A47" s="65" t="s">
        <v>219</v>
      </c>
      <c r="B47" s="62" t="s">
        <v>233</v>
      </c>
      <c r="C47" s="84">
        <f>'прил 12'!F265</f>
        <v>900000</v>
      </c>
      <c r="D47" s="84">
        <f>'прил 12'!G265</f>
        <v>900000</v>
      </c>
      <c r="E47" s="6"/>
      <c r="F47" s="6"/>
      <c r="G47" s="6"/>
      <c r="H47" s="4"/>
      <c r="I47" s="2"/>
      <c r="J47" s="2"/>
      <c r="K47" s="4"/>
    </row>
    <row r="48" spans="1:11" ht="37.5" customHeight="1">
      <c r="A48" s="115" t="s">
        <v>434</v>
      </c>
      <c r="B48" s="45" t="s">
        <v>131</v>
      </c>
      <c r="C48" s="85">
        <f>C49</f>
        <v>50000</v>
      </c>
      <c r="D48" s="85">
        <f>D49</f>
        <v>50000</v>
      </c>
      <c r="E48" s="6"/>
      <c r="F48" s="6">
        <f>'прил 14 '!E551</f>
        <v>50000</v>
      </c>
      <c r="G48" s="6">
        <f>'прил 14 '!F551</f>
        <v>50000</v>
      </c>
      <c r="H48" s="4"/>
      <c r="I48" s="2"/>
      <c r="J48" s="2"/>
      <c r="K48" s="4"/>
    </row>
    <row r="49" spans="1:11" ht="18.75">
      <c r="A49" s="65" t="s">
        <v>325</v>
      </c>
      <c r="B49" s="62" t="s">
        <v>234</v>
      </c>
      <c r="C49" s="84">
        <f>'прил 12'!F87</f>
        <v>50000</v>
      </c>
      <c r="D49" s="84">
        <f>'прил 12'!G87</f>
        <v>50000</v>
      </c>
      <c r="E49" s="6"/>
      <c r="F49" s="6">
        <f>C48-F48</f>
        <v>0</v>
      </c>
      <c r="G49" s="6">
        <f>D48-G48</f>
        <v>0</v>
      </c>
      <c r="H49" s="4"/>
      <c r="I49" s="2"/>
      <c r="J49" s="2"/>
      <c r="K49" s="4"/>
    </row>
    <row r="50" spans="1:11" ht="56.25">
      <c r="A50" s="44" t="s">
        <v>814</v>
      </c>
      <c r="B50" s="45" t="s">
        <v>415</v>
      </c>
      <c r="C50" s="85">
        <f>C51</f>
        <v>100000</v>
      </c>
      <c r="D50" s="85">
        <f>D51</f>
        <v>100000</v>
      </c>
      <c r="E50" s="6"/>
      <c r="F50" s="6"/>
      <c r="G50" s="6"/>
      <c r="H50" s="4"/>
      <c r="I50" s="2"/>
      <c r="J50" s="2"/>
      <c r="K50" s="4"/>
    </row>
    <row r="51" spans="1:11" ht="37.5">
      <c r="A51" s="77" t="s">
        <v>815</v>
      </c>
      <c r="B51" s="62" t="s">
        <v>417</v>
      </c>
      <c r="C51" s="84">
        <f>'прил 12'!F206</f>
        <v>100000</v>
      </c>
      <c r="D51" s="84">
        <f>'прил 12'!G206</f>
        <v>100000</v>
      </c>
      <c r="E51" s="6"/>
      <c r="F51" s="6"/>
      <c r="G51" s="6"/>
      <c r="H51" s="4"/>
      <c r="I51" s="2"/>
      <c r="J51" s="2"/>
      <c r="K51" s="4"/>
    </row>
    <row r="52" spans="1:11" ht="39.75" customHeight="1">
      <c r="A52" s="44" t="s">
        <v>429</v>
      </c>
      <c r="B52" s="45" t="s">
        <v>377</v>
      </c>
      <c r="C52" s="85">
        <f>C53</f>
        <v>799931.98</v>
      </c>
      <c r="D52" s="85">
        <f>D53</f>
        <v>799931.98</v>
      </c>
      <c r="E52" s="6"/>
      <c r="F52" s="6">
        <f>'прил 14 '!E553</f>
        <v>799931.98</v>
      </c>
      <c r="G52" s="6">
        <f>'прил 14 '!F553</f>
        <v>799931.98</v>
      </c>
      <c r="H52" s="4"/>
      <c r="I52" s="2"/>
      <c r="J52" s="2"/>
      <c r="K52" s="4"/>
    </row>
    <row r="53" spans="1:11" s="74" customFormat="1" ht="36.75" customHeight="1">
      <c r="A53" s="100" t="s">
        <v>430</v>
      </c>
      <c r="B53" s="62" t="s">
        <v>378</v>
      </c>
      <c r="C53" s="84">
        <f>'прил 12'!F392</f>
        <v>799931.98</v>
      </c>
      <c r="D53" s="84">
        <f>'прил 12'!G392</f>
        <v>799931.98</v>
      </c>
      <c r="E53" s="141"/>
      <c r="F53" s="141">
        <f>C52-F52</f>
        <v>0</v>
      </c>
      <c r="G53" s="141">
        <f>D52-G52</f>
        <v>0</v>
      </c>
      <c r="H53" s="73"/>
      <c r="I53" s="72"/>
      <c r="J53" s="72"/>
      <c r="K53" s="73"/>
    </row>
    <row r="54" spans="1:11" ht="39.75" customHeight="1">
      <c r="A54" s="115" t="s">
        <v>435</v>
      </c>
      <c r="B54" s="45" t="s">
        <v>318</v>
      </c>
      <c r="C54" s="85">
        <f>C55</f>
        <v>4521373.5</v>
      </c>
      <c r="D54" s="85">
        <f>D55</f>
        <v>4521373.5</v>
      </c>
      <c r="E54" s="6"/>
      <c r="F54" s="6">
        <f>'прил 14 '!E554</f>
        <v>4521373.5</v>
      </c>
      <c r="G54" s="6">
        <f>'прил 14 '!F554</f>
        <v>4521373.5</v>
      </c>
      <c r="H54" s="4"/>
      <c r="I54" s="2"/>
      <c r="J54" s="2"/>
      <c r="K54" s="4"/>
    </row>
    <row r="55" spans="1:11" ht="37.5">
      <c r="A55" s="14" t="s">
        <v>250</v>
      </c>
      <c r="B55" s="62" t="s">
        <v>319</v>
      </c>
      <c r="C55" s="84">
        <f>'прил 12'!F28+'прил 12'!F92+'прил 12'!F448</f>
        <v>4521373.5</v>
      </c>
      <c r="D55" s="84">
        <f>'прил 12'!G28+'прил 12'!G92+'прил 12'!G448</f>
        <v>4521373.5</v>
      </c>
      <c r="E55" s="6"/>
      <c r="F55" s="6">
        <f>C54-F54</f>
        <v>0</v>
      </c>
      <c r="G55" s="6">
        <f>D54-G54</f>
        <v>0</v>
      </c>
      <c r="H55" s="4"/>
      <c r="I55" s="2"/>
      <c r="J55" s="2"/>
      <c r="K55" s="4"/>
    </row>
    <row r="56" spans="1:11" ht="75">
      <c r="A56" s="101" t="s">
        <v>335</v>
      </c>
      <c r="B56" s="45" t="s">
        <v>336</v>
      </c>
      <c r="C56" s="85">
        <f>C57</f>
        <v>13157000</v>
      </c>
      <c r="D56" s="85">
        <f>D57</f>
        <v>14166000</v>
      </c>
      <c r="E56" s="6"/>
      <c r="F56" s="6">
        <f>'прил 14 '!E555</f>
        <v>13157000</v>
      </c>
      <c r="G56" s="6">
        <f>'прил 14 '!F555</f>
        <v>14166000</v>
      </c>
      <c r="H56" s="4"/>
      <c r="I56" s="2"/>
      <c r="J56" s="2"/>
      <c r="K56" s="4"/>
    </row>
    <row r="57" spans="1:11" ht="33" customHeight="1">
      <c r="A57" s="65" t="s">
        <v>218</v>
      </c>
      <c r="B57" s="62" t="s">
        <v>338</v>
      </c>
      <c r="C57" s="84">
        <f>'прил 12'!F194</f>
        <v>13157000</v>
      </c>
      <c r="D57" s="84">
        <f>'прил 12'!G194</f>
        <v>14166000</v>
      </c>
      <c r="E57" s="6"/>
      <c r="F57" s="6">
        <f>C56-F56</f>
        <v>0</v>
      </c>
      <c r="G57" s="6">
        <f>D56-G56</f>
        <v>0</v>
      </c>
      <c r="H57" s="4"/>
      <c r="I57" s="2"/>
      <c r="J57" s="2"/>
      <c r="K57" s="4"/>
    </row>
    <row r="58" spans="1:11" ht="76.5" customHeight="1">
      <c r="A58" s="44" t="s">
        <v>438</v>
      </c>
      <c r="B58" s="60" t="s">
        <v>364</v>
      </c>
      <c r="C58" s="94">
        <f>C59</f>
        <v>45000</v>
      </c>
      <c r="D58" s="94">
        <f>D59</f>
        <v>45000</v>
      </c>
      <c r="E58" s="6"/>
      <c r="F58" s="6">
        <f>'прил 14 '!E556</f>
        <v>45000</v>
      </c>
      <c r="G58" s="6">
        <f>'прил 14 '!F556</f>
        <v>45000</v>
      </c>
      <c r="H58" s="4"/>
      <c r="I58" s="2"/>
      <c r="J58" s="2"/>
      <c r="K58" s="4"/>
    </row>
    <row r="59" spans="1:11" ht="36" customHeight="1">
      <c r="A59" s="71" t="s">
        <v>212</v>
      </c>
      <c r="B59" s="62" t="s">
        <v>366</v>
      </c>
      <c r="C59" s="84">
        <f>'прил 12'!F330</f>
        <v>45000</v>
      </c>
      <c r="D59" s="84">
        <f>'прил 12'!G330</f>
        <v>45000</v>
      </c>
      <c r="E59" s="6"/>
      <c r="F59" s="6">
        <f>C58-F58</f>
        <v>0</v>
      </c>
      <c r="G59" s="6">
        <f>D58-G58</f>
        <v>0</v>
      </c>
      <c r="H59" s="4"/>
      <c r="I59" s="2"/>
      <c r="J59" s="2"/>
      <c r="K59" s="4"/>
    </row>
    <row r="60" spans="1:11" ht="75">
      <c r="A60" s="110" t="s">
        <v>392</v>
      </c>
      <c r="B60" s="45" t="s">
        <v>341</v>
      </c>
      <c r="C60" s="85">
        <f>C61+C62</f>
        <v>430000</v>
      </c>
      <c r="D60" s="85">
        <f>D61+D62</f>
        <v>3430000</v>
      </c>
      <c r="E60" s="6"/>
      <c r="F60" s="6">
        <f>'прил 14 '!E557</f>
        <v>430000</v>
      </c>
      <c r="G60" s="6">
        <f>'прил 14 '!F557</f>
        <v>3430000</v>
      </c>
      <c r="H60" s="4"/>
      <c r="I60" s="2"/>
      <c r="J60" s="2"/>
      <c r="K60" s="4"/>
    </row>
    <row r="61" spans="1:11" ht="37.5">
      <c r="A61" s="63" t="s">
        <v>431</v>
      </c>
      <c r="B61" s="62" t="s">
        <v>342</v>
      </c>
      <c r="C61" s="84">
        <f>'прил 12'!F211</f>
        <v>300000</v>
      </c>
      <c r="D61" s="84">
        <f>'прил 12'!G211</f>
        <v>3300000</v>
      </c>
      <c r="E61" s="6"/>
      <c r="F61" s="6">
        <f>C60-F60</f>
        <v>0</v>
      </c>
      <c r="G61" s="6">
        <f>D60-G60</f>
        <v>0</v>
      </c>
      <c r="H61" s="4"/>
      <c r="I61" s="2"/>
      <c r="J61" s="2"/>
      <c r="K61" s="4"/>
    </row>
    <row r="62" spans="1:11" ht="37.5">
      <c r="A62" s="63" t="s">
        <v>391</v>
      </c>
      <c r="B62" s="62" t="s">
        <v>390</v>
      </c>
      <c r="C62" s="84">
        <f>'прил 12'!F215</f>
        <v>130000</v>
      </c>
      <c r="D62" s="84">
        <f>'прил 12'!G215</f>
        <v>130000</v>
      </c>
      <c r="F62" s="5"/>
      <c r="G62" s="6"/>
      <c r="H62" s="4"/>
      <c r="I62" s="4"/>
      <c r="J62" s="4"/>
      <c r="K62" s="4"/>
    </row>
    <row r="63" spans="1:11" ht="38.25" customHeight="1">
      <c r="A63" s="110" t="s">
        <v>383</v>
      </c>
      <c r="B63" s="45" t="s">
        <v>332</v>
      </c>
      <c r="C63" s="85">
        <f>C64</f>
        <v>4100000</v>
      </c>
      <c r="D63" s="85">
        <f>D64</f>
        <v>4100000</v>
      </c>
      <c r="E63" s="6"/>
      <c r="F63" s="6">
        <f>'прил 14 '!E558</f>
        <v>4100000</v>
      </c>
      <c r="G63" s="6">
        <f>'прил 14 '!F558</f>
        <v>4100000</v>
      </c>
      <c r="H63" s="2"/>
      <c r="I63" s="4"/>
      <c r="J63" s="2"/>
      <c r="K63" s="4"/>
    </row>
    <row r="64" spans="1:11" ht="37.5">
      <c r="A64" s="61" t="s">
        <v>215</v>
      </c>
      <c r="B64" s="62" t="s">
        <v>333</v>
      </c>
      <c r="C64" s="84">
        <f>'прил 12'!F100+'прил 12'!F222</f>
        <v>4100000</v>
      </c>
      <c r="D64" s="84">
        <f>'прил 12'!G100+'прил 12'!G222</f>
        <v>4100000</v>
      </c>
      <c r="E64" s="6"/>
      <c r="F64" s="6">
        <f>C63-F63</f>
        <v>0</v>
      </c>
      <c r="G64" s="6">
        <f>D63-G63</f>
        <v>0</v>
      </c>
      <c r="H64" s="4"/>
      <c r="I64" s="2"/>
      <c r="J64" s="2"/>
      <c r="K64" s="4"/>
    </row>
    <row r="65" spans="1:11" ht="63.75" customHeight="1">
      <c r="A65" s="270" t="s">
        <v>865</v>
      </c>
      <c r="B65" s="45" t="s">
        <v>321</v>
      </c>
      <c r="C65" s="85">
        <f>C66</f>
        <v>100000</v>
      </c>
      <c r="D65" s="85">
        <f>D66</f>
        <v>100000</v>
      </c>
      <c r="E65" s="6"/>
      <c r="F65" s="6">
        <f>'прил 14 '!E559</f>
        <v>100000</v>
      </c>
      <c r="G65" s="6">
        <f>'прил 14 '!F559</f>
        <v>100000</v>
      </c>
      <c r="H65" s="4"/>
      <c r="I65" s="2"/>
      <c r="J65" s="2"/>
      <c r="K65" s="4"/>
    </row>
    <row r="66" spans="1:11" ht="43.5" customHeight="1">
      <c r="A66" s="271" t="s">
        <v>845</v>
      </c>
      <c r="B66" s="62" t="s">
        <v>846</v>
      </c>
      <c r="C66" s="84">
        <f>'прил 12'!F188</f>
        <v>100000</v>
      </c>
      <c r="D66" s="84">
        <f>'прил 12'!G188</f>
        <v>100000</v>
      </c>
      <c r="E66" s="6"/>
      <c r="F66" s="6"/>
      <c r="G66" s="6"/>
      <c r="H66" s="4"/>
      <c r="I66" s="2"/>
      <c r="J66" s="2"/>
      <c r="K66" s="4"/>
    </row>
    <row r="67" spans="1:7" ht="39" customHeight="1">
      <c r="A67" s="143" t="s">
        <v>474</v>
      </c>
      <c r="B67" s="45" t="s">
        <v>475</v>
      </c>
      <c r="C67" s="85">
        <f>C68</f>
        <v>50000</v>
      </c>
      <c r="D67" s="85">
        <f>D68</f>
        <v>50000</v>
      </c>
      <c r="F67" s="5">
        <f>'прил 14 '!E560</f>
        <v>50000</v>
      </c>
      <c r="G67" s="5">
        <f>'прил 14 '!F560</f>
        <v>50000</v>
      </c>
    </row>
    <row r="68" spans="1:7" ht="18.75">
      <c r="A68" s="144" t="s">
        <v>476</v>
      </c>
      <c r="B68" s="62" t="s">
        <v>477</v>
      </c>
      <c r="C68" s="84">
        <f>'прил 12'!F441</f>
        <v>50000</v>
      </c>
      <c r="D68" s="84">
        <f>'прил 12'!G441</f>
        <v>50000</v>
      </c>
      <c r="F68" s="5">
        <f>C67-F67</f>
        <v>0</v>
      </c>
      <c r="G68" s="5">
        <f>D67-G67</f>
        <v>0</v>
      </c>
    </row>
    <row r="69" spans="1:7" ht="62.25" customHeight="1">
      <c r="A69" s="44" t="s">
        <v>523</v>
      </c>
      <c r="B69" s="45" t="s">
        <v>524</v>
      </c>
      <c r="C69" s="85">
        <f>C70</f>
        <v>9700000</v>
      </c>
      <c r="D69" s="85">
        <f>D70</f>
        <v>6000000</v>
      </c>
      <c r="F69" s="5">
        <f>'прил 14 '!E561</f>
        <v>9700000</v>
      </c>
      <c r="G69" s="5">
        <f>'прил 14 '!F561</f>
        <v>6000000</v>
      </c>
    </row>
    <row r="70" spans="1:7" ht="37.5">
      <c r="A70" s="77" t="s">
        <v>525</v>
      </c>
      <c r="B70" s="62">
        <v>1895800000</v>
      </c>
      <c r="C70" s="84">
        <f>'прил 12'!F276</f>
        <v>9700000</v>
      </c>
      <c r="D70" s="84">
        <f>'прил 12'!G276</f>
        <v>6000000</v>
      </c>
      <c r="F70" s="5">
        <f>C69-F69</f>
        <v>0</v>
      </c>
      <c r="G70" s="5">
        <f>D69-G69</f>
        <v>0</v>
      </c>
    </row>
    <row r="71" spans="1:7" ht="75">
      <c r="A71" s="44" t="s">
        <v>533</v>
      </c>
      <c r="B71" s="45" t="s">
        <v>534</v>
      </c>
      <c r="C71" s="85">
        <f>C72+C74</f>
        <v>19976792.677</v>
      </c>
      <c r="D71" s="85">
        <f>D72+D74</f>
        <v>19976792.677</v>
      </c>
      <c r="F71" s="5">
        <f>'прил 14 '!E562</f>
        <v>19976792.677</v>
      </c>
      <c r="G71" s="5">
        <f>'прил 14 '!F562</f>
        <v>19976792.677</v>
      </c>
    </row>
    <row r="72" spans="1:7" ht="36" customHeight="1">
      <c r="A72" s="170" t="s">
        <v>565</v>
      </c>
      <c r="B72" s="172">
        <v>1910000000</v>
      </c>
      <c r="C72" s="94">
        <f>C73</f>
        <v>6642788.649999999</v>
      </c>
      <c r="D72" s="94">
        <f>D73</f>
        <v>6642788.65</v>
      </c>
      <c r="F72" s="5"/>
      <c r="G72" s="5"/>
    </row>
    <row r="73" spans="1:7" ht="20.25" customHeight="1">
      <c r="A73" s="171" t="s">
        <v>564</v>
      </c>
      <c r="B73" s="173" t="s">
        <v>567</v>
      </c>
      <c r="C73" s="84">
        <f>'прил 12'!F288</f>
        <v>6642788.649999999</v>
      </c>
      <c r="D73" s="84">
        <f>'прил 12'!G288</f>
        <v>6642788.65</v>
      </c>
      <c r="F73" s="5"/>
      <c r="G73" s="5"/>
    </row>
    <row r="74" spans="1:7" ht="40.5" customHeight="1">
      <c r="A74" s="170" t="s">
        <v>569</v>
      </c>
      <c r="B74" s="172">
        <v>1920000000</v>
      </c>
      <c r="C74" s="94">
        <f>C75</f>
        <v>13334004.027</v>
      </c>
      <c r="D74" s="94">
        <f>D75</f>
        <v>13334004.027</v>
      </c>
      <c r="F74" s="5"/>
      <c r="G74" s="5"/>
    </row>
    <row r="75" spans="1:7" ht="37.5">
      <c r="A75" s="61" t="s">
        <v>570</v>
      </c>
      <c r="B75" s="173">
        <v>1925900000</v>
      </c>
      <c r="C75" s="84">
        <f>'прил 12'!F296</f>
        <v>13334004.027</v>
      </c>
      <c r="D75" s="84">
        <f>'прил 12'!G296</f>
        <v>13334004.027</v>
      </c>
      <c r="F75" s="5"/>
      <c r="G75" s="5"/>
    </row>
    <row r="76" spans="1:7" ht="18.75">
      <c r="A76" s="310" t="s">
        <v>118</v>
      </c>
      <c r="B76" s="310"/>
      <c r="C76" s="95">
        <f>C10+C27+C33+C36+C39+C41+C45+C48+C52+C54+C56+C58+C60+C63+C67+C69+C71+C65+C50</f>
        <v>742403899.3230001</v>
      </c>
      <c r="D76" s="95">
        <f>D10+D27+D33+D36+D39+D41+D45+D48+D52+D54+D56+D58+D60+D63+D67+D69+D71+D65+D50</f>
        <v>761010997.8130001</v>
      </c>
      <c r="F76" s="5">
        <f>'прил 14 '!E614</f>
        <v>742403899.3230001</v>
      </c>
      <c r="G76" s="5">
        <f>'прил 14 '!F614</f>
        <v>761010997.813</v>
      </c>
    </row>
    <row r="78" spans="1:7" ht="18.75">
      <c r="A78" s="135" t="s">
        <v>51</v>
      </c>
      <c r="D78" s="54"/>
      <c r="E78" s="1"/>
      <c r="F78" s="5">
        <f>F76-C76</f>
        <v>0</v>
      </c>
      <c r="G78" s="5">
        <f>G76-D76</f>
        <v>0</v>
      </c>
    </row>
    <row r="82" spans="3:4" ht="18.75">
      <c r="C82" s="58">
        <f>'прил 14 '!E563</f>
        <v>145126643.37</v>
      </c>
      <c r="D82" s="58">
        <f>'прил 14 '!F563</f>
        <v>149483238.81</v>
      </c>
    </row>
    <row r="83" spans="3:4" ht="18.75">
      <c r="C83" s="58">
        <f>'прил 12'!F666</f>
        <v>887530542.693</v>
      </c>
      <c r="D83" s="58">
        <f>'прил 12'!G666</f>
        <v>910494236.6230001</v>
      </c>
    </row>
    <row r="85" spans="3:4" ht="18.75">
      <c r="C85" s="58">
        <f>C76+C82</f>
        <v>887530542.6930001</v>
      </c>
      <c r="D85" s="58">
        <f>D76+D82</f>
        <v>910494236.6230001</v>
      </c>
    </row>
  </sheetData>
  <sheetProtection/>
  <mergeCells count="4">
    <mergeCell ref="A5:D5"/>
    <mergeCell ref="A6:D6"/>
    <mergeCell ref="A7:D7"/>
    <mergeCell ref="A76:B76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68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907"/>
  <sheetViews>
    <sheetView view="pageBreakPreview" zoomScale="86" zoomScaleSheetLayoutView="86" zoomScalePageLayoutView="0" workbookViewId="0" topLeftCell="A1">
      <selection activeCell="D13" sqref="D13"/>
    </sheetView>
  </sheetViews>
  <sheetFormatPr defaultColWidth="9.140625" defaultRowHeight="15"/>
  <cols>
    <col min="1" max="1" width="30.28125" style="15" customWidth="1"/>
    <col min="2" max="2" width="40.421875" style="15" customWidth="1"/>
    <col min="3" max="4" width="20.140625" style="15" customWidth="1"/>
    <col min="5" max="16384" width="9.140625" style="7" customWidth="1"/>
  </cols>
  <sheetData>
    <row r="1" spans="3:4" ht="18.75">
      <c r="C1" s="293"/>
      <c r="D1" s="293"/>
    </row>
    <row r="2" ht="18.75">
      <c r="D2" s="75" t="s">
        <v>274</v>
      </c>
    </row>
    <row r="3" ht="18.75">
      <c r="D3" s="75" t="s">
        <v>849</v>
      </c>
    </row>
    <row r="4" ht="18.75">
      <c r="D4" s="75" t="s">
        <v>675</v>
      </c>
    </row>
    <row r="5" ht="18.75">
      <c r="D5" s="75" t="s">
        <v>851</v>
      </c>
    </row>
    <row r="6" spans="1:4" s="8" customFormat="1" ht="23.25" customHeight="1">
      <c r="A6" s="292" t="s">
        <v>157</v>
      </c>
      <c r="B6" s="292"/>
      <c r="C6" s="292"/>
      <c r="D6" s="292"/>
    </row>
    <row r="7" spans="1:4" ht="28.5" customHeight="1">
      <c r="A7" s="291" t="s">
        <v>560</v>
      </c>
      <c r="B7" s="291"/>
      <c r="C7" s="291"/>
      <c r="D7" s="291"/>
    </row>
    <row r="8" spans="1:4" ht="28.5" customHeight="1">
      <c r="A8" s="291" t="s">
        <v>850</v>
      </c>
      <c r="B8" s="291"/>
      <c r="C8" s="291"/>
      <c r="D8" s="291"/>
    </row>
    <row r="9" spans="1:4" ht="23.25" customHeight="1">
      <c r="A9" s="75"/>
      <c r="D9" s="75" t="s">
        <v>411</v>
      </c>
    </row>
    <row r="10" spans="1:4" ht="62.25" customHeight="1">
      <c r="A10" s="148" t="s">
        <v>159</v>
      </c>
      <c r="B10" s="148" t="s">
        <v>160</v>
      </c>
      <c r="C10" s="148" t="s">
        <v>484</v>
      </c>
      <c r="D10" s="148" t="s">
        <v>773</v>
      </c>
    </row>
    <row r="11" spans="1:8" ht="46.5" customHeight="1">
      <c r="A11" s="18" t="s">
        <v>161</v>
      </c>
      <c r="B11" s="19" t="s">
        <v>162</v>
      </c>
      <c r="C11" s="89">
        <f>C12+C13</f>
        <v>0</v>
      </c>
      <c r="D11" s="89">
        <f>D12+D13</f>
        <v>0</v>
      </c>
      <c r="H11" s="7" t="s">
        <v>51</v>
      </c>
    </row>
    <row r="12" spans="1:4" ht="58.5" customHeight="1">
      <c r="A12" s="18" t="s">
        <v>685</v>
      </c>
      <c r="B12" s="19" t="s">
        <v>559</v>
      </c>
      <c r="C12" s="90">
        <f>-'прил 8'!C57</f>
        <v>-898200992.6899998</v>
      </c>
      <c r="D12" s="116">
        <f>-'прил 8'!D57</f>
        <v>-932464386.6199999</v>
      </c>
    </row>
    <row r="13" spans="1:4" ht="58.5" customHeight="1">
      <c r="A13" s="18" t="s">
        <v>686</v>
      </c>
      <c r="B13" s="19" t="s">
        <v>558</v>
      </c>
      <c r="C13" s="90">
        <f>'прил 12'!F670</f>
        <v>898200992.6899998</v>
      </c>
      <c r="D13" s="90">
        <f>'прил 12'!G670</f>
        <v>932464386.6199999</v>
      </c>
    </row>
    <row r="14" spans="1:4" ht="24.75" customHeight="1">
      <c r="A14" s="18"/>
      <c r="B14" s="20" t="s">
        <v>163</v>
      </c>
      <c r="C14" s="113">
        <f>C11</f>
        <v>0</v>
      </c>
      <c r="D14" s="113">
        <f>D11</f>
        <v>0</v>
      </c>
    </row>
    <row r="15" spans="1:3" ht="51" customHeight="1">
      <c r="A15" s="21"/>
      <c r="B15" s="21"/>
      <c r="C15" s="21"/>
    </row>
    <row r="16" spans="1:3" ht="51" customHeight="1">
      <c r="A16" s="21"/>
      <c r="B16" s="21"/>
      <c r="C16" s="21"/>
    </row>
    <row r="17" spans="1:3" ht="51" customHeight="1">
      <c r="A17" s="21"/>
      <c r="B17" s="21"/>
      <c r="C17" s="21"/>
    </row>
    <row r="18" spans="1:3" ht="51" customHeight="1">
      <c r="A18" s="21"/>
      <c r="B18" s="21"/>
      <c r="C18" s="21"/>
    </row>
    <row r="19" spans="1:3" ht="51" customHeight="1">
      <c r="A19" s="21"/>
      <c r="B19" s="21"/>
      <c r="C19" s="21"/>
    </row>
    <row r="20" spans="1:3" ht="51" customHeight="1">
      <c r="A20" s="21"/>
      <c r="B20" s="21"/>
      <c r="C20" s="21"/>
    </row>
    <row r="21" spans="1:3" ht="51" customHeight="1">
      <c r="A21" s="21"/>
      <c r="B21" s="21"/>
      <c r="C21" s="21"/>
    </row>
    <row r="22" spans="1:3" ht="51" customHeight="1">
      <c r="A22" s="21"/>
      <c r="B22" s="21"/>
      <c r="C22" s="21"/>
    </row>
    <row r="23" spans="1:3" ht="51" customHeight="1">
      <c r="A23" s="21"/>
      <c r="B23" s="21"/>
      <c r="C23" s="21"/>
    </row>
    <row r="24" spans="1:3" ht="51" customHeight="1">
      <c r="A24" s="21"/>
      <c r="B24" s="21"/>
      <c r="C24" s="21"/>
    </row>
    <row r="25" spans="1:3" ht="51" customHeight="1">
      <c r="A25" s="21"/>
      <c r="B25" s="21"/>
      <c r="C25" s="21"/>
    </row>
    <row r="26" spans="1:3" ht="51" customHeight="1">
      <c r="A26" s="21"/>
      <c r="B26" s="21"/>
      <c r="C26" s="21"/>
    </row>
    <row r="27" spans="1:3" ht="51" customHeight="1">
      <c r="A27" s="21"/>
      <c r="B27" s="21"/>
      <c r="C27" s="21"/>
    </row>
    <row r="28" spans="1:3" ht="51" customHeight="1">
      <c r="A28" s="21"/>
      <c r="B28" s="21"/>
      <c r="C28" s="21"/>
    </row>
    <row r="29" spans="1:3" ht="51" customHeight="1">
      <c r="A29" s="21"/>
      <c r="B29" s="21"/>
      <c r="C29" s="21"/>
    </row>
    <row r="30" spans="1:3" ht="51" customHeight="1">
      <c r="A30" s="21"/>
      <c r="B30" s="21"/>
      <c r="C30" s="21"/>
    </row>
    <row r="31" spans="1:3" ht="51" customHeight="1">
      <c r="A31" s="21"/>
      <c r="B31" s="21"/>
      <c r="C31" s="21"/>
    </row>
    <row r="32" spans="1:3" ht="51" customHeight="1">
      <c r="A32" s="21"/>
      <c r="B32" s="21"/>
      <c r="C32" s="21"/>
    </row>
    <row r="33" spans="1:3" ht="51" customHeight="1">
      <c r="A33" s="21"/>
      <c r="B33" s="21"/>
      <c r="C33" s="21"/>
    </row>
    <row r="34" spans="1:3" ht="51" customHeight="1">
      <c r="A34" s="21"/>
      <c r="B34" s="21"/>
      <c r="C34" s="21"/>
    </row>
    <row r="35" spans="1:3" ht="51" customHeight="1">
      <c r="A35" s="21"/>
      <c r="B35" s="21"/>
      <c r="C35" s="21"/>
    </row>
    <row r="36" spans="1:3" ht="51" customHeight="1">
      <c r="A36" s="21"/>
      <c r="B36" s="21"/>
      <c r="C36" s="21"/>
    </row>
    <row r="37" spans="1:3" ht="51" customHeight="1">
      <c r="A37" s="21"/>
      <c r="B37" s="21"/>
      <c r="C37" s="21"/>
    </row>
    <row r="38" spans="1:3" ht="51" customHeight="1">
      <c r="A38" s="21"/>
      <c r="B38" s="21"/>
      <c r="C38" s="21"/>
    </row>
    <row r="39" spans="1:3" ht="51" customHeight="1">
      <c r="A39" s="21"/>
      <c r="B39" s="21"/>
      <c r="C39" s="21"/>
    </row>
    <row r="40" spans="1:3" ht="51" customHeight="1">
      <c r="A40" s="21"/>
      <c r="B40" s="21"/>
      <c r="C40" s="21"/>
    </row>
    <row r="41" spans="1:3" ht="51" customHeight="1">
      <c r="A41" s="21"/>
      <c r="B41" s="21"/>
      <c r="C41" s="21"/>
    </row>
    <row r="42" spans="1:3" ht="51" customHeight="1">
      <c r="A42" s="21"/>
      <c r="B42" s="21"/>
      <c r="C42" s="21"/>
    </row>
    <row r="43" spans="1:3" ht="51" customHeight="1">
      <c r="A43" s="21"/>
      <c r="B43" s="21"/>
      <c r="C43" s="21"/>
    </row>
    <row r="44" spans="1:3" ht="51" customHeight="1">
      <c r="A44" s="21"/>
      <c r="B44" s="21"/>
      <c r="C44" s="21"/>
    </row>
    <row r="45" spans="1:3" ht="51" customHeight="1">
      <c r="A45" s="21"/>
      <c r="B45" s="21"/>
      <c r="C45" s="21"/>
    </row>
    <row r="46" spans="1:3" ht="51" customHeight="1">
      <c r="A46" s="21"/>
      <c r="B46" s="21"/>
      <c r="C46" s="21"/>
    </row>
    <row r="47" spans="1:3" ht="51" customHeight="1">
      <c r="A47" s="21"/>
      <c r="B47" s="21"/>
      <c r="C47" s="21"/>
    </row>
    <row r="48" spans="1:3" ht="51" customHeight="1">
      <c r="A48" s="21"/>
      <c r="B48" s="21"/>
      <c r="C48" s="21"/>
    </row>
    <row r="49" spans="1:3" ht="51" customHeight="1">
      <c r="A49" s="21"/>
      <c r="B49" s="21"/>
      <c r="C49" s="21"/>
    </row>
    <row r="50" spans="1:3" ht="51" customHeight="1">
      <c r="A50" s="21"/>
      <c r="B50" s="21"/>
      <c r="C50" s="21"/>
    </row>
    <row r="51" spans="1:3" ht="51" customHeight="1">
      <c r="A51" s="21"/>
      <c r="B51" s="21"/>
      <c r="C51" s="21"/>
    </row>
    <row r="52" spans="1:3" ht="51" customHeight="1">
      <c r="A52" s="21"/>
      <c r="B52" s="21"/>
      <c r="C52" s="21"/>
    </row>
    <row r="53" spans="1:3" ht="51" customHeight="1">
      <c r="A53" s="21"/>
      <c r="B53" s="21"/>
      <c r="C53" s="21"/>
    </row>
    <row r="54" spans="1:3" ht="51" customHeight="1">
      <c r="A54" s="21"/>
      <c r="B54" s="21"/>
      <c r="C54" s="21"/>
    </row>
    <row r="55" spans="1:3" ht="51" customHeight="1">
      <c r="A55" s="21"/>
      <c r="B55" s="21"/>
      <c r="C55" s="21"/>
    </row>
    <row r="56" spans="1:3" ht="51" customHeight="1">
      <c r="A56" s="21"/>
      <c r="B56" s="21"/>
      <c r="C56" s="21"/>
    </row>
    <row r="57" spans="1:3" ht="51" customHeight="1">
      <c r="A57" s="21"/>
      <c r="B57" s="21"/>
      <c r="C57" s="21"/>
    </row>
    <row r="58" spans="1:3" ht="51" customHeight="1">
      <c r="A58" s="21"/>
      <c r="B58" s="21"/>
      <c r="C58" s="21"/>
    </row>
    <row r="59" spans="1:3" ht="51" customHeight="1">
      <c r="A59" s="21"/>
      <c r="B59" s="21"/>
      <c r="C59" s="21"/>
    </row>
    <row r="60" spans="1:3" ht="51" customHeight="1">
      <c r="A60" s="21"/>
      <c r="B60" s="21"/>
      <c r="C60" s="21"/>
    </row>
    <row r="61" spans="1:3" ht="51" customHeight="1">
      <c r="A61" s="21"/>
      <c r="B61" s="21"/>
      <c r="C61" s="21"/>
    </row>
    <row r="62" spans="1:3" ht="51" customHeight="1">
      <c r="A62" s="21"/>
      <c r="B62" s="21"/>
      <c r="C62" s="21"/>
    </row>
    <row r="63" spans="1:3" ht="51" customHeight="1">
      <c r="A63" s="21"/>
      <c r="B63" s="21"/>
      <c r="C63" s="21"/>
    </row>
    <row r="64" spans="1:3" ht="51" customHeight="1">
      <c r="A64" s="21"/>
      <c r="B64" s="21"/>
      <c r="C64" s="21"/>
    </row>
    <row r="65" spans="1:3" ht="51" customHeight="1">
      <c r="A65" s="21"/>
      <c r="B65" s="21"/>
      <c r="C65" s="21"/>
    </row>
    <row r="66" spans="1:3" ht="51" customHeight="1">
      <c r="A66" s="21"/>
      <c r="B66" s="21"/>
      <c r="C66" s="21"/>
    </row>
    <row r="67" spans="1:3" ht="51" customHeight="1">
      <c r="A67" s="21"/>
      <c r="B67" s="21"/>
      <c r="C67" s="21"/>
    </row>
    <row r="68" spans="1:3" ht="51" customHeight="1">
      <c r="A68" s="21"/>
      <c r="B68" s="21"/>
      <c r="C68" s="21"/>
    </row>
    <row r="69" spans="1:3" ht="51" customHeight="1">
      <c r="A69" s="21"/>
      <c r="B69" s="21"/>
      <c r="C69" s="21"/>
    </row>
    <row r="70" spans="1:3" ht="51" customHeight="1">
      <c r="A70" s="21"/>
      <c r="B70" s="21"/>
      <c r="C70" s="21"/>
    </row>
    <row r="71" spans="1:3" ht="51" customHeight="1">
      <c r="A71" s="21"/>
      <c r="B71" s="21"/>
      <c r="C71" s="21"/>
    </row>
    <row r="72" spans="1:3" ht="51" customHeight="1">
      <c r="A72" s="21"/>
      <c r="B72" s="21"/>
      <c r="C72" s="21"/>
    </row>
    <row r="73" spans="1:3" ht="51" customHeight="1">
      <c r="A73" s="21"/>
      <c r="B73" s="21"/>
      <c r="C73" s="21"/>
    </row>
    <row r="74" spans="1:3" ht="51" customHeight="1">
      <c r="A74" s="21"/>
      <c r="B74" s="21"/>
      <c r="C74" s="21"/>
    </row>
    <row r="75" spans="1:3" ht="51" customHeight="1">
      <c r="A75" s="21"/>
      <c r="B75" s="21"/>
      <c r="C75" s="21"/>
    </row>
    <row r="76" spans="1:3" ht="51" customHeight="1">
      <c r="A76" s="21"/>
      <c r="B76" s="21"/>
      <c r="C76" s="21"/>
    </row>
    <row r="77" spans="1:3" ht="51" customHeight="1">
      <c r="A77" s="21"/>
      <c r="B77" s="21"/>
      <c r="C77" s="21"/>
    </row>
    <row r="78" spans="1:3" ht="51" customHeight="1">
      <c r="A78" s="21"/>
      <c r="B78" s="21"/>
      <c r="C78" s="21"/>
    </row>
    <row r="79" spans="1:3" ht="51" customHeight="1">
      <c r="A79" s="21"/>
      <c r="B79" s="21"/>
      <c r="C79" s="21"/>
    </row>
    <row r="80" spans="1:3" ht="51" customHeight="1">
      <c r="A80" s="21"/>
      <c r="B80" s="21"/>
      <c r="C80" s="21"/>
    </row>
    <row r="81" spans="1:3" ht="51" customHeight="1">
      <c r="A81" s="21"/>
      <c r="B81" s="21"/>
      <c r="C81" s="21"/>
    </row>
    <row r="82" spans="1:3" ht="51" customHeight="1">
      <c r="A82" s="21"/>
      <c r="B82" s="21"/>
      <c r="C82" s="21"/>
    </row>
    <row r="83" spans="1:3" ht="51" customHeight="1">
      <c r="A83" s="21"/>
      <c r="B83" s="21"/>
      <c r="C83" s="21"/>
    </row>
    <row r="84" spans="1:3" ht="51" customHeight="1">
      <c r="A84" s="21"/>
      <c r="B84" s="21"/>
      <c r="C84" s="21"/>
    </row>
    <row r="85" spans="1:3" ht="51" customHeight="1">
      <c r="A85" s="21"/>
      <c r="B85" s="21"/>
      <c r="C85" s="21"/>
    </row>
    <row r="86" spans="1:3" ht="51" customHeight="1">
      <c r="A86" s="21"/>
      <c r="B86" s="21"/>
      <c r="C86" s="21"/>
    </row>
    <row r="87" spans="1:3" ht="51" customHeight="1">
      <c r="A87" s="21"/>
      <c r="B87" s="21"/>
      <c r="C87" s="21"/>
    </row>
    <row r="88" spans="1:3" ht="51" customHeight="1">
      <c r="A88" s="21"/>
      <c r="B88" s="21"/>
      <c r="C88" s="21"/>
    </row>
    <row r="89" spans="1:3" ht="51" customHeight="1">
      <c r="A89" s="21"/>
      <c r="B89" s="21"/>
      <c r="C89" s="21"/>
    </row>
    <row r="90" spans="1:3" ht="51" customHeight="1">
      <c r="A90" s="21"/>
      <c r="B90" s="21"/>
      <c r="C90" s="21"/>
    </row>
    <row r="91" spans="1:3" ht="51" customHeight="1">
      <c r="A91" s="21"/>
      <c r="B91" s="21"/>
      <c r="C91" s="21"/>
    </row>
    <row r="92" spans="1:3" ht="51" customHeight="1">
      <c r="A92" s="21"/>
      <c r="B92" s="21"/>
      <c r="C92" s="21"/>
    </row>
    <row r="93" spans="1:3" ht="51" customHeight="1">
      <c r="A93" s="21"/>
      <c r="B93" s="21"/>
      <c r="C93" s="21"/>
    </row>
    <row r="94" spans="1:3" ht="51" customHeight="1">
      <c r="A94" s="21"/>
      <c r="B94" s="21"/>
      <c r="C94" s="21"/>
    </row>
    <row r="95" spans="1:3" ht="51" customHeight="1">
      <c r="A95" s="21"/>
      <c r="B95" s="21"/>
      <c r="C95" s="21"/>
    </row>
    <row r="96" spans="1:3" ht="51" customHeight="1">
      <c r="A96" s="21"/>
      <c r="B96" s="21"/>
      <c r="C96" s="21"/>
    </row>
    <row r="97" spans="1:3" ht="51" customHeight="1">
      <c r="A97" s="21"/>
      <c r="B97" s="21"/>
      <c r="C97" s="21"/>
    </row>
    <row r="98" spans="1:3" ht="51" customHeight="1">
      <c r="A98" s="21"/>
      <c r="B98" s="21"/>
      <c r="C98" s="21"/>
    </row>
    <row r="99" spans="1:3" ht="51" customHeight="1">
      <c r="A99" s="21"/>
      <c r="B99" s="21"/>
      <c r="C99" s="21"/>
    </row>
    <row r="100" spans="1:3" ht="51" customHeight="1">
      <c r="A100" s="21"/>
      <c r="B100" s="21"/>
      <c r="C100" s="21"/>
    </row>
    <row r="101" spans="1:3" ht="51" customHeight="1">
      <c r="A101" s="21"/>
      <c r="B101" s="21"/>
      <c r="C101" s="21"/>
    </row>
    <row r="102" spans="1:3" ht="51" customHeight="1">
      <c r="A102" s="21"/>
      <c r="B102" s="21"/>
      <c r="C102" s="21"/>
    </row>
    <row r="103" spans="1:3" ht="51" customHeight="1">
      <c r="A103" s="21"/>
      <c r="B103" s="21"/>
      <c r="C103" s="21"/>
    </row>
    <row r="104" spans="1:3" ht="51" customHeight="1">
      <c r="A104" s="21"/>
      <c r="B104" s="21"/>
      <c r="C104" s="21"/>
    </row>
    <row r="105" spans="1:3" ht="51" customHeight="1">
      <c r="A105" s="21"/>
      <c r="B105" s="21"/>
      <c r="C105" s="21"/>
    </row>
    <row r="106" spans="1:3" ht="51" customHeight="1">
      <c r="A106" s="21"/>
      <c r="B106" s="21"/>
      <c r="C106" s="21"/>
    </row>
    <row r="107" spans="1:3" ht="51" customHeight="1">
      <c r="A107" s="21"/>
      <c r="B107" s="21"/>
      <c r="C107" s="21"/>
    </row>
    <row r="108" spans="1:3" ht="51" customHeight="1">
      <c r="A108" s="21"/>
      <c r="B108" s="21"/>
      <c r="C108" s="21"/>
    </row>
    <row r="109" spans="1:3" ht="51" customHeight="1">
      <c r="A109" s="21"/>
      <c r="B109" s="21"/>
      <c r="C109" s="21"/>
    </row>
    <row r="110" spans="1:3" ht="51" customHeight="1">
      <c r="A110" s="21"/>
      <c r="B110" s="21"/>
      <c r="C110" s="21"/>
    </row>
    <row r="111" spans="1:3" ht="51" customHeight="1">
      <c r="A111" s="21"/>
      <c r="B111" s="21"/>
      <c r="C111" s="21"/>
    </row>
    <row r="112" spans="1:3" ht="51" customHeight="1">
      <c r="A112" s="21"/>
      <c r="B112" s="21"/>
      <c r="C112" s="21"/>
    </row>
    <row r="113" spans="1:3" ht="51" customHeight="1">
      <c r="A113" s="21"/>
      <c r="B113" s="21"/>
      <c r="C113" s="21"/>
    </row>
    <row r="114" spans="1:3" ht="51" customHeight="1">
      <c r="A114" s="21"/>
      <c r="B114" s="21"/>
      <c r="C114" s="21"/>
    </row>
    <row r="115" spans="1:3" ht="51" customHeight="1">
      <c r="A115" s="21"/>
      <c r="B115" s="21"/>
      <c r="C115" s="21"/>
    </row>
    <row r="116" spans="1:3" ht="51" customHeight="1">
      <c r="A116" s="21"/>
      <c r="B116" s="21"/>
      <c r="C116" s="21"/>
    </row>
    <row r="117" spans="1:3" ht="51" customHeight="1">
      <c r="A117" s="21"/>
      <c r="B117" s="21"/>
      <c r="C117" s="21"/>
    </row>
    <row r="118" spans="1:3" ht="51" customHeight="1">
      <c r="A118" s="21"/>
      <c r="B118" s="21"/>
      <c r="C118" s="21"/>
    </row>
    <row r="119" spans="1:3" ht="51" customHeight="1">
      <c r="A119" s="21"/>
      <c r="B119" s="21"/>
      <c r="C119" s="21"/>
    </row>
    <row r="120" spans="1:3" ht="51" customHeight="1">
      <c r="A120" s="21"/>
      <c r="B120" s="21"/>
      <c r="C120" s="21"/>
    </row>
    <row r="121" spans="1:3" ht="51" customHeight="1">
      <c r="A121" s="21"/>
      <c r="B121" s="21"/>
      <c r="C121" s="21"/>
    </row>
    <row r="122" spans="1:3" ht="51" customHeight="1">
      <c r="A122" s="21"/>
      <c r="B122" s="21"/>
      <c r="C122" s="21"/>
    </row>
    <row r="123" spans="1:3" ht="51" customHeight="1">
      <c r="A123" s="21"/>
      <c r="B123" s="21"/>
      <c r="C123" s="21"/>
    </row>
    <row r="124" spans="1:3" ht="51" customHeight="1">
      <c r="A124" s="21"/>
      <c r="B124" s="21"/>
      <c r="C124" s="21"/>
    </row>
    <row r="125" spans="1:3" ht="51" customHeight="1">
      <c r="A125" s="21"/>
      <c r="B125" s="21"/>
      <c r="C125" s="21"/>
    </row>
    <row r="126" spans="1:3" ht="51" customHeight="1">
      <c r="A126" s="21"/>
      <c r="B126" s="21"/>
      <c r="C126" s="21"/>
    </row>
    <row r="127" spans="1:3" ht="51" customHeight="1">
      <c r="A127" s="21"/>
      <c r="B127" s="21"/>
      <c r="C127" s="21"/>
    </row>
    <row r="128" spans="1:3" ht="51" customHeight="1">
      <c r="A128" s="21"/>
      <c r="B128" s="21"/>
      <c r="C128" s="21"/>
    </row>
    <row r="129" spans="1:3" ht="51" customHeight="1">
      <c r="A129" s="21"/>
      <c r="B129" s="21"/>
      <c r="C129" s="21"/>
    </row>
    <row r="130" spans="1:3" ht="51" customHeight="1">
      <c r="A130" s="21"/>
      <c r="B130" s="21"/>
      <c r="C130" s="21"/>
    </row>
    <row r="131" spans="1:3" ht="51" customHeight="1">
      <c r="A131" s="21"/>
      <c r="B131" s="21"/>
      <c r="C131" s="21"/>
    </row>
    <row r="132" spans="1:3" ht="51" customHeight="1">
      <c r="A132" s="21"/>
      <c r="B132" s="21"/>
      <c r="C132" s="21"/>
    </row>
    <row r="133" spans="1:3" ht="51" customHeight="1">
      <c r="A133" s="21"/>
      <c r="B133" s="21"/>
      <c r="C133" s="21"/>
    </row>
    <row r="134" spans="1:3" ht="51" customHeight="1">
      <c r="A134" s="21"/>
      <c r="B134" s="21"/>
      <c r="C134" s="21"/>
    </row>
    <row r="135" spans="1:3" ht="51" customHeight="1">
      <c r="A135" s="21"/>
      <c r="B135" s="21"/>
      <c r="C135" s="21"/>
    </row>
    <row r="136" spans="1:3" ht="51" customHeight="1">
      <c r="A136" s="21"/>
      <c r="B136" s="21"/>
      <c r="C136" s="21"/>
    </row>
    <row r="137" spans="1:3" ht="51" customHeight="1">
      <c r="A137" s="21"/>
      <c r="B137" s="21"/>
      <c r="C137" s="21"/>
    </row>
    <row r="138" spans="1:3" ht="51" customHeight="1">
      <c r="A138" s="21"/>
      <c r="B138" s="21"/>
      <c r="C138" s="21"/>
    </row>
    <row r="139" spans="1:3" ht="51" customHeight="1">
      <c r="A139" s="21"/>
      <c r="B139" s="21"/>
      <c r="C139" s="21"/>
    </row>
    <row r="140" spans="1:3" ht="51" customHeight="1">
      <c r="A140" s="21"/>
      <c r="B140" s="21"/>
      <c r="C140" s="21"/>
    </row>
    <row r="141" spans="1:3" ht="51" customHeight="1">
      <c r="A141" s="21"/>
      <c r="B141" s="21"/>
      <c r="C141" s="21"/>
    </row>
    <row r="142" spans="1:3" ht="51" customHeight="1">
      <c r="A142" s="21"/>
      <c r="B142" s="21"/>
      <c r="C142" s="21"/>
    </row>
    <row r="143" spans="1:3" ht="51" customHeight="1">
      <c r="A143" s="21"/>
      <c r="B143" s="21"/>
      <c r="C143" s="21"/>
    </row>
    <row r="144" spans="1:3" ht="51" customHeight="1">
      <c r="A144" s="21"/>
      <c r="B144" s="21"/>
      <c r="C144" s="21"/>
    </row>
    <row r="145" spans="1:3" ht="51" customHeight="1">
      <c r="A145" s="21"/>
      <c r="B145" s="21"/>
      <c r="C145" s="21"/>
    </row>
    <row r="146" spans="1:3" ht="51" customHeight="1">
      <c r="A146" s="21"/>
      <c r="B146" s="21"/>
      <c r="C146" s="21"/>
    </row>
    <row r="147" spans="1:3" ht="51" customHeight="1">
      <c r="A147" s="21"/>
      <c r="B147" s="21"/>
      <c r="C147" s="21"/>
    </row>
    <row r="148" spans="1:3" ht="51" customHeight="1">
      <c r="A148" s="21"/>
      <c r="B148" s="21"/>
      <c r="C148" s="21"/>
    </row>
    <row r="149" spans="1:3" ht="51" customHeight="1">
      <c r="A149" s="21"/>
      <c r="B149" s="21"/>
      <c r="C149" s="21"/>
    </row>
    <row r="150" spans="1:3" ht="51" customHeight="1">
      <c r="A150" s="21"/>
      <c r="B150" s="21"/>
      <c r="C150" s="21"/>
    </row>
    <row r="151" spans="1:3" ht="51" customHeight="1">
      <c r="A151" s="21"/>
      <c r="B151" s="21"/>
      <c r="C151" s="21"/>
    </row>
    <row r="152" spans="1:3" ht="51" customHeight="1">
      <c r="A152" s="21"/>
      <c r="B152" s="21"/>
      <c r="C152" s="21"/>
    </row>
    <row r="153" spans="1:3" ht="51" customHeight="1">
      <c r="A153" s="21"/>
      <c r="B153" s="21"/>
      <c r="C153" s="21"/>
    </row>
    <row r="154" spans="1:3" ht="51" customHeight="1">
      <c r="A154" s="21"/>
      <c r="B154" s="21"/>
      <c r="C154" s="21"/>
    </row>
    <row r="155" spans="1:3" ht="51" customHeight="1">
      <c r="A155" s="21"/>
      <c r="B155" s="21"/>
      <c r="C155" s="21"/>
    </row>
    <row r="156" spans="1:3" ht="51" customHeight="1">
      <c r="A156" s="21"/>
      <c r="B156" s="21"/>
      <c r="C156" s="21"/>
    </row>
    <row r="157" spans="1:3" ht="51" customHeight="1">
      <c r="A157" s="21"/>
      <c r="B157" s="21"/>
      <c r="C157" s="21"/>
    </row>
    <row r="158" spans="1:3" ht="51" customHeight="1">
      <c r="A158" s="21"/>
      <c r="B158" s="21"/>
      <c r="C158" s="21"/>
    </row>
    <row r="159" spans="1:3" ht="51" customHeight="1">
      <c r="A159" s="21"/>
      <c r="B159" s="21"/>
      <c r="C159" s="21"/>
    </row>
    <row r="160" spans="1:3" ht="51" customHeight="1">
      <c r="A160" s="21"/>
      <c r="B160" s="21"/>
      <c r="C160" s="21"/>
    </row>
    <row r="161" spans="1:3" ht="51" customHeight="1">
      <c r="A161" s="21"/>
      <c r="B161" s="21"/>
      <c r="C161" s="21"/>
    </row>
    <row r="162" spans="1:3" ht="51" customHeight="1">
      <c r="A162" s="21"/>
      <c r="B162" s="21"/>
      <c r="C162" s="21"/>
    </row>
    <row r="163" spans="1:3" ht="51" customHeight="1">
      <c r="A163" s="21"/>
      <c r="B163" s="21"/>
      <c r="C163" s="21"/>
    </row>
    <row r="164" spans="1:3" ht="51" customHeight="1">
      <c r="A164" s="21"/>
      <c r="B164" s="21"/>
      <c r="C164" s="21"/>
    </row>
    <row r="165" spans="1:3" ht="51" customHeight="1">
      <c r="A165" s="21"/>
      <c r="B165" s="21"/>
      <c r="C165" s="21"/>
    </row>
    <row r="166" spans="1:3" ht="51" customHeight="1">
      <c r="A166" s="21"/>
      <c r="B166" s="21"/>
      <c r="C166" s="21"/>
    </row>
    <row r="167" spans="1:3" ht="51" customHeight="1">
      <c r="A167" s="21"/>
      <c r="B167" s="21"/>
      <c r="C167" s="21"/>
    </row>
    <row r="168" spans="1:3" ht="51" customHeight="1">
      <c r="A168" s="21"/>
      <c r="B168" s="21"/>
      <c r="C168" s="21"/>
    </row>
    <row r="169" spans="1:3" ht="51" customHeight="1">
      <c r="A169" s="21"/>
      <c r="B169" s="21"/>
      <c r="C169" s="21"/>
    </row>
    <row r="170" spans="1:3" ht="51" customHeight="1">
      <c r="A170" s="21"/>
      <c r="B170" s="21"/>
      <c r="C170" s="21"/>
    </row>
    <row r="171" spans="1:3" ht="51" customHeight="1">
      <c r="A171" s="21"/>
      <c r="B171" s="21"/>
      <c r="C171" s="21"/>
    </row>
    <row r="172" spans="1:3" ht="51" customHeight="1">
      <c r="A172" s="21"/>
      <c r="B172" s="21"/>
      <c r="C172" s="21"/>
    </row>
    <row r="173" spans="1:3" ht="51" customHeight="1">
      <c r="A173" s="21"/>
      <c r="B173" s="21"/>
      <c r="C173" s="21"/>
    </row>
    <row r="174" spans="1:3" ht="51" customHeight="1">
      <c r="A174" s="21"/>
      <c r="B174" s="21"/>
      <c r="C174" s="21"/>
    </row>
    <row r="175" spans="1:3" ht="51" customHeight="1">
      <c r="A175" s="21"/>
      <c r="B175" s="21"/>
      <c r="C175" s="21"/>
    </row>
    <row r="176" spans="1:3" ht="51" customHeight="1">
      <c r="A176" s="21"/>
      <c r="B176" s="21"/>
      <c r="C176" s="21"/>
    </row>
    <row r="177" spans="1:3" ht="51" customHeight="1">
      <c r="A177" s="21"/>
      <c r="B177" s="21"/>
      <c r="C177" s="21"/>
    </row>
    <row r="178" spans="1:3" ht="51" customHeight="1">
      <c r="A178" s="21"/>
      <c r="B178" s="21"/>
      <c r="C178" s="21"/>
    </row>
    <row r="179" spans="1:3" ht="51" customHeight="1">
      <c r="A179" s="21"/>
      <c r="B179" s="21"/>
      <c r="C179" s="21"/>
    </row>
    <row r="180" spans="1:3" ht="51" customHeight="1">
      <c r="A180" s="21"/>
      <c r="B180" s="21"/>
      <c r="C180" s="21"/>
    </row>
    <row r="181" spans="1:3" ht="51" customHeight="1">
      <c r="A181" s="21"/>
      <c r="B181" s="21"/>
      <c r="C181" s="21"/>
    </row>
    <row r="182" spans="1:3" ht="51" customHeight="1">
      <c r="A182" s="21"/>
      <c r="B182" s="21"/>
      <c r="C182" s="21"/>
    </row>
    <row r="183" spans="1:3" ht="51" customHeight="1">
      <c r="A183" s="21"/>
      <c r="B183" s="21"/>
      <c r="C183" s="21"/>
    </row>
    <row r="184" spans="1:3" ht="51" customHeight="1">
      <c r="A184" s="21"/>
      <c r="B184" s="21"/>
      <c r="C184" s="21"/>
    </row>
    <row r="185" spans="1:3" ht="51" customHeight="1">
      <c r="A185" s="21"/>
      <c r="B185" s="21"/>
      <c r="C185" s="21"/>
    </row>
    <row r="186" spans="1:3" ht="51" customHeight="1">
      <c r="A186" s="21"/>
      <c r="B186" s="21"/>
      <c r="C186" s="21"/>
    </row>
    <row r="187" spans="1:3" ht="51" customHeight="1">
      <c r="A187" s="21"/>
      <c r="B187" s="21"/>
      <c r="C187" s="21"/>
    </row>
    <row r="188" spans="1:3" ht="51" customHeight="1">
      <c r="A188" s="21"/>
      <c r="B188" s="21"/>
      <c r="C188" s="21"/>
    </row>
    <row r="189" spans="1:3" ht="51" customHeight="1">
      <c r="A189" s="21"/>
      <c r="B189" s="21"/>
      <c r="C189" s="21"/>
    </row>
    <row r="190" spans="1:3" ht="51" customHeight="1">
      <c r="A190" s="21"/>
      <c r="B190" s="21"/>
      <c r="C190" s="21"/>
    </row>
    <row r="191" spans="1:3" ht="51" customHeight="1">
      <c r="A191" s="21"/>
      <c r="B191" s="21"/>
      <c r="C191" s="21"/>
    </row>
    <row r="192" spans="1:3" ht="51" customHeight="1">
      <c r="A192" s="21"/>
      <c r="B192" s="21"/>
      <c r="C192" s="21"/>
    </row>
    <row r="193" spans="1:3" ht="51" customHeight="1">
      <c r="A193" s="21"/>
      <c r="B193" s="21"/>
      <c r="C193" s="21"/>
    </row>
    <row r="194" spans="1:3" ht="51" customHeight="1">
      <c r="A194" s="21"/>
      <c r="B194" s="21"/>
      <c r="C194" s="21"/>
    </row>
    <row r="195" spans="1:3" ht="51" customHeight="1">
      <c r="A195" s="21"/>
      <c r="B195" s="21"/>
      <c r="C195" s="21"/>
    </row>
    <row r="196" spans="1:3" ht="51" customHeight="1">
      <c r="A196" s="21"/>
      <c r="B196" s="21"/>
      <c r="C196" s="21"/>
    </row>
    <row r="197" spans="1:3" ht="51" customHeight="1">
      <c r="A197" s="21"/>
      <c r="B197" s="21"/>
      <c r="C197" s="21"/>
    </row>
    <row r="198" spans="1:3" ht="51" customHeight="1">
      <c r="A198" s="21"/>
      <c r="B198" s="21"/>
      <c r="C198" s="21"/>
    </row>
    <row r="199" spans="1:3" ht="51" customHeight="1">
      <c r="A199" s="21"/>
      <c r="B199" s="21"/>
      <c r="C199" s="21"/>
    </row>
    <row r="200" spans="1:3" ht="51" customHeight="1">
      <c r="A200" s="21"/>
      <c r="B200" s="21"/>
      <c r="C200" s="21"/>
    </row>
    <row r="201" spans="1:3" ht="51" customHeight="1">
      <c r="A201" s="21"/>
      <c r="B201" s="21"/>
      <c r="C201" s="21"/>
    </row>
    <row r="202" spans="1:3" ht="51" customHeight="1">
      <c r="A202" s="21"/>
      <c r="B202" s="21"/>
      <c r="C202" s="21"/>
    </row>
    <row r="203" spans="1:3" ht="51" customHeight="1">
      <c r="A203" s="21"/>
      <c r="B203" s="21"/>
      <c r="C203" s="21"/>
    </row>
    <row r="204" spans="1:3" ht="51" customHeight="1">
      <c r="A204" s="21"/>
      <c r="B204" s="21"/>
      <c r="C204" s="21"/>
    </row>
    <row r="205" spans="1:3" ht="51" customHeight="1">
      <c r="A205" s="21"/>
      <c r="B205" s="21"/>
      <c r="C205" s="21"/>
    </row>
    <row r="206" spans="1:3" ht="51" customHeight="1">
      <c r="A206" s="21"/>
      <c r="B206" s="21"/>
      <c r="C206" s="21"/>
    </row>
    <row r="207" spans="1:3" ht="51" customHeight="1">
      <c r="A207" s="21"/>
      <c r="B207" s="21"/>
      <c r="C207" s="21"/>
    </row>
    <row r="208" spans="1:3" ht="51" customHeight="1">
      <c r="A208" s="21"/>
      <c r="B208" s="21"/>
      <c r="C208" s="21"/>
    </row>
    <row r="209" spans="1:3" ht="51" customHeight="1">
      <c r="A209" s="21"/>
      <c r="B209" s="21"/>
      <c r="C209" s="21"/>
    </row>
    <row r="210" spans="1:3" ht="51" customHeight="1">
      <c r="A210" s="21"/>
      <c r="B210" s="21"/>
      <c r="C210" s="21"/>
    </row>
    <row r="211" spans="1:3" ht="51" customHeight="1">
      <c r="A211" s="21"/>
      <c r="B211" s="21"/>
      <c r="C211" s="21"/>
    </row>
    <row r="212" spans="1:3" ht="51" customHeight="1">
      <c r="A212" s="21"/>
      <c r="B212" s="21"/>
      <c r="C212" s="21"/>
    </row>
    <row r="213" spans="1:3" ht="51" customHeight="1">
      <c r="A213" s="21"/>
      <c r="B213" s="21"/>
      <c r="C213" s="21"/>
    </row>
    <row r="214" spans="1:3" ht="51" customHeight="1">
      <c r="A214" s="21"/>
      <c r="B214" s="21"/>
      <c r="C214" s="21"/>
    </row>
    <row r="215" spans="1:3" ht="51" customHeight="1">
      <c r="A215" s="21"/>
      <c r="B215" s="21"/>
      <c r="C215" s="21"/>
    </row>
    <row r="216" spans="1:3" ht="51" customHeight="1">
      <c r="A216" s="21"/>
      <c r="B216" s="21"/>
      <c r="C216" s="21"/>
    </row>
    <row r="217" spans="1:3" ht="51" customHeight="1">
      <c r="A217" s="21"/>
      <c r="B217" s="21"/>
      <c r="C217" s="21"/>
    </row>
    <row r="218" spans="1:3" ht="51" customHeight="1">
      <c r="A218" s="21"/>
      <c r="B218" s="21"/>
      <c r="C218" s="21"/>
    </row>
    <row r="219" spans="1:3" ht="51" customHeight="1">
      <c r="A219" s="21"/>
      <c r="B219" s="21"/>
      <c r="C219" s="21"/>
    </row>
    <row r="220" spans="1:3" ht="51" customHeight="1">
      <c r="A220" s="21"/>
      <c r="B220" s="21"/>
      <c r="C220" s="21"/>
    </row>
    <row r="221" spans="1:3" ht="51" customHeight="1">
      <c r="A221" s="21"/>
      <c r="B221" s="21"/>
      <c r="C221" s="21"/>
    </row>
    <row r="222" spans="1:3" ht="51" customHeight="1">
      <c r="A222" s="21"/>
      <c r="B222" s="21"/>
      <c r="C222" s="21"/>
    </row>
    <row r="223" spans="1:3" ht="51" customHeight="1">
      <c r="A223" s="21"/>
      <c r="B223" s="21"/>
      <c r="C223" s="21"/>
    </row>
    <row r="224" spans="1:3" ht="51" customHeight="1">
      <c r="A224" s="21"/>
      <c r="B224" s="21"/>
      <c r="C224" s="21"/>
    </row>
    <row r="225" spans="1:3" ht="51" customHeight="1">
      <c r="A225" s="21"/>
      <c r="B225" s="21"/>
      <c r="C225" s="21"/>
    </row>
    <row r="226" spans="1:3" ht="51" customHeight="1">
      <c r="A226" s="21"/>
      <c r="B226" s="21"/>
      <c r="C226" s="21"/>
    </row>
    <row r="227" spans="1:3" ht="51" customHeight="1">
      <c r="A227" s="21"/>
      <c r="B227" s="21"/>
      <c r="C227" s="21"/>
    </row>
    <row r="228" spans="1:3" ht="51" customHeight="1">
      <c r="A228" s="21"/>
      <c r="B228" s="21"/>
      <c r="C228" s="21"/>
    </row>
    <row r="229" spans="1:3" ht="51" customHeight="1">
      <c r="A229" s="21"/>
      <c r="B229" s="21"/>
      <c r="C229" s="21"/>
    </row>
    <row r="230" spans="1:3" ht="51" customHeight="1">
      <c r="A230" s="21"/>
      <c r="B230" s="21"/>
      <c r="C230" s="21"/>
    </row>
    <row r="231" spans="1:3" ht="51" customHeight="1">
      <c r="A231" s="21"/>
      <c r="B231" s="21"/>
      <c r="C231" s="21"/>
    </row>
    <row r="232" spans="1:3" ht="51" customHeight="1">
      <c r="A232" s="21"/>
      <c r="B232" s="21"/>
      <c r="C232" s="21"/>
    </row>
    <row r="233" spans="1:3" ht="51" customHeight="1">
      <c r="A233" s="21"/>
      <c r="B233" s="21"/>
      <c r="C233" s="21"/>
    </row>
    <row r="234" spans="1:3" ht="51" customHeight="1">
      <c r="A234" s="21"/>
      <c r="B234" s="21"/>
      <c r="C234" s="21"/>
    </row>
    <row r="235" spans="1:3" ht="51" customHeight="1">
      <c r="A235" s="21"/>
      <c r="B235" s="21"/>
      <c r="C235" s="21"/>
    </row>
    <row r="236" spans="1:3" ht="51" customHeight="1">
      <c r="A236" s="21"/>
      <c r="B236" s="21"/>
      <c r="C236" s="21"/>
    </row>
    <row r="237" spans="1:3" ht="51" customHeight="1">
      <c r="A237" s="21"/>
      <c r="B237" s="21"/>
      <c r="C237" s="21"/>
    </row>
    <row r="238" spans="1:3" ht="51" customHeight="1">
      <c r="A238" s="21"/>
      <c r="B238" s="21"/>
      <c r="C238" s="21"/>
    </row>
    <row r="239" spans="1:3" ht="51" customHeight="1">
      <c r="A239" s="21"/>
      <c r="B239" s="21"/>
      <c r="C239" s="21"/>
    </row>
    <row r="240" spans="1:3" ht="51" customHeight="1">
      <c r="A240" s="21"/>
      <c r="B240" s="21"/>
      <c r="C240" s="21"/>
    </row>
    <row r="241" spans="1:3" ht="51" customHeight="1">
      <c r="A241" s="21"/>
      <c r="B241" s="21"/>
      <c r="C241" s="21"/>
    </row>
    <row r="242" spans="1:3" ht="51" customHeight="1">
      <c r="A242" s="21"/>
      <c r="B242" s="21"/>
      <c r="C242" s="21"/>
    </row>
    <row r="243" spans="1:3" ht="51" customHeight="1">
      <c r="A243" s="21"/>
      <c r="B243" s="21"/>
      <c r="C243" s="21"/>
    </row>
    <row r="244" spans="1:3" ht="51" customHeight="1">
      <c r="A244" s="21"/>
      <c r="B244" s="21"/>
      <c r="C244" s="21"/>
    </row>
    <row r="245" spans="1:3" ht="51" customHeight="1">
      <c r="A245" s="21"/>
      <c r="B245" s="21"/>
      <c r="C245" s="21"/>
    </row>
    <row r="246" spans="1:3" ht="51" customHeight="1">
      <c r="A246" s="21"/>
      <c r="B246" s="21"/>
      <c r="C246" s="21"/>
    </row>
    <row r="247" spans="1:3" ht="51" customHeight="1">
      <c r="A247" s="21"/>
      <c r="B247" s="21"/>
      <c r="C247" s="21"/>
    </row>
    <row r="248" spans="1:3" ht="51" customHeight="1">
      <c r="A248" s="21"/>
      <c r="B248" s="21"/>
      <c r="C248" s="21"/>
    </row>
    <row r="249" spans="1:3" ht="51" customHeight="1">
      <c r="A249" s="21"/>
      <c r="B249" s="21"/>
      <c r="C249" s="21"/>
    </row>
    <row r="250" spans="1:3" ht="51" customHeight="1">
      <c r="A250" s="21"/>
      <c r="B250" s="21"/>
      <c r="C250" s="21"/>
    </row>
    <row r="251" spans="1:3" ht="51" customHeight="1">
      <c r="A251" s="21"/>
      <c r="B251" s="21"/>
      <c r="C251" s="21"/>
    </row>
    <row r="252" spans="1:3" ht="51" customHeight="1">
      <c r="A252" s="21"/>
      <c r="B252" s="21"/>
      <c r="C252" s="21"/>
    </row>
    <row r="253" spans="1:3" ht="51" customHeight="1">
      <c r="A253" s="21"/>
      <c r="B253" s="21"/>
      <c r="C253" s="21"/>
    </row>
    <row r="254" spans="1:3" ht="51" customHeight="1">
      <c r="A254" s="21"/>
      <c r="B254" s="21"/>
      <c r="C254" s="21"/>
    </row>
    <row r="255" spans="1:3" ht="51" customHeight="1">
      <c r="A255" s="21"/>
      <c r="B255" s="21"/>
      <c r="C255" s="21"/>
    </row>
    <row r="256" spans="1:3" ht="51" customHeight="1">
      <c r="A256" s="21"/>
      <c r="B256" s="21"/>
      <c r="C256" s="21"/>
    </row>
    <row r="257" spans="1:3" ht="51" customHeight="1">
      <c r="A257" s="21"/>
      <c r="B257" s="21"/>
      <c r="C257" s="21"/>
    </row>
    <row r="258" spans="1:3" ht="51" customHeight="1">
      <c r="A258" s="21"/>
      <c r="B258" s="21"/>
      <c r="C258" s="21"/>
    </row>
    <row r="259" spans="1:3" ht="51" customHeight="1">
      <c r="A259" s="21"/>
      <c r="B259" s="21"/>
      <c r="C259" s="21"/>
    </row>
    <row r="260" spans="1:3" ht="51" customHeight="1">
      <c r="A260" s="21"/>
      <c r="B260" s="21"/>
      <c r="C260" s="21"/>
    </row>
    <row r="261" spans="1:3" ht="51" customHeight="1">
      <c r="A261" s="21"/>
      <c r="B261" s="21"/>
      <c r="C261" s="21"/>
    </row>
    <row r="262" spans="1:3" ht="51" customHeight="1">
      <c r="A262" s="21"/>
      <c r="B262" s="21"/>
      <c r="C262" s="21"/>
    </row>
    <row r="263" spans="1:3" ht="51" customHeight="1">
      <c r="A263" s="21"/>
      <c r="B263" s="21"/>
      <c r="C263" s="21"/>
    </row>
    <row r="264" spans="1:3" ht="51" customHeight="1">
      <c r="A264" s="21"/>
      <c r="B264" s="21"/>
      <c r="C264" s="21"/>
    </row>
    <row r="265" spans="1:3" ht="51" customHeight="1">
      <c r="A265" s="21"/>
      <c r="B265" s="21"/>
      <c r="C265" s="21"/>
    </row>
    <row r="266" spans="1:3" ht="51" customHeight="1">
      <c r="A266" s="21"/>
      <c r="B266" s="21"/>
      <c r="C266" s="21"/>
    </row>
    <row r="267" spans="1:3" ht="51" customHeight="1">
      <c r="A267" s="21"/>
      <c r="B267" s="21"/>
      <c r="C267" s="21"/>
    </row>
    <row r="268" spans="1:3" ht="51" customHeight="1">
      <c r="A268" s="21"/>
      <c r="B268" s="21"/>
      <c r="C268" s="21"/>
    </row>
    <row r="269" spans="1:3" ht="51" customHeight="1">
      <c r="A269" s="21"/>
      <c r="B269" s="21"/>
      <c r="C269" s="21"/>
    </row>
    <row r="270" spans="1:3" ht="51" customHeight="1">
      <c r="A270" s="21"/>
      <c r="B270" s="21"/>
      <c r="C270" s="21"/>
    </row>
    <row r="271" spans="1:3" ht="51" customHeight="1">
      <c r="A271" s="21"/>
      <c r="B271" s="21"/>
      <c r="C271" s="21"/>
    </row>
    <row r="272" spans="1:3" ht="51" customHeight="1">
      <c r="A272" s="21"/>
      <c r="B272" s="21"/>
      <c r="C272" s="21"/>
    </row>
    <row r="273" spans="1:3" ht="51" customHeight="1">
      <c r="A273" s="21"/>
      <c r="B273" s="21"/>
      <c r="C273" s="21"/>
    </row>
    <row r="274" spans="1:3" ht="51" customHeight="1">
      <c r="A274" s="21"/>
      <c r="B274" s="21"/>
      <c r="C274" s="21"/>
    </row>
    <row r="275" spans="1:3" ht="51" customHeight="1">
      <c r="A275" s="21"/>
      <c r="B275" s="21"/>
      <c r="C275" s="21"/>
    </row>
    <row r="276" spans="1:3" ht="51" customHeight="1">
      <c r="A276" s="21"/>
      <c r="B276" s="21"/>
      <c r="C276" s="21"/>
    </row>
    <row r="277" spans="1:3" ht="51" customHeight="1">
      <c r="A277" s="21"/>
      <c r="B277" s="21"/>
      <c r="C277" s="21"/>
    </row>
    <row r="278" spans="1:3" ht="51" customHeight="1">
      <c r="A278" s="21"/>
      <c r="B278" s="21"/>
      <c r="C278" s="21"/>
    </row>
    <row r="279" spans="1:3" ht="51" customHeight="1">
      <c r="A279" s="21"/>
      <c r="B279" s="21"/>
      <c r="C279" s="21"/>
    </row>
    <row r="280" spans="1:3" ht="51" customHeight="1">
      <c r="A280" s="21"/>
      <c r="B280" s="21"/>
      <c r="C280" s="21"/>
    </row>
    <row r="281" spans="1:3" ht="51" customHeight="1">
      <c r="A281" s="21"/>
      <c r="B281" s="21"/>
      <c r="C281" s="21"/>
    </row>
    <row r="282" spans="1:3" ht="51" customHeight="1">
      <c r="A282" s="21"/>
      <c r="B282" s="21"/>
      <c r="C282" s="21"/>
    </row>
    <row r="283" spans="1:3" ht="51" customHeight="1">
      <c r="A283" s="21"/>
      <c r="B283" s="21"/>
      <c r="C283" s="21"/>
    </row>
    <row r="284" spans="1:3" ht="51" customHeight="1">
      <c r="A284" s="21"/>
      <c r="B284" s="21"/>
      <c r="C284" s="21"/>
    </row>
    <row r="285" spans="1:3" ht="51" customHeight="1">
      <c r="A285" s="21"/>
      <c r="B285" s="21"/>
      <c r="C285" s="21"/>
    </row>
    <row r="286" spans="1:3" ht="51" customHeight="1">
      <c r="A286" s="21"/>
      <c r="B286" s="21"/>
      <c r="C286" s="21"/>
    </row>
    <row r="287" spans="1:3" ht="51" customHeight="1">
      <c r="A287" s="21"/>
      <c r="B287" s="21"/>
      <c r="C287" s="21"/>
    </row>
    <row r="288" spans="1:3" ht="51" customHeight="1">
      <c r="A288" s="21"/>
      <c r="B288" s="21"/>
      <c r="C288" s="21"/>
    </row>
    <row r="289" spans="1:3" ht="51" customHeight="1">
      <c r="A289" s="21"/>
      <c r="B289" s="21"/>
      <c r="C289" s="21"/>
    </row>
    <row r="290" spans="1:3" ht="51" customHeight="1">
      <c r="A290" s="21"/>
      <c r="B290" s="21"/>
      <c r="C290" s="21"/>
    </row>
    <row r="291" spans="1:3" ht="51" customHeight="1">
      <c r="A291" s="21"/>
      <c r="B291" s="21"/>
      <c r="C291" s="21"/>
    </row>
    <row r="292" spans="1:3" ht="51" customHeight="1">
      <c r="A292" s="21"/>
      <c r="B292" s="21"/>
      <c r="C292" s="21"/>
    </row>
    <row r="293" spans="1:3" ht="51" customHeight="1">
      <c r="A293" s="21"/>
      <c r="B293" s="21"/>
      <c r="C293" s="21"/>
    </row>
    <row r="294" spans="1:3" ht="51" customHeight="1">
      <c r="A294" s="21"/>
      <c r="B294" s="21"/>
      <c r="C294" s="21"/>
    </row>
    <row r="295" spans="1:3" ht="51" customHeight="1">
      <c r="A295" s="21"/>
      <c r="B295" s="21"/>
      <c r="C295" s="21"/>
    </row>
    <row r="296" spans="1:3" ht="51" customHeight="1">
      <c r="A296" s="21"/>
      <c r="B296" s="21"/>
      <c r="C296" s="21"/>
    </row>
    <row r="297" spans="1:3" ht="51" customHeight="1">
      <c r="A297" s="21"/>
      <c r="B297" s="21"/>
      <c r="C297" s="21"/>
    </row>
    <row r="298" spans="1:3" ht="51" customHeight="1">
      <c r="A298" s="21"/>
      <c r="B298" s="21"/>
      <c r="C298" s="21"/>
    </row>
    <row r="299" spans="1:3" ht="51" customHeight="1">
      <c r="A299" s="21"/>
      <c r="B299" s="21"/>
      <c r="C299" s="21"/>
    </row>
    <row r="300" spans="1:3" ht="51" customHeight="1">
      <c r="A300" s="21"/>
      <c r="B300" s="21"/>
      <c r="C300" s="21"/>
    </row>
    <row r="301" spans="1:3" ht="51" customHeight="1">
      <c r="A301" s="21"/>
      <c r="B301" s="21"/>
      <c r="C301" s="21"/>
    </row>
    <row r="302" spans="1:3" ht="51" customHeight="1">
      <c r="A302" s="21"/>
      <c r="B302" s="21"/>
      <c r="C302" s="21"/>
    </row>
    <row r="303" spans="1:3" ht="51" customHeight="1">
      <c r="A303" s="21"/>
      <c r="B303" s="21"/>
      <c r="C303" s="21"/>
    </row>
    <row r="304" spans="1:3" ht="51" customHeight="1">
      <c r="A304" s="21"/>
      <c r="B304" s="21"/>
      <c r="C304" s="21"/>
    </row>
    <row r="305" spans="1:3" ht="51" customHeight="1">
      <c r="A305" s="21"/>
      <c r="B305" s="21"/>
      <c r="C305" s="21"/>
    </row>
    <row r="306" spans="1:3" ht="51" customHeight="1">
      <c r="A306" s="21"/>
      <c r="B306" s="21"/>
      <c r="C306" s="21"/>
    </row>
    <row r="307" spans="1:3" ht="51" customHeight="1">
      <c r="A307" s="21"/>
      <c r="B307" s="21"/>
      <c r="C307" s="21"/>
    </row>
    <row r="308" spans="1:3" ht="51" customHeight="1">
      <c r="A308" s="21"/>
      <c r="B308" s="21"/>
      <c r="C308" s="21"/>
    </row>
    <row r="309" spans="1:3" ht="51" customHeight="1">
      <c r="A309" s="21"/>
      <c r="B309" s="21"/>
      <c r="C309" s="21"/>
    </row>
    <row r="310" spans="1:3" ht="51" customHeight="1">
      <c r="A310" s="21"/>
      <c r="B310" s="21"/>
      <c r="C310" s="21"/>
    </row>
    <row r="311" spans="1:3" ht="51" customHeight="1">
      <c r="A311" s="21"/>
      <c r="B311" s="21"/>
      <c r="C311" s="21"/>
    </row>
    <row r="312" spans="1:3" ht="51" customHeight="1">
      <c r="A312" s="21"/>
      <c r="B312" s="21"/>
      <c r="C312" s="21"/>
    </row>
    <row r="313" spans="1:3" ht="51" customHeight="1">
      <c r="A313" s="21"/>
      <c r="B313" s="21"/>
      <c r="C313" s="21"/>
    </row>
    <row r="314" spans="1:3" ht="51" customHeight="1">
      <c r="A314" s="21"/>
      <c r="B314" s="21"/>
      <c r="C314" s="21"/>
    </row>
    <row r="315" spans="1:3" ht="51" customHeight="1">
      <c r="A315" s="21"/>
      <c r="B315" s="21"/>
      <c r="C315" s="21"/>
    </row>
    <row r="316" spans="1:3" ht="51" customHeight="1">
      <c r="A316" s="21"/>
      <c r="B316" s="21"/>
      <c r="C316" s="21"/>
    </row>
    <row r="317" spans="1:3" ht="51" customHeight="1">
      <c r="A317" s="21"/>
      <c r="B317" s="21"/>
      <c r="C317" s="21"/>
    </row>
    <row r="318" spans="1:3" ht="51" customHeight="1">
      <c r="A318" s="21"/>
      <c r="B318" s="21"/>
      <c r="C318" s="21"/>
    </row>
    <row r="319" spans="1:3" ht="51" customHeight="1">
      <c r="A319" s="21"/>
      <c r="B319" s="21"/>
      <c r="C319" s="21"/>
    </row>
    <row r="320" spans="1:3" ht="51" customHeight="1">
      <c r="A320" s="21"/>
      <c r="B320" s="21"/>
      <c r="C320" s="21"/>
    </row>
    <row r="321" spans="1:3" ht="51" customHeight="1">
      <c r="A321" s="21"/>
      <c r="B321" s="21"/>
      <c r="C321" s="21"/>
    </row>
    <row r="322" spans="1:3" ht="51" customHeight="1">
      <c r="A322" s="21"/>
      <c r="B322" s="21"/>
      <c r="C322" s="21"/>
    </row>
    <row r="323" spans="1:3" ht="51" customHeight="1">
      <c r="A323" s="21"/>
      <c r="B323" s="21"/>
      <c r="C323" s="21"/>
    </row>
    <row r="324" spans="1:3" ht="51" customHeight="1">
      <c r="A324" s="21"/>
      <c r="B324" s="21"/>
      <c r="C324" s="21"/>
    </row>
    <row r="325" spans="1:3" ht="51" customHeight="1">
      <c r="A325" s="21"/>
      <c r="B325" s="21"/>
      <c r="C325" s="21"/>
    </row>
    <row r="326" spans="1:3" ht="51" customHeight="1">
      <c r="A326" s="21"/>
      <c r="B326" s="21"/>
      <c r="C326" s="21"/>
    </row>
    <row r="327" spans="1:3" ht="51" customHeight="1">
      <c r="A327" s="21"/>
      <c r="B327" s="21"/>
      <c r="C327" s="21"/>
    </row>
    <row r="328" spans="1:3" ht="51" customHeight="1">
      <c r="A328" s="21"/>
      <c r="B328" s="21"/>
      <c r="C328" s="21"/>
    </row>
    <row r="329" spans="1:3" ht="51" customHeight="1">
      <c r="A329" s="21"/>
      <c r="B329" s="21"/>
      <c r="C329" s="21"/>
    </row>
    <row r="330" spans="1:3" ht="51" customHeight="1">
      <c r="A330" s="21"/>
      <c r="B330" s="21"/>
      <c r="C330" s="21"/>
    </row>
    <row r="331" spans="1:3" ht="51" customHeight="1">
      <c r="A331" s="21"/>
      <c r="B331" s="21"/>
      <c r="C331" s="21"/>
    </row>
    <row r="332" spans="1:3" ht="51" customHeight="1">
      <c r="A332" s="21"/>
      <c r="B332" s="21"/>
      <c r="C332" s="21"/>
    </row>
    <row r="333" spans="1:3" ht="51" customHeight="1">
      <c r="A333" s="21"/>
      <c r="B333" s="21"/>
      <c r="C333" s="21"/>
    </row>
    <row r="334" spans="1:3" ht="51" customHeight="1">
      <c r="A334" s="21"/>
      <c r="B334" s="21"/>
      <c r="C334" s="21"/>
    </row>
    <row r="335" spans="1:3" ht="51" customHeight="1">
      <c r="A335" s="21"/>
      <c r="B335" s="21"/>
      <c r="C335" s="21"/>
    </row>
    <row r="336" spans="1:3" ht="51" customHeight="1">
      <c r="A336" s="21"/>
      <c r="B336" s="21"/>
      <c r="C336" s="21"/>
    </row>
    <row r="337" spans="1:3" ht="51" customHeight="1">
      <c r="A337" s="21"/>
      <c r="B337" s="21"/>
      <c r="C337" s="21"/>
    </row>
    <row r="338" spans="1:3" ht="51" customHeight="1">
      <c r="A338" s="21"/>
      <c r="B338" s="21"/>
      <c r="C338" s="21"/>
    </row>
    <row r="339" spans="1:3" ht="51" customHeight="1">
      <c r="A339" s="21"/>
      <c r="B339" s="21"/>
      <c r="C339" s="21"/>
    </row>
    <row r="340" spans="1:3" ht="51" customHeight="1">
      <c r="A340" s="21"/>
      <c r="B340" s="21"/>
      <c r="C340" s="21"/>
    </row>
    <row r="341" spans="1:3" ht="51" customHeight="1">
      <c r="A341" s="21"/>
      <c r="B341" s="21"/>
      <c r="C341" s="21"/>
    </row>
    <row r="342" spans="1:3" ht="51" customHeight="1">
      <c r="A342" s="21"/>
      <c r="B342" s="21"/>
      <c r="C342" s="21"/>
    </row>
    <row r="343" spans="1:3" ht="51" customHeight="1">
      <c r="A343" s="21"/>
      <c r="B343" s="21"/>
      <c r="C343" s="21"/>
    </row>
    <row r="344" spans="1:3" ht="51" customHeight="1">
      <c r="A344" s="21"/>
      <c r="B344" s="21"/>
      <c r="C344" s="21"/>
    </row>
    <row r="345" spans="1:3" ht="51" customHeight="1">
      <c r="A345" s="21"/>
      <c r="B345" s="21"/>
      <c r="C345" s="21"/>
    </row>
    <row r="346" spans="1:3" ht="51" customHeight="1">
      <c r="A346" s="21"/>
      <c r="B346" s="21"/>
      <c r="C346" s="21"/>
    </row>
    <row r="347" spans="1:3" ht="51" customHeight="1">
      <c r="A347" s="21"/>
      <c r="B347" s="21"/>
      <c r="C347" s="21"/>
    </row>
    <row r="348" spans="1:3" ht="51" customHeight="1">
      <c r="A348" s="21"/>
      <c r="B348" s="21"/>
      <c r="C348" s="21"/>
    </row>
    <row r="349" spans="1:3" ht="51" customHeight="1">
      <c r="A349" s="21"/>
      <c r="B349" s="21"/>
      <c r="C349" s="21"/>
    </row>
    <row r="350" spans="1:3" ht="51" customHeight="1">
      <c r="A350" s="21"/>
      <c r="B350" s="21"/>
      <c r="C350" s="21"/>
    </row>
    <row r="351" spans="1:3" ht="51" customHeight="1">
      <c r="A351" s="21"/>
      <c r="B351" s="21"/>
      <c r="C351" s="21"/>
    </row>
    <row r="352" spans="1:3" ht="51" customHeight="1">
      <c r="A352" s="21"/>
      <c r="B352" s="21"/>
      <c r="C352" s="21"/>
    </row>
    <row r="353" spans="1:3" ht="51" customHeight="1">
      <c r="A353" s="21"/>
      <c r="B353" s="21"/>
      <c r="C353" s="21"/>
    </row>
    <row r="354" spans="1:3" ht="51" customHeight="1">
      <c r="A354" s="21"/>
      <c r="B354" s="21"/>
      <c r="C354" s="21"/>
    </row>
    <row r="355" spans="1:3" ht="51" customHeight="1">
      <c r="A355" s="21"/>
      <c r="B355" s="21"/>
      <c r="C355" s="21"/>
    </row>
    <row r="356" spans="1:3" ht="51" customHeight="1">
      <c r="A356" s="21"/>
      <c r="B356" s="21"/>
      <c r="C356" s="21"/>
    </row>
    <row r="357" spans="1:3" ht="51" customHeight="1">
      <c r="A357" s="21"/>
      <c r="B357" s="21"/>
      <c r="C357" s="21"/>
    </row>
    <row r="358" spans="1:3" ht="51" customHeight="1">
      <c r="A358" s="21"/>
      <c r="B358" s="21"/>
      <c r="C358" s="21"/>
    </row>
    <row r="359" spans="1:3" ht="51" customHeight="1">
      <c r="A359" s="21"/>
      <c r="B359" s="21"/>
      <c r="C359" s="21"/>
    </row>
    <row r="360" spans="1:3" ht="51" customHeight="1">
      <c r="A360" s="21"/>
      <c r="B360" s="21"/>
      <c r="C360" s="21"/>
    </row>
    <row r="361" spans="1:3" ht="51" customHeight="1">
      <c r="A361" s="21"/>
      <c r="B361" s="21"/>
      <c r="C361" s="21"/>
    </row>
    <row r="362" spans="1:3" ht="51" customHeight="1">
      <c r="A362" s="21"/>
      <c r="B362" s="21"/>
      <c r="C362" s="21"/>
    </row>
    <row r="363" spans="1:3" ht="51" customHeight="1">
      <c r="A363" s="21"/>
      <c r="B363" s="21"/>
      <c r="C363" s="21"/>
    </row>
    <row r="364" spans="1:3" ht="51" customHeight="1">
      <c r="A364" s="21"/>
      <c r="B364" s="21"/>
      <c r="C364" s="21"/>
    </row>
    <row r="365" spans="1:3" ht="51" customHeight="1">
      <c r="A365" s="21"/>
      <c r="B365" s="21"/>
      <c r="C365" s="21"/>
    </row>
    <row r="366" spans="1:3" ht="51" customHeight="1">
      <c r="A366" s="21"/>
      <c r="B366" s="21"/>
      <c r="C366" s="21"/>
    </row>
    <row r="367" spans="1:3" ht="51" customHeight="1">
      <c r="A367" s="21"/>
      <c r="B367" s="21"/>
      <c r="C367" s="21"/>
    </row>
    <row r="368" spans="1:3" ht="51" customHeight="1">
      <c r="A368" s="21"/>
      <c r="B368" s="21"/>
      <c r="C368" s="21"/>
    </row>
    <row r="369" spans="1:3" ht="51" customHeight="1">
      <c r="A369" s="21"/>
      <c r="B369" s="21"/>
      <c r="C369" s="21"/>
    </row>
    <row r="370" spans="1:3" ht="51" customHeight="1">
      <c r="A370" s="21"/>
      <c r="B370" s="21"/>
      <c r="C370" s="21"/>
    </row>
    <row r="371" spans="1:3" ht="51" customHeight="1">
      <c r="A371" s="21"/>
      <c r="B371" s="21"/>
      <c r="C371" s="21"/>
    </row>
    <row r="372" spans="1:3" ht="51" customHeight="1">
      <c r="A372" s="21"/>
      <c r="B372" s="21"/>
      <c r="C372" s="21"/>
    </row>
    <row r="373" spans="1:3" ht="51" customHeight="1">
      <c r="A373" s="21"/>
      <c r="B373" s="21"/>
      <c r="C373" s="21"/>
    </row>
    <row r="374" spans="1:3" ht="51" customHeight="1">
      <c r="A374" s="21"/>
      <c r="B374" s="21"/>
      <c r="C374" s="21"/>
    </row>
    <row r="375" spans="1:3" ht="51" customHeight="1">
      <c r="A375" s="21"/>
      <c r="B375" s="21"/>
      <c r="C375" s="21"/>
    </row>
    <row r="376" spans="1:3" ht="51" customHeight="1">
      <c r="A376" s="21"/>
      <c r="B376" s="21"/>
      <c r="C376" s="21"/>
    </row>
    <row r="377" spans="1:3" ht="51" customHeight="1">
      <c r="A377" s="21"/>
      <c r="B377" s="21"/>
      <c r="C377" s="21"/>
    </row>
    <row r="378" spans="1:3" ht="51" customHeight="1">
      <c r="A378" s="21"/>
      <c r="B378" s="21"/>
      <c r="C378" s="21"/>
    </row>
    <row r="379" spans="1:3" ht="51" customHeight="1">
      <c r="A379" s="21"/>
      <c r="B379" s="21"/>
      <c r="C379" s="21"/>
    </row>
    <row r="380" spans="1:3" ht="51" customHeight="1">
      <c r="A380" s="21"/>
      <c r="B380" s="21"/>
      <c r="C380" s="21"/>
    </row>
    <row r="381" spans="1:3" ht="51" customHeight="1">
      <c r="A381" s="21"/>
      <c r="B381" s="21"/>
      <c r="C381" s="21"/>
    </row>
    <row r="382" spans="1:3" ht="51" customHeight="1">
      <c r="A382" s="21"/>
      <c r="B382" s="21"/>
      <c r="C382" s="21"/>
    </row>
    <row r="383" spans="1:3" ht="51" customHeight="1">
      <c r="A383" s="21"/>
      <c r="B383" s="21"/>
      <c r="C383" s="21"/>
    </row>
    <row r="384" spans="1:3" ht="51" customHeight="1">
      <c r="A384" s="21"/>
      <c r="B384" s="21"/>
      <c r="C384" s="21"/>
    </row>
    <row r="385" spans="1:3" ht="51" customHeight="1">
      <c r="A385" s="21"/>
      <c r="B385" s="21"/>
      <c r="C385" s="21"/>
    </row>
    <row r="386" spans="1:3" ht="51" customHeight="1">
      <c r="A386" s="21"/>
      <c r="B386" s="21"/>
      <c r="C386" s="21"/>
    </row>
    <row r="387" spans="1:3" ht="51" customHeight="1">
      <c r="A387" s="21"/>
      <c r="B387" s="21"/>
      <c r="C387" s="21"/>
    </row>
    <row r="388" spans="1:3" ht="51" customHeight="1">
      <c r="A388" s="21"/>
      <c r="B388" s="21"/>
      <c r="C388" s="21"/>
    </row>
    <row r="389" spans="1:3" ht="51" customHeight="1">
      <c r="A389" s="21"/>
      <c r="B389" s="21"/>
      <c r="C389" s="21"/>
    </row>
    <row r="390" spans="1:3" ht="51" customHeight="1">
      <c r="A390" s="21"/>
      <c r="B390" s="21"/>
      <c r="C390" s="21"/>
    </row>
    <row r="391" spans="1:3" ht="51" customHeight="1">
      <c r="A391" s="21"/>
      <c r="B391" s="21"/>
      <c r="C391" s="21"/>
    </row>
    <row r="392" spans="1:3" ht="51" customHeight="1">
      <c r="A392" s="21"/>
      <c r="B392" s="21"/>
      <c r="C392" s="21"/>
    </row>
    <row r="393" spans="1:3" ht="51" customHeight="1">
      <c r="A393" s="21"/>
      <c r="B393" s="21"/>
      <c r="C393" s="21"/>
    </row>
    <row r="394" spans="1:3" ht="51" customHeight="1">
      <c r="A394" s="21"/>
      <c r="B394" s="21"/>
      <c r="C394" s="21"/>
    </row>
    <row r="395" spans="1:3" ht="51" customHeight="1">
      <c r="A395" s="21"/>
      <c r="B395" s="21"/>
      <c r="C395" s="21"/>
    </row>
    <row r="396" spans="1:3" ht="51" customHeight="1">
      <c r="A396" s="21"/>
      <c r="B396" s="21"/>
      <c r="C396" s="21"/>
    </row>
    <row r="397" spans="1:3" ht="51" customHeight="1">
      <c r="A397" s="21"/>
      <c r="B397" s="21"/>
      <c r="C397" s="21"/>
    </row>
    <row r="398" spans="1:3" ht="51" customHeight="1">
      <c r="A398" s="21"/>
      <c r="B398" s="21"/>
      <c r="C398" s="21"/>
    </row>
    <row r="399" spans="1:3" ht="51" customHeight="1">
      <c r="A399" s="21"/>
      <c r="B399" s="21"/>
      <c r="C399" s="21"/>
    </row>
    <row r="400" spans="1:3" ht="51" customHeight="1">
      <c r="A400" s="21"/>
      <c r="B400" s="21"/>
      <c r="C400" s="21"/>
    </row>
    <row r="401" spans="1:3" ht="51" customHeight="1">
      <c r="A401" s="21"/>
      <c r="B401" s="21"/>
      <c r="C401" s="21"/>
    </row>
    <row r="402" spans="1:3" ht="51" customHeight="1">
      <c r="A402" s="21"/>
      <c r="B402" s="21"/>
      <c r="C402" s="21"/>
    </row>
    <row r="403" spans="1:3" ht="51" customHeight="1">
      <c r="A403" s="21"/>
      <c r="B403" s="21"/>
      <c r="C403" s="21"/>
    </row>
    <row r="404" spans="1:3" ht="51" customHeight="1">
      <c r="A404" s="21"/>
      <c r="B404" s="21"/>
      <c r="C404" s="21"/>
    </row>
    <row r="405" spans="1:3" ht="51" customHeight="1">
      <c r="A405" s="21"/>
      <c r="B405" s="21"/>
      <c r="C405" s="21"/>
    </row>
    <row r="406" spans="1:3" ht="51" customHeight="1">
      <c r="A406" s="21"/>
      <c r="B406" s="21"/>
      <c r="C406" s="21"/>
    </row>
    <row r="407" spans="1:3" ht="51" customHeight="1">
      <c r="A407" s="21"/>
      <c r="B407" s="21"/>
      <c r="C407" s="21"/>
    </row>
    <row r="408" spans="1:3" ht="51" customHeight="1">
      <c r="A408" s="21"/>
      <c r="B408" s="21"/>
      <c r="C408" s="21"/>
    </row>
    <row r="409" spans="1:3" ht="51" customHeight="1">
      <c r="A409" s="21"/>
      <c r="B409" s="21"/>
      <c r="C409" s="21"/>
    </row>
    <row r="410" spans="1:3" ht="51" customHeight="1">
      <c r="A410" s="21"/>
      <c r="B410" s="21"/>
      <c r="C410" s="21"/>
    </row>
    <row r="411" spans="1:3" ht="51" customHeight="1">
      <c r="A411" s="21"/>
      <c r="B411" s="21"/>
      <c r="C411" s="21"/>
    </row>
    <row r="412" spans="1:3" ht="51" customHeight="1">
      <c r="A412" s="21"/>
      <c r="B412" s="21"/>
      <c r="C412" s="21"/>
    </row>
    <row r="413" spans="1:3" ht="51" customHeight="1">
      <c r="A413" s="21"/>
      <c r="B413" s="21"/>
      <c r="C413" s="21"/>
    </row>
    <row r="414" spans="1:3" ht="51" customHeight="1">
      <c r="A414" s="21"/>
      <c r="B414" s="21"/>
      <c r="C414" s="21"/>
    </row>
    <row r="415" spans="1:3" ht="51" customHeight="1">
      <c r="A415" s="21"/>
      <c r="B415" s="21"/>
      <c r="C415" s="21"/>
    </row>
    <row r="416" spans="1:3" ht="51" customHeight="1">
      <c r="A416" s="21"/>
      <c r="B416" s="21"/>
      <c r="C416" s="21"/>
    </row>
    <row r="417" spans="1:3" ht="51" customHeight="1">
      <c r="A417" s="21"/>
      <c r="B417" s="21"/>
      <c r="C417" s="21"/>
    </row>
    <row r="418" spans="1:3" ht="51" customHeight="1">
      <c r="A418" s="21"/>
      <c r="B418" s="21"/>
      <c r="C418" s="21"/>
    </row>
    <row r="419" spans="1:3" ht="51" customHeight="1">
      <c r="A419" s="21"/>
      <c r="B419" s="21"/>
      <c r="C419" s="21"/>
    </row>
    <row r="420" spans="1:3" ht="51" customHeight="1">
      <c r="A420" s="21"/>
      <c r="B420" s="21"/>
      <c r="C420" s="21"/>
    </row>
    <row r="421" spans="1:3" ht="51" customHeight="1">
      <c r="A421" s="21"/>
      <c r="B421" s="21"/>
      <c r="C421" s="21"/>
    </row>
    <row r="422" spans="1:3" ht="51" customHeight="1">
      <c r="A422" s="21"/>
      <c r="B422" s="21"/>
      <c r="C422" s="21"/>
    </row>
    <row r="423" spans="1:3" ht="51" customHeight="1">
      <c r="A423" s="21"/>
      <c r="B423" s="21"/>
      <c r="C423" s="21"/>
    </row>
    <row r="424" spans="1:3" ht="51" customHeight="1">
      <c r="A424" s="21"/>
      <c r="B424" s="21"/>
      <c r="C424" s="21"/>
    </row>
    <row r="425" spans="1:3" ht="51" customHeight="1">
      <c r="A425" s="21"/>
      <c r="B425" s="21"/>
      <c r="C425" s="21"/>
    </row>
    <row r="426" spans="1:3" ht="51" customHeight="1">
      <c r="A426" s="21"/>
      <c r="B426" s="21"/>
      <c r="C426" s="21"/>
    </row>
    <row r="427" spans="1:3" ht="51" customHeight="1">
      <c r="A427" s="21"/>
      <c r="B427" s="21"/>
      <c r="C427" s="21"/>
    </row>
    <row r="428" spans="1:3" ht="51" customHeight="1">
      <c r="A428" s="21"/>
      <c r="B428" s="21"/>
      <c r="C428" s="21"/>
    </row>
    <row r="429" spans="1:3" ht="51" customHeight="1">
      <c r="A429" s="21"/>
      <c r="B429" s="21"/>
      <c r="C429" s="21"/>
    </row>
    <row r="430" spans="1:3" ht="51" customHeight="1">
      <c r="A430" s="21"/>
      <c r="B430" s="21"/>
      <c r="C430" s="21"/>
    </row>
    <row r="431" spans="1:3" ht="51" customHeight="1">
      <c r="A431" s="21"/>
      <c r="B431" s="21"/>
      <c r="C431" s="21"/>
    </row>
    <row r="432" spans="1:3" ht="51" customHeight="1">
      <c r="A432" s="21"/>
      <c r="B432" s="21"/>
      <c r="C432" s="21"/>
    </row>
    <row r="433" spans="1:3" ht="51" customHeight="1">
      <c r="A433" s="21"/>
      <c r="B433" s="21"/>
      <c r="C433" s="21"/>
    </row>
    <row r="434" spans="1:3" ht="51" customHeight="1">
      <c r="A434" s="21"/>
      <c r="B434" s="21"/>
      <c r="C434" s="21"/>
    </row>
    <row r="435" spans="1:3" ht="51" customHeight="1">
      <c r="A435" s="21"/>
      <c r="B435" s="21"/>
      <c r="C435" s="21"/>
    </row>
    <row r="436" spans="1:3" ht="51" customHeight="1">
      <c r="A436" s="21"/>
      <c r="B436" s="21"/>
      <c r="C436" s="21"/>
    </row>
    <row r="437" spans="1:3" ht="51" customHeight="1">
      <c r="A437" s="21"/>
      <c r="B437" s="21"/>
      <c r="C437" s="21"/>
    </row>
    <row r="438" spans="1:3" ht="51" customHeight="1">
      <c r="A438" s="21"/>
      <c r="B438" s="21"/>
      <c r="C438" s="21"/>
    </row>
    <row r="439" spans="1:3" ht="51" customHeight="1">
      <c r="A439" s="21"/>
      <c r="B439" s="21"/>
      <c r="C439" s="21"/>
    </row>
    <row r="440" spans="1:3" ht="51" customHeight="1">
      <c r="A440" s="21"/>
      <c r="B440" s="21"/>
      <c r="C440" s="21"/>
    </row>
    <row r="441" spans="1:3" ht="51" customHeight="1">
      <c r="A441" s="21"/>
      <c r="B441" s="21"/>
      <c r="C441" s="21"/>
    </row>
    <row r="442" spans="1:3" ht="51" customHeight="1">
      <c r="A442" s="21"/>
      <c r="B442" s="21"/>
      <c r="C442" s="21"/>
    </row>
    <row r="443" spans="1:3" ht="51" customHeight="1">
      <c r="A443" s="21"/>
      <c r="B443" s="21"/>
      <c r="C443" s="21"/>
    </row>
    <row r="444" spans="1:3" ht="51" customHeight="1">
      <c r="A444" s="21"/>
      <c r="B444" s="21"/>
      <c r="C444" s="21"/>
    </row>
    <row r="445" spans="1:3" ht="51" customHeight="1">
      <c r="A445" s="21"/>
      <c r="B445" s="21"/>
      <c r="C445" s="21"/>
    </row>
    <row r="446" spans="1:3" ht="51" customHeight="1">
      <c r="A446" s="21"/>
      <c r="B446" s="21"/>
      <c r="C446" s="21"/>
    </row>
    <row r="447" spans="1:3" ht="51" customHeight="1">
      <c r="A447" s="21"/>
      <c r="B447" s="21"/>
      <c r="C447" s="21"/>
    </row>
    <row r="448" spans="1:3" ht="51" customHeight="1">
      <c r="A448" s="21"/>
      <c r="B448" s="21"/>
      <c r="C448" s="21"/>
    </row>
    <row r="449" spans="1:3" ht="51" customHeight="1">
      <c r="A449" s="21"/>
      <c r="B449" s="21"/>
      <c r="C449" s="21"/>
    </row>
    <row r="450" spans="1:3" ht="51" customHeight="1">
      <c r="A450" s="21"/>
      <c r="B450" s="21"/>
      <c r="C450" s="21"/>
    </row>
    <row r="451" spans="1:3" ht="51" customHeight="1">
      <c r="A451" s="21"/>
      <c r="B451" s="21"/>
      <c r="C451" s="21"/>
    </row>
    <row r="452" spans="1:3" ht="51" customHeight="1">
      <c r="A452" s="21"/>
      <c r="B452" s="21"/>
      <c r="C452" s="21"/>
    </row>
    <row r="453" spans="1:3" ht="51" customHeight="1">
      <c r="A453" s="21"/>
      <c r="B453" s="21"/>
      <c r="C453" s="21"/>
    </row>
    <row r="454" spans="1:3" ht="51" customHeight="1">
      <c r="A454" s="21"/>
      <c r="B454" s="21"/>
      <c r="C454" s="21"/>
    </row>
    <row r="455" spans="1:3" ht="51" customHeight="1">
      <c r="A455" s="21"/>
      <c r="B455" s="21"/>
      <c r="C455" s="21"/>
    </row>
    <row r="456" spans="1:3" ht="51" customHeight="1">
      <c r="A456" s="21"/>
      <c r="B456" s="21"/>
      <c r="C456" s="21"/>
    </row>
    <row r="457" spans="1:3" ht="51" customHeight="1">
      <c r="A457" s="21"/>
      <c r="B457" s="21"/>
      <c r="C457" s="21"/>
    </row>
    <row r="458" spans="1:3" ht="51" customHeight="1">
      <c r="A458" s="21"/>
      <c r="B458" s="21"/>
      <c r="C458" s="21"/>
    </row>
    <row r="459" spans="1:3" ht="51" customHeight="1">
      <c r="A459" s="21"/>
      <c r="B459" s="21"/>
      <c r="C459" s="21"/>
    </row>
    <row r="460" spans="1:3" ht="51" customHeight="1">
      <c r="A460" s="21"/>
      <c r="B460" s="21"/>
      <c r="C460" s="21"/>
    </row>
    <row r="461" spans="1:3" ht="51" customHeight="1">
      <c r="A461" s="21"/>
      <c r="B461" s="21"/>
      <c r="C461" s="21"/>
    </row>
    <row r="462" spans="1:3" ht="51" customHeight="1">
      <c r="A462" s="21"/>
      <c r="B462" s="21"/>
      <c r="C462" s="21"/>
    </row>
    <row r="463" spans="1:3" ht="51" customHeight="1">
      <c r="A463" s="21"/>
      <c r="B463" s="21"/>
      <c r="C463" s="21"/>
    </row>
    <row r="464" spans="1:3" ht="51" customHeight="1">
      <c r="A464" s="21"/>
      <c r="B464" s="21"/>
      <c r="C464" s="21"/>
    </row>
    <row r="465" spans="1:3" ht="51" customHeight="1">
      <c r="A465" s="21"/>
      <c r="B465" s="21"/>
      <c r="C465" s="21"/>
    </row>
    <row r="466" spans="1:3" ht="51" customHeight="1">
      <c r="A466" s="21"/>
      <c r="B466" s="21"/>
      <c r="C466" s="21"/>
    </row>
    <row r="467" spans="1:3" ht="51" customHeight="1">
      <c r="A467" s="21"/>
      <c r="B467" s="21"/>
      <c r="C467" s="21"/>
    </row>
    <row r="468" spans="1:3" ht="51" customHeight="1">
      <c r="A468" s="21"/>
      <c r="B468" s="21"/>
      <c r="C468" s="21"/>
    </row>
    <row r="469" spans="1:3" ht="51" customHeight="1">
      <c r="A469" s="21"/>
      <c r="B469" s="21"/>
      <c r="C469" s="21"/>
    </row>
    <row r="470" spans="1:3" ht="51" customHeight="1">
      <c r="A470" s="21"/>
      <c r="B470" s="21"/>
      <c r="C470" s="21"/>
    </row>
    <row r="471" spans="1:3" ht="51" customHeight="1">
      <c r="A471" s="21"/>
      <c r="B471" s="21"/>
      <c r="C471" s="21"/>
    </row>
    <row r="472" spans="1:3" ht="51" customHeight="1">
      <c r="A472" s="21"/>
      <c r="B472" s="21"/>
      <c r="C472" s="21"/>
    </row>
    <row r="473" spans="1:3" ht="51" customHeight="1">
      <c r="A473" s="21"/>
      <c r="B473" s="21"/>
      <c r="C473" s="21"/>
    </row>
    <row r="474" spans="1:3" ht="51" customHeight="1">
      <c r="A474" s="21"/>
      <c r="B474" s="21"/>
      <c r="C474" s="21"/>
    </row>
    <row r="475" spans="1:3" ht="51" customHeight="1">
      <c r="A475" s="21"/>
      <c r="B475" s="21"/>
      <c r="C475" s="21"/>
    </row>
    <row r="476" spans="1:3" ht="51" customHeight="1">
      <c r="A476" s="21"/>
      <c r="B476" s="21"/>
      <c r="C476" s="21"/>
    </row>
    <row r="477" spans="1:3" ht="51" customHeight="1">
      <c r="A477" s="21"/>
      <c r="B477" s="21"/>
      <c r="C477" s="21"/>
    </row>
    <row r="478" spans="1:3" ht="51" customHeight="1">
      <c r="A478" s="21"/>
      <c r="B478" s="21"/>
      <c r="C478" s="21"/>
    </row>
    <row r="479" spans="1:3" ht="51" customHeight="1">
      <c r="A479" s="21"/>
      <c r="B479" s="21"/>
      <c r="C479" s="21"/>
    </row>
    <row r="480" spans="1:3" ht="51" customHeight="1">
      <c r="A480" s="21"/>
      <c r="B480" s="21"/>
      <c r="C480" s="21"/>
    </row>
    <row r="481" spans="1:3" ht="51" customHeight="1">
      <c r="A481" s="21"/>
      <c r="B481" s="21"/>
      <c r="C481" s="21"/>
    </row>
    <row r="482" spans="1:3" ht="51" customHeight="1">
      <c r="A482" s="21"/>
      <c r="B482" s="21"/>
      <c r="C482" s="21"/>
    </row>
    <row r="483" spans="1:3" ht="51" customHeight="1">
      <c r="A483" s="21"/>
      <c r="B483" s="21"/>
      <c r="C483" s="21"/>
    </row>
    <row r="484" spans="1:3" ht="51" customHeight="1">
      <c r="A484" s="21"/>
      <c r="B484" s="21"/>
      <c r="C484" s="21"/>
    </row>
    <row r="485" spans="1:3" ht="51" customHeight="1">
      <c r="A485" s="21"/>
      <c r="B485" s="21"/>
      <c r="C485" s="21"/>
    </row>
    <row r="486" spans="1:3" ht="51" customHeight="1">
      <c r="A486" s="21"/>
      <c r="B486" s="21"/>
      <c r="C486" s="21"/>
    </row>
    <row r="487" spans="1:3" ht="51" customHeight="1">
      <c r="A487" s="21"/>
      <c r="B487" s="21"/>
      <c r="C487" s="21"/>
    </row>
    <row r="488" spans="1:3" ht="51" customHeight="1">
      <c r="A488" s="21"/>
      <c r="B488" s="21"/>
      <c r="C488" s="21"/>
    </row>
    <row r="489" spans="1:3" ht="51" customHeight="1">
      <c r="A489" s="21"/>
      <c r="B489" s="21"/>
      <c r="C489" s="21"/>
    </row>
    <row r="490" spans="1:3" ht="51" customHeight="1">
      <c r="A490" s="21"/>
      <c r="B490" s="21"/>
      <c r="C490" s="21"/>
    </row>
    <row r="491" spans="1:3" ht="51" customHeight="1">
      <c r="A491" s="21"/>
      <c r="B491" s="21"/>
      <c r="C491" s="21"/>
    </row>
    <row r="492" spans="1:3" ht="51" customHeight="1">
      <c r="A492" s="21"/>
      <c r="B492" s="21"/>
      <c r="C492" s="21"/>
    </row>
    <row r="493" spans="1:3" ht="51" customHeight="1">
      <c r="A493" s="21"/>
      <c r="B493" s="21"/>
      <c r="C493" s="21"/>
    </row>
    <row r="494" spans="1:3" ht="51" customHeight="1">
      <c r="A494" s="21"/>
      <c r="B494" s="21"/>
      <c r="C494" s="21"/>
    </row>
    <row r="495" spans="1:3" ht="51" customHeight="1">
      <c r="A495" s="21"/>
      <c r="B495" s="21"/>
      <c r="C495" s="21"/>
    </row>
    <row r="496" spans="1:3" ht="51" customHeight="1">
      <c r="A496" s="21"/>
      <c r="B496" s="21"/>
      <c r="C496" s="21"/>
    </row>
    <row r="497" spans="1:3" ht="51" customHeight="1">
      <c r="A497" s="21"/>
      <c r="B497" s="21"/>
      <c r="C497" s="21"/>
    </row>
    <row r="498" spans="1:3" ht="51" customHeight="1">
      <c r="A498" s="21"/>
      <c r="B498" s="21"/>
      <c r="C498" s="21"/>
    </row>
    <row r="499" spans="1:3" ht="51" customHeight="1">
      <c r="A499" s="21"/>
      <c r="B499" s="21"/>
      <c r="C499" s="21"/>
    </row>
    <row r="500" spans="1:3" ht="51" customHeight="1">
      <c r="A500" s="21"/>
      <c r="B500" s="21"/>
      <c r="C500" s="21"/>
    </row>
    <row r="501" spans="1:3" ht="51" customHeight="1">
      <c r="A501" s="21"/>
      <c r="B501" s="21"/>
      <c r="C501" s="21"/>
    </row>
    <row r="502" spans="1:3" ht="51" customHeight="1">
      <c r="A502" s="21"/>
      <c r="B502" s="21"/>
      <c r="C502" s="21"/>
    </row>
    <row r="503" spans="1:3" ht="51" customHeight="1">
      <c r="A503" s="21"/>
      <c r="B503" s="21"/>
      <c r="C503" s="21"/>
    </row>
    <row r="504" spans="1:3" ht="51" customHeight="1">
      <c r="A504" s="21"/>
      <c r="B504" s="21"/>
      <c r="C504" s="21"/>
    </row>
    <row r="505" spans="1:3" ht="51" customHeight="1">
      <c r="A505" s="21"/>
      <c r="B505" s="21"/>
      <c r="C505" s="21"/>
    </row>
    <row r="506" spans="1:3" ht="51" customHeight="1">
      <c r="A506" s="21"/>
      <c r="B506" s="21"/>
      <c r="C506" s="21"/>
    </row>
    <row r="507" spans="1:3" ht="51" customHeight="1">
      <c r="A507" s="21"/>
      <c r="B507" s="21"/>
      <c r="C507" s="21"/>
    </row>
    <row r="508" spans="1:3" ht="51" customHeight="1">
      <c r="A508" s="21"/>
      <c r="B508" s="21"/>
      <c r="C508" s="21"/>
    </row>
    <row r="509" spans="1:3" ht="51" customHeight="1">
      <c r="A509" s="21"/>
      <c r="B509" s="21"/>
      <c r="C509" s="21"/>
    </row>
    <row r="510" spans="1:3" ht="51" customHeight="1">
      <c r="A510" s="21"/>
      <c r="B510" s="21"/>
      <c r="C510" s="21"/>
    </row>
    <row r="511" spans="1:3" ht="51" customHeight="1">
      <c r="A511" s="21"/>
      <c r="B511" s="21"/>
      <c r="C511" s="21"/>
    </row>
    <row r="512" spans="1:3" ht="51" customHeight="1">
      <c r="A512" s="21"/>
      <c r="B512" s="21"/>
      <c r="C512" s="21"/>
    </row>
    <row r="513" spans="1:3" ht="51" customHeight="1">
      <c r="A513" s="21"/>
      <c r="B513" s="21"/>
      <c r="C513" s="21"/>
    </row>
    <row r="514" spans="1:3" ht="51" customHeight="1">
      <c r="A514" s="21"/>
      <c r="B514" s="21"/>
      <c r="C514" s="21"/>
    </row>
    <row r="515" spans="1:3" ht="51" customHeight="1">
      <c r="A515" s="21"/>
      <c r="B515" s="21"/>
      <c r="C515" s="21"/>
    </row>
    <row r="516" spans="1:3" ht="51" customHeight="1">
      <c r="A516" s="21"/>
      <c r="B516" s="21"/>
      <c r="C516" s="21"/>
    </row>
    <row r="517" spans="1:3" ht="51" customHeight="1">
      <c r="A517" s="21"/>
      <c r="B517" s="21"/>
      <c r="C517" s="21"/>
    </row>
    <row r="518" spans="1:3" ht="51" customHeight="1">
      <c r="A518" s="21"/>
      <c r="B518" s="21"/>
      <c r="C518" s="21"/>
    </row>
    <row r="519" spans="1:3" ht="51" customHeight="1">
      <c r="A519" s="21"/>
      <c r="B519" s="21"/>
      <c r="C519" s="21"/>
    </row>
    <row r="520" spans="1:3" ht="51" customHeight="1">
      <c r="A520" s="21"/>
      <c r="B520" s="21"/>
      <c r="C520" s="21"/>
    </row>
    <row r="521" spans="1:3" ht="51" customHeight="1">
      <c r="A521" s="21"/>
      <c r="B521" s="21"/>
      <c r="C521" s="21"/>
    </row>
    <row r="522" spans="1:3" ht="51" customHeight="1">
      <c r="A522" s="21"/>
      <c r="B522" s="21"/>
      <c r="C522" s="21"/>
    </row>
    <row r="523" spans="1:3" ht="51" customHeight="1">
      <c r="A523" s="21"/>
      <c r="B523" s="21"/>
      <c r="C523" s="21"/>
    </row>
    <row r="524" spans="1:3" ht="51" customHeight="1">
      <c r="A524" s="21"/>
      <c r="B524" s="21"/>
      <c r="C524" s="21"/>
    </row>
    <row r="525" spans="1:3" ht="51" customHeight="1">
      <c r="A525" s="21"/>
      <c r="B525" s="21"/>
      <c r="C525" s="21"/>
    </row>
    <row r="526" spans="1:3" ht="51" customHeight="1">
      <c r="A526" s="21"/>
      <c r="B526" s="21"/>
      <c r="C526" s="21"/>
    </row>
    <row r="527" spans="1:3" ht="51" customHeight="1">
      <c r="A527" s="21"/>
      <c r="B527" s="21"/>
      <c r="C527" s="21"/>
    </row>
    <row r="528" spans="1:3" ht="51" customHeight="1">
      <c r="A528" s="21"/>
      <c r="B528" s="21"/>
      <c r="C528" s="21"/>
    </row>
    <row r="529" spans="1:3" ht="51" customHeight="1">
      <c r="A529" s="21"/>
      <c r="B529" s="21"/>
      <c r="C529" s="21"/>
    </row>
    <row r="530" spans="1:3" ht="51" customHeight="1">
      <c r="A530" s="21"/>
      <c r="B530" s="21"/>
      <c r="C530" s="21"/>
    </row>
    <row r="531" spans="1:3" ht="51" customHeight="1">
      <c r="A531" s="21"/>
      <c r="B531" s="21"/>
      <c r="C531" s="21"/>
    </row>
    <row r="532" spans="1:3" ht="51" customHeight="1">
      <c r="A532" s="21"/>
      <c r="B532" s="21"/>
      <c r="C532" s="21"/>
    </row>
    <row r="533" spans="1:3" ht="51" customHeight="1">
      <c r="A533" s="21"/>
      <c r="B533" s="21"/>
      <c r="C533" s="21"/>
    </row>
    <row r="534" spans="1:3" ht="51" customHeight="1">
      <c r="A534" s="21"/>
      <c r="B534" s="21"/>
      <c r="C534" s="21"/>
    </row>
    <row r="535" spans="1:3" ht="51" customHeight="1">
      <c r="A535" s="21"/>
      <c r="B535" s="21"/>
      <c r="C535" s="21"/>
    </row>
    <row r="536" spans="1:3" ht="51" customHeight="1">
      <c r="A536" s="21"/>
      <c r="B536" s="21"/>
      <c r="C536" s="21"/>
    </row>
    <row r="537" spans="1:3" ht="51" customHeight="1">
      <c r="A537" s="21"/>
      <c r="B537" s="21"/>
      <c r="C537" s="21"/>
    </row>
    <row r="538" spans="1:3" ht="51" customHeight="1">
      <c r="A538" s="21"/>
      <c r="B538" s="21"/>
      <c r="C538" s="21"/>
    </row>
    <row r="539" spans="1:3" ht="51" customHeight="1">
      <c r="A539" s="21"/>
      <c r="B539" s="21"/>
      <c r="C539" s="21"/>
    </row>
    <row r="540" spans="1:3" ht="51" customHeight="1">
      <c r="A540" s="21"/>
      <c r="B540" s="21"/>
      <c r="C540" s="21"/>
    </row>
    <row r="541" spans="1:3" ht="51" customHeight="1">
      <c r="A541" s="21"/>
      <c r="B541" s="21"/>
      <c r="C541" s="21"/>
    </row>
    <row r="542" spans="1:3" ht="51" customHeight="1">
      <c r="A542" s="21"/>
      <c r="B542" s="21"/>
      <c r="C542" s="21"/>
    </row>
    <row r="543" spans="1:3" ht="51" customHeight="1">
      <c r="A543" s="21"/>
      <c r="B543" s="21"/>
      <c r="C543" s="21"/>
    </row>
    <row r="544" spans="1:3" ht="51" customHeight="1">
      <c r="A544" s="21"/>
      <c r="B544" s="21"/>
      <c r="C544" s="21"/>
    </row>
    <row r="545" spans="1:3" ht="51" customHeight="1">
      <c r="A545" s="21"/>
      <c r="B545" s="21"/>
      <c r="C545" s="21"/>
    </row>
    <row r="546" spans="1:3" ht="51" customHeight="1">
      <c r="A546" s="21"/>
      <c r="B546" s="21"/>
      <c r="C546" s="21"/>
    </row>
    <row r="547" spans="1:3" ht="51" customHeight="1">
      <c r="A547" s="21"/>
      <c r="B547" s="21"/>
      <c r="C547" s="21"/>
    </row>
    <row r="548" spans="1:3" ht="51" customHeight="1">
      <c r="A548" s="21"/>
      <c r="B548" s="21"/>
      <c r="C548" s="21"/>
    </row>
    <row r="549" spans="1:3" ht="51" customHeight="1">
      <c r="A549" s="21"/>
      <c r="B549" s="21"/>
      <c r="C549" s="21"/>
    </row>
    <row r="550" spans="1:3" ht="51" customHeight="1">
      <c r="A550" s="21"/>
      <c r="B550" s="21"/>
      <c r="C550" s="21"/>
    </row>
    <row r="551" spans="1:3" ht="51" customHeight="1">
      <c r="A551" s="21"/>
      <c r="B551" s="21"/>
      <c r="C551" s="21"/>
    </row>
    <row r="552" spans="1:3" ht="51" customHeight="1">
      <c r="A552" s="21"/>
      <c r="B552" s="21"/>
      <c r="C552" s="21"/>
    </row>
    <row r="553" spans="1:3" ht="51" customHeight="1">
      <c r="A553" s="21"/>
      <c r="B553" s="21"/>
      <c r="C553" s="21"/>
    </row>
    <row r="554" spans="1:3" ht="51" customHeight="1">
      <c r="A554" s="21"/>
      <c r="B554" s="21"/>
      <c r="C554" s="21"/>
    </row>
    <row r="555" spans="1:3" ht="51" customHeight="1">
      <c r="A555" s="21"/>
      <c r="B555" s="21"/>
      <c r="C555" s="21"/>
    </row>
    <row r="556" spans="1:3" ht="51" customHeight="1">
      <c r="A556" s="21"/>
      <c r="B556" s="21"/>
      <c r="C556" s="21"/>
    </row>
    <row r="557" spans="1:3" ht="51" customHeight="1">
      <c r="A557" s="21"/>
      <c r="B557" s="21"/>
      <c r="C557" s="21"/>
    </row>
    <row r="558" spans="1:3" ht="51" customHeight="1">
      <c r="A558" s="21"/>
      <c r="B558" s="21"/>
      <c r="C558" s="21"/>
    </row>
    <row r="559" spans="1:3" ht="51" customHeight="1">
      <c r="A559" s="21"/>
      <c r="B559" s="21"/>
      <c r="C559" s="21"/>
    </row>
    <row r="560" spans="1:3" ht="51" customHeight="1">
      <c r="A560" s="21"/>
      <c r="B560" s="21"/>
      <c r="C560" s="21"/>
    </row>
    <row r="561" spans="1:3" ht="51" customHeight="1">
      <c r="A561" s="21"/>
      <c r="B561" s="21"/>
      <c r="C561" s="21"/>
    </row>
    <row r="562" spans="1:3" ht="51" customHeight="1">
      <c r="A562" s="21"/>
      <c r="B562" s="21"/>
      <c r="C562" s="21"/>
    </row>
    <row r="563" spans="1:3" ht="51" customHeight="1">
      <c r="A563" s="21"/>
      <c r="B563" s="21"/>
      <c r="C563" s="21"/>
    </row>
    <row r="564" spans="1:3" ht="51" customHeight="1">
      <c r="A564" s="21"/>
      <c r="B564" s="21"/>
      <c r="C564" s="21"/>
    </row>
    <row r="565" spans="1:3" ht="51" customHeight="1">
      <c r="A565" s="21"/>
      <c r="B565" s="21"/>
      <c r="C565" s="21"/>
    </row>
    <row r="566" spans="1:3" ht="51" customHeight="1">
      <c r="A566" s="21"/>
      <c r="B566" s="21"/>
      <c r="C566" s="21"/>
    </row>
    <row r="567" spans="1:3" ht="51" customHeight="1">
      <c r="A567" s="21"/>
      <c r="B567" s="21"/>
      <c r="C567" s="21"/>
    </row>
    <row r="568" spans="1:3" ht="51" customHeight="1">
      <c r="A568" s="21"/>
      <c r="B568" s="21"/>
      <c r="C568" s="21"/>
    </row>
    <row r="569" spans="1:3" ht="51" customHeight="1">
      <c r="A569" s="21"/>
      <c r="B569" s="21"/>
      <c r="C569" s="21"/>
    </row>
    <row r="570" spans="1:3" ht="51" customHeight="1">
      <c r="A570" s="21"/>
      <c r="B570" s="21"/>
      <c r="C570" s="21"/>
    </row>
    <row r="571" spans="1:3" ht="51" customHeight="1">
      <c r="A571" s="21"/>
      <c r="B571" s="21"/>
      <c r="C571" s="21"/>
    </row>
    <row r="572" spans="1:3" ht="51" customHeight="1">
      <c r="A572" s="21"/>
      <c r="B572" s="21"/>
      <c r="C572" s="21"/>
    </row>
    <row r="573" spans="1:3" ht="51" customHeight="1">
      <c r="A573" s="21"/>
      <c r="B573" s="21"/>
      <c r="C573" s="21"/>
    </row>
    <row r="574" spans="1:3" ht="51" customHeight="1">
      <c r="A574" s="21"/>
      <c r="B574" s="21"/>
      <c r="C574" s="21"/>
    </row>
    <row r="575" spans="1:3" ht="51" customHeight="1">
      <c r="A575" s="21"/>
      <c r="B575" s="21"/>
      <c r="C575" s="21"/>
    </row>
    <row r="576" spans="1:3" ht="51" customHeight="1">
      <c r="A576" s="21"/>
      <c r="B576" s="21"/>
      <c r="C576" s="21"/>
    </row>
    <row r="577" spans="1:3" ht="51" customHeight="1">
      <c r="A577" s="21"/>
      <c r="B577" s="21"/>
      <c r="C577" s="21"/>
    </row>
    <row r="578" spans="1:3" ht="51" customHeight="1">
      <c r="A578" s="21"/>
      <c r="B578" s="21"/>
      <c r="C578" s="21"/>
    </row>
    <row r="579" spans="1:3" ht="51" customHeight="1">
      <c r="A579" s="21"/>
      <c r="B579" s="21"/>
      <c r="C579" s="21"/>
    </row>
    <row r="580" spans="1:3" ht="51" customHeight="1">
      <c r="A580" s="21"/>
      <c r="B580" s="21"/>
      <c r="C580" s="21"/>
    </row>
    <row r="581" spans="1:3" ht="51" customHeight="1">
      <c r="A581" s="21"/>
      <c r="B581" s="21"/>
      <c r="C581" s="21"/>
    </row>
    <row r="582" spans="1:3" ht="51" customHeight="1">
      <c r="A582" s="21"/>
      <c r="B582" s="21"/>
      <c r="C582" s="21"/>
    </row>
    <row r="583" spans="1:3" ht="51" customHeight="1">
      <c r="A583" s="21"/>
      <c r="B583" s="21"/>
      <c r="C583" s="21"/>
    </row>
    <row r="584" spans="1:3" ht="51" customHeight="1">
      <c r="A584" s="21"/>
      <c r="B584" s="21"/>
      <c r="C584" s="21"/>
    </row>
    <row r="585" spans="1:3" ht="51" customHeight="1">
      <c r="A585" s="21"/>
      <c r="B585" s="21"/>
      <c r="C585" s="21"/>
    </row>
    <row r="586" spans="1:3" ht="51" customHeight="1">
      <c r="A586" s="21"/>
      <c r="B586" s="21"/>
      <c r="C586" s="21"/>
    </row>
    <row r="587" spans="1:3" ht="51" customHeight="1">
      <c r="A587" s="21"/>
      <c r="B587" s="21"/>
      <c r="C587" s="21"/>
    </row>
    <row r="588" spans="1:3" ht="51" customHeight="1">
      <c r="A588" s="21"/>
      <c r="B588" s="21"/>
      <c r="C588" s="21"/>
    </row>
    <row r="589" spans="1:3" ht="51" customHeight="1">
      <c r="A589" s="21"/>
      <c r="B589" s="21"/>
      <c r="C589" s="21"/>
    </row>
    <row r="590" spans="1:3" ht="51" customHeight="1">
      <c r="A590" s="21"/>
      <c r="B590" s="21"/>
      <c r="C590" s="21"/>
    </row>
    <row r="591" spans="1:3" ht="51" customHeight="1">
      <c r="A591" s="21"/>
      <c r="B591" s="21"/>
      <c r="C591" s="21"/>
    </row>
    <row r="592" spans="1:3" ht="51" customHeight="1">
      <c r="A592" s="21"/>
      <c r="B592" s="21"/>
      <c r="C592" s="21"/>
    </row>
    <row r="593" spans="1:3" ht="51" customHeight="1">
      <c r="A593" s="21"/>
      <c r="B593" s="21"/>
      <c r="C593" s="21"/>
    </row>
    <row r="594" spans="1:3" ht="51" customHeight="1">
      <c r="A594" s="21"/>
      <c r="B594" s="21"/>
      <c r="C594" s="21"/>
    </row>
    <row r="595" spans="1:3" ht="51" customHeight="1">
      <c r="A595" s="21"/>
      <c r="B595" s="21"/>
      <c r="C595" s="21"/>
    </row>
    <row r="596" spans="1:3" ht="51" customHeight="1">
      <c r="A596" s="21"/>
      <c r="B596" s="21"/>
      <c r="C596" s="21"/>
    </row>
    <row r="597" spans="1:3" ht="51" customHeight="1">
      <c r="A597" s="21"/>
      <c r="B597" s="21"/>
      <c r="C597" s="21"/>
    </row>
    <row r="598" spans="1:3" ht="51" customHeight="1">
      <c r="A598" s="21"/>
      <c r="B598" s="21"/>
      <c r="C598" s="21"/>
    </row>
    <row r="599" spans="1:3" ht="51" customHeight="1">
      <c r="A599" s="21"/>
      <c r="B599" s="21"/>
      <c r="C599" s="21"/>
    </row>
    <row r="600" spans="1:3" ht="51" customHeight="1">
      <c r="A600" s="21"/>
      <c r="B600" s="21"/>
      <c r="C600" s="21"/>
    </row>
    <row r="601" spans="1:3" ht="51" customHeight="1">
      <c r="A601" s="21"/>
      <c r="B601" s="21"/>
      <c r="C601" s="21"/>
    </row>
    <row r="602" spans="1:3" ht="51" customHeight="1">
      <c r="A602" s="21"/>
      <c r="B602" s="21"/>
      <c r="C602" s="21"/>
    </row>
    <row r="603" spans="1:3" ht="51" customHeight="1">
      <c r="A603" s="21"/>
      <c r="B603" s="21"/>
      <c r="C603" s="21"/>
    </row>
    <row r="604" spans="1:3" ht="51" customHeight="1">
      <c r="A604" s="21"/>
      <c r="B604" s="21"/>
      <c r="C604" s="21"/>
    </row>
    <row r="605" spans="1:3" ht="51" customHeight="1">
      <c r="A605" s="21"/>
      <c r="B605" s="21"/>
      <c r="C605" s="21"/>
    </row>
    <row r="606" spans="1:3" ht="51" customHeight="1">
      <c r="A606" s="21"/>
      <c r="B606" s="21"/>
      <c r="C606" s="21"/>
    </row>
    <row r="607" spans="1:3" ht="51" customHeight="1">
      <c r="A607" s="21"/>
      <c r="B607" s="21"/>
      <c r="C607" s="21"/>
    </row>
    <row r="608" spans="1:3" ht="51" customHeight="1">
      <c r="A608" s="21"/>
      <c r="B608" s="21"/>
      <c r="C608" s="21"/>
    </row>
    <row r="609" spans="1:3" ht="51" customHeight="1">
      <c r="A609" s="21"/>
      <c r="B609" s="21"/>
      <c r="C609" s="21"/>
    </row>
    <row r="610" spans="1:3" ht="51" customHeight="1">
      <c r="A610" s="21"/>
      <c r="B610" s="21"/>
      <c r="C610" s="21"/>
    </row>
    <row r="611" spans="1:3" ht="51" customHeight="1">
      <c r="A611" s="21"/>
      <c r="B611" s="21"/>
      <c r="C611" s="21"/>
    </row>
    <row r="612" spans="1:3" ht="51" customHeight="1">
      <c r="A612" s="21"/>
      <c r="B612" s="21"/>
      <c r="C612" s="21"/>
    </row>
    <row r="613" spans="1:3" ht="51" customHeight="1">
      <c r="A613" s="21"/>
      <c r="B613" s="21"/>
      <c r="C613" s="21"/>
    </row>
    <row r="614" spans="1:3" ht="51" customHeight="1">
      <c r="A614" s="21"/>
      <c r="B614" s="21"/>
      <c r="C614" s="21"/>
    </row>
    <row r="615" spans="1:3" ht="51" customHeight="1">
      <c r="A615" s="21"/>
      <c r="B615" s="21"/>
      <c r="C615" s="21"/>
    </row>
    <row r="616" spans="1:3" ht="51" customHeight="1">
      <c r="A616" s="21"/>
      <c r="B616" s="21"/>
      <c r="C616" s="21"/>
    </row>
    <row r="617" spans="1:3" ht="51" customHeight="1">
      <c r="A617" s="21"/>
      <c r="B617" s="21"/>
      <c r="C617" s="21"/>
    </row>
    <row r="618" spans="1:3" ht="51" customHeight="1">
      <c r="A618" s="21"/>
      <c r="B618" s="21"/>
      <c r="C618" s="21"/>
    </row>
    <row r="619" spans="1:3" ht="51" customHeight="1">
      <c r="A619" s="21"/>
      <c r="B619" s="21"/>
      <c r="C619" s="21"/>
    </row>
    <row r="620" spans="1:3" ht="51" customHeight="1">
      <c r="A620" s="21"/>
      <c r="B620" s="21"/>
      <c r="C620" s="21"/>
    </row>
    <row r="621" spans="1:3" ht="51" customHeight="1">
      <c r="A621" s="21"/>
      <c r="B621" s="21"/>
      <c r="C621" s="21"/>
    </row>
    <row r="622" spans="1:3" ht="51" customHeight="1">
      <c r="A622" s="21"/>
      <c r="B622" s="21"/>
      <c r="C622" s="21"/>
    </row>
    <row r="623" spans="1:3" ht="51" customHeight="1">
      <c r="A623" s="21"/>
      <c r="B623" s="21"/>
      <c r="C623" s="21"/>
    </row>
    <row r="624" spans="1:3" ht="51" customHeight="1">
      <c r="A624" s="21"/>
      <c r="B624" s="21"/>
      <c r="C624" s="21"/>
    </row>
    <row r="625" spans="1:3" ht="51" customHeight="1">
      <c r="A625" s="21"/>
      <c r="B625" s="21"/>
      <c r="C625" s="21"/>
    </row>
    <row r="626" spans="1:3" ht="51" customHeight="1">
      <c r="A626" s="21"/>
      <c r="B626" s="21"/>
      <c r="C626" s="21"/>
    </row>
    <row r="627" spans="1:3" ht="51" customHeight="1">
      <c r="A627" s="21"/>
      <c r="B627" s="21"/>
      <c r="C627" s="21"/>
    </row>
    <row r="628" spans="1:3" ht="51" customHeight="1">
      <c r="A628" s="21"/>
      <c r="B628" s="21"/>
      <c r="C628" s="21"/>
    </row>
    <row r="629" spans="1:3" ht="51" customHeight="1">
      <c r="A629" s="21"/>
      <c r="B629" s="21"/>
      <c r="C629" s="21"/>
    </row>
    <row r="630" spans="1:3" ht="51" customHeight="1">
      <c r="A630" s="21"/>
      <c r="B630" s="21"/>
      <c r="C630" s="21"/>
    </row>
    <row r="631" spans="1:3" ht="51" customHeight="1">
      <c r="A631" s="21"/>
      <c r="B631" s="21"/>
      <c r="C631" s="21"/>
    </row>
    <row r="632" spans="1:3" ht="51" customHeight="1">
      <c r="A632" s="21"/>
      <c r="B632" s="21"/>
      <c r="C632" s="21"/>
    </row>
    <row r="633" spans="1:3" ht="51" customHeight="1">
      <c r="A633" s="21"/>
      <c r="B633" s="21"/>
      <c r="C633" s="21"/>
    </row>
    <row r="634" spans="1:3" ht="51" customHeight="1">
      <c r="A634" s="21"/>
      <c r="B634" s="21"/>
      <c r="C634" s="21"/>
    </row>
    <row r="635" spans="1:3" ht="51" customHeight="1">
      <c r="A635" s="21"/>
      <c r="B635" s="21"/>
      <c r="C635" s="21"/>
    </row>
    <row r="636" spans="1:3" ht="51" customHeight="1">
      <c r="A636" s="21"/>
      <c r="B636" s="21"/>
      <c r="C636" s="21"/>
    </row>
    <row r="637" spans="1:3" ht="51" customHeight="1">
      <c r="A637" s="21"/>
      <c r="B637" s="21"/>
      <c r="C637" s="21"/>
    </row>
    <row r="638" spans="1:3" ht="51" customHeight="1">
      <c r="A638" s="21"/>
      <c r="B638" s="21"/>
      <c r="C638" s="21"/>
    </row>
    <row r="639" spans="1:3" ht="51" customHeight="1">
      <c r="A639" s="21"/>
      <c r="B639" s="21"/>
      <c r="C639" s="21"/>
    </row>
    <row r="640" spans="1:3" ht="51" customHeight="1">
      <c r="A640" s="21"/>
      <c r="B640" s="21"/>
      <c r="C640" s="21"/>
    </row>
    <row r="641" spans="1:3" ht="51" customHeight="1">
      <c r="A641" s="21"/>
      <c r="B641" s="21"/>
      <c r="C641" s="21"/>
    </row>
    <row r="642" spans="1:3" ht="51" customHeight="1">
      <c r="A642" s="21"/>
      <c r="B642" s="21"/>
      <c r="C642" s="21"/>
    </row>
    <row r="643" spans="1:3" ht="51" customHeight="1">
      <c r="A643" s="21"/>
      <c r="B643" s="21"/>
      <c r="C643" s="21"/>
    </row>
    <row r="644" spans="1:3" ht="51" customHeight="1">
      <c r="A644" s="21"/>
      <c r="B644" s="21"/>
      <c r="C644" s="21"/>
    </row>
    <row r="645" spans="1:3" ht="51" customHeight="1">
      <c r="A645" s="21"/>
      <c r="B645" s="21"/>
      <c r="C645" s="21"/>
    </row>
    <row r="646" spans="1:3" ht="51" customHeight="1">
      <c r="A646" s="21"/>
      <c r="B646" s="21"/>
      <c r="C646" s="21"/>
    </row>
    <row r="647" spans="1:3" ht="51" customHeight="1">
      <c r="A647" s="21"/>
      <c r="B647" s="21"/>
      <c r="C647" s="21"/>
    </row>
    <row r="648" spans="1:3" ht="51" customHeight="1">
      <c r="A648" s="21"/>
      <c r="B648" s="21"/>
      <c r="C648" s="21"/>
    </row>
    <row r="649" spans="1:3" ht="51" customHeight="1">
      <c r="A649" s="21"/>
      <c r="B649" s="21"/>
      <c r="C649" s="21"/>
    </row>
    <row r="650" spans="1:3" ht="51" customHeight="1">
      <c r="A650" s="21"/>
      <c r="B650" s="21"/>
      <c r="C650" s="21"/>
    </row>
    <row r="651" spans="1:3" ht="51" customHeight="1">
      <c r="A651" s="21"/>
      <c r="B651" s="21"/>
      <c r="C651" s="21"/>
    </row>
    <row r="652" spans="1:3" ht="51" customHeight="1">
      <c r="A652" s="21"/>
      <c r="B652" s="21"/>
      <c r="C652" s="21"/>
    </row>
    <row r="653" spans="1:3" ht="51" customHeight="1">
      <c r="A653" s="21"/>
      <c r="B653" s="21"/>
      <c r="C653" s="21"/>
    </row>
    <row r="654" spans="1:3" ht="51" customHeight="1">
      <c r="A654" s="21"/>
      <c r="B654" s="21"/>
      <c r="C654" s="21"/>
    </row>
    <row r="655" spans="1:3" ht="51" customHeight="1">
      <c r="A655" s="21"/>
      <c r="B655" s="21"/>
      <c r="C655" s="21"/>
    </row>
    <row r="656" spans="1:3" ht="51" customHeight="1">
      <c r="A656" s="21"/>
      <c r="B656" s="21"/>
      <c r="C656" s="21"/>
    </row>
    <row r="657" spans="1:3" ht="51" customHeight="1">
      <c r="A657" s="21"/>
      <c r="B657" s="21"/>
      <c r="C657" s="21"/>
    </row>
    <row r="658" spans="1:3" ht="51" customHeight="1">
      <c r="A658" s="21"/>
      <c r="B658" s="21"/>
      <c r="C658" s="21"/>
    </row>
    <row r="659" spans="1:3" ht="51" customHeight="1">
      <c r="A659" s="21"/>
      <c r="B659" s="21"/>
      <c r="C659" s="21"/>
    </row>
    <row r="660" spans="1:3" ht="51" customHeight="1">
      <c r="A660" s="21"/>
      <c r="B660" s="21"/>
      <c r="C660" s="21"/>
    </row>
    <row r="661" spans="1:3" ht="51" customHeight="1">
      <c r="A661" s="21"/>
      <c r="B661" s="21"/>
      <c r="C661" s="21"/>
    </row>
    <row r="662" spans="1:3" ht="51" customHeight="1">
      <c r="A662" s="21"/>
      <c r="B662" s="21"/>
      <c r="C662" s="21"/>
    </row>
    <row r="663" spans="1:3" ht="51" customHeight="1">
      <c r="A663" s="21"/>
      <c r="B663" s="21"/>
      <c r="C663" s="21"/>
    </row>
    <row r="664" spans="1:3" ht="51" customHeight="1">
      <c r="A664" s="21"/>
      <c r="B664" s="21"/>
      <c r="C664" s="21"/>
    </row>
    <row r="665" spans="1:3" ht="51" customHeight="1">
      <c r="A665" s="21"/>
      <c r="B665" s="21"/>
      <c r="C665" s="21"/>
    </row>
    <row r="666" spans="1:3" ht="51" customHeight="1">
      <c r="A666" s="21"/>
      <c r="B666" s="21"/>
      <c r="C666" s="21"/>
    </row>
    <row r="667" spans="1:3" ht="51" customHeight="1">
      <c r="A667" s="21"/>
      <c r="B667" s="21"/>
      <c r="C667" s="21"/>
    </row>
    <row r="668" spans="1:3" ht="51" customHeight="1">
      <c r="A668" s="21"/>
      <c r="B668" s="21"/>
      <c r="C668" s="21"/>
    </row>
    <row r="669" spans="1:3" ht="51" customHeight="1">
      <c r="A669" s="21"/>
      <c r="B669" s="21"/>
      <c r="C669" s="21"/>
    </row>
    <row r="670" spans="1:3" ht="51" customHeight="1">
      <c r="A670" s="21"/>
      <c r="B670" s="21"/>
      <c r="C670" s="21"/>
    </row>
    <row r="671" spans="1:3" ht="51" customHeight="1">
      <c r="A671" s="21"/>
      <c r="B671" s="21"/>
      <c r="C671" s="21"/>
    </row>
    <row r="672" spans="1:3" ht="51" customHeight="1">
      <c r="A672" s="21"/>
      <c r="B672" s="21"/>
      <c r="C672" s="21"/>
    </row>
    <row r="673" spans="1:3" ht="51" customHeight="1">
      <c r="A673" s="21"/>
      <c r="B673" s="21"/>
      <c r="C673" s="21"/>
    </row>
    <row r="674" spans="1:3" ht="51" customHeight="1">
      <c r="A674" s="21"/>
      <c r="B674" s="21"/>
      <c r="C674" s="21"/>
    </row>
    <row r="675" spans="1:3" ht="51" customHeight="1">
      <c r="A675" s="21"/>
      <c r="B675" s="21"/>
      <c r="C675" s="21"/>
    </row>
    <row r="676" spans="1:3" ht="51" customHeight="1">
      <c r="A676" s="21"/>
      <c r="B676" s="21"/>
      <c r="C676" s="21"/>
    </row>
    <row r="677" spans="1:3" ht="51" customHeight="1">
      <c r="A677" s="21"/>
      <c r="B677" s="21"/>
      <c r="C677" s="21"/>
    </row>
    <row r="678" spans="1:3" ht="51" customHeight="1">
      <c r="A678" s="21"/>
      <c r="B678" s="21"/>
      <c r="C678" s="21"/>
    </row>
    <row r="679" spans="1:3" ht="51" customHeight="1">
      <c r="A679" s="21"/>
      <c r="B679" s="21"/>
      <c r="C679" s="21"/>
    </row>
    <row r="680" spans="1:3" ht="51" customHeight="1">
      <c r="A680" s="21"/>
      <c r="B680" s="21"/>
      <c r="C680" s="21"/>
    </row>
    <row r="681" spans="1:3" ht="51" customHeight="1">
      <c r="A681" s="21"/>
      <c r="B681" s="21"/>
      <c r="C681" s="21"/>
    </row>
    <row r="682" spans="1:3" ht="51" customHeight="1">
      <c r="A682" s="21"/>
      <c r="B682" s="21"/>
      <c r="C682" s="21"/>
    </row>
    <row r="683" spans="1:3" ht="51" customHeight="1">
      <c r="A683" s="21"/>
      <c r="B683" s="21"/>
      <c r="C683" s="21"/>
    </row>
    <row r="684" spans="1:3" ht="51" customHeight="1">
      <c r="A684" s="21"/>
      <c r="B684" s="21"/>
      <c r="C684" s="21"/>
    </row>
    <row r="685" spans="1:3" ht="51" customHeight="1">
      <c r="A685" s="21"/>
      <c r="B685" s="21"/>
      <c r="C685" s="21"/>
    </row>
    <row r="686" spans="1:3" ht="51" customHeight="1">
      <c r="A686" s="21"/>
      <c r="B686" s="21"/>
      <c r="C686" s="21"/>
    </row>
    <row r="687" spans="1:3" ht="51" customHeight="1">
      <c r="A687" s="21"/>
      <c r="B687" s="21"/>
      <c r="C687" s="21"/>
    </row>
    <row r="688" spans="1:3" ht="51" customHeight="1">
      <c r="A688" s="21"/>
      <c r="B688" s="21"/>
      <c r="C688" s="21"/>
    </row>
    <row r="689" spans="1:3" ht="51" customHeight="1">
      <c r="A689" s="21"/>
      <c r="B689" s="21"/>
      <c r="C689" s="21"/>
    </row>
    <row r="690" spans="1:3" ht="51" customHeight="1">
      <c r="A690" s="21"/>
      <c r="B690" s="21"/>
      <c r="C690" s="21"/>
    </row>
    <row r="691" spans="1:3" ht="51" customHeight="1">
      <c r="A691" s="21"/>
      <c r="B691" s="21"/>
      <c r="C691" s="21"/>
    </row>
    <row r="692" spans="1:3" ht="51" customHeight="1">
      <c r="A692" s="21"/>
      <c r="B692" s="21"/>
      <c r="C692" s="21"/>
    </row>
    <row r="693" spans="1:3" ht="51" customHeight="1">
      <c r="A693" s="21"/>
      <c r="B693" s="21"/>
      <c r="C693" s="21"/>
    </row>
    <row r="694" spans="1:3" ht="51" customHeight="1">
      <c r="A694" s="21"/>
      <c r="B694" s="21"/>
      <c r="C694" s="21"/>
    </row>
    <row r="695" spans="1:3" ht="51" customHeight="1">
      <c r="A695" s="21"/>
      <c r="B695" s="21"/>
      <c r="C695" s="21"/>
    </row>
    <row r="696" spans="1:3" ht="51" customHeight="1">
      <c r="A696" s="21"/>
      <c r="B696" s="21"/>
      <c r="C696" s="21"/>
    </row>
    <row r="697" spans="1:3" ht="51" customHeight="1">
      <c r="A697" s="21"/>
      <c r="B697" s="21"/>
      <c r="C697" s="21"/>
    </row>
    <row r="698" spans="1:3" ht="51" customHeight="1">
      <c r="A698" s="21"/>
      <c r="B698" s="21"/>
      <c r="C698" s="21"/>
    </row>
    <row r="699" spans="1:3" ht="51" customHeight="1">
      <c r="A699" s="21"/>
      <c r="B699" s="21"/>
      <c r="C699" s="21"/>
    </row>
    <row r="700" spans="1:3" ht="51" customHeight="1">
      <c r="A700" s="21"/>
      <c r="B700" s="21"/>
      <c r="C700" s="21"/>
    </row>
    <row r="701" spans="1:3" ht="51" customHeight="1">
      <c r="A701" s="21"/>
      <c r="B701" s="21"/>
      <c r="C701" s="21"/>
    </row>
    <row r="702" spans="1:3" ht="51" customHeight="1">
      <c r="A702" s="21"/>
      <c r="B702" s="21"/>
      <c r="C702" s="21"/>
    </row>
    <row r="703" spans="1:3" ht="51" customHeight="1">
      <c r="A703" s="21"/>
      <c r="B703" s="21"/>
      <c r="C703" s="21"/>
    </row>
    <row r="704" spans="1:3" ht="51" customHeight="1">
      <c r="A704" s="21"/>
      <c r="B704" s="21"/>
      <c r="C704" s="21"/>
    </row>
    <row r="705" spans="1:3" ht="51" customHeight="1">
      <c r="A705" s="21"/>
      <c r="B705" s="21"/>
      <c r="C705" s="21"/>
    </row>
    <row r="706" spans="1:3" ht="51" customHeight="1">
      <c r="A706" s="21"/>
      <c r="B706" s="21"/>
      <c r="C706" s="21"/>
    </row>
    <row r="707" spans="1:3" ht="51" customHeight="1">
      <c r="A707" s="21"/>
      <c r="B707" s="21"/>
      <c r="C707" s="21"/>
    </row>
    <row r="708" spans="1:3" ht="51" customHeight="1">
      <c r="A708" s="21"/>
      <c r="B708" s="21"/>
      <c r="C708" s="21"/>
    </row>
    <row r="709" spans="1:3" ht="51" customHeight="1">
      <c r="A709" s="21"/>
      <c r="B709" s="21"/>
      <c r="C709" s="21"/>
    </row>
    <row r="710" spans="1:3" ht="51" customHeight="1">
      <c r="A710" s="21"/>
      <c r="B710" s="21"/>
      <c r="C710" s="21"/>
    </row>
    <row r="711" spans="1:3" ht="51" customHeight="1">
      <c r="A711" s="21"/>
      <c r="B711" s="21"/>
      <c r="C711" s="21"/>
    </row>
    <row r="712" spans="1:3" ht="51" customHeight="1">
      <c r="A712" s="21"/>
      <c r="B712" s="21"/>
      <c r="C712" s="21"/>
    </row>
    <row r="713" spans="1:3" ht="51" customHeight="1">
      <c r="A713" s="21"/>
      <c r="B713" s="21"/>
      <c r="C713" s="21"/>
    </row>
    <row r="714" spans="1:3" ht="51" customHeight="1">
      <c r="A714" s="21"/>
      <c r="B714" s="21"/>
      <c r="C714" s="21"/>
    </row>
    <row r="715" spans="1:3" ht="51" customHeight="1">
      <c r="A715" s="21"/>
      <c r="B715" s="21"/>
      <c r="C715" s="21"/>
    </row>
    <row r="716" spans="1:3" ht="51" customHeight="1">
      <c r="A716" s="21"/>
      <c r="B716" s="21"/>
      <c r="C716" s="21"/>
    </row>
    <row r="717" spans="1:3" ht="51" customHeight="1">
      <c r="A717" s="21"/>
      <c r="B717" s="21"/>
      <c r="C717" s="21"/>
    </row>
    <row r="718" spans="1:3" ht="51" customHeight="1">
      <c r="A718" s="21"/>
      <c r="B718" s="21"/>
      <c r="C718" s="21"/>
    </row>
    <row r="719" spans="1:3" ht="51" customHeight="1">
      <c r="A719" s="21"/>
      <c r="B719" s="21"/>
      <c r="C719" s="21"/>
    </row>
    <row r="720" spans="1:3" ht="51" customHeight="1">
      <c r="A720" s="21"/>
      <c r="B720" s="21"/>
      <c r="C720" s="21"/>
    </row>
    <row r="721" spans="1:3" ht="51" customHeight="1">
      <c r="A721" s="21"/>
      <c r="B721" s="21"/>
      <c r="C721" s="21"/>
    </row>
    <row r="722" spans="1:3" ht="51" customHeight="1">
      <c r="A722" s="21"/>
      <c r="B722" s="21"/>
      <c r="C722" s="21"/>
    </row>
    <row r="723" spans="1:3" ht="51" customHeight="1">
      <c r="A723" s="21"/>
      <c r="B723" s="21"/>
      <c r="C723" s="21"/>
    </row>
    <row r="724" spans="1:3" ht="51" customHeight="1">
      <c r="A724" s="21"/>
      <c r="B724" s="21"/>
      <c r="C724" s="21"/>
    </row>
    <row r="725" spans="1:3" ht="51" customHeight="1">
      <c r="A725" s="21"/>
      <c r="B725" s="21"/>
      <c r="C725" s="21"/>
    </row>
    <row r="726" spans="1:3" ht="51" customHeight="1">
      <c r="A726" s="21"/>
      <c r="B726" s="21"/>
      <c r="C726" s="21"/>
    </row>
    <row r="727" spans="1:3" ht="51" customHeight="1">
      <c r="A727" s="21"/>
      <c r="B727" s="21"/>
      <c r="C727" s="21"/>
    </row>
    <row r="728" spans="1:3" ht="51" customHeight="1">
      <c r="A728" s="21"/>
      <c r="B728" s="21"/>
      <c r="C728" s="21"/>
    </row>
    <row r="729" spans="1:3" ht="51" customHeight="1">
      <c r="A729" s="21"/>
      <c r="B729" s="21"/>
      <c r="C729" s="21"/>
    </row>
    <row r="730" spans="1:3" ht="51" customHeight="1">
      <c r="A730" s="21"/>
      <c r="B730" s="21"/>
      <c r="C730" s="21"/>
    </row>
    <row r="731" spans="1:3" ht="51" customHeight="1">
      <c r="A731" s="21"/>
      <c r="B731" s="21"/>
      <c r="C731" s="21"/>
    </row>
    <row r="732" spans="1:3" ht="51" customHeight="1">
      <c r="A732" s="21"/>
      <c r="B732" s="21"/>
      <c r="C732" s="21"/>
    </row>
    <row r="733" spans="1:3" ht="51" customHeight="1">
      <c r="A733" s="21"/>
      <c r="B733" s="21"/>
      <c r="C733" s="21"/>
    </row>
    <row r="734" spans="1:3" ht="51" customHeight="1">
      <c r="A734" s="21"/>
      <c r="B734" s="21"/>
      <c r="C734" s="21"/>
    </row>
    <row r="735" spans="1:3" ht="51" customHeight="1">
      <c r="A735" s="21"/>
      <c r="B735" s="21"/>
      <c r="C735" s="21"/>
    </row>
    <row r="736" spans="1:3" ht="51" customHeight="1">
      <c r="A736" s="21"/>
      <c r="B736" s="21"/>
      <c r="C736" s="21"/>
    </row>
    <row r="737" spans="1:3" ht="51" customHeight="1">
      <c r="A737" s="21"/>
      <c r="B737" s="21"/>
      <c r="C737" s="21"/>
    </row>
    <row r="738" spans="1:3" ht="51" customHeight="1">
      <c r="A738" s="21"/>
      <c r="B738" s="21"/>
      <c r="C738" s="21"/>
    </row>
    <row r="739" spans="1:3" ht="51" customHeight="1">
      <c r="A739" s="21"/>
      <c r="B739" s="21"/>
      <c r="C739" s="21"/>
    </row>
    <row r="740" spans="1:3" ht="51" customHeight="1">
      <c r="A740" s="21"/>
      <c r="B740" s="21"/>
      <c r="C740" s="21"/>
    </row>
    <row r="741" spans="1:3" ht="51" customHeight="1">
      <c r="A741" s="21"/>
      <c r="B741" s="21"/>
      <c r="C741" s="21"/>
    </row>
    <row r="742" spans="1:3" ht="51" customHeight="1">
      <c r="A742" s="21"/>
      <c r="B742" s="21"/>
      <c r="C742" s="21"/>
    </row>
    <row r="743" spans="1:3" ht="51" customHeight="1">
      <c r="A743" s="21"/>
      <c r="B743" s="21"/>
      <c r="C743" s="21"/>
    </row>
    <row r="744" spans="1:3" ht="51" customHeight="1">
      <c r="A744" s="21"/>
      <c r="B744" s="21"/>
      <c r="C744" s="21"/>
    </row>
    <row r="745" spans="1:3" ht="51" customHeight="1">
      <c r="A745" s="21"/>
      <c r="B745" s="21"/>
      <c r="C745" s="21"/>
    </row>
    <row r="746" spans="1:3" ht="51" customHeight="1">
      <c r="A746" s="21"/>
      <c r="B746" s="21"/>
      <c r="C746" s="21"/>
    </row>
    <row r="747" spans="1:3" ht="51" customHeight="1">
      <c r="A747" s="21"/>
      <c r="B747" s="21"/>
      <c r="C747" s="21"/>
    </row>
    <row r="748" spans="1:3" ht="51" customHeight="1">
      <c r="A748" s="21"/>
      <c r="B748" s="21"/>
      <c r="C748" s="21"/>
    </row>
    <row r="749" spans="1:3" ht="51" customHeight="1">
      <c r="A749" s="21"/>
      <c r="B749" s="21"/>
      <c r="C749" s="21"/>
    </row>
    <row r="750" spans="1:3" ht="51" customHeight="1">
      <c r="A750" s="21"/>
      <c r="B750" s="21"/>
      <c r="C750" s="21"/>
    </row>
    <row r="751" spans="1:3" ht="51" customHeight="1">
      <c r="A751" s="21"/>
      <c r="B751" s="21"/>
      <c r="C751" s="21"/>
    </row>
    <row r="752" spans="1:3" ht="51" customHeight="1">
      <c r="A752" s="21"/>
      <c r="B752" s="21"/>
      <c r="C752" s="21"/>
    </row>
    <row r="753" spans="1:3" ht="51" customHeight="1">
      <c r="A753" s="21"/>
      <c r="B753" s="21"/>
      <c r="C753" s="21"/>
    </row>
    <row r="754" spans="1:3" ht="51" customHeight="1">
      <c r="A754" s="21"/>
      <c r="B754" s="21"/>
      <c r="C754" s="21"/>
    </row>
    <row r="755" spans="1:3" ht="51" customHeight="1">
      <c r="A755" s="21"/>
      <c r="B755" s="21"/>
      <c r="C755" s="21"/>
    </row>
    <row r="756" spans="1:3" ht="51" customHeight="1">
      <c r="A756" s="21"/>
      <c r="B756" s="21"/>
      <c r="C756" s="21"/>
    </row>
    <row r="757" spans="1:3" ht="51" customHeight="1">
      <c r="A757" s="21"/>
      <c r="B757" s="21"/>
      <c r="C757" s="21"/>
    </row>
    <row r="758" spans="1:3" ht="51" customHeight="1">
      <c r="A758" s="21"/>
      <c r="B758" s="21"/>
      <c r="C758" s="21"/>
    </row>
    <row r="759" spans="1:3" ht="51" customHeight="1">
      <c r="A759" s="21"/>
      <c r="B759" s="21"/>
      <c r="C759" s="21"/>
    </row>
    <row r="760" spans="1:3" ht="51" customHeight="1">
      <c r="A760" s="21"/>
      <c r="B760" s="21"/>
      <c r="C760" s="21"/>
    </row>
    <row r="761" spans="1:3" ht="51" customHeight="1">
      <c r="A761" s="21"/>
      <c r="B761" s="21"/>
      <c r="C761" s="21"/>
    </row>
    <row r="762" spans="1:3" ht="51" customHeight="1">
      <c r="A762" s="21"/>
      <c r="B762" s="21"/>
      <c r="C762" s="21"/>
    </row>
    <row r="763" spans="1:3" ht="51" customHeight="1">
      <c r="A763" s="21"/>
      <c r="B763" s="21"/>
      <c r="C763" s="21"/>
    </row>
    <row r="764" spans="1:3" ht="51" customHeight="1">
      <c r="A764" s="21"/>
      <c r="B764" s="21"/>
      <c r="C764" s="21"/>
    </row>
    <row r="765" spans="1:3" ht="51" customHeight="1">
      <c r="A765" s="21"/>
      <c r="B765" s="21"/>
      <c r="C765" s="21"/>
    </row>
    <row r="766" spans="1:3" ht="51" customHeight="1">
      <c r="A766" s="21"/>
      <c r="B766" s="21"/>
      <c r="C766" s="21"/>
    </row>
    <row r="767" spans="1:3" ht="51" customHeight="1">
      <c r="A767" s="21"/>
      <c r="B767" s="21"/>
      <c r="C767" s="21"/>
    </row>
    <row r="768" spans="1:3" ht="51" customHeight="1">
      <c r="A768" s="21"/>
      <c r="B768" s="21"/>
      <c r="C768" s="21"/>
    </row>
    <row r="769" spans="1:3" ht="51" customHeight="1">
      <c r="A769" s="21"/>
      <c r="B769" s="21"/>
      <c r="C769" s="21"/>
    </row>
    <row r="770" spans="1:3" ht="51" customHeight="1">
      <c r="A770" s="21"/>
      <c r="B770" s="21"/>
      <c r="C770" s="21"/>
    </row>
    <row r="771" spans="1:3" ht="51" customHeight="1">
      <c r="A771" s="21"/>
      <c r="B771" s="21"/>
      <c r="C771" s="21"/>
    </row>
    <row r="772" spans="1:3" ht="51" customHeight="1">
      <c r="A772" s="21"/>
      <c r="B772" s="21"/>
      <c r="C772" s="21"/>
    </row>
    <row r="773" spans="1:3" ht="51" customHeight="1">
      <c r="A773" s="21"/>
      <c r="B773" s="21"/>
      <c r="C773" s="21"/>
    </row>
    <row r="774" spans="1:3" ht="51" customHeight="1">
      <c r="A774" s="21"/>
      <c r="B774" s="21"/>
      <c r="C774" s="21"/>
    </row>
    <row r="775" spans="1:3" ht="51" customHeight="1">
      <c r="A775" s="21"/>
      <c r="B775" s="21"/>
      <c r="C775" s="21"/>
    </row>
    <row r="776" spans="1:3" ht="51" customHeight="1">
      <c r="A776" s="21"/>
      <c r="B776" s="21"/>
      <c r="C776" s="21"/>
    </row>
    <row r="777" spans="1:3" ht="51" customHeight="1">
      <c r="A777" s="21"/>
      <c r="B777" s="21"/>
      <c r="C777" s="21"/>
    </row>
    <row r="778" spans="1:3" ht="51" customHeight="1">
      <c r="A778" s="21"/>
      <c r="B778" s="21"/>
      <c r="C778" s="21"/>
    </row>
    <row r="779" spans="1:3" ht="51" customHeight="1">
      <c r="A779" s="21"/>
      <c r="B779" s="21"/>
      <c r="C779" s="21"/>
    </row>
    <row r="780" spans="1:3" ht="51" customHeight="1">
      <c r="A780" s="21"/>
      <c r="B780" s="21"/>
      <c r="C780" s="21"/>
    </row>
    <row r="781" spans="1:3" ht="51" customHeight="1">
      <c r="A781" s="21"/>
      <c r="B781" s="21"/>
      <c r="C781" s="21"/>
    </row>
    <row r="782" spans="1:3" ht="51" customHeight="1">
      <c r="A782" s="21"/>
      <c r="B782" s="21"/>
      <c r="C782" s="21"/>
    </row>
    <row r="783" spans="1:3" ht="51" customHeight="1">
      <c r="A783" s="21"/>
      <c r="B783" s="21"/>
      <c r="C783" s="21"/>
    </row>
    <row r="784" spans="1:3" ht="51" customHeight="1">
      <c r="A784" s="21"/>
      <c r="B784" s="21"/>
      <c r="C784" s="21"/>
    </row>
    <row r="785" spans="1:3" ht="51" customHeight="1">
      <c r="A785" s="21"/>
      <c r="B785" s="21"/>
      <c r="C785" s="21"/>
    </row>
    <row r="786" spans="1:3" ht="51" customHeight="1">
      <c r="A786" s="21"/>
      <c r="B786" s="21"/>
      <c r="C786" s="21"/>
    </row>
    <row r="787" spans="1:3" ht="51" customHeight="1">
      <c r="A787" s="21"/>
      <c r="B787" s="21"/>
      <c r="C787" s="21"/>
    </row>
    <row r="788" spans="1:3" ht="51" customHeight="1">
      <c r="A788" s="21"/>
      <c r="B788" s="21"/>
      <c r="C788" s="21"/>
    </row>
    <row r="789" spans="1:3" ht="51" customHeight="1">
      <c r="A789" s="21"/>
      <c r="B789" s="21"/>
      <c r="C789" s="21"/>
    </row>
    <row r="790" spans="1:3" ht="51" customHeight="1">
      <c r="A790" s="21"/>
      <c r="B790" s="21"/>
      <c r="C790" s="21"/>
    </row>
    <row r="791" spans="1:3" ht="51" customHeight="1">
      <c r="A791" s="21"/>
      <c r="B791" s="21"/>
      <c r="C791" s="21"/>
    </row>
    <row r="792" spans="1:3" ht="51" customHeight="1">
      <c r="A792" s="21"/>
      <c r="B792" s="21"/>
      <c r="C792" s="21"/>
    </row>
    <row r="793" spans="1:3" ht="51" customHeight="1">
      <c r="A793" s="21"/>
      <c r="B793" s="21"/>
      <c r="C793" s="21"/>
    </row>
    <row r="794" spans="1:3" ht="51" customHeight="1">
      <c r="A794" s="21"/>
      <c r="B794" s="21"/>
      <c r="C794" s="21"/>
    </row>
    <row r="795" spans="1:3" ht="51" customHeight="1">
      <c r="A795" s="21"/>
      <c r="B795" s="21"/>
      <c r="C795" s="21"/>
    </row>
    <row r="796" spans="1:3" ht="51" customHeight="1">
      <c r="A796" s="21"/>
      <c r="B796" s="21"/>
      <c r="C796" s="21"/>
    </row>
    <row r="797" spans="1:3" ht="51" customHeight="1">
      <c r="A797" s="21"/>
      <c r="B797" s="21"/>
      <c r="C797" s="21"/>
    </row>
    <row r="798" spans="1:3" ht="51" customHeight="1">
      <c r="A798" s="21"/>
      <c r="B798" s="21"/>
      <c r="C798" s="21"/>
    </row>
    <row r="799" spans="1:3" ht="51" customHeight="1">
      <c r="A799" s="21"/>
      <c r="B799" s="21"/>
      <c r="C799" s="21"/>
    </row>
    <row r="800" spans="1:3" ht="51" customHeight="1">
      <c r="A800" s="21"/>
      <c r="B800" s="21"/>
      <c r="C800" s="21"/>
    </row>
    <row r="801" spans="1:3" ht="51" customHeight="1">
      <c r="A801" s="21"/>
      <c r="B801" s="21"/>
      <c r="C801" s="21"/>
    </row>
    <row r="802" spans="1:3" ht="51" customHeight="1">
      <c r="A802" s="21"/>
      <c r="B802" s="21"/>
      <c r="C802" s="21"/>
    </row>
    <row r="803" spans="1:3" ht="51" customHeight="1">
      <c r="A803" s="21"/>
      <c r="B803" s="21"/>
      <c r="C803" s="21"/>
    </row>
    <row r="804" spans="1:3" ht="51" customHeight="1">
      <c r="A804" s="21"/>
      <c r="B804" s="21"/>
      <c r="C804" s="21"/>
    </row>
    <row r="805" spans="1:3" ht="51" customHeight="1">
      <c r="A805" s="21"/>
      <c r="B805" s="21"/>
      <c r="C805" s="21"/>
    </row>
    <row r="806" spans="1:3" ht="51" customHeight="1">
      <c r="A806" s="21"/>
      <c r="B806" s="21"/>
      <c r="C806" s="21"/>
    </row>
    <row r="807" spans="1:3" ht="51" customHeight="1">
      <c r="A807" s="21"/>
      <c r="B807" s="21"/>
      <c r="C807" s="21"/>
    </row>
    <row r="808" spans="1:3" ht="51" customHeight="1">
      <c r="A808" s="21"/>
      <c r="B808" s="21"/>
      <c r="C808" s="21"/>
    </row>
    <row r="809" spans="1:3" ht="51" customHeight="1">
      <c r="A809" s="21"/>
      <c r="B809" s="21"/>
      <c r="C809" s="21"/>
    </row>
    <row r="810" spans="1:3" ht="51" customHeight="1">
      <c r="A810" s="21"/>
      <c r="B810" s="21"/>
      <c r="C810" s="21"/>
    </row>
    <row r="811" spans="1:3" ht="51" customHeight="1">
      <c r="A811" s="21"/>
      <c r="B811" s="21"/>
      <c r="C811" s="21"/>
    </row>
    <row r="812" spans="1:3" ht="51" customHeight="1">
      <c r="A812" s="21"/>
      <c r="B812" s="21"/>
      <c r="C812" s="21"/>
    </row>
    <row r="813" spans="1:3" ht="51" customHeight="1">
      <c r="A813" s="21"/>
      <c r="B813" s="21"/>
      <c r="C813" s="21"/>
    </row>
    <row r="814" spans="1:3" ht="51" customHeight="1">
      <c r="A814" s="21"/>
      <c r="B814" s="21"/>
      <c r="C814" s="21"/>
    </row>
    <row r="815" spans="1:3" ht="51" customHeight="1">
      <c r="A815" s="21"/>
      <c r="B815" s="21"/>
      <c r="C815" s="21"/>
    </row>
    <row r="816" spans="1:3" ht="51" customHeight="1">
      <c r="A816" s="21"/>
      <c r="B816" s="21"/>
      <c r="C816" s="21"/>
    </row>
    <row r="817" spans="1:3" ht="51" customHeight="1">
      <c r="A817" s="21"/>
      <c r="B817" s="21"/>
      <c r="C817" s="21"/>
    </row>
    <row r="818" spans="1:3" ht="51" customHeight="1">
      <c r="A818" s="21"/>
      <c r="B818" s="21"/>
      <c r="C818" s="21"/>
    </row>
    <row r="819" spans="1:3" ht="51" customHeight="1">
      <c r="A819" s="21"/>
      <c r="B819" s="21"/>
      <c r="C819" s="21"/>
    </row>
    <row r="820" spans="1:3" ht="51" customHeight="1">
      <c r="A820" s="21"/>
      <c r="B820" s="21"/>
      <c r="C820" s="21"/>
    </row>
    <row r="821" spans="1:3" ht="51" customHeight="1">
      <c r="A821" s="21"/>
      <c r="B821" s="21"/>
      <c r="C821" s="21"/>
    </row>
    <row r="822" spans="1:3" ht="51" customHeight="1">
      <c r="A822" s="21"/>
      <c r="B822" s="21"/>
      <c r="C822" s="21"/>
    </row>
    <row r="823" spans="1:3" ht="51" customHeight="1">
      <c r="A823" s="21"/>
      <c r="B823" s="21"/>
      <c r="C823" s="21"/>
    </row>
    <row r="824" spans="1:3" ht="51" customHeight="1">
      <c r="A824" s="21"/>
      <c r="B824" s="21"/>
      <c r="C824" s="21"/>
    </row>
    <row r="825" spans="1:3" ht="51" customHeight="1">
      <c r="A825" s="21"/>
      <c r="B825" s="21"/>
      <c r="C825" s="21"/>
    </row>
    <row r="826" spans="1:3" ht="51" customHeight="1">
      <c r="A826" s="21"/>
      <c r="B826" s="21"/>
      <c r="C826" s="21"/>
    </row>
    <row r="827" spans="1:3" ht="51" customHeight="1">
      <c r="A827" s="21"/>
      <c r="B827" s="21"/>
      <c r="C827" s="21"/>
    </row>
    <row r="828" spans="1:3" ht="51" customHeight="1">
      <c r="A828" s="21"/>
      <c r="B828" s="21"/>
      <c r="C828" s="21"/>
    </row>
    <row r="829" spans="1:3" ht="51" customHeight="1">
      <c r="A829" s="21"/>
      <c r="B829" s="21"/>
      <c r="C829" s="21"/>
    </row>
    <row r="830" spans="1:3" ht="51" customHeight="1">
      <c r="A830" s="21"/>
      <c r="B830" s="21"/>
      <c r="C830" s="21"/>
    </row>
    <row r="831" spans="1:3" ht="51" customHeight="1">
      <c r="A831" s="21"/>
      <c r="B831" s="21"/>
      <c r="C831" s="21"/>
    </row>
    <row r="832" spans="1:3" ht="51" customHeight="1">
      <c r="A832" s="21"/>
      <c r="B832" s="21"/>
      <c r="C832" s="21"/>
    </row>
    <row r="833" spans="1:3" ht="51" customHeight="1">
      <c r="A833" s="21"/>
      <c r="B833" s="21"/>
      <c r="C833" s="21"/>
    </row>
    <row r="834" spans="1:3" ht="51" customHeight="1">
      <c r="A834" s="21"/>
      <c r="B834" s="21"/>
      <c r="C834" s="21"/>
    </row>
    <row r="835" spans="1:3" ht="51" customHeight="1">
      <c r="A835" s="21"/>
      <c r="B835" s="21"/>
      <c r="C835" s="21"/>
    </row>
    <row r="836" spans="1:3" ht="51" customHeight="1">
      <c r="A836" s="21"/>
      <c r="B836" s="21"/>
      <c r="C836" s="21"/>
    </row>
    <row r="837" spans="1:3" ht="51" customHeight="1">
      <c r="A837" s="21"/>
      <c r="B837" s="21"/>
      <c r="C837" s="21"/>
    </row>
    <row r="838" spans="1:3" ht="51" customHeight="1">
      <c r="A838" s="21"/>
      <c r="B838" s="21"/>
      <c r="C838" s="21"/>
    </row>
    <row r="839" spans="1:3" ht="51" customHeight="1">
      <c r="A839" s="21"/>
      <c r="B839" s="21"/>
      <c r="C839" s="21"/>
    </row>
    <row r="840" spans="1:3" ht="51" customHeight="1">
      <c r="A840" s="21"/>
      <c r="B840" s="21"/>
      <c r="C840" s="21"/>
    </row>
    <row r="841" spans="1:3" ht="51" customHeight="1">
      <c r="A841" s="21"/>
      <c r="B841" s="21"/>
      <c r="C841" s="21"/>
    </row>
    <row r="842" spans="1:3" ht="51" customHeight="1">
      <c r="A842" s="21"/>
      <c r="B842" s="21"/>
      <c r="C842" s="21"/>
    </row>
    <row r="843" spans="1:3" ht="51" customHeight="1">
      <c r="A843" s="21"/>
      <c r="B843" s="21"/>
      <c r="C843" s="21"/>
    </row>
    <row r="844" spans="1:3" ht="51" customHeight="1">
      <c r="A844" s="21"/>
      <c r="B844" s="21"/>
      <c r="C844" s="21"/>
    </row>
    <row r="845" spans="1:3" ht="51" customHeight="1">
      <c r="A845" s="21"/>
      <c r="B845" s="21"/>
      <c r="C845" s="21"/>
    </row>
    <row r="846" spans="1:3" ht="51" customHeight="1">
      <c r="A846" s="21"/>
      <c r="B846" s="21"/>
      <c r="C846" s="21"/>
    </row>
    <row r="847" spans="1:3" ht="51" customHeight="1">
      <c r="A847" s="21"/>
      <c r="B847" s="21"/>
      <c r="C847" s="21"/>
    </row>
    <row r="848" spans="1:3" ht="51" customHeight="1">
      <c r="A848" s="21"/>
      <c r="B848" s="21"/>
      <c r="C848" s="21"/>
    </row>
    <row r="849" spans="1:3" ht="51" customHeight="1">
      <c r="A849" s="21"/>
      <c r="B849" s="21"/>
      <c r="C849" s="21"/>
    </row>
    <row r="850" spans="1:3" ht="51" customHeight="1">
      <c r="A850" s="21"/>
      <c r="B850" s="21"/>
      <c r="C850" s="21"/>
    </row>
    <row r="851" spans="1:3" ht="51" customHeight="1">
      <c r="A851" s="21"/>
      <c r="B851" s="21"/>
      <c r="C851" s="21"/>
    </row>
    <row r="852" spans="1:3" ht="51" customHeight="1">
      <c r="A852" s="21"/>
      <c r="B852" s="21"/>
      <c r="C852" s="21"/>
    </row>
    <row r="853" spans="1:3" ht="51" customHeight="1">
      <c r="A853" s="21"/>
      <c r="B853" s="21"/>
      <c r="C853" s="21"/>
    </row>
    <row r="854" spans="1:3" ht="51" customHeight="1">
      <c r="A854" s="21"/>
      <c r="B854" s="21"/>
      <c r="C854" s="21"/>
    </row>
    <row r="855" spans="1:3" ht="51" customHeight="1">
      <c r="A855" s="21"/>
      <c r="B855" s="21"/>
      <c r="C855" s="21"/>
    </row>
    <row r="856" spans="1:3" ht="51" customHeight="1">
      <c r="A856" s="21"/>
      <c r="B856" s="21"/>
      <c r="C856" s="21"/>
    </row>
    <row r="857" spans="1:3" ht="51" customHeight="1">
      <c r="A857" s="21"/>
      <c r="B857" s="21"/>
      <c r="C857" s="21"/>
    </row>
    <row r="858" spans="1:3" ht="51" customHeight="1">
      <c r="A858" s="21"/>
      <c r="B858" s="21"/>
      <c r="C858" s="21"/>
    </row>
    <row r="859" spans="1:3" ht="51" customHeight="1">
      <c r="A859" s="21"/>
      <c r="B859" s="21"/>
      <c r="C859" s="21"/>
    </row>
    <row r="860" spans="1:3" ht="51" customHeight="1">
      <c r="A860" s="21"/>
      <c r="B860" s="21"/>
      <c r="C860" s="21"/>
    </row>
    <row r="861" spans="1:3" ht="51" customHeight="1">
      <c r="A861" s="21"/>
      <c r="B861" s="21"/>
      <c r="C861" s="21"/>
    </row>
    <row r="862" spans="1:3" ht="51" customHeight="1">
      <c r="A862" s="21"/>
      <c r="B862" s="21"/>
      <c r="C862" s="21"/>
    </row>
    <row r="863" spans="1:3" ht="51" customHeight="1">
      <c r="A863" s="21"/>
      <c r="B863" s="21"/>
      <c r="C863" s="21"/>
    </row>
    <row r="864" spans="1:3" ht="51" customHeight="1">
      <c r="A864" s="21"/>
      <c r="B864" s="21"/>
      <c r="C864" s="21"/>
    </row>
    <row r="865" spans="1:3" ht="51" customHeight="1">
      <c r="A865" s="21"/>
      <c r="B865" s="21"/>
      <c r="C865" s="21"/>
    </row>
    <row r="866" spans="1:3" ht="51" customHeight="1">
      <c r="A866" s="21"/>
      <c r="B866" s="21"/>
      <c r="C866" s="21"/>
    </row>
    <row r="867" spans="1:3" ht="51" customHeight="1">
      <c r="A867" s="21"/>
      <c r="B867" s="21"/>
      <c r="C867" s="21"/>
    </row>
    <row r="868" spans="1:3" ht="51" customHeight="1">
      <c r="A868" s="21"/>
      <c r="B868" s="21"/>
      <c r="C868" s="21"/>
    </row>
    <row r="869" spans="1:3" ht="51" customHeight="1">
      <c r="A869" s="21"/>
      <c r="B869" s="21"/>
      <c r="C869" s="21"/>
    </row>
    <row r="870" spans="1:3" ht="51" customHeight="1">
      <c r="A870" s="21"/>
      <c r="B870" s="21"/>
      <c r="C870" s="21"/>
    </row>
    <row r="871" spans="1:3" ht="51" customHeight="1">
      <c r="A871" s="21"/>
      <c r="B871" s="21"/>
      <c r="C871" s="21"/>
    </row>
    <row r="872" spans="1:3" ht="51" customHeight="1">
      <c r="A872" s="21"/>
      <c r="B872" s="21"/>
      <c r="C872" s="21"/>
    </row>
    <row r="873" spans="1:3" ht="51" customHeight="1">
      <c r="A873" s="21"/>
      <c r="B873" s="21"/>
      <c r="C873" s="21"/>
    </row>
    <row r="874" spans="1:3" ht="51" customHeight="1">
      <c r="A874" s="21"/>
      <c r="B874" s="21"/>
      <c r="C874" s="21"/>
    </row>
    <row r="875" spans="1:3" ht="51" customHeight="1">
      <c r="A875" s="21"/>
      <c r="B875" s="21"/>
      <c r="C875" s="21"/>
    </row>
    <row r="876" spans="1:3" ht="51" customHeight="1">
      <c r="A876" s="21"/>
      <c r="B876" s="21"/>
      <c r="C876" s="21"/>
    </row>
    <row r="877" spans="1:3" ht="51" customHeight="1">
      <c r="A877" s="21"/>
      <c r="B877" s="21"/>
      <c r="C877" s="21"/>
    </row>
    <row r="878" spans="1:3" ht="51" customHeight="1">
      <c r="A878" s="21"/>
      <c r="B878" s="21"/>
      <c r="C878" s="21"/>
    </row>
    <row r="879" spans="1:3" ht="51" customHeight="1">
      <c r="A879" s="21"/>
      <c r="B879" s="21"/>
      <c r="C879" s="21"/>
    </row>
    <row r="880" spans="1:3" ht="51" customHeight="1">
      <c r="A880" s="21"/>
      <c r="B880" s="21"/>
      <c r="C880" s="21"/>
    </row>
    <row r="881" spans="1:3" ht="51" customHeight="1">
      <c r="A881" s="21"/>
      <c r="B881" s="21"/>
      <c r="C881" s="21"/>
    </row>
    <row r="882" spans="1:3" ht="51" customHeight="1">
      <c r="A882" s="21"/>
      <c r="B882" s="21"/>
      <c r="C882" s="21"/>
    </row>
    <row r="883" spans="1:3" ht="51" customHeight="1">
      <c r="A883" s="21"/>
      <c r="B883" s="21"/>
      <c r="C883" s="21"/>
    </row>
    <row r="884" spans="1:3" ht="51" customHeight="1">
      <c r="A884" s="21"/>
      <c r="B884" s="21"/>
      <c r="C884" s="21"/>
    </row>
    <row r="885" spans="1:3" ht="51" customHeight="1">
      <c r="A885" s="21"/>
      <c r="B885" s="21"/>
      <c r="C885" s="21"/>
    </row>
    <row r="886" spans="1:3" ht="51" customHeight="1">
      <c r="A886" s="21"/>
      <c r="B886" s="21"/>
      <c r="C886" s="21"/>
    </row>
    <row r="887" spans="1:3" ht="51" customHeight="1">
      <c r="A887" s="21"/>
      <c r="B887" s="21"/>
      <c r="C887" s="21"/>
    </row>
    <row r="888" spans="1:3" ht="51" customHeight="1">
      <c r="A888" s="21"/>
      <c r="B888" s="21"/>
      <c r="C888" s="21"/>
    </row>
    <row r="889" spans="1:3" ht="51" customHeight="1">
      <c r="A889" s="21"/>
      <c r="B889" s="21"/>
      <c r="C889" s="21"/>
    </row>
    <row r="890" spans="1:3" ht="51" customHeight="1">
      <c r="A890" s="21"/>
      <c r="B890" s="21"/>
      <c r="C890" s="21"/>
    </row>
    <row r="891" spans="1:3" ht="51" customHeight="1">
      <c r="A891" s="21"/>
      <c r="B891" s="21"/>
      <c r="C891" s="21"/>
    </row>
    <row r="892" spans="1:3" ht="51" customHeight="1">
      <c r="A892" s="21"/>
      <c r="B892" s="21"/>
      <c r="C892" s="21"/>
    </row>
    <row r="893" spans="1:3" ht="51" customHeight="1">
      <c r="A893" s="21"/>
      <c r="B893" s="21"/>
      <c r="C893" s="21"/>
    </row>
    <row r="894" spans="1:3" ht="51" customHeight="1">
      <c r="A894" s="21"/>
      <c r="B894" s="21"/>
      <c r="C894" s="21"/>
    </row>
    <row r="895" spans="1:3" ht="51" customHeight="1">
      <c r="A895" s="21"/>
      <c r="B895" s="21"/>
      <c r="C895" s="21"/>
    </row>
    <row r="896" spans="1:3" ht="51" customHeight="1">
      <c r="A896" s="21"/>
      <c r="B896" s="21"/>
      <c r="C896" s="21"/>
    </row>
    <row r="897" spans="1:3" ht="51" customHeight="1">
      <c r="A897" s="21"/>
      <c r="B897" s="21"/>
      <c r="C897" s="21"/>
    </row>
    <row r="898" spans="1:3" ht="51" customHeight="1">
      <c r="A898" s="21"/>
      <c r="B898" s="21"/>
      <c r="C898" s="21"/>
    </row>
    <row r="899" spans="1:3" ht="51" customHeight="1">
      <c r="A899" s="21"/>
      <c r="B899" s="21"/>
      <c r="C899" s="21"/>
    </row>
    <row r="900" spans="1:3" ht="51" customHeight="1">
      <c r="A900" s="21"/>
      <c r="B900" s="21"/>
      <c r="C900" s="21"/>
    </row>
    <row r="901" spans="1:3" ht="51" customHeight="1">
      <c r="A901" s="21"/>
      <c r="B901" s="21"/>
      <c r="C901" s="21"/>
    </row>
    <row r="902" spans="1:3" ht="51" customHeight="1">
      <c r="A902" s="21"/>
      <c r="B902" s="21"/>
      <c r="C902" s="21"/>
    </row>
    <row r="903" spans="1:3" ht="51" customHeight="1">
      <c r="A903" s="21"/>
      <c r="B903" s="21"/>
      <c r="C903" s="21"/>
    </row>
    <row r="904" spans="1:3" ht="51" customHeight="1">
      <c r="A904" s="21"/>
      <c r="B904" s="21"/>
      <c r="C904" s="21"/>
    </row>
    <row r="905" spans="1:3" ht="51" customHeight="1">
      <c r="A905" s="21"/>
      <c r="B905" s="21"/>
      <c r="C905" s="21"/>
    </row>
    <row r="906" spans="1:3" ht="51" customHeight="1">
      <c r="A906" s="21"/>
      <c r="B906" s="21"/>
      <c r="C906" s="21"/>
    </row>
    <row r="907" spans="1:3" ht="51" customHeight="1">
      <c r="A907" s="21"/>
      <c r="B907" s="21"/>
      <c r="C907" s="21"/>
    </row>
  </sheetData>
  <sheetProtection/>
  <mergeCells count="4">
    <mergeCell ref="A6:D6"/>
    <mergeCell ref="A7:D7"/>
    <mergeCell ref="A8:D8"/>
    <mergeCell ref="C1:D1"/>
  </mergeCells>
  <printOptions/>
  <pageMargins left="0.7" right="0.7" top="0.75" bottom="0.75" header="0.3" footer="0.3"/>
  <pageSetup horizontalDpi="600" verticalDpi="600" orientation="portrait" paperSize="9" scale="78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view="pageBreakPreview" zoomScale="89" zoomScaleSheetLayoutView="89" zoomScalePageLayoutView="0" workbookViewId="0" topLeftCell="A1">
      <selection activeCell="C10" sqref="C10"/>
    </sheetView>
  </sheetViews>
  <sheetFormatPr defaultColWidth="9.140625" defaultRowHeight="15"/>
  <cols>
    <col min="1" max="1" width="14.8515625" style="118" customWidth="1"/>
    <col min="2" max="2" width="40.00390625" style="118" customWidth="1"/>
    <col min="3" max="3" width="56.140625" style="118" customWidth="1"/>
    <col min="4" max="14" width="9.140625" style="118" customWidth="1"/>
  </cols>
  <sheetData>
    <row r="1" spans="3:14" ht="18.75">
      <c r="C1" s="274" t="s">
        <v>443</v>
      </c>
      <c r="D1"/>
      <c r="E1"/>
      <c r="F1"/>
      <c r="G1"/>
      <c r="H1"/>
      <c r="I1"/>
      <c r="J1"/>
      <c r="K1"/>
      <c r="L1"/>
      <c r="M1"/>
      <c r="N1"/>
    </row>
    <row r="2" spans="3:14" ht="18.75">
      <c r="C2" s="273" t="s">
        <v>746</v>
      </c>
      <c r="D2"/>
      <c r="E2"/>
      <c r="F2"/>
      <c r="G2"/>
      <c r="H2"/>
      <c r="I2"/>
      <c r="J2"/>
      <c r="K2"/>
      <c r="L2"/>
      <c r="M2"/>
      <c r="N2"/>
    </row>
    <row r="3" spans="3:14" ht="18.75">
      <c r="C3" s="273" t="s">
        <v>852</v>
      </c>
      <c r="D3"/>
      <c r="E3"/>
      <c r="F3"/>
      <c r="G3"/>
      <c r="H3"/>
      <c r="I3"/>
      <c r="J3"/>
      <c r="K3"/>
      <c r="L3"/>
      <c r="M3"/>
      <c r="N3"/>
    </row>
    <row r="4" spans="3:14" ht="18.75">
      <c r="C4" s="273"/>
      <c r="D4"/>
      <c r="E4"/>
      <c r="F4"/>
      <c r="G4"/>
      <c r="H4"/>
      <c r="I4"/>
      <c r="J4"/>
      <c r="K4"/>
      <c r="L4"/>
      <c r="M4"/>
      <c r="N4"/>
    </row>
    <row r="5" spans="1:14" ht="18.75">
      <c r="A5" s="294" t="s">
        <v>853</v>
      </c>
      <c r="B5" s="294"/>
      <c r="C5" s="294"/>
      <c r="D5"/>
      <c r="E5"/>
      <c r="F5"/>
      <c r="G5"/>
      <c r="H5"/>
      <c r="I5"/>
      <c r="J5"/>
      <c r="K5"/>
      <c r="L5"/>
      <c r="M5"/>
      <c r="N5"/>
    </row>
    <row r="6" spans="1:14" ht="18.75">
      <c r="A6" s="295" t="s">
        <v>854</v>
      </c>
      <c r="B6" s="295"/>
      <c r="C6" s="295"/>
      <c r="D6"/>
      <c r="E6"/>
      <c r="F6"/>
      <c r="G6"/>
      <c r="H6"/>
      <c r="I6"/>
      <c r="J6"/>
      <c r="K6"/>
      <c r="L6"/>
      <c r="M6"/>
      <c r="N6"/>
    </row>
    <row r="7" spans="1:14" ht="21" customHeight="1">
      <c r="A7" s="295" t="s">
        <v>557</v>
      </c>
      <c r="B7" s="295"/>
      <c r="C7" s="295"/>
      <c r="D7"/>
      <c r="E7"/>
      <c r="F7"/>
      <c r="G7"/>
      <c r="H7"/>
      <c r="I7"/>
      <c r="J7"/>
      <c r="K7"/>
      <c r="L7"/>
      <c r="M7"/>
      <c r="N7"/>
    </row>
    <row r="8" spans="4:14" ht="18.75">
      <c r="D8"/>
      <c r="E8"/>
      <c r="F8"/>
      <c r="G8"/>
      <c r="H8"/>
      <c r="I8"/>
      <c r="J8"/>
      <c r="K8"/>
      <c r="L8"/>
      <c r="M8"/>
      <c r="N8"/>
    </row>
    <row r="9" spans="1:14" ht="75">
      <c r="A9" s="280" t="s">
        <v>855</v>
      </c>
      <c r="B9" s="280" t="s">
        <v>856</v>
      </c>
      <c r="C9" s="280" t="s">
        <v>243</v>
      </c>
      <c r="D9"/>
      <c r="E9"/>
      <c r="F9"/>
      <c r="G9"/>
      <c r="H9"/>
      <c r="I9"/>
      <c r="J9"/>
      <c r="K9"/>
      <c r="L9"/>
      <c r="M9"/>
      <c r="N9"/>
    </row>
    <row r="10" spans="1:14" ht="75">
      <c r="A10" s="281">
        <v>955</v>
      </c>
      <c r="B10" s="282"/>
      <c r="C10" s="282" t="s">
        <v>857</v>
      </c>
      <c r="D10"/>
      <c r="E10"/>
      <c r="F10"/>
      <c r="G10"/>
      <c r="H10"/>
      <c r="I10"/>
      <c r="J10"/>
      <c r="K10"/>
      <c r="L10"/>
      <c r="M10"/>
      <c r="N10"/>
    </row>
    <row r="11" spans="1:14" ht="42" customHeight="1">
      <c r="A11" s="281">
        <v>955</v>
      </c>
      <c r="B11" s="281" t="s">
        <v>860</v>
      </c>
      <c r="C11" s="283" t="s">
        <v>858</v>
      </c>
      <c r="D11"/>
      <c r="E11"/>
      <c r="F11"/>
      <c r="G11"/>
      <c r="H11"/>
      <c r="I11"/>
      <c r="J11"/>
      <c r="K11"/>
      <c r="L11"/>
      <c r="M11"/>
      <c r="N11"/>
    </row>
    <row r="12" spans="1:14" ht="37.5">
      <c r="A12" s="281">
        <v>955</v>
      </c>
      <c r="B12" s="281" t="s">
        <v>859</v>
      </c>
      <c r="C12" s="282" t="s">
        <v>558</v>
      </c>
      <c r="D12"/>
      <c r="E12"/>
      <c r="F12"/>
      <c r="G12"/>
      <c r="H12"/>
      <c r="I12"/>
      <c r="J12"/>
      <c r="K12"/>
      <c r="L12"/>
      <c r="M12"/>
      <c r="N12"/>
    </row>
  </sheetData>
  <sheetProtection/>
  <mergeCells count="3">
    <mergeCell ref="A5:C5"/>
    <mergeCell ref="A6:C6"/>
    <mergeCell ref="A7:C7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5"/>
  <sheetViews>
    <sheetView view="pageBreakPreview" zoomScale="93" zoomScaleNormal="90" zoomScaleSheetLayoutView="93" zoomScalePageLayoutView="0" workbookViewId="0" topLeftCell="A1">
      <selection activeCell="C15" sqref="C15"/>
    </sheetView>
  </sheetViews>
  <sheetFormatPr defaultColWidth="9.140625" defaultRowHeight="15" outlineLevelRow="1"/>
  <cols>
    <col min="1" max="1" width="31.00390625" style="275" customWidth="1"/>
    <col min="2" max="2" width="73.7109375" style="2" customWidth="1"/>
    <col min="3" max="3" width="21.421875" style="2" customWidth="1"/>
    <col min="4" max="4" width="7.00390625" style="7" customWidth="1"/>
    <col min="5" max="5" width="5.421875" style="7" customWidth="1"/>
    <col min="6" max="194" width="9.140625" style="7" customWidth="1"/>
    <col min="195" max="195" width="26.421875" style="7" customWidth="1"/>
    <col min="196" max="196" width="78.421875" style="7" customWidth="1"/>
    <col min="197" max="197" width="19.7109375" style="7" customWidth="1"/>
    <col min="198" max="16384" width="9.140625" style="7" customWidth="1"/>
  </cols>
  <sheetData>
    <row r="1" ht="18.75">
      <c r="C1" s="273" t="s">
        <v>255</v>
      </c>
    </row>
    <row r="2" ht="18.75">
      <c r="C2" s="273" t="s">
        <v>746</v>
      </c>
    </row>
    <row r="3" ht="18.75">
      <c r="C3" s="273" t="s">
        <v>852</v>
      </c>
    </row>
    <row r="6" spans="1:3" ht="22.5" customHeight="1">
      <c r="A6" s="296" t="s">
        <v>242</v>
      </c>
      <c r="B6" s="296"/>
      <c r="C6" s="296"/>
    </row>
    <row r="7" spans="1:3" ht="18.75" customHeight="1">
      <c r="A7" s="297" t="s">
        <v>783</v>
      </c>
      <c r="B7" s="297"/>
      <c r="C7" s="297"/>
    </row>
    <row r="8" ht="16.5" customHeight="1">
      <c r="C8" s="279" t="s">
        <v>411</v>
      </c>
    </row>
    <row r="9" spans="1:5" ht="70.5" customHeight="1">
      <c r="A9" s="24" t="s">
        <v>159</v>
      </c>
      <c r="B9" s="25" t="s">
        <v>164</v>
      </c>
      <c r="C9" s="148" t="s">
        <v>769</v>
      </c>
      <c r="D9" s="276"/>
      <c r="E9" s="276"/>
    </row>
    <row r="10" spans="1:3" ht="16.5" customHeight="1">
      <c r="A10" s="26" t="s">
        <v>165</v>
      </c>
      <c r="B10" s="27" t="s">
        <v>166</v>
      </c>
      <c r="C10" s="88">
        <f>C11+C15+C20+C23+C25+C29+C31+C33+C36+C13+C37</f>
        <v>434727000</v>
      </c>
    </row>
    <row r="11" spans="1:3" ht="17.25" customHeight="1">
      <c r="A11" s="26" t="s">
        <v>167</v>
      </c>
      <c r="B11" s="28" t="s">
        <v>168</v>
      </c>
      <c r="C11" s="89">
        <f>SUM(C12:C12)</f>
        <v>351120000</v>
      </c>
    </row>
    <row r="12" spans="1:5" ht="15.75" customHeight="1">
      <c r="A12" s="26" t="s">
        <v>169</v>
      </c>
      <c r="B12" s="28" t="s">
        <v>170</v>
      </c>
      <c r="C12" s="89">
        <v>351120000</v>
      </c>
      <c r="D12" s="277"/>
      <c r="E12" s="277"/>
    </row>
    <row r="13" spans="1:3" ht="45" customHeight="1">
      <c r="A13" s="26" t="s">
        <v>171</v>
      </c>
      <c r="B13" s="28" t="s">
        <v>172</v>
      </c>
      <c r="C13" s="89">
        <f>C14</f>
        <v>12030000</v>
      </c>
    </row>
    <row r="14" spans="1:3" ht="39.75" customHeight="1">
      <c r="A14" s="26" t="s">
        <v>173</v>
      </c>
      <c r="B14" s="28" t="s">
        <v>174</v>
      </c>
      <c r="C14" s="89">
        <v>12030000</v>
      </c>
    </row>
    <row r="15" spans="1:3" ht="17.25" customHeight="1">
      <c r="A15" s="26" t="s">
        <v>175</v>
      </c>
      <c r="B15" s="28" t="s">
        <v>176</v>
      </c>
      <c r="C15" s="89">
        <f>SUM(C16:C19)</f>
        <v>24600000</v>
      </c>
    </row>
    <row r="16" spans="1:3" ht="33.75" customHeight="1">
      <c r="A16" s="26" t="s">
        <v>487</v>
      </c>
      <c r="B16" s="28" t="s">
        <v>488</v>
      </c>
      <c r="C16" s="89">
        <v>16000000</v>
      </c>
    </row>
    <row r="17" spans="1:3" ht="18" customHeight="1">
      <c r="A17" s="26" t="s">
        <v>687</v>
      </c>
      <c r="B17" s="28" t="s">
        <v>688</v>
      </c>
      <c r="C17" s="89">
        <v>0</v>
      </c>
    </row>
    <row r="18" spans="1:3" ht="17.25" customHeight="1">
      <c r="A18" s="26" t="s">
        <v>177</v>
      </c>
      <c r="B18" s="28" t="s">
        <v>178</v>
      </c>
      <c r="C18" s="89">
        <v>1250000</v>
      </c>
    </row>
    <row r="19" spans="1:3" ht="17.25" customHeight="1">
      <c r="A19" s="26" t="s">
        <v>758</v>
      </c>
      <c r="B19" s="28" t="s">
        <v>629</v>
      </c>
      <c r="C19" s="89">
        <v>7350000</v>
      </c>
    </row>
    <row r="20" spans="1:3" ht="26.25" customHeight="1">
      <c r="A20" s="26" t="s">
        <v>490</v>
      </c>
      <c r="B20" s="28" t="s">
        <v>491</v>
      </c>
      <c r="C20" s="89">
        <f>C21+C22</f>
        <v>26300000</v>
      </c>
    </row>
    <row r="21" spans="1:3" ht="18" customHeight="1">
      <c r="A21" s="26" t="s">
        <v>662</v>
      </c>
      <c r="B21" s="28" t="s">
        <v>630</v>
      </c>
      <c r="C21" s="89">
        <v>4300000</v>
      </c>
    </row>
    <row r="22" spans="1:3" ht="16.5" customHeight="1">
      <c r="A22" s="26" t="s">
        <v>493</v>
      </c>
      <c r="B22" s="28" t="s">
        <v>492</v>
      </c>
      <c r="C22" s="89">
        <v>22000000</v>
      </c>
    </row>
    <row r="23" spans="1:3" ht="23.25" customHeight="1">
      <c r="A23" s="26" t="s">
        <v>179</v>
      </c>
      <c r="B23" s="28" t="s">
        <v>180</v>
      </c>
      <c r="C23" s="89">
        <f>C24</f>
        <v>2300000</v>
      </c>
    </row>
    <row r="24" spans="1:3" ht="55.5" customHeight="1">
      <c r="A24" s="26" t="s">
        <v>494</v>
      </c>
      <c r="B24" s="28" t="s">
        <v>495</v>
      </c>
      <c r="C24" s="89">
        <v>2300000</v>
      </c>
    </row>
    <row r="25" spans="1:4" ht="64.5" customHeight="1">
      <c r="A25" s="26" t="s">
        <v>181</v>
      </c>
      <c r="B25" s="29" t="s">
        <v>182</v>
      </c>
      <c r="C25" s="89">
        <f>SUM(C26:C28)</f>
        <v>15230000</v>
      </c>
      <c r="D25" s="278"/>
    </row>
    <row r="26" spans="1:4" ht="33" customHeight="1">
      <c r="A26" s="26" t="s">
        <v>626</v>
      </c>
      <c r="B26" s="28" t="s">
        <v>631</v>
      </c>
      <c r="C26" s="89">
        <v>10480000</v>
      </c>
      <c r="D26" s="278"/>
    </row>
    <row r="27" spans="1:4" ht="45" customHeight="1">
      <c r="A27" s="26" t="s">
        <v>627</v>
      </c>
      <c r="B27" s="28" t="s">
        <v>632</v>
      </c>
      <c r="C27" s="89">
        <v>2950000</v>
      </c>
      <c r="D27" s="278"/>
    </row>
    <row r="28" spans="1:3" ht="93.75" customHeight="1">
      <c r="A28" s="26" t="s">
        <v>628</v>
      </c>
      <c r="B28" s="28" t="s">
        <v>633</v>
      </c>
      <c r="C28" s="89">
        <v>1800000</v>
      </c>
    </row>
    <row r="29" spans="1:3" ht="18" customHeight="1">
      <c r="A29" s="26" t="s">
        <v>183</v>
      </c>
      <c r="B29" s="29" t="s">
        <v>184</v>
      </c>
      <c r="C29" s="89">
        <f>SUM(C30:C30)</f>
        <v>163000</v>
      </c>
    </row>
    <row r="30" spans="1:3" ht="32.25" customHeight="1">
      <c r="A30" s="26" t="s">
        <v>185</v>
      </c>
      <c r="B30" s="28" t="s">
        <v>186</v>
      </c>
      <c r="C30" s="89">
        <v>163000</v>
      </c>
    </row>
    <row r="31" spans="1:3" ht="41.25" customHeight="1">
      <c r="A31" s="26" t="s">
        <v>187</v>
      </c>
      <c r="B31" s="28" t="s">
        <v>188</v>
      </c>
      <c r="C31" s="89">
        <f>C32</f>
        <v>742000</v>
      </c>
    </row>
    <row r="32" spans="1:3" ht="58.5" customHeight="1">
      <c r="A32" s="26" t="s">
        <v>652</v>
      </c>
      <c r="B32" s="28" t="s">
        <v>634</v>
      </c>
      <c r="C32" s="89">
        <v>742000</v>
      </c>
    </row>
    <row r="33" spans="1:3" ht="64.5" customHeight="1">
      <c r="A33" s="26" t="s">
        <v>189</v>
      </c>
      <c r="B33" s="28" t="s">
        <v>190</v>
      </c>
      <c r="C33" s="89">
        <f>C34+C35</f>
        <v>1600000</v>
      </c>
    </row>
    <row r="34" spans="1:3" ht="50.25" customHeight="1">
      <c r="A34" s="26" t="s">
        <v>759</v>
      </c>
      <c r="B34" s="28" t="s">
        <v>760</v>
      </c>
      <c r="C34" s="89">
        <v>1000000</v>
      </c>
    </row>
    <row r="35" spans="1:3" ht="33" customHeight="1">
      <c r="A35" s="26" t="s">
        <v>654</v>
      </c>
      <c r="B35" s="28" t="s">
        <v>636</v>
      </c>
      <c r="C35" s="89">
        <v>600000</v>
      </c>
    </row>
    <row r="36" spans="1:3" ht="27" customHeight="1" outlineLevel="1">
      <c r="A36" s="26" t="s">
        <v>191</v>
      </c>
      <c r="B36" s="29" t="s">
        <v>192</v>
      </c>
      <c r="C36" s="90">
        <v>550000</v>
      </c>
    </row>
    <row r="37" spans="1:3" ht="24" customHeight="1" outlineLevel="1">
      <c r="A37" s="26" t="s">
        <v>496</v>
      </c>
      <c r="B37" s="29" t="s">
        <v>497</v>
      </c>
      <c r="C37" s="90">
        <v>92000</v>
      </c>
    </row>
    <row r="38" spans="1:3" ht="21.75" customHeight="1" outlineLevel="1">
      <c r="A38" s="26" t="s">
        <v>655</v>
      </c>
      <c r="B38" s="28" t="s">
        <v>637</v>
      </c>
      <c r="C38" s="89">
        <v>92000</v>
      </c>
    </row>
    <row r="39" spans="1:3" ht="27" customHeight="1" outlineLevel="1">
      <c r="A39" s="31" t="s">
        <v>193</v>
      </c>
      <c r="B39" s="31" t="s">
        <v>194</v>
      </c>
      <c r="C39" s="91">
        <f>C40</f>
        <v>507367719.2199999</v>
      </c>
    </row>
    <row r="40" spans="1:3" ht="42.75" customHeight="1">
      <c r="A40" s="32" t="s">
        <v>195</v>
      </c>
      <c r="B40" s="32" t="s">
        <v>244</v>
      </c>
      <c r="C40" s="82">
        <f>C44+C52+C63+C41</f>
        <v>507367719.2199999</v>
      </c>
    </row>
    <row r="41" spans="1:3" ht="33" customHeight="1">
      <c r="A41" s="32" t="s">
        <v>727</v>
      </c>
      <c r="B41" s="32" t="s">
        <v>728</v>
      </c>
      <c r="C41" s="82">
        <f>C43+C42</f>
        <v>40328000</v>
      </c>
    </row>
    <row r="42" spans="1:3" ht="39" customHeight="1">
      <c r="A42" s="32" t="s">
        <v>744</v>
      </c>
      <c r="B42" s="32" t="s">
        <v>743</v>
      </c>
      <c r="C42" s="82"/>
    </row>
    <row r="43" spans="1:3" ht="27" customHeight="1">
      <c r="A43" s="32" t="s">
        <v>729</v>
      </c>
      <c r="B43" s="32" t="s">
        <v>730</v>
      </c>
      <c r="C43" s="82">
        <v>40328000</v>
      </c>
    </row>
    <row r="44" spans="1:3" ht="39" customHeight="1">
      <c r="A44" s="32" t="s">
        <v>299</v>
      </c>
      <c r="B44" s="32" t="s">
        <v>290</v>
      </c>
      <c r="C44" s="82">
        <f>C47+C48+C50+C51+C46+C45+C49</f>
        <v>57911798.879999995</v>
      </c>
    </row>
    <row r="45" spans="1:3" ht="75">
      <c r="A45" s="32" t="s">
        <v>694</v>
      </c>
      <c r="B45" s="32" t="s">
        <v>693</v>
      </c>
      <c r="C45" s="82">
        <v>0</v>
      </c>
    </row>
    <row r="46" spans="1:3" ht="56.25">
      <c r="A46" s="32" t="s">
        <v>692</v>
      </c>
      <c r="B46" s="32" t="s">
        <v>691</v>
      </c>
      <c r="C46" s="82">
        <v>0</v>
      </c>
    </row>
    <row r="47" spans="1:3" ht="93.75">
      <c r="A47" s="32" t="s">
        <v>656</v>
      </c>
      <c r="B47" s="32" t="s">
        <v>638</v>
      </c>
      <c r="C47" s="82">
        <v>0</v>
      </c>
    </row>
    <row r="48" spans="1:3" ht="41.25" customHeight="1">
      <c r="A48" s="32" t="s">
        <v>657</v>
      </c>
      <c r="B48" s="34" t="s">
        <v>639</v>
      </c>
      <c r="C48" s="82">
        <v>0</v>
      </c>
    </row>
    <row r="49" spans="1:3" ht="56.25">
      <c r="A49" s="32" t="s">
        <v>690</v>
      </c>
      <c r="B49" s="34" t="s">
        <v>689</v>
      </c>
      <c r="C49" s="82">
        <v>579843.25</v>
      </c>
    </row>
    <row r="50" spans="1:3" ht="56.25">
      <c r="A50" s="32" t="s">
        <v>658</v>
      </c>
      <c r="B50" s="34" t="s">
        <v>640</v>
      </c>
      <c r="C50" s="82">
        <v>6609028.27</v>
      </c>
    </row>
    <row r="51" spans="1:3" ht="18.75">
      <c r="A51" s="32" t="s">
        <v>659</v>
      </c>
      <c r="B51" s="32" t="s">
        <v>641</v>
      </c>
      <c r="C51" s="82">
        <f>703249+36003230.04+7160868.76+6855579.56</f>
        <v>50722927.36</v>
      </c>
    </row>
    <row r="52" spans="1:3" ht="37.5">
      <c r="A52" s="33" t="s">
        <v>288</v>
      </c>
      <c r="B52" s="32" t="s">
        <v>252</v>
      </c>
      <c r="C52" s="82">
        <f>C60+C53+C55+C54+C56+C58+C59+C57+C62+C61</f>
        <v>388652920.3399999</v>
      </c>
    </row>
    <row r="53" spans="1:3" ht="56.25">
      <c r="A53" s="32" t="s">
        <v>660</v>
      </c>
      <c r="B53" s="32" t="s">
        <v>642</v>
      </c>
      <c r="C53" s="82">
        <f>238943015.2+830909+81227204+1847300+324127.09+1310000+3387.08+1950219+21927344.4+6117450+12971400+704151.93</f>
        <v>368156507.6999999</v>
      </c>
    </row>
    <row r="54" spans="1:3" ht="93.75">
      <c r="A54" s="32" t="s">
        <v>661</v>
      </c>
      <c r="B54" s="34" t="s">
        <v>643</v>
      </c>
      <c r="C54" s="82">
        <v>3179069</v>
      </c>
    </row>
    <row r="55" spans="1:3" ht="56.25">
      <c r="A55" s="32" t="s">
        <v>663</v>
      </c>
      <c r="B55" s="34" t="s">
        <v>644</v>
      </c>
      <c r="C55" s="82">
        <v>1348180</v>
      </c>
    </row>
    <row r="56" spans="1:3" ht="81" customHeight="1">
      <c r="A56" s="32" t="s">
        <v>664</v>
      </c>
      <c r="B56" s="34" t="s">
        <v>645</v>
      </c>
      <c r="C56" s="82">
        <v>193185</v>
      </c>
    </row>
    <row r="57" spans="1:3" ht="56.25">
      <c r="A57" s="32" t="s">
        <v>665</v>
      </c>
      <c r="B57" s="34" t="s">
        <v>646</v>
      </c>
      <c r="C57" s="82">
        <v>1035455.64</v>
      </c>
    </row>
    <row r="58" spans="1:3" ht="93.75">
      <c r="A58" s="32" t="s">
        <v>666</v>
      </c>
      <c r="B58" s="34" t="s">
        <v>647</v>
      </c>
      <c r="C58" s="82">
        <v>10876600</v>
      </c>
    </row>
    <row r="59" spans="1:3" ht="37.5">
      <c r="A59" s="32" t="s">
        <v>667</v>
      </c>
      <c r="B59" s="34" t="s">
        <v>648</v>
      </c>
      <c r="C59" s="82">
        <v>0</v>
      </c>
    </row>
    <row r="60" spans="1:3" ht="56.25">
      <c r="A60" s="32" t="s">
        <v>668</v>
      </c>
      <c r="B60" s="32" t="s">
        <v>649</v>
      </c>
      <c r="C60" s="82">
        <v>1414316</v>
      </c>
    </row>
    <row r="61" spans="1:3" ht="18.75">
      <c r="A61" s="32" t="s">
        <v>756</v>
      </c>
      <c r="B61" s="32" t="s">
        <v>757</v>
      </c>
      <c r="C61" s="82">
        <v>353579</v>
      </c>
    </row>
    <row r="62" spans="1:3" ht="37.5">
      <c r="A62" s="32" t="s">
        <v>669</v>
      </c>
      <c r="B62" s="32" t="s">
        <v>650</v>
      </c>
      <c r="C62" s="82">
        <v>2096028</v>
      </c>
    </row>
    <row r="63" spans="1:3" ht="18.75">
      <c r="A63" s="32" t="s">
        <v>575</v>
      </c>
      <c r="B63" s="32" t="s">
        <v>576</v>
      </c>
      <c r="C63" s="82">
        <f>C64</f>
        <v>20475000</v>
      </c>
    </row>
    <row r="64" spans="1:3" ht="93.75">
      <c r="A64" s="32" t="s">
        <v>670</v>
      </c>
      <c r="B64" s="32" t="s">
        <v>651</v>
      </c>
      <c r="C64" s="82">
        <v>20475000</v>
      </c>
    </row>
    <row r="65" spans="1:3" ht="18.75">
      <c r="A65" s="35"/>
      <c r="B65" s="36" t="s">
        <v>125</v>
      </c>
      <c r="C65" s="92">
        <f>C10+C39</f>
        <v>942094719.2199999</v>
      </c>
    </row>
  </sheetData>
  <sheetProtection/>
  <mergeCells count="2">
    <mergeCell ref="A6:C6"/>
    <mergeCell ref="A7:C7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0"/>
  <sheetViews>
    <sheetView view="pageBreakPreview" zoomScale="93" zoomScaleSheetLayoutView="93" zoomScalePageLayoutView="0" workbookViewId="0" topLeftCell="A1">
      <selection activeCell="E18" sqref="E18"/>
    </sheetView>
  </sheetViews>
  <sheetFormatPr defaultColWidth="9.140625" defaultRowHeight="15"/>
  <cols>
    <col min="1" max="1" width="28.00390625" style="22" customWidth="1"/>
    <col min="2" max="2" width="65.421875" style="23" customWidth="1"/>
    <col min="3" max="3" width="20.8515625" style="68" customWidth="1"/>
    <col min="4" max="4" width="18.8515625" style="68" customWidth="1"/>
    <col min="5" max="5" width="18.8515625" style="7" customWidth="1"/>
    <col min="6" max="6" width="18.00390625" style="7" customWidth="1"/>
    <col min="7" max="7" width="17.28125" style="7" customWidth="1"/>
    <col min="8" max="16384" width="9.140625" style="7" customWidth="1"/>
  </cols>
  <sheetData>
    <row r="1" spans="3:4" ht="18.75">
      <c r="C1" s="75"/>
      <c r="D1" s="192"/>
    </row>
    <row r="2" spans="3:4" ht="18.75">
      <c r="C2" s="75"/>
      <c r="D2" s="192"/>
    </row>
    <row r="3" spans="3:4" ht="18.75">
      <c r="C3" s="75"/>
      <c r="D3" s="192"/>
    </row>
    <row r="4" spans="2:4" ht="18.75">
      <c r="B4" s="298"/>
      <c r="C4" s="298"/>
      <c r="D4" s="195"/>
    </row>
    <row r="5" spans="3:4" ht="18.75">
      <c r="C5" s="75"/>
      <c r="D5" s="192"/>
    </row>
    <row r="6" spans="3:4" ht="18.75">
      <c r="C6" s="75"/>
      <c r="D6" s="192"/>
    </row>
    <row r="7" spans="3:4" ht="18.75">
      <c r="C7" s="75"/>
      <c r="D7" s="192"/>
    </row>
    <row r="8" spans="3:4" ht="18.75">
      <c r="C8" s="75"/>
      <c r="D8" s="192"/>
    </row>
    <row r="9" spans="1:4" ht="18.75">
      <c r="A9" s="296" t="s">
        <v>242</v>
      </c>
      <c r="B9" s="296"/>
      <c r="C9" s="296"/>
      <c r="D9" s="194"/>
    </row>
    <row r="10" spans="1:4" ht="18.75">
      <c r="A10" s="297" t="s">
        <v>783</v>
      </c>
      <c r="B10" s="297"/>
      <c r="C10" s="297"/>
      <c r="D10" s="193"/>
    </row>
    <row r="11" spans="3:4" ht="18.75">
      <c r="C11" s="66" t="s">
        <v>411</v>
      </c>
      <c r="D11" s="66"/>
    </row>
    <row r="12" spans="1:7" ht="57.75" customHeight="1">
      <c r="A12" s="24" t="s">
        <v>159</v>
      </c>
      <c r="B12" s="25" t="s">
        <v>164</v>
      </c>
      <c r="C12" s="198" t="s">
        <v>768</v>
      </c>
      <c r="D12" s="198" t="s">
        <v>770</v>
      </c>
      <c r="E12" s="148" t="s">
        <v>769</v>
      </c>
      <c r="F12" s="148" t="s">
        <v>771</v>
      </c>
      <c r="G12" s="148" t="s">
        <v>772</v>
      </c>
    </row>
    <row r="13" spans="1:7" ht="18.75">
      <c r="A13" s="26" t="s">
        <v>165</v>
      </c>
      <c r="B13" s="27" t="s">
        <v>166</v>
      </c>
      <c r="C13" s="88">
        <f>C14+C18+C23+C26+C28+C32+C34+C36+C39+C16+C40</f>
        <v>340648250</v>
      </c>
      <c r="D13" s="88">
        <f>D14+D18+D23+D26+D28+D32+D34+D36+D39+D16+D40</f>
        <v>426754000</v>
      </c>
      <c r="E13" s="88">
        <f>E14+E18+E23+E26+E28+E32+E34+E36+E39+E16+E40</f>
        <v>434727000</v>
      </c>
      <c r="F13" s="200">
        <f>E13-C13</f>
        <v>94078750</v>
      </c>
      <c r="G13" s="199">
        <f>E13-D13</f>
        <v>7973000</v>
      </c>
    </row>
    <row r="14" spans="1:7" ht="18.75">
      <c r="A14" s="26" t="s">
        <v>167</v>
      </c>
      <c r="B14" s="28" t="s">
        <v>168</v>
      </c>
      <c r="C14" s="89">
        <f>SUM(C15:C15)</f>
        <v>267566100</v>
      </c>
      <c r="D14" s="89">
        <f>SUM(D15:D15)</f>
        <v>340274000</v>
      </c>
      <c r="E14" s="89">
        <f>SUM(E15:E15)</f>
        <v>351120000</v>
      </c>
      <c r="F14" s="200">
        <f aca="true" t="shared" si="0" ref="F14:F68">E14-C14</f>
        <v>83553900</v>
      </c>
      <c r="G14" s="199">
        <f aca="true" t="shared" si="1" ref="G14:G68">E14-D14</f>
        <v>10846000</v>
      </c>
    </row>
    <row r="15" spans="1:7" ht="18.75">
      <c r="A15" s="26" t="s">
        <v>169</v>
      </c>
      <c r="B15" s="28" t="s">
        <v>170</v>
      </c>
      <c r="C15" s="89">
        <v>267566100</v>
      </c>
      <c r="D15" s="89">
        <f>'прил 8'!C11</f>
        <v>340274000</v>
      </c>
      <c r="E15" s="89">
        <v>351120000</v>
      </c>
      <c r="F15" s="200">
        <f t="shared" si="0"/>
        <v>83553900</v>
      </c>
      <c r="G15" s="199">
        <f t="shared" si="1"/>
        <v>10846000</v>
      </c>
    </row>
    <row r="16" spans="1:7" ht="37.5">
      <c r="A16" s="26" t="s">
        <v>171</v>
      </c>
      <c r="B16" s="28" t="s">
        <v>172</v>
      </c>
      <c r="C16" s="89">
        <f>C17</f>
        <v>10961000</v>
      </c>
      <c r="D16" s="89">
        <f>D17</f>
        <v>13057000</v>
      </c>
      <c r="E16" s="89">
        <f>E17</f>
        <v>12030000</v>
      </c>
      <c r="F16" s="200">
        <f t="shared" si="0"/>
        <v>1069000</v>
      </c>
      <c r="G16" s="199">
        <f t="shared" si="1"/>
        <v>-1027000</v>
      </c>
    </row>
    <row r="17" spans="1:7" ht="56.25">
      <c r="A17" s="26" t="s">
        <v>173</v>
      </c>
      <c r="B17" s="28" t="s">
        <v>174</v>
      </c>
      <c r="C17" s="89">
        <v>10961000</v>
      </c>
      <c r="D17" s="89">
        <f>'прил 8'!C13</f>
        <v>13057000</v>
      </c>
      <c r="E17" s="89">
        <v>12030000</v>
      </c>
      <c r="F17" s="200">
        <f t="shared" si="0"/>
        <v>1069000</v>
      </c>
      <c r="G17" s="199">
        <f t="shared" si="1"/>
        <v>-1027000</v>
      </c>
    </row>
    <row r="18" spans="1:7" ht="18.75">
      <c r="A18" s="26" t="s">
        <v>175</v>
      </c>
      <c r="B18" s="28" t="s">
        <v>176</v>
      </c>
      <c r="C18" s="89">
        <f>SUM(C19:C22)</f>
        <v>9545000</v>
      </c>
      <c r="D18" s="89">
        <f>SUM(D19:D22)</f>
        <v>25450000</v>
      </c>
      <c r="E18" s="89">
        <f>SUM(E19:E22)</f>
        <v>24600000</v>
      </c>
      <c r="F18" s="200">
        <f t="shared" si="0"/>
        <v>15055000</v>
      </c>
      <c r="G18" s="199">
        <f t="shared" si="1"/>
        <v>-850000</v>
      </c>
    </row>
    <row r="19" spans="1:7" ht="37.5">
      <c r="A19" s="26" t="s">
        <v>487</v>
      </c>
      <c r="B19" s="28" t="s">
        <v>488</v>
      </c>
      <c r="C19" s="89">
        <v>525000</v>
      </c>
      <c r="D19" s="89">
        <f>'прил 8'!C15</f>
        <v>16500000</v>
      </c>
      <c r="E19" s="89">
        <v>16000000</v>
      </c>
      <c r="F19" s="200">
        <f t="shared" si="0"/>
        <v>15475000</v>
      </c>
      <c r="G19" s="199">
        <f t="shared" si="1"/>
        <v>-500000</v>
      </c>
    </row>
    <row r="20" spans="1:7" ht="18.75">
      <c r="A20" s="26" t="s">
        <v>687</v>
      </c>
      <c r="B20" s="28" t="s">
        <v>688</v>
      </c>
      <c r="C20" s="89">
        <v>2500000</v>
      </c>
      <c r="D20" s="89">
        <v>0</v>
      </c>
      <c r="E20" s="89">
        <v>0</v>
      </c>
      <c r="F20" s="200">
        <f t="shared" si="0"/>
        <v>-2500000</v>
      </c>
      <c r="G20" s="199">
        <f t="shared" si="1"/>
        <v>0</v>
      </c>
    </row>
    <row r="21" spans="1:7" ht="18.75">
      <c r="A21" s="26" t="s">
        <v>177</v>
      </c>
      <c r="B21" s="28" t="s">
        <v>178</v>
      </c>
      <c r="C21" s="89">
        <v>2800000</v>
      </c>
      <c r="D21" s="89">
        <f>'прил 8'!C16</f>
        <v>1250000</v>
      </c>
      <c r="E21" s="89">
        <v>1250000</v>
      </c>
      <c r="F21" s="200">
        <f t="shared" si="0"/>
        <v>-1550000</v>
      </c>
      <c r="G21" s="199">
        <f t="shared" si="1"/>
        <v>0</v>
      </c>
    </row>
    <row r="22" spans="1:7" ht="56.25">
      <c r="A22" s="26" t="s">
        <v>758</v>
      </c>
      <c r="B22" s="28" t="s">
        <v>629</v>
      </c>
      <c r="C22" s="89">
        <v>3720000</v>
      </c>
      <c r="D22" s="89">
        <f>'прил 8'!C17</f>
        <v>7700000</v>
      </c>
      <c r="E22" s="89">
        <v>7350000</v>
      </c>
      <c r="F22" s="200">
        <f t="shared" si="0"/>
        <v>3630000</v>
      </c>
      <c r="G22" s="199">
        <f t="shared" si="1"/>
        <v>-350000</v>
      </c>
    </row>
    <row r="23" spans="1:7" ht="18.75">
      <c r="A23" s="26" t="s">
        <v>490</v>
      </c>
      <c r="B23" s="28" t="s">
        <v>491</v>
      </c>
      <c r="C23" s="89">
        <f>C24+C25</f>
        <v>27900000</v>
      </c>
      <c r="D23" s="89">
        <f>D24+D25</f>
        <v>27500000</v>
      </c>
      <c r="E23" s="89">
        <f>E24+E25</f>
        <v>26300000</v>
      </c>
      <c r="F23" s="200">
        <f t="shared" si="0"/>
        <v>-1600000</v>
      </c>
      <c r="G23" s="199">
        <f t="shared" si="1"/>
        <v>-1200000</v>
      </c>
    </row>
    <row r="24" spans="1:7" ht="36.75" customHeight="1">
      <c r="A24" s="26" t="s">
        <v>662</v>
      </c>
      <c r="B24" s="28" t="s">
        <v>630</v>
      </c>
      <c r="C24" s="89">
        <v>3900000</v>
      </c>
      <c r="D24" s="89">
        <f>'прил 8'!C19</f>
        <v>4500000</v>
      </c>
      <c r="E24" s="89">
        <v>4300000</v>
      </c>
      <c r="F24" s="200">
        <f t="shared" si="0"/>
        <v>400000</v>
      </c>
      <c r="G24" s="199">
        <f t="shared" si="1"/>
        <v>-200000</v>
      </c>
    </row>
    <row r="25" spans="1:7" ht="18.75" customHeight="1">
      <c r="A25" s="26" t="s">
        <v>493</v>
      </c>
      <c r="B25" s="28" t="s">
        <v>492</v>
      </c>
      <c r="C25" s="89">
        <v>24000000</v>
      </c>
      <c r="D25" s="89">
        <f>'прил 8'!C20</f>
        <v>23000000</v>
      </c>
      <c r="E25" s="89">
        <v>22000000</v>
      </c>
      <c r="F25" s="200">
        <f t="shared" si="0"/>
        <v>-2000000</v>
      </c>
      <c r="G25" s="199">
        <f t="shared" si="1"/>
        <v>-1000000</v>
      </c>
    </row>
    <row r="26" spans="1:7" ht="18.75">
      <c r="A26" s="26" t="s">
        <v>179</v>
      </c>
      <c r="B26" s="28" t="s">
        <v>180</v>
      </c>
      <c r="C26" s="89">
        <f>C27</f>
        <v>2600000</v>
      </c>
      <c r="D26" s="89">
        <f>D27</f>
        <v>2300000</v>
      </c>
      <c r="E26" s="89">
        <f>E27</f>
        <v>2300000</v>
      </c>
      <c r="F26" s="200">
        <f t="shared" si="0"/>
        <v>-300000</v>
      </c>
      <c r="G26" s="199">
        <f t="shared" si="1"/>
        <v>0</v>
      </c>
    </row>
    <row r="27" spans="1:7" ht="75">
      <c r="A27" s="26" t="s">
        <v>494</v>
      </c>
      <c r="B27" s="28" t="s">
        <v>495</v>
      </c>
      <c r="C27" s="89">
        <v>2600000</v>
      </c>
      <c r="D27" s="89">
        <f>'прил 8'!C22</f>
        <v>2300000</v>
      </c>
      <c r="E27" s="89">
        <v>2300000</v>
      </c>
      <c r="F27" s="200">
        <f t="shared" si="0"/>
        <v>-300000</v>
      </c>
      <c r="G27" s="199">
        <f t="shared" si="1"/>
        <v>0</v>
      </c>
    </row>
    <row r="28" spans="1:7" ht="36" customHeight="1">
      <c r="A28" s="26" t="s">
        <v>181</v>
      </c>
      <c r="B28" s="29" t="s">
        <v>182</v>
      </c>
      <c r="C28" s="89">
        <f>SUM(C29:C31)</f>
        <v>15470000</v>
      </c>
      <c r="D28" s="89">
        <f>SUM(D29:D31)</f>
        <v>15090000</v>
      </c>
      <c r="E28" s="89">
        <f>SUM(E29:E31)</f>
        <v>15230000</v>
      </c>
      <c r="F28" s="200">
        <f t="shared" si="0"/>
        <v>-240000</v>
      </c>
      <c r="G28" s="199">
        <f t="shared" si="1"/>
        <v>140000</v>
      </c>
    </row>
    <row r="29" spans="1:7" ht="73.5" customHeight="1">
      <c r="A29" s="26" t="s">
        <v>626</v>
      </c>
      <c r="B29" s="28" t="s">
        <v>631</v>
      </c>
      <c r="C29" s="89">
        <v>10370000</v>
      </c>
      <c r="D29" s="89">
        <f>'прил 8'!C24</f>
        <v>10500000</v>
      </c>
      <c r="E29" s="89">
        <v>10480000</v>
      </c>
      <c r="F29" s="200">
        <f t="shared" si="0"/>
        <v>110000</v>
      </c>
      <c r="G29" s="199">
        <f t="shared" si="1"/>
        <v>-20000</v>
      </c>
    </row>
    <row r="30" spans="1:7" ht="37.5" customHeight="1">
      <c r="A30" s="26" t="s">
        <v>627</v>
      </c>
      <c r="B30" s="28" t="s">
        <v>632</v>
      </c>
      <c r="C30" s="89">
        <v>3100000</v>
      </c>
      <c r="D30" s="89">
        <f>'прил 8'!C25</f>
        <v>2990000</v>
      </c>
      <c r="E30" s="89">
        <v>2950000</v>
      </c>
      <c r="F30" s="200">
        <f t="shared" si="0"/>
        <v>-150000</v>
      </c>
      <c r="G30" s="199">
        <f t="shared" si="1"/>
        <v>-40000</v>
      </c>
    </row>
    <row r="31" spans="1:7" ht="74.25" customHeight="1">
      <c r="A31" s="26" t="s">
        <v>628</v>
      </c>
      <c r="B31" s="28" t="s">
        <v>633</v>
      </c>
      <c r="C31" s="89">
        <v>2000000</v>
      </c>
      <c r="D31" s="89">
        <f>'прил 8'!C26</f>
        <v>1600000</v>
      </c>
      <c r="E31" s="89">
        <v>1800000</v>
      </c>
      <c r="F31" s="200">
        <f t="shared" si="0"/>
        <v>-200000</v>
      </c>
      <c r="G31" s="199">
        <f t="shared" si="1"/>
        <v>200000</v>
      </c>
    </row>
    <row r="32" spans="1:7" ht="24" customHeight="1">
      <c r="A32" s="26" t="s">
        <v>183</v>
      </c>
      <c r="B32" s="29" t="s">
        <v>184</v>
      </c>
      <c r="C32" s="89">
        <f>SUM(C33:C33)</f>
        <v>191000</v>
      </c>
      <c r="D32" s="89">
        <f>SUM(D33:D33)</f>
        <v>163000</v>
      </c>
      <c r="E32" s="89">
        <f>SUM(E33:E33)</f>
        <v>163000</v>
      </c>
      <c r="F32" s="200">
        <f t="shared" si="0"/>
        <v>-28000</v>
      </c>
      <c r="G32" s="199">
        <f t="shared" si="1"/>
        <v>0</v>
      </c>
    </row>
    <row r="33" spans="1:7" ht="37.5">
      <c r="A33" s="26" t="s">
        <v>185</v>
      </c>
      <c r="B33" s="28" t="s">
        <v>186</v>
      </c>
      <c r="C33" s="89">
        <v>191000</v>
      </c>
      <c r="D33" s="89">
        <f>'прил 8'!C28</f>
        <v>163000</v>
      </c>
      <c r="E33" s="89">
        <v>163000</v>
      </c>
      <c r="F33" s="200">
        <f t="shared" si="0"/>
        <v>-28000</v>
      </c>
      <c r="G33" s="199">
        <f t="shared" si="1"/>
        <v>0</v>
      </c>
    </row>
    <row r="34" spans="1:7" ht="56.25">
      <c r="A34" s="26" t="s">
        <v>187</v>
      </c>
      <c r="B34" s="28" t="s">
        <v>188</v>
      </c>
      <c r="C34" s="89">
        <f>C35</f>
        <v>1314300</v>
      </c>
      <c r="D34" s="89">
        <f>D35</f>
        <v>742000</v>
      </c>
      <c r="E34" s="89">
        <f>E35</f>
        <v>742000</v>
      </c>
      <c r="F34" s="200">
        <f t="shared" si="0"/>
        <v>-572300</v>
      </c>
      <c r="G34" s="199">
        <f t="shared" si="1"/>
        <v>0</v>
      </c>
    </row>
    <row r="35" spans="1:7" ht="36.75" customHeight="1">
      <c r="A35" s="26" t="s">
        <v>652</v>
      </c>
      <c r="B35" s="28" t="s">
        <v>634</v>
      </c>
      <c r="C35" s="89">
        <v>1314300</v>
      </c>
      <c r="D35" s="89">
        <f>'прил 8'!C30</f>
        <v>742000</v>
      </c>
      <c r="E35" s="89">
        <v>742000</v>
      </c>
      <c r="F35" s="200">
        <f t="shared" si="0"/>
        <v>-572300</v>
      </c>
      <c r="G35" s="199">
        <f t="shared" si="1"/>
        <v>0</v>
      </c>
    </row>
    <row r="36" spans="1:7" ht="37.5">
      <c r="A36" s="26" t="s">
        <v>189</v>
      </c>
      <c r="B36" s="28" t="s">
        <v>190</v>
      </c>
      <c r="C36" s="89">
        <f>C37+C38</f>
        <v>3872850</v>
      </c>
      <c r="D36" s="89">
        <f>D37+D38</f>
        <v>1600000</v>
      </c>
      <c r="E36" s="89">
        <f>E37+E38</f>
        <v>1600000</v>
      </c>
      <c r="F36" s="200">
        <f t="shared" si="0"/>
        <v>-2272850</v>
      </c>
      <c r="G36" s="199">
        <f t="shared" si="1"/>
        <v>0</v>
      </c>
    </row>
    <row r="37" spans="1:7" ht="77.25" customHeight="1">
      <c r="A37" s="26" t="s">
        <v>759</v>
      </c>
      <c r="B37" s="28" t="s">
        <v>760</v>
      </c>
      <c r="C37" s="89">
        <v>2620850</v>
      </c>
      <c r="D37" s="89">
        <f>'прил 8'!C32</f>
        <v>1000000</v>
      </c>
      <c r="E37" s="89">
        <v>1000000</v>
      </c>
      <c r="F37" s="200">
        <f t="shared" si="0"/>
        <v>-1620850</v>
      </c>
      <c r="G37" s="199">
        <f t="shared" si="1"/>
        <v>0</v>
      </c>
    </row>
    <row r="38" spans="1:7" ht="57" customHeight="1">
      <c r="A38" s="26" t="s">
        <v>654</v>
      </c>
      <c r="B38" s="28" t="s">
        <v>636</v>
      </c>
      <c r="C38" s="89">
        <v>1252000</v>
      </c>
      <c r="D38" s="89">
        <f>'прил 8'!C33</f>
        <v>600000</v>
      </c>
      <c r="E38" s="89">
        <v>600000</v>
      </c>
      <c r="F38" s="200">
        <f t="shared" si="0"/>
        <v>-652000</v>
      </c>
      <c r="G38" s="199">
        <f t="shared" si="1"/>
        <v>0</v>
      </c>
    </row>
    <row r="39" spans="1:7" ht="18.75">
      <c r="A39" s="26" t="s">
        <v>191</v>
      </c>
      <c r="B39" s="29" t="s">
        <v>192</v>
      </c>
      <c r="C39" s="90">
        <v>1200000</v>
      </c>
      <c r="D39" s="90">
        <f>'прил 8'!C34</f>
        <v>550000</v>
      </c>
      <c r="E39" s="90">
        <v>550000</v>
      </c>
      <c r="F39" s="200">
        <f t="shared" si="0"/>
        <v>-650000</v>
      </c>
      <c r="G39" s="199">
        <f t="shared" si="1"/>
        <v>0</v>
      </c>
    </row>
    <row r="40" spans="1:7" ht="18.75" customHeight="1">
      <c r="A40" s="26" t="s">
        <v>496</v>
      </c>
      <c r="B40" s="29" t="s">
        <v>497</v>
      </c>
      <c r="C40" s="90">
        <f>C41</f>
        <v>28000</v>
      </c>
      <c r="D40" s="90">
        <f>D41</f>
        <v>28000</v>
      </c>
      <c r="E40" s="90">
        <v>92000</v>
      </c>
      <c r="F40" s="200">
        <f t="shared" si="0"/>
        <v>64000</v>
      </c>
      <c r="G40" s="199">
        <f t="shared" si="1"/>
        <v>64000</v>
      </c>
    </row>
    <row r="41" spans="1:7" ht="18.75" customHeight="1">
      <c r="A41" s="26" t="s">
        <v>655</v>
      </c>
      <c r="B41" s="28" t="s">
        <v>637</v>
      </c>
      <c r="C41" s="89">
        <v>28000</v>
      </c>
      <c r="D41" s="89">
        <v>28000</v>
      </c>
      <c r="E41" s="89">
        <v>92000</v>
      </c>
      <c r="F41" s="200">
        <f t="shared" si="0"/>
        <v>64000</v>
      </c>
      <c r="G41" s="199">
        <f t="shared" si="1"/>
        <v>64000</v>
      </c>
    </row>
    <row r="42" spans="1:7" s="8" customFormat="1" ht="20.25" customHeight="1" collapsed="1">
      <c r="A42" s="31" t="s">
        <v>193</v>
      </c>
      <c r="B42" s="31" t="s">
        <v>194</v>
      </c>
      <c r="C42" s="91">
        <f>C43</f>
        <v>704392468.36</v>
      </c>
      <c r="D42" s="91">
        <f>D43</f>
        <v>466661763.6899999</v>
      </c>
      <c r="E42" s="91">
        <f>E43</f>
        <v>507367719.2199999</v>
      </c>
      <c r="F42" s="200">
        <f t="shared" si="0"/>
        <v>-197024749.1400001</v>
      </c>
      <c r="G42" s="199">
        <f t="shared" si="1"/>
        <v>40705955.53000003</v>
      </c>
    </row>
    <row r="43" spans="1:7" ht="38.25" customHeight="1">
      <c r="A43" s="32" t="s">
        <v>195</v>
      </c>
      <c r="B43" s="32" t="s">
        <v>244</v>
      </c>
      <c r="C43" s="82">
        <f>C47+C55+C66+C44</f>
        <v>704392468.36</v>
      </c>
      <c r="D43" s="82">
        <f>D47+D55+D66+D44</f>
        <v>466661763.6899999</v>
      </c>
      <c r="E43" s="82">
        <f>E47+E55+E66+E44</f>
        <v>507367719.2199999</v>
      </c>
      <c r="F43" s="200">
        <f t="shared" si="0"/>
        <v>-197024749.1400001</v>
      </c>
      <c r="G43" s="199">
        <f t="shared" si="1"/>
        <v>40705955.53000003</v>
      </c>
    </row>
    <row r="44" spans="1:7" ht="38.25" customHeight="1">
      <c r="A44" s="32" t="s">
        <v>727</v>
      </c>
      <c r="B44" s="32" t="s">
        <v>728</v>
      </c>
      <c r="C44" s="82">
        <f>C46+C45</f>
        <v>58735270</v>
      </c>
      <c r="D44" s="82">
        <f>D46+D45</f>
        <v>0</v>
      </c>
      <c r="E44" s="82">
        <f>E46+E45</f>
        <v>40328000</v>
      </c>
      <c r="F44" s="200">
        <f t="shared" si="0"/>
        <v>-18407270</v>
      </c>
      <c r="G44" s="199">
        <f t="shared" si="1"/>
        <v>40328000</v>
      </c>
    </row>
    <row r="45" spans="1:7" ht="38.25" customHeight="1">
      <c r="A45" s="32" t="s">
        <v>744</v>
      </c>
      <c r="B45" s="32" t="s">
        <v>743</v>
      </c>
      <c r="C45" s="82">
        <f>6062770+11069500</f>
        <v>17132270</v>
      </c>
      <c r="D45" s="82">
        <v>0</v>
      </c>
      <c r="E45" s="82"/>
      <c r="F45" s="200">
        <f t="shared" si="0"/>
        <v>-17132270</v>
      </c>
      <c r="G45" s="199">
        <f t="shared" si="1"/>
        <v>0</v>
      </c>
    </row>
    <row r="46" spans="1:7" ht="38.25" customHeight="1">
      <c r="A46" s="32" t="s">
        <v>729</v>
      </c>
      <c r="B46" s="32" t="s">
        <v>730</v>
      </c>
      <c r="C46" s="82">
        <v>41603000</v>
      </c>
      <c r="D46" s="82">
        <v>0</v>
      </c>
      <c r="E46" s="82">
        <v>40328000</v>
      </c>
      <c r="F46" s="200">
        <f t="shared" si="0"/>
        <v>-1275000</v>
      </c>
      <c r="G46" s="199">
        <f t="shared" si="1"/>
        <v>40328000</v>
      </c>
    </row>
    <row r="47" spans="1:7" ht="38.25" customHeight="1">
      <c r="A47" s="32" t="s">
        <v>299</v>
      </c>
      <c r="B47" s="32" t="s">
        <v>290</v>
      </c>
      <c r="C47" s="82">
        <f>C50+C51+C53+C54+C49+C48+C52</f>
        <v>255574957.73</v>
      </c>
      <c r="D47" s="82">
        <f>D50+D51+D53+D54+D49+D48+D52</f>
        <v>22710980.63</v>
      </c>
      <c r="E47" s="82">
        <f>E50+E51+E53+E54+E49+E48+E52</f>
        <v>57911798.879999995</v>
      </c>
      <c r="F47" s="200">
        <f t="shared" si="0"/>
        <v>-197663158.85</v>
      </c>
      <c r="G47" s="199">
        <f t="shared" si="1"/>
        <v>35200818.25</v>
      </c>
    </row>
    <row r="48" spans="1:7" ht="75" customHeight="1">
      <c r="A48" s="32" t="s">
        <v>694</v>
      </c>
      <c r="B48" s="32" t="s">
        <v>693</v>
      </c>
      <c r="C48" s="82">
        <v>2383135.78</v>
      </c>
      <c r="D48" s="82">
        <f>'прил 8'!C40</f>
        <v>2186840.79</v>
      </c>
      <c r="E48" s="82">
        <v>0</v>
      </c>
      <c r="F48" s="200">
        <f t="shared" si="0"/>
        <v>-2383135.78</v>
      </c>
      <c r="G48" s="199">
        <f t="shared" si="1"/>
        <v>-2186840.79</v>
      </c>
    </row>
    <row r="49" spans="1:7" ht="58.5" customHeight="1">
      <c r="A49" s="32" t="s">
        <v>692</v>
      </c>
      <c r="B49" s="32" t="s">
        <v>691</v>
      </c>
      <c r="C49" s="82">
        <v>2966378</v>
      </c>
      <c r="D49" s="82">
        <v>0</v>
      </c>
      <c r="E49" s="82">
        <v>0</v>
      </c>
      <c r="F49" s="200">
        <f t="shared" si="0"/>
        <v>-2966378</v>
      </c>
      <c r="G49" s="199">
        <f t="shared" si="1"/>
        <v>0</v>
      </c>
    </row>
    <row r="50" spans="1:7" ht="93" customHeight="1">
      <c r="A50" s="32" t="s">
        <v>656</v>
      </c>
      <c r="B50" s="32" t="s">
        <v>638</v>
      </c>
      <c r="C50" s="82">
        <v>30570498.05</v>
      </c>
      <c r="D50" s="82">
        <v>0</v>
      </c>
      <c r="E50" s="82">
        <v>0</v>
      </c>
      <c r="F50" s="200">
        <f t="shared" si="0"/>
        <v>-30570498.05</v>
      </c>
      <c r="G50" s="199">
        <f t="shared" si="1"/>
        <v>0</v>
      </c>
    </row>
    <row r="51" spans="1:7" ht="38.25" customHeight="1">
      <c r="A51" s="32" t="s">
        <v>657</v>
      </c>
      <c r="B51" s="34" t="s">
        <v>639</v>
      </c>
      <c r="C51" s="82">
        <f>143460299.73+12533781.91</f>
        <v>155994081.64</v>
      </c>
      <c r="D51" s="82">
        <v>0</v>
      </c>
      <c r="E51" s="82">
        <v>0</v>
      </c>
      <c r="F51" s="200">
        <f t="shared" si="0"/>
        <v>-155994081.64</v>
      </c>
      <c r="G51" s="199">
        <f t="shared" si="1"/>
        <v>0</v>
      </c>
    </row>
    <row r="52" spans="1:7" ht="55.5" customHeight="1">
      <c r="A52" s="32" t="s">
        <v>690</v>
      </c>
      <c r="B52" s="34" t="s">
        <v>689</v>
      </c>
      <c r="C52" s="82">
        <v>385100</v>
      </c>
      <c r="D52" s="82">
        <f>'прил 8'!C41</f>
        <v>626431.98</v>
      </c>
      <c r="E52" s="82">
        <v>579843.25</v>
      </c>
      <c r="F52" s="200">
        <f t="shared" si="0"/>
        <v>194743.25</v>
      </c>
      <c r="G52" s="199">
        <f t="shared" si="1"/>
        <v>-46588.72999999998</v>
      </c>
    </row>
    <row r="53" spans="1:7" ht="57.75" customHeight="1">
      <c r="A53" s="32" t="s">
        <v>658</v>
      </c>
      <c r="B53" s="34" t="s">
        <v>640</v>
      </c>
      <c r="C53" s="82">
        <v>6815762.04</v>
      </c>
      <c r="D53" s="82">
        <f>'прил 8'!C43</f>
        <v>6609028.27</v>
      </c>
      <c r="E53" s="82">
        <v>6609028.27</v>
      </c>
      <c r="F53" s="200">
        <f t="shared" si="0"/>
        <v>-206733.77000000048</v>
      </c>
      <c r="G53" s="199">
        <f t="shared" si="1"/>
        <v>0</v>
      </c>
    </row>
    <row r="54" spans="1:7" ht="20.25" customHeight="1">
      <c r="A54" s="32" t="s">
        <v>659</v>
      </c>
      <c r="B54" s="32" t="s">
        <v>641</v>
      </c>
      <c r="C54" s="82">
        <f>43080093.06-2966378+6000000+346287.16+10000000</f>
        <v>56460002.22</v>
      </c>
      <c r="D54" s="82">
        <f>'прил 8'!C44</f>
        <v>13288679.59</v>
      </c>
      <c r="E54" s="82">
        <f>703249+36003230.04+7160868.76+6855579.56</f>
        <v>50722927.36</v>
      </c>
      <c r="F54" s="200">
        <f t="shared" si="0"/>
        <v>-5737074.859999999</v>
      </c>
      <c r="G54" s="199">
        <f t="shared" si="1"/>
        <v>37434247.769999996</v>
      </c>
    </row>
    <row r="55" spans="1:7" ht="18.75" customHeight="1">
      <c r="A55" s="33" t="s">
        <v>288</v>
      </c>
      <c r="B55" s="32" t="s">
        <v>252</v>
      </c>
      <c r="C55" s="82">
        <f>C63+C56+C58+C57+C59+C61+C62+C60+C65+C64</f>
        <v>369490240.63</v>
      </c>
      <c r="D55" s="82">
        <f>D63+D56+D58+D57+D59+D61+D62+D60+D65+D64</f>
        <v>423475783.0599999</v>
      </c>
      <c r="E55" s="82">
        <f>E63+E56+E58+E57+E59+E61+E62+E60+E65+E64</f>
        <v>388652920.3399999</v>
      </c>
      <c r="F55" s="200">
        <f t="shared" si="0"/>
        <v>19162679.70999992</v>
      </c>
      <c r="G55" s="199">
        <f t="shared" si="1"/>
        <v>-34822862.71999997</v>
      </c>
    </row>
    <row r="56" spans="1:7" ht="56.25">
      <c r="A56" s="32" t="s">
        <v>660</v>
      </c>
      <c r="B56" s="32" t="s">
        <v>642</v>
      </c>
      <c r="C56" s="82">
        <f>352889962.26+6226250-10506056</f>
        <v>348610156.26</v>
      </c>
      <c r="D56" s="82">
        <f>'прил 8'!C46</f>
        <v>403090279.7899999</v>
      </c>
      <c r="E56" s="82">
        <f>238943015.2+830909+81227204+1847300+324127.09+1310000+3387.08+1950219+21927344.4+6117450+12971400+704151.93</f>
        <v>368156507.6999999</v>
      </c>
      <c r="F56" s="200">
        <f t="shared" si="0"/>
        <v>19546351.439999938</v>
      </c>
      <c r="G56" s="199">
        <f t="shared" si="1"/>
        <v>-34933772.089999974</v>
      </c>
    </row>
    <row r="57" spans="1:9" ht="75.75" customHeight="1">
      <c r="A57" s="32" t="s">
        <v>661</v>
      </c>
      <c r="B57" s="34" t="s">
        <v>643</v>
      </c>
      <c r="C57" s="82">
        <f>3404117</f>
        <v>3404117</v>
      </c>
      <c r="D57" s="82">
        <f>'прил 8'!C47</f>
        <v>3179069</v>
      </c>
      <c r="E57" s="82">
        <v>3179069</v>
      </c>
      <c r="F57" s="200">
        <f t="shared" si="0"/>
        <v>-225048</v>
      </c>
      <c r="G57" s="199">
        <f t="shared" si="1"/>
        <v>0</v>
      </c>
      <c r="I57" s="7" t="s">
        <v>51</v>
      </c>
    </row>
    <row r="58" spans="1:7" ht="37.5" customHeight="1">
      <c r="A58" s="32" t="s">
        <v>663</v>
      </c>
      <c r="B58" s="34" t="s">
        <v>644</v>
      </c>
      <c r="C58" s="82">
        <v>1334332</v>
      </c>
      <c r="D58" s="82">
        <f>'прил 8'!C48</f>
        <v>1401668</v>
      </c>
      <c r="E58" s="82">
        <v>1348180</v>
      </c>
      <c r="F58" s="200">
        <f t="shared" si="0"/>
        <v>13848</v>
      </c>
      <c r="G58" s="199">
        <f t="shared" si="1"/>
        <v>-53488</v>
      </c>
    </row>
    <row r="59" spans="1:7" ht="56.25" customHeight="1">
      <c r="A59" s="32" t="s">
        <v>664</v>
      </c>
      <c r="B59" s="34" t="s">
        <v>645</v>
      </c>
      <c r="C59" s="82">
        <v>32752.48</v>
      </c>
      <c r="D59" s="82">
        <f>'прил 8'!C49</f>
        <v>13353</v>
      </c>
      <c r="E59" s="82">
        <v>193185</v>
      </c>
      <c r="F59" s="200">
        <f t="shared" si="0"/>
        <v>160432.52</v>
      </c>
      <c r="G59" s="199">
        <f t="shared" si="1"/>
        <v>179832</v>
      </c>
    </row>
    <row r="60" spans="1:7" ht="56.25" customHeight="1">
      <c r="A60" s="32" t="s">
        <v>665</v>
      </c>
      <c r="B60" s="34" t="s">
        <v>646</v>
      </c>
      <c r="C60" s="82">
        <v>1021243.89</v>
      </c>
      <c r="D60" s="82">
        <f>'прил 8'!C50</f>
        <v>1325680.27</v>
      </c>
      <c r="E60" s="82">
        <v>1035455.64</v>
      </c>
      <c r="F60" s="200">
        <f t="shared" si="0"/>
        <v>14211.75</v>
      </c>
      <c r="G60" s="199">
        <f t="shared" si="1"/>
        <v>-290224.63</v>
      </c>
    </row>
    <row r="61" spans="1:7" ht="56.25" customHeight="1">
      <c r="A61" s="32" t="s">
        <v>666</v>
      </c>
      <c r="B61" s="34" t="s">
        <v>647</v>
      </c>
      <c r="C61" s="82">
        <v>11114600</v>
      </c>
      <c r="D61" s="82">
        <f>'прил 8'!C51</f>
        <v>10876600</v>
      </c>
      <c r="E61" s="82">
        <v>10876600</v>
      </c>
      <c r="F61" s="200">
        <f t="shared" si="0"/>
        <v>-238000</v>
      </c>
      <c r="G61" s="199">
        <f t="shared" si="1"/>
        <v>0</v>
      </c>
    </row>
    <row r="62" spans="1:7" ht="38.25" customHeight="1">
      <c r="A62" s="32" t="s">
        <v>667</v>
      </c>
      <c r="B62" s="34" t="s">
        <v>648</v>
      </c>
      <c r="C62" s="82">
        <v>307152</v>
      </c>
      <c r="D62" s="82">
        <v>0</v>
      </c>
      <c r="E62" s="82">
        <v>0</v>
      </c>
      <c r="F62" s="200">
        <f t="shared" si="0"/>
        <v>-307152</v>
      </c>
      <c r="G62" s="199">
        <f t="shared" si="1"/>
        <v>0</v>
      </c>
    </row>
    <row r="63" spans="1:7" ht="56.25">
      <c r="A63" s="32" t="s">
        <v>668</v>
      </c>
      <c r="B63" s="32" t="s">
        <v>649</v>
      </c>
      <c r="C63" s="82">
        <f>1361162+34030+272232-272232</f>
        <v>1395192</v>
      </c>
      <c r="D63" s="82">
        <f>'прил 8'!C52</f>
        <v>1414316</v>
      </c>
      <c r="E63" s="82">
        <v>1414316</v>
      </c>
      <c r="F63" s="200">
        <f t="shared" si="0"/>
        <v>19124</v>
      </c>
      <c r="G63" s="199">
        <f t="shared" si="1"/>
        <v>0</v>
      </c>
    </row>
    <row r="64" spans="1:7" ht="37.5">
      <c r="A64" s="32" t="s">
        <v>756</v>
      </c>
      <c r="B64" s="32" t="s">
        <v>757</v>
      </c>
      <c r="C64" s="82">
        <v>272232</v>
      </c>
      <c r="D64" s="82">
        <v>0</v>
      </c>
      <c r="E64" s="82">
        <v>353579</v>
      </c>
      <c r="F64" s="200">
        <f t="shared" si="0"/>
        <v>81347</v>
      </c>
      <c r="G64" s="199">
        <f t="shared" si="1"/>
        <v>353579</v>
      </c>
    </row>
    <row r="65" spans="1:7" ht="37.5">
      <c r="A65" s="32" t="s">
        <v>669</v>
      </c>
      <c r="B65" s="32" t="s">
        <v>650</v>
      </c>
      <c r="C65" s="82">
        <v>1998463</v>
      </c>
      <c r="D65" s="82">
        <f>'прил 8'!C53</f>
        <v>2174817</v>
      </c>
      <c r="E65" s="82">
        <v>2096028</v>
      </c>
      <c r="F65" s="200">
        <f t="shared" si="0"/>
        <v>97565</v>
      </c>
      <c r="G65" s="199">
        <f t="shared" si="1"/>
        <v>-78789</v>
      </c>
    </row>
    <row r="66" spans="1:7" ht="18.75">
      <c r="A66" s="32" t="s">
        <v>575</v>
      </c>
      <c r="B66" s="32" t="s">
        <v>576</v>
      </c>
      <c r="C66" s="82">
        <f>C67</f>
        <v>20592000</v>
      </c>
      <c r="D66" s="82">
        <f>D67</f>
        <v>20475000</v>
      </c>
      <c r="E66" s="82">
        <f>E67</f>
        <v>20475000</v>
      </c>
      <c r="F66" s="200">
        <f t="shared" si="0"/>
        <v>-117000</v>
      </c>
      <c r="G66" s="199">
        <f t="shared" si="1"/>
        <v>0</v>
      </c>
    </row>
    <row r="67" spans="1:7" ht="55.5" customHeight="1">
      <c r="A67" s="32" t="s">
        <v>670</v>
      </c>
      <c r="B67" s="32" t="s">
        <v>651</v>
      </c>
      <c r="C67" s="82">
        <v>20592000</v>
      </c>
      <c r="D67" s="82">
        <f>'прил 8'!C56</f>
        <v>20475000</v>
      </c>
      <c r="E67" s="82">
        <v>20475000</v>
      </c>
      <c r="F67" s="200">
        <f t="shared" si="0"/>
        <v>-117000</v>
      </c>
      <c r="G67" s="199">
        <f t="shared" si="1"/>
        <v>0</v>
      </c>
    </row>
    <row r="68" spans="1:7" ht="18.75">
      <c r="A68" s="35"/>
      <c r="B68" s="36" t="s">
        <v>125</v>
      </c>
      <c r="C68" s="92">
        <f>C13+C42</f>
        <v>1045040718.36</v>
      </c>
      <c r="D68" s="92">
        <f>D13+D42</f>
        <v>893415763.6899998</v>
      </c>
      <c r="E68" s="92">
        <f>E13+E42</f>
        <v>942094719.2199999</v>
      </c>
      <c r="F68" s="200">
        <f t="shared" si="0"/>
        <v>-102945999.1400001</v>
      </c>
      <c r="G68" s="199">
        <f t="shared" si="1"/>
        <v>48678955.53000009</v>
      </c>
    </row>
    <row r="69" spans="1:4" ht="18.75">
      <c r="A69" s="37"/>
      <c r="B69" s="38"/>
      <c r="C69" s="67"/>
      <c r="D69" s="67"/>
    </row>
    <row r="70" spans="1:4" ht="18.75">
      <c r="A70" s="37"/>
      <c r="B70" s="38"/>
      <c r="C70" s="67"/>
      <c r="D70" s="67"/>
    </row>
  </sheetData>
  <sheetProtection/>
  <mergeCells count="3">
    <mergeCell ref="A10:C10"/>
    <mergeCell ref="A9:C9"/>
    <mergeCell ref="B4:C4"/>
  </mergeCells>
  <printOptions/>
  <pageMargins left="0.7874015748031497" right="0.7874015748031497" top="0.7480314960629921" bottom="0.5511811023622047" header="0.31496062992125984" footer="0.31496062992125984"/>
  <pageSetup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9"/>
  <sheetViews>
    <sheetView view="pageBreakPreview" zoomScale="90" zoomScaleSheetLayoutView="90" zoomScalePageLayoutView="0" workbookViewId="0" topLeftCell="A1">
      <selection activeCell="D14" sqref="D14"/>
    </sheetView>
  </sheetViews>
  <sheetFormatPr defaultColWidth="9.140625" defaultRowHeight="15"/>
  <cols>
    <col min="1" max="1" width="28.57421875" style="22" customWidth="1"/>
    <col min="2" max="2" width="66.7109375" style="23" customWidth="1"/>
    <col min="3" max="4" width="19.8515625" style="15" customWidth="1"/>
    <col min="5" max="16384" width="9.140625" style="7" customWidth="1"/>
  </cols>
  <sheetData>
    <row r="1" ht="18.75">
      <c r="D1" s="75" t="s">
        <v>444</v>
      </c>
    </row>
    <row r="2" ht="18.75">
      <c r="D2" s="75" t="s">
        <v>849</v>
      </c>
    </row>
    <row r="3" ht="18.75">
      <c r="D3" s="75" t="s">
        <v>675</v>
      </c>
    </row>
    <row r="4" ht="18.75">
      <c r="D4" s="75"/>
    </row>
    <row r="5" spans="1:4" ht="18.75">
      <c r="A5" s="296" t="s">
        <v>242</v>
      </c>
      <c r="B5" s="296"/>
      <c r="C5" s="296"/>
      <c r="D5" s="296"/>
    </row>
    <row r="6" spans="1:4" ht="18.75">
      <c r="A6" s="297" t="s">
        <v>824</v>
      </c>
      <c r="B6" s="297"/>
      <c r="C6" s="297"/>
      <c r="D6" s="297"/>
    </row>
    <row r="7" ht="18.75">
      <c r="D7" s="66" t="s">
        <v>411</v>
      </c>
    </row>
    <row r="8" spans="1:4" ht="52.5" customHeight="1">
      <c r="A8" s="30" t="s">
        <v>159</v>
      </c>
      <c r="B8" s="25" t="s">
        <v>164</v>
      </c>
      <c r="C8" s="148" t="s">
        <v>484</v>
      </c>
      <c r="D8" s="148" t="s">
        <v>773</v>
      </c>
    </row>
    <row r="9" spans="1:4" ht="19.5" customHeight="1">
      <c r="A9" s="154" t="s">
        <v>498</v>
      </c>
      <c r="B9" s="155" t="s">
        <v>166</v>
      </c>
      <c r="C9" s="165">
        <f>C10+C12+C14+C18+C21+C23+C27+C29+C31+C34+C35</f>
        <v>426818000</v>
      </c>
      <c r="D9" s="165">
        <f>D10+D12+D14+D18+D21+D23+D27+D29+D31+D34+D35</f>
        <v>439403000</v>
      </c>
    </row>
    <row r="10" spans="1:4" ht="19.5" customHeight="1">
      <c r="A10" s="156" t="s">
        <v>167</v>
      </c>
      <c r="B10" s="157" t="s">
        <v>499</v>
      </c>
      <c r="C10" s="163">
        <f>C11</f>
        <v>340274000</v>
      </c>
      <c r="D10" s="163">
        <f>D11</f>
        <v>349810000</v>
      </c>
    </row>
    <row r="11" spans="1:4" ht="19.5" customHeight="1">
      <c r="A11" s="156" t="s">
        <v>169</v>
      </c>
      <c r="B11" s="156" t="s">
        <v>170</v>
      </c>
      <c r="C11" s="164">
        <v>340274000</v>
      </c>
      <c r="D11" s="164">
        <v>349810000</v>
      </c>
    </row>
    <row r="12" spans="1:4" ht="56.25">
      <c r="A12" s="156" t="s">
        <v>171</v>
      </c>
      <c r="B12" s="158" t="s">
        <v>500</v>
      </c>
      <c r="C12" s="164">
        <f>C13</f>
        <v>13057000</v>
      </c>
      <c r="D12" s="164">
        <f>D13</f>
        <v>14066000</v>
      </c>
    </row>
    <row r="13" spans="1:4" ht="37.5">
      <c r="A13" s="156" t="s">
        <v>173</v>
      </c>
      <c r="B13" s="158" t="s">
        <v>174</v>
      </c>
      <c r="C13" s="164">
        <v>13057000</v>
      </c>
      <c r="D13" s="164">
        <v>14066000</v>
      </c>
    </row>
    <row r="14" spans="1:4" ht="36.75" customHeight="1">
      <c r="A14" s="159" t="s">
        <v>175</v>
      </c>
      <c r="B14" s="159" t="s">
        <v>501</v>
      </c>
      <c r="C14" s="164">
        <f>C15+C16+C17</f>
        <v>25450000</v>
      </c>
      <c r="D14" s="164">
        <f>D15+D16+D17</f>
        <v>26350000</v>
      </c>
    </row>
    <row r="15" spans="1:4" ht="36.75" customHeight="1">
      <c r="A15" s="174" t="s">
        <v>487</v>
      </c>
      <c r="B15" s="174" t="s">
        <v>488</v>
      </c>
      <c r="C15" s="164">
        <v>16500000</v>
      </c>
      <c r="D15" s="164">
        <v>17000000</v>
      </c>
    </row>
    <row r="16" spans="1:4" ht="19.5" customHeight="1">
      <c r="A16" s="160" t="s">
        <v>502</v>
      </c>
      <c r="B16" s="160" t="s">
        <v>178</v>
      </c>
      <c r="C16" s="164">
        <v>1250000</v>
      </c>
      <c r="D16" s="164">
        <v>1250000</v>
      </c>
    </row>
    <row r="17" spans="1:4" ht="56.25">
      <c r="A17" s="160" t="s">
        <v>489</v>
      </c>
      <c r="B17" s="160" t="s">
        <v>629</v>
      </c>
      <c r="C17" s="164">
        <v>7700000</v>
      </c>
      <c r="D17" s="164">
        <v>8100000</v>
      </c>
    </row>
    <row r="18" spans="1:4" ht="18.75" customHeight="1">
      <c r="A18" s="160" t="s">
        <v>490</v>
      </c>
      <c r="B18" s="160" t="s">
        <v>491</v>
      </c>
      <c r="C18" s="164">
        <f>C19+C20</f>
        <v>27500000</v>
      </c>
      <c r="D18" s="164">
        <f>D19+D20</f>
        <v>28700000</v>
      </c>
    </row>
    <row r="19" spans="1:4" ht="56.25">
      <c r="A19" s="160" t="s">
        <v>662</v>
      </c>
      <c r="B19" s="160" t="s">
        <v>630</v>
      </c>
      <c r="C19" s="164">
        <v>4500000</v>
      </c>
      <c r="D19" s="164">
        <v>4700000</v>
      </c>
    </row>
    <row r="20" spans="1:4" ht="24" customHeight="1">
      <c r="A20" s="160" t="s">
        <v>493</v>
      </c>
      <c r="B20" s="160" t="s">
        <v>492</v>
      </c>
      <c r="C20" s="164">
        <v>23000000</v>
      </c>
      <c r="D20" s="164">
        <v>24000000</v>
      </c>
    </row>
    <row r="21" spans="1:4" ht="18.75">
      <c r="A21" s="159" t="s">
        <v>179</v>
      </c>
      <c r="B21" s="159" t="s">
        <v>503</v>
      </c>
      <c r="C21" s="164">
        <f>C22</f>
        <v>2300000</v>
      </c>
      <c r="D21" s="164">
        <f>D22</f>
        <v>2400000</v>
      </c>
    </row>
    <row r="22" spans="1:4" ht="55.5" customHeight="1">
      <c r="A22" s="160" t="s">
        <v>494</v>
      </c>
      <c r="B22" s="161" t="s">
        <v>495</v>
      </c>
      <c r="C22" s="164">
        <v>2300000</v>
      </c>
      <c r="D22" s="164">
        <v>2400000</v>
      </c>
    </row>
    <row r="23" spans="1:4" ht="56.25">
      <c r="A23" s="160" t="s">
        <v>181</v>
      </c>
      <c r="B23" s="160" t="s">
        <v>504</v>
      </c>
      <c r="C23" s="164">
        <f>C24+C25+C26</f>
        <v>15090000</v>
      </c>
      <c r="D23" s="164">
        <f>D24+D25+D26</f>
        <v>14930000</v>
      </c>
    </row>
    <row r="24" spans="1:4" ht="112.5">
      <c r="A24" s="160" t="s">
        <v>626</v>
      </c>
      <c r="B24" s="161" t="s">
        <v>631</v>
      </c>
      <c r="C24" s="164">
        <v>10500000</v>
      </c>
      <c r="D24" s="164">
        <v>10500000</v>
      </c>
    </row>
    <row r="25" spans="1:4" ht="60.75" customHeight="1">
      <c r="A25" s="162" t="s">
        <v>627</v>
      </c>
      <c r="B25" s="176" t="s">
        <v>632</v>
      </c>
      <c r="C25" s="164">
        <v>2990000</v>
      </c>
      <c r="D25" s="164">
        <v>3030000</v>
      </c>
    </row>
    <row r="26" spans="1:4" ht="112.5">
      <c r="A26" s="160" t="s">
        <v>628</v>
      </c>
      <c r="B26" s="161" t="s">
        <v>633</v>
      </c>
      <c r="C26" s="164">
        <v>1600000</v>
      </c>
      <c r="D26" s="164">
        <v>1400000</v>
      </c>
    </row>
    <row r="27" spans="1:4" ht="37.5">
      <c r="A27" s="160" t="s">
        <v>183</v>
      </c>
      <c r="B27" s="159" t="s">
        <v>505</v>
      </c>
      <c r="C27" s="164">
        <f>C28</f>
        <v>163000</v>
      </c>
      <c r="D27" s="164">
        <f>D28</f>
        <v>163000</v>
      </c>
    </row>
    <row r="28" spans="1:4" ht="19.5" customHeight="1">
      <c r="A28" s="160" t="s">
        <v>185</v>
      </c>
      <c r="B28" s="161" t="s">
        <v>186</v>
      </c>
      <c r="C28" s="164">
        <v>163000</v>
      </c>
      <c r="D28" s="164">
        <v>163000</v>
      </c>
    </row>
    <row r="29" spans="1:4" ht="39.75" customHeight="1">
      <c r="A29" s="160" t="s">
        <v>187</v>
      </c>
      <c r="B29" s="159" t="s">
        <v>506</v>
      </c>
      <c r="C29" s="164">
        <f>C30</f>
        <v>742000</v>
      </c>
      <c r="D29" s="164">
        <f>D30</f>
        <v>742000</v>
      </c>
    </row>
    <row r="30" spans="1:4" ht="57" customHeight="1">
      <c r="A30" s="160" t="s">
        <v>652</v>
      </c>
      <c r="B30" s="161" t="s">
        <v>634</v>
      </c>
      <c r="C30" s="164">
        <v>742000</v>
      </c>
      <c r="D30" s="164">
        <v>742000</v>
      </c>
    </row>
    <row r="31" spans="1:4" ht="19.5" customHeight="1">
      <c r="A31" s="160" t="s">
        <v>189</v>
      </c>
      <c r="B31" s="161" t="s">
        <v>507</v>
      </c>
      <c r="C31" s="164">
        <f>C32+C33</f>
        <v>1600000</v>
      </c>
      <c r="D31" s="164">
        <f>D32+D33</f>
        <v>1600000</v>
      </c>
    </row>
    <row r="32" spans="1:4" ht="113.25" customHeight="1">
      <c r="A32" s="160" t="s">
        <v>653</v>
      </c>
      <c r="B32" s="161" t="s">
        <v>635</v>
      </c>
      <c r="C32" s="164">
        <v>1000000</v>
      </c>
      <c r="D32" s="164">
        <v>1000000</v>
      </c>
    </row>
    <row r="33" spans="1:4" ht="54" customHeight="1">
      <c r="A33" s="160" t="s">
        <v>654</v>
      </c>
      <c r="B33" s="161" t="s">
        <v>671</v>
      </c>
      <c r="C33" s="164">
        <v>600000</v>
      </c>
      <c r="D33" s="164">
        <v>600000</v>
      </c>
    </row>
    <row r="34" spans="1:4" ht="18.75">
      <c r="A34" s="160" t="s">
        <v>191</v>
      </c>
      <c r="B34" s="159" t="s">
        <v>192</v>
      </c>
      <c r="C34" s="164">
        <v>550000</v>
      </c>
      <c r="D34" s="164">
        <v>550000</v>
      </c>
    </row>
    <row r="35" spans="1:4" ht="18.75">
      <c r="A35" s="157" t="s">
        <v>496</v>
      </c>
      <c r="B35" s="156" t="s">
        <v>497</v>
      </c>
      <c r="C35" s="164">
        <f>C36</f>
        <v>92000</v>
      </c>
      <c r="D35" s="164">
        <f>D36</f>
        <v>92000</v>
      </c>
    </row>
    <row r="36" spans="1:4" ht="32.25" customHeight="1">
      <c r="A36" s="160" t="s">
        <v>655</v>
      </c>
      <c r="B36" s="159" t="s">
        <v>637</v>
      </c>
      <c r="C36" s="164">
        <v>92000</v>
      </c>
      <c r="D36" s="164">
        <v>92000</v>
      </c>
    </row>
    <row r="37" spans="1:4" s="8" customFormat="1" ht="18" customHeight="1" collapsed="1">
      <c r="A37" s="31" t="s">
        <v>193</v>
      </c>
      <c r="B37" s="31" t="s">
        <v>194</v>
      </c>
      <c r="C37" s="91">
        <f>C38</f>
        <v>471382992.6899999</v>
      </c>
      <c r="D37" s="91">
        <f>D38</f>
        <v>493061386.61999995</v>
      </c>
    </row>
    <row r="38" spans="1:4" ht="56.25">
      <c r="A38" s="33" t="s">
        <v>195</v>
      </c>
      <c r="B38" s="32" t="s">
        <v>244</v>
      </c>
      <c r="C38" s="82">
        <f>C39+C45+C55</f>
        <v>471382992.6899999</v>
      </c>
      <c r="D38" s="82">
        <f>D39+D45+D55</f>
        <v>493061386.61999995</v>
      </c>
    </row>
    <row r="39" spans="1:4" ht="37.5">
      <c r="A39" s="32" t="s">
        <v>299</v>
      </c>
      <c r="B39" s="32" t="s">
        <v>290</v>
      </c>
      <c r="C39" s="82">
        <f>C42+C43+C44+C40+C41</f>
        <v>27078630.63</v>
      </c>
      <c r="D39" s="82">
        <f>D42+D43+D44+D40+D41</f>
        <v>27230197.63</v>
      </c>
    </row>
    <row r="40" spans="1:4" ht="93.75">
      <c r="A40" s="32" t="s">
        <v>694</v>
      </c>
      <c r="B40" s="32" t="s">
        <v>693</v>
      </c>
      <c r="C40" s="82">
        <v>2186840.79</v>
      </c>
      <c r="D40" s="82">
        <v>2186840.79</v>
      </c>
    </row>
    <row r="41" spans="1:4" ht="56.25">
      <c r="A41" s="32" t="s">
        <v>690</v>
      </c>
      <c r="B41" s="32" t="s">
        <v>689</v>
      </c>
      <c r="C41" s="82">
        <v>626431.98</v>
      </c>
      <c r="D41" s="82">
        <v>626431.98</v>
      </c>
    </row>
    <row r="42" spans="1:4" ht="37.5">
      <c r="A42" s="32" t="s">
        <v>674</v>
      </c>
      <c r="B42" s="32" t="s">
        <v>672</v>
      </c>
      <c r="C42" s="82">
        <v>4367650</v>
      </c>
      <c r="D42" s="82">
        <v>4367650</v>
      </c>
    </row>
    <row r="43" spans="1:4" ht="39.75" customHeight="1">
      <c r="A43" s="32" t="s">
        <v>658</v>
      </c>
      <c r="B43" s="34" t="s">
        <v>640</v>
      </c>
      <c r="C43" s="82">
        <v>6609028.27</v>
      </c>
      <c r="D43" s="82">
        <v>6609028.27</v>
      </c>
    </row>
    <row r="44" spans="1:4" ht="18.75">
      <c r="A44" s="32" t="s">
        <v>659</v>
      </c>
      <c r="B44" s="32" t="s">
        <v>641</v>
      </c>
      <c r="C44" s="82">
        <f>'прил 10 '!C12+'прил 10 '!C15+'прил 10 '!C17</f>
        <v>13288679.59</v>
      </c>
      <c r="D44" s="82">
        <f>'прил 10 '!D12+'прил 10 '!D15+'прил 10 '!D17</f>
        <v>13440246.59</v>
      </c>
    </row>
    <row r="45" spans="1:4" ht="37.5">
      <c r="A45" s="33" t="s">
        <v>288</v>
      </c>
      <c r="B45" s="32" t="s">
        <v>252</v>
      </c>
      <c r="C45" s="82">
        <f>C52+C46+C48+C47+C49+C51+C50+C53+C54</f>
        <v>423829362.0599999</v>
      </c>
      <c r="D45" s="82">
        <f>D52+D46+D48+D47+D49+D51+D50+D53+D54</f>
        <v>445356188.98999995</v>
      </c>
    </row>
    <row r="46" spans="1:4" ht="56.25">
      <c r="A46" s="32" t="s">
        <v>660</v>
      </c>
      <c r="B46" s="32" t="s">
        <v>642</v>
      </c>
      <c r="C46" s="82">
        <f>'прил 10 '!C21+'прил 10 '!C22+'прил 10 '!C24+'прил 10 '!C25+'прил 10 '!C27+'прил 10 '!C28+'прил 10 '!C29+'прил 10 '!C30+'прил 10 '!C31+'прил 10 '!C33+'прил 10 '!C35+'прил 10 '!C36</f>
        <v>403090279.7899999</v>
      </c>
      <c r="D46" s="82">
        <f>'прил 10 '!D21+'прил 10 '!D22+'прил 10 '!D24+'прил 10 '!D25+'прил 10 '!D27+'прил 10 '!D28+'прил 10 '!D29+'прил 10 '!D30+'прил 10 '!D31+'прил 10 '!D33+'прил 10 '!D35+'прил 10 '!D36</f>
        <v>424482139.15</v>
      </c>
    </row>
    <row r="47" spans="1:4" ht="94.5" customHeight="1">
      <c r="A47" s="32" t="s">
        <v>661</v>
      </c>
      <c r="B47" s="34" t="s">
        <v>643</v>
      </c>
      <c r="C47" s="82">
        <f>'прил 10 '!C34</f>
        <v>3179069</v>
      </c>
      <c r="D47" s="82">
        <f>'прил 10 '!D34</f>
        <v>3179069</v>
      </c>
    </row>
    <row r="48" spans="1:4" ht="57.75" customHeight="1">
      <c r="A48" s="32" t="s">
        <v>663</v>
      </c>
      <c r="B48" s="34" t="s">
        <v>644</v>
      </c>
      <c r="C48" s="82">
        <f>'прил 10 '!C20</f>
        <v>1401668</v>
      </c>
      <c r="D48" s="82">
        <f>'прил 10 '!D20</f>
        <v>1401668</v>
      </c>
    </row>
    <row r="49" spans="1:4" ht="75" customHeight="1">
      <c r="A49" s="32" t="s">
        <v>664</v>
      </c>
      <c r="B49" s="34" t="s">
        <v>645</v>
      </c>
      <c r="C49" s="82">
        <f>'прил 10 '!C26</f>
        <v>13353</v>
      </c>
      <c r="D49" s="82">
        <f>'прил 10 '!D26</f>
        <v>13353</v>
      </c>
    </row>
    <row r="50" spans="1:4" ht="57" customHeight="1">
      <c r="A50" s="32" t="s">
        <v>673</v>
      </c>
      <c r="B50" s="34" t="s">
        <v>646</v>
      </c>
      <c r="C50" s="82">
        <f>'прил 10 '!C32</f>
        <v>1325680.27</v>
      </c>
      <c r="D50" s="82">
        <f>'прил 10 '!D32</f>
        <v>1378706.84</v>
      </c>
    </row>
    <row r="51" spans="1:4" ht="93.75">
      <c r="A51" s="32" t="s">
        <v>666</v>
      </c>
      <c r="B51" s="34" t="s">
        <v>647</v>
      </c>
      <c r="C51" s="82">
        <f>'прил 10 '!C23</f>
        <v>10876600</v>
      </c>
      <c r="D51" s="82">
        <f>'прил 10 '!D23</f>
        <v>10876600</v>
      </c>
    </row>
    <row r="52" spans="1:4" ht="56.25">
      <c r="A52" s="32" t="s">
        <v>668</v>
      </c>
      <c r="B52" s="32" t="s">
        <v>649</v>
      </c>
      <c r="C52" s="82">
        <f>'прил 10 '!C18</f>
        <v>1414316</v>
      </c>
      <c r="D52" s="82">
        <f>'прил 10 '!D18</f>
        <v>1414316</v>
      </c>
    </row>
    <row r="53" spans="1:4" ht="37.5">
      <c r="A53" s="32" t="s">
        <v>669</v>
      </c>
      <c r="B53" s="32" t="s">
        <v>650</v>
      </c>
      <c r="C53" s="82">
        <f>'прил 10 '!C37</f>
        <v>2174817</v>
      </c>
      <c r="D53" s="82">
        <f>'прил 10 '!D37</f>
        <v>2256758</v>
      </c>
    </row>
    <row r="54" spans="1:4" ht="18.75">
      <c r="A54" s="32" t="s">
        <v>756</v>
      </c>
      <c r="B54" s="32" t="s">
        <v>757</v>
      </c>
      <c r="C54" s="82">
        <f>'прил 10 '!C19</f>
        <v>353579</v>
      </c>
      <c r="D54" s="82">
        <f>'прил 10 '!D19</f>
        <v>353579</v>
      </c>
    </row>
    <row r="55" spans="1:4" ht="18.75">
      <c r="A55" s="32" t="s">
        <v>575</v>
      </c>
      <c r="B55" s="32" t="s">
        <v>576</v>
      </c>
      <c r="C55" s="82">
        <f>C56</f>
        <v>20475000</v>
      </c>
      <c r="D55" s="82">
        <f>D56</f>
        <v>20475000</v>
      </c>
    </row>
    <row r="56" spans="1:4" ht="93.75">
      <c r="A56" s="32" t="s">
        <v>670</v>
      </c>
      <c r="B56" s="32" t="s">
        <v>651</v>
      </c>
      <c r="C56" s="82">
        <f>'прил 10 '!C38</f>
        <v>20475000</v>
      </c>
      <c r="D56" s="82">
        <f>'прил 10 '!D38</f>
        <v>20475000</v>
      </c>
    </row>
    <row r="57" spans="1:4" ht="18.75">
      <c r="A57" s="35"/>
      <c r="B57" s="36" t="s">
        <v>125</v>
      </c>
      <c r="C57" s="92">
        <f>C9+C37</f>
        <v>898200992.6899998</v>
      </c>
      <c r="D57" s="91">
        <f>D9+D37</f>
        <v>932464386.6199999</v>
      </c>
    </row>
    <row r="58" spans="1:3" ht="18.75">
      <c r="A58" s="37"/>
      <c r="B58" s="38"/>
      <c r="C58" s="117"/>
    </row>
    <row r="59" spans="1:3" ht="18.75">
      <c r="A59" s="37"/>
      <c r="B59" s="38"/>
      <c r="C59" s="117"/>
    </row>
  </sheetData>
  <sheetProtection/>
  <mergeCells count="2"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4"/>
  <sheetViews>
    <sheetView view="pageBreakPreview" zoomScale="91" zoomScaleSheetLayoutView="91" zoomScalePageLayoutView="0" workbookViewId="0" topLeftCell="A1">
      <selection activeCell="C2" sqref="C2"/>
    </sheetView>
  </sheetViews>
  <sheetFormatPr defaultColWidth="9.140625" defaultRowHeight="15"/>
  <cols>
    <col min="1" max="1" width="5.421875" style="118" customWidth="1"/>
    <col min="2" max="2" width="135.57421875" style="118" customWidth="1"/>
    <col min="3" max="3" width="18.8515625" style="153" customWidth="1"/>
  </cols>
  <sheetData>
    <row r="1" ht="18.75">
      <c r="C1" s="75" t="s">
        <v>445</v>
      </c>
    </row>
    <row r="2" ht="18.75">
      <c r="C2" s="75" t="s">
        <v>746</v>
      </c>
    </row>
    <row r="3" ht="18.75">
      <c r="C3" s="75" t="s">
        <v>557</v>
      </c>
    </row>
    <row r="4" spans="1:3" ht="18.75">
      <c r="A4" s="299" t="s">
        <v>242</v>
      </c>
      <c r="B4" s="299"/>
      <c r="C4" s="75"/>
    </row>
    <row r="5" spans="1:2" ht="15.75" customHeight="1">
      <c r="A5" s="300" t="s">
        <v>795</v>
      </c>
      <c r="B5" s="300"/>
    </row>
    <row r="6" spans="1:3" ht="18.75">
      <c r="A6" s="119"/>
      <c r="B6" s="119"/>
      <c r="C6" s="66" t="s">
        <v>411</v>
      </c>
    </row>
    <row r="7" spans="1:3" ht="37.5">
      <c r="A7" s="120" t="s">
        <v>275</v>
      </c>
      <c r="B7" s="121" t="s">
        <v>446</v>
      </c>
      <c r="C7" s="25" t="s">
        <v>240</v>
      </c>
    </row>
    <row r="8" spans="1:3" ht="0.75" customHeight="1">
      <c r="A8" s="24">
        <v>1</v>
      </c>
      <c r="B8" s="186" t="s">
        <v>743</v>
      </c>
      <c r="C8" s="127">
        <v>0</v>
      </c>
    </row>
    <row r="9" spans="1:3" ht="18.75">
      <c r="A9" s="24">
        <v>1</v>
      </c>
      <c r="B9" s="207" t="s">
        <v>730</v>
      </c>
      <c r="C9" s="208">
        <v>40328000</v>
      </c>
    </row>
    <row r="10" spans="1:3" ht="38.25" customHeight="1" hidden="1">
      <c r="A10" s="24">
        <v>3</v>
      </c>
      <c r="B10" s="209" t="s">
        <v>454</v>
      </c>
      <c r="C10" s="89">
        <v>0</v>
      </c>
    </row>
    <row r="11" spans="1:3" ht="37.5" hidden="1">
      <c r="A11" s="24">
        <v>4</v>
      </c>
      <c r="B11" s="209" t="s">
        <v>472</v>
      </c>
      <c r="C11" s="89">
        <v>0</v>
      </c>
    </row>
    <row r="12" spans="1:3" ht="38.25" customHeight="1">
      <c r="A12" s="24">
        <v>2</v>
      </c>
      <c r="B12" s="209" t="s">
        <v>577</v>
      </c>
      <c r="C12" s="89">
        <v>0</v>
      </c>
    </row>
    <row r="13" spans="1:3" ht="38.25" customHeight="1">
      <c r="A13" s="24">
        <v>3</v>
      </c>
      <c r="B13" s="209" t="s">
        <v>823</v>
      </c>
      <c r="C13" s="89">
        <v>703249</v>
      </c>
    </row>
    <row r="14" spans="1:3" ht="37.5">
      <c r="A14" s="24">
        <v>4</v>
      </c>
      <c r="B14" s="209" t="s">
        <v>579</v>
      </c>
      <c r="C14" s="89">
        <v>36003230.04</v>
      </c>
    </row>
    <row r="15" spans="1:3" ht="39.75" customHeight="1">
      <c r="A15" s="24">
        <v>5</v>
      </c>
      <c r="B15" s="209" t="s">
        <v>396</v>
      </c>
      <c r="C15" s="89">
        <v>0</v>
      </c>
    </row>
    <row r="16" spans="1:3" ht="18.75" customHeight="1">
      <c r="A16" s="24">
        <v>6</v>
      </c>
      <c r="B16" s="209" t="s">
        <v>580</v>
      </c>
      <c r="C16" s="89">
        <v>7160868.76</v>
      </c>
    </row>
    <row r="17" spans="1:3" ht="37.5">
      <c r="A17" s="24">
        <v>7</v>
      </c>
      <c r="B17" s="209" t="s">
        <v>581</v>
      </c>
      <c r="C17" s="89">
        <v>579843.25</v>
      </c>
    </row>
    <row r="18" spans="1:3" ht="40.5" customHeight="1" hidden="1">
      <c r="A18" s="24">
        <v>13</v>
      </c>
      <c r="B18" s="209" t="s">
        <v>582</v>
      </c>
      <c r="C18" s="89">
        <v>0</v>
      </c>
    </row>
    <row r="19" spans="1:3" ht="37.5">
      <c r="A19" s="24">
        <v>8</v>
      </c>
      <c r="B19" s="209" t="s">
        <v>583</v>
      </c>
      <c r="C19" s="89">
        <v>6609028.27</v>
      </c>
    </row>
    <row r="20" spans="1:3" ht="36.75" customHeight="1">
      <c r="A20" s="24">
        <v>9</v>
      </c>
      <c r="B20" s="209" t="s">
        <v>584</v>
      </c>
      <c r="C20" s="89">
        <v>6855579.56</v>
      </c>
    </row>
    <row r="21" spans="1:3" ht="0.75" customHeight="1" hidden="1">
      <c r="A21" s="24">
        <v>10.7</v>
      </c>
      <c r="B21" s="209" t="s">
        <v>731</v>
      </c>
      <c r="C21" s="89">
        <v>0</v>
      </c>
    </row>
    <row r="22" spans="1:3" ht="18.75" hidden="1">
      <c r="A22" s="24">
        <v>11.4</v>
      </c>
      <c r="B22" s="209" t="s">
        <v>585</v>
      </c>
      <c r="C22" s="89">
        <v>0</v>
      </c>
    </row>
    <row r="23" spans="1:3" ht="37.5">
      <c r="A23" s="24">
        <v>10</v>
      </c>
      <c r="B23" s="209" t="s">
        <v>587</v>
      </c>
      <c r="C23" s="210">
        <v>1414316</v>
      </c>
    </row>
    <row r="24" spans="1:3" ht="56.25">
      <c r="A24" s="24">
        <v>11</v>
      </c>
      <c r="B24" s="209" t="s">
        <v>788</v>
      </c>
      <c r="C24" s="210">
        <v>353579</v>
      </c>
    </row>
    <row r="25" spans="1:3" ht="38.25" customHeight="1">
      <c r="A25" s="24">
        <v>12</v>
      </c>
      <c r="B25" s="209" t="s">
        <v>586</v>
      </c>
      <c r="C25" s="210">
        <v>1348180</v>
      </c>
    </row>
    <row r="26" spans="1:3" ht="61.5" customHeight="1">
      <c r="A26" s="24">
        <v>13</v>
      </c>
      <c r="B26" s="209" t="s">
        <v>588</v>
      </c>
      <c r="C26" s="210">
        <v>238943015.2</v>
      </c>
    </row>
    <row r="27" spans="1:3" ht="37.5">
      <c r="A27" s="24">
        <v>14</v>
      </c>
      <c r="B27" s="209" t="s">
        <v>589</v>
      </c>
      <c r="C27" s="210">
        <v>830909</v>
      </c>
    </row>
    <row r="28" spans="1:3" ht="75">
      <c r="A28" s="24">
        <v>15</v>
      </c>
      <c r="B28" s="209" t="s">
        <v>482</v>
      </c>
      <c r="C28" s="210">
        <v>10876600</v>
      </c>
    </row>
    <row r="29" spans="1:3" ht="39" customHeight="1">
      <c r="A29" s="24">
        <v>16</v>
      </c>
      <c r="B29" s="209" t="s">
        <v>590</v>
      </c>
      <c r="C29" s="210">
        <v>81227204</v>
      </c>
    </row>
    <row r="30" spans="1:3" ht="37.5">
      <c r="A30" s="24">
        <v>17</v>
      </c>
      <c r="B30" s="209" t="s">
        <v>591</v>
      </c>
      <c r="C30" s="210">
        <v>1847300</v>
      </c>
    </row>
    <row r="31" spans="1:3" ht="57.75" customHeight="1">
      <c r="A31" s="24">
        <v>18</v>
      </c>
      <c r="B31" s="209" t="s">
        <v>386</v>
      </c>
      <c r="C31" s="210">
        <v>324127.09</v>
      </c>
    </row>
    <row r="32" spans="1:3" ht="56.25" customHeight="1">
      <c r="A32" s="24">
        <v>19</v>
      </c>
      <c r="B32" s="209" t="s">
        <v>592</v>
      </c>
      <c r="C32" s="210">
        <v>193185</v>
      </c>
    </row>
    <row r="33" spans="1:3" ht="56.25">
      <c r="A33" s="24">
        <v>20</v>
      </c>
      <c r="B33" s="209" t="s">
        <v>408</v>
      </c>
      <c r="C33" s="210">
        <v>1310000</v>
      </c>
    </row>
    <row r="34" spans="1:3" ht="76.5" customHeight="1">
      <c r="A34" s="24">
        <v>21</v>
      </c>
      <c r="B34" s="209" t="s">
        <v>593</v>
      </c>
      <c r="C34" s="210">
        <v>3387.08</v>
      </c>
    </row>
    <row r="35" spans="1:3" ht="38.25" customHeight="1">
      <c r="A35" s="24">
        <v>22</v>
      </c>
      <c r="B35" s="209" t="s">
        <v>409</v>
      </c>
      <c r="C35" s="210">
        <v>1950219</v>
      </c>
    </row>
    <row r="36" spans="1:3" ht="56.25">
      <c r="A36" s="24">
        <v>23</v>
      </c>
      <c r="B36" s="209" t="s">
        <v>441</v>
      </c>
      <c r="C36" s="210">
        <v>21927344.4</v>
      </c>
    </row>
    <row r="37" spans="1:3" ht="39.75" customHeight="1">
      <c r="A37" s="24">
        <v>24</v>
      </c>
      <c r="B37" s="209" t="s">
        <v>594</v>
      </c>
      <c r="C37" s="210">
        <v>1035455.64</v>
      </c>
    </row>
    <row r="38" spans="1:3" ht="57.75" customHeight="1">
      <c r="A38" s="24">
        <v>25</v>
      </c>
      <c r="B38" s="209" t="s">
        <v>677</v>
      </c>
      <c r="C38" s="210">
        <v>6117450</v>
      </c>
    </row>
    <row r="39" spans="1:3" ht="57.75" customHeight="1">
      <c r="A39" s="24">
        <v>26</v>
      </c>
      <c r="B39" s="209" t="s">
        <v>786</v>
      </c>
      <c r="C39" s="210">
        <v>12971400</v>
      </c>
    </row>
    <row r="40" spans="1:3" ht="57" customHeight="1">
      <c r="A40" s="24">
        <v>27</v>
      </c>
      <c r="B40" s="209" t="s">
        <v>678</v>
      </c>
      <c r="C40" s="210">
        <v>704151.93</v>
      </c>
    </row>
    <row r="41" spans="1:3" ht="74.25" customHeight="1">
      <c r="A41" s="24">
        <v>28</v>
      </c>
      <c r="B41" s="209" t="s">
        <v>679</v>
      </c>
      <c r="C41" s="210">
        <v>3179069</v>
      </c>
    </row>
    <row r="42" spans="1:3" ht="22.5" customHeight="1">
      <c r="A42" s="24">
        <v>29</v>
      </c>
      <c r="B42" s="209" t="s">
        <v>595</v>
      </c>
      <c r="C42" s="210">
        <v>2096028</v>
      </c>
    </row>
    <row r="43" spans="1:3" ht="57.75" customHeight="1">
      <c r="A43" s="24">
        <v>30</v>
      </c>
      <c r="B43" s="209" t="s">
        <v>596</v>
      </c>
      <c r="C43" s="210">
        <v>20475000</v>
      </c>
    </row>
    <row r="44" spans="1:3" ht="18.75">
      <c r="A44" s="122"/>
      <c r="B44" s="123" t="s">
        <v>125</v>
      </c>
      <c r="C44" s="91">
        <f>SUM(C8:C43)</f>
        <v>507367719.2199999</v>
      </c>
    </row>
  </sheetData>
  <sheetProtection/>
  <mergeCells count="2">
    <mergeCell ref="A4:B4"/>
    <mergeCell ref="A5:B5"/>
  </mergeCells>
  <printOptions/>
  <pageMargins left="0.7874015748031497" right="0.3937007874015748" top="0.35433070866141736" bottom="0.15748031496062992" header="0.31496062992125984" footer="0.31496062992125984"/>
  <pageSetup horizontalDpi="600" verticalDpi="6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="87" zoomScaleSheetLayoutView="87" zoomScalePageLayoutView="0" workbookViewId="0" topLeftCell="A1">
      <selection activeCell="B12" sqref="B12"/>
    </sheetView>
  </sheetViews>
  <sheetFormatPr defaultColWidth="9.140625" defaultRowHeight="15"/>
  <cols>
    <col min="1" max="1" width="5.421875" style="118" customWidth="1"/>
    <col min="2" max="2" width="116.57421875" style="118" customWidth="1"/>
    <col min="3" max="3" width="18.00390625" style="118" customWidth="1"/>
    <col min="4" max="4" width="18.00390625" style="126" customWidth="1"/>
  </cols>
  <sheetData>
    <row r="1" ht="18.75">
      <c r="D1" s="75" t="s">
        <v>447</v>
      </c>
    </row>
    <row r="2" ht="18.75">
      <c r="D2" s="75" t="s">
        <v>849</v>
      </c>
    </row>
    <row r="3" ht="18.75">
      <c r="D3" s="75" t="s">
        <v>675</v>
      </c>
    </row>
    <row r="4" ht="18.75">
      <c r="D4" s="75"/>
    </row>
    <row r="5" ht="18.75">
      <c r="D5" s="75"/>
    </row>
    <row r="6" ht="18.75">
      <c r="D6" s="75"/>
    </row>
    <row r="7" spans="1:4" ht="18.75">
      <c r="A7" s="301" t="s">
        <v>242</v>
      </c>
      <c r="B7" s="301"/>
      <c r="C7" s="301"/>
      <c r="D7" s="301"/>
    </row>
    <row r="8" spans="1:4" ht="18.75">
      <c r="A8" s="302" t="s">
        <v>797</v>
      </c>
      <c r="B8" s="302"/>
      <c r="C8" s="302"/>
      <c r="D8" s="302"/>
    </row>
    <row r="9" spans="1:4" ht="18.75">
      <c r="A9" s="124"/>
      <c r="B9" s="124"/>
      <c r="D9" s="66" t="s">
        <v>411</v>
      </c>
    </row>
    <row r="10" spans="1:4" ht="37.5">
      <c r="A10" s="120" t="s">
        <v>275</v>
      </c>
      <c r="B10" s="25" t="s">
        <v>448</v>
      </c>
      <c r="C10" s="25" t="s">
        <v>484</v>
      </c>
      <c r="D10" s="25" t="s">
        <v>773</v>
      </c>
    </row>
    <row r="11" spans="1:4" ht="56.25">
      <c r="A11" s="125">
        <v>1</v>
      </c>
      <c r="B11" s="209" t="s">
        <v>577</v>
      </c>
      <c r="C11" s="210">
        <v>2186840.79</v>
      </c>
      <c r="D11" s="210">
        <v>2186840.79</v>
      </c>
    </row>
    <row r="12" spans="1:4" ht="56.25">
      <c r="A12" s="125">
        <v>2</v>
      </c>
      <c r="B12" s="209" t="s">
        <v>396</v>
      </c>
      <c r="C12" s="210">
        <v>168005</v>
      </c>
      <c r="D12" s="210">
        <v>168005</v>
      </c>
    </row>
    <row r="13" spans="1:4" ht="56.25">
      <c r="A13" s="125">
        <v>3</v>
      </c>
      <c r="B13" s="209" t="s">
        <v>597</v>
      </c>
      <c r="C13" s="210">
        <v>4367650</v>
      </c>
      <c r="D13" s="210">
        <v>4367650</v>
      </c>
    </row>
    <row r="14" spans="1:4" ht="37.5">
      <c r="A14" s="125">
        <v>4</v>
      </c>
      <c r="B14" s="209" t="s">
        <v>581</v>
      </c>
      <c r="C14" s="210">
        <v>626431.98</v>
      </c>
      <c r="D14" s="210">
        <v>626431.98</v>
      </c>
    </row>
    <row r="15" spans="1:4" ht="44.25" customHeight="1">
      <c r="A15" s="125">
        <v>5</v>
      </c>
      <c r="B15" s="209" t="s">
        <v>804</v>
      </c>
      <c r="C15" s="210">
        <v>163718</v>
      </c>
      <c r="D15" s="210">
        <v>315285</v>
      </c>
    </row>
    <row r="16" spans="1:4" ht="37.5">
      <c r="A16" s="125">
        <v>6</v>
      </c>
      <c r="B16" s="209" t="s">
        <v>583</v>
      </c>
      <c r="C16" s="210">
        <v>6609028.27</v>
      </c>
      <c r="D16" s="210">
        <v>6609028.27</v>
      </c>
    </row>
    <row r="17" spans="1:4" ht="39.75" customHeight="1">
      <c r="A17" s="125">
        <v>7</v>
      </c>
      <c r="B17" s="209" t="s">
        <v>584</v>
      </c>
      <c r="C17" s="210">
        <v>12956956.59</v>
      </c>
      <c r="D17" s="210">
        <v>12956956.59</v>
      </c>
    </row>
    <row r="18" spans="1:4" ht="39" customHeight="1">
      <c r="A18" s="125">
        <v>8</v>
      </c>
      <c r="B18" s="209" t="s">
        <v>587</v>
      </c>
      <c r="C18" s="210">
        <v>1414316</v>
      </c>
      <c r="D18" s="210">
        <v>1414316</v>
      </c>
    </row>
    <row r="19" spans="1:4" ht="39" customHeight="1">
      <c r="A19" s="125">
        <v>9</v>
      </c>
      <c r="B19" s="209" t="s">
        <v>789</v>
      </c>
      <c r="C19" s="210">
        <v>353579</v>
      </c>
      <c r="D19" s="210">
        <v>353579</v>
      </c>
    </row>
    <row r="20" spans="1:4" ht="57" customHeight="1">
      <c r="A20" s="125">
        <v>10</v>
      </c>
      <c r="B20" s="209" t="s">
        <v>598</v>
      </c>
      <c r="C20" s="210">
        <v>1401668</v>
      </c>
      <c r="D20" s="210">
        <v>1401668</v>
      </c>
    </row>
    <row r="21" spans="1:4" ht="57" customHeight="1">
      <c r="A21" s="125">
        <v>11</v>
      </c>
      <c r="B21" s="209" t="s">
        <v>588</v>
      </c>
      <c r="C21" s="210">
        <v>253254890</v>
      </c>
      <c r="D21" s="210">
        <v>268349626</v>
      </c>
    </row>
    <row r="22" spans="1:4" ht="37.5">
      <c r="A22" s="125">
        <v>12</v>
      </c>
      <c r="B22" s="209" t="s">
        <v>589</v>
      </c>
      <c r="C22" s="210">
        <v>861546</v>
      </c>
      <c r="D22" s="210">
        <v>893408</v>
      </c>
    </row>
    <row r="23" spans="1:4" ht="57" customHeight="1">
      <c r="A23" s="125">
        <v>13</v>
      </c>
      <c r="B23" s="209" t="s">
        <v>482</v>
      </c>
      <c r="C23" s="210">
        <v>10876600</v>
      </c>
      <c r="D23" s="210">
        <v>10876600</v>
      </c>
    </row>
    <row r="24" spans="1:4" ht="57.75" customHeight="1">
      <c r="A24" s="125">
        <v>14</v>
      </c>
      <c r="B24" s="209" t="s">
        <v>599</v>
      </c>
      <c r="C24" s="210">
        <v>85923430</v>
      </c>
      <c r="D24" s="210">
        <v>90848135</v>
      </c>
    </row>
    <row r="25" spans="1:4" ht="55.5" customHeight="1">
      <c r="A25" s="125">
        <v>15</v>
      </c>
      <c r="B25" s="209" t="s">
        <v>386</v>
      </c>
      <c r="C25" s="210">
        <v>324127.09</v>
      </c>
      <c r="D25" s="210">
        <v>324127.09</v>
      </c>
    </row>
    <row r="26" spans="1:4" ht="57" customHeight="1">
      <c r="A26" s="125">
        <v>16</v>
      </c>
      <c r="B26" s="211" t="s">
        <v>600</v>
      </c>
      <c r="C26" s="210">
        <v>13353</v>
      </c>
      <c r="D26" s="210">
        <v>13353</v>
      </c>
    </row>
    <row r="27" spans="1:4" ht="57" customHeight="1">
      <c r="A27" s="125">
        <v>17</v>
      </c>
      <c r="B27" s="211" t="s">
        <v>408</v>
      </c>
      <c r="C27" s="210">
        <v>1310000</v>
      </c>
      <c r="D27" s="210">
        <v>1310000</v>
      </c>
    </row>
    <row r="28" spans="1:4" ht="57" customHeight="1">
      <c r="A28" s="125">
        <v>18</v>
      </c>
      <c r="B28" s="209" t="s">
        <v>591</v>
      </c>
      <c r="C28" s="210">
        <v>1847300</v>
      </c>
      <c r="D28" s="210">
        <v>1847300</v>
      </c>
    </row>
    <row r="29" spans="1:4" ht="77.25" customHeight="1">
      <c r="A29" s="125">
        <v>19</v>
      </c>
      <c r="B29" s="211" t="s">
        <v>593</v>
      </c>
      <c r="C29" s="210">
        <v>3387.08</v>
      </c>
      <c r="D29" s="210">
        <v>3387.08</v>
      </c>
    </row>
    <row r="30" spans="1:4" ht="38.25" customHeight="1">
      <c r="A30" s="125">
        <v>20</v>
      </c>
      <c r="B30" s="211" t="s">
        <v>409</v>
      </c>
      <c r="C30" s="210">
        <v>2021924</v>
      </c>
      <c r="D30" s="210">
        <v>2096497</v>
      </c>
    </row>
    <row r="31" spans="1:4" ht="70.5" customHeight="1">
      <c r="A31" s="125">
        <v>21</v>
      </c>
      <c r="B31" s="211" t="s">
        <v>441</v>
      </c>
      <c r="C31" s="210">
        <v>22604954.34</v>
      </c>
      <c r="D31" s="210">
        <v>23309428.48</v>
      </c>
    </row>
    <row r="32" spans="1:4" ht="55.5" customHeight="1">
      <c r="A32" s="125">
        <v>22</v>
      </c>
      <c r="B32" s="211" t="s">
        <v>594</v>
      </c>
      <c r="C32" s="210">
        <v>1325680.27</v>
      </c>
      <c r="D32" s="210">
        <v>1378706.84</v>
      </c>
    </row>
    <row r="33" spans="1:4" ht="56.25" customHeight="1">
      <c r="A33" s="125">
        <v>23</v>
      </c>
      <c r="B33" s="209" t="s">
        <v>677</v>
      </c>
      <c r="C33" s="210">
        <v>6188850</v>
      </c>
      <c r="D33" s="210">
        <v>6188850</v>
      </c>
    </row>
    <row r="34" spans="1:4" ht="79.5" customHeight="1">
      <c r="A34" s="125">
        <v>24</v>
      </c>
      <c r="B34" s="209" t="s">
        <v>679</v>
      </c>
      <c r="C34" s="210">
        <v>3179069</v>
      </c>
      <c r="D34" s="210">
        <v>3179069</v>
      </c>
    </row>
    <row r="35" spans="1:4" ht="79.5" customHeight="1">
      <c r="A35" s="125">
        <v>25</v>
      </c>
      <c r="B35" s="209" t="s">
        <v>785</v>
      </c>
      <c r="C35" s="210">
        <v>12971400</v>
      </c>
      <c r="D35" s="210">
        <v>12971400</v>
      </c>
    </row>
    <row r="36" spans="1:7" ht="57" customHeight="1">
      <c r="A36" s="125">
        <v>26</v>
      </c>
      <c r="B36" s="209" t="s">
        <v>678</v>
      </c>
      <c r="C36" s="210">
        <v>15778471.28</v>
      </c>
      <c r="D36" s="210">
        <v>16339980.5</v>
      </c>
      <c r="G36" t="s">
        <v>51</v>
      </c>
    </row>
    <row r="37" spans="1:4" ht="21.75" customHeight="1">
      <c r="A37" s="125">
        <v>27</v>
      </c>
      <c r="B37" s="212" t="s">
        <v>595</v>
      </c>
      <c r="C37" s="210">
        <v>2174817</v>
      </c>
      <c r="D37" s="210">
        <v>2256758</v>
      </c>
    </row>
    <row r="38" spans="1:4" ht="59.25" customHeight="1">
      <c r="A38" s="125">
        <v>28</v>
      </c>
      <c r="B38" s="211" t="s">
        <v>596</v>
      </c>
      <c r="C38" s="210">
        <v>20475000</v>
      </c>
      <c r="D38" s="210">
        <v>20475000</v>
      </c>
    </row>
    <row r="39" spans="1:4" ht="18.75">
      <c r="A39" s="125"/>
      <c r="B39" s="125" t="s">
        <v>125</v>
      </c>
      <c r="C39" s="91">
        <f>SUM(C11:C38)</f>
        <v>471382992.6899999</v>
      </c>
      <c r="D39" s="91">
        <f>SUM(D11:D38)</f>
        <v>493061386.61999995</v>
      </c>
    </row>
  </sheetData>
  <sheetProtection/>
  <mergeCells count="2">
    <mergeCell ref="A7:D7"/>
    <mergeCell ref="A8:D8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90"/>
  <sheetViews>
    <sheetView view="pageBreakPreview" zoomScale="90" zoomScaleSheetLayoutView="90" zoomScalePageLayoutView="0" workbookViewId="0" topLeftCell="A1">
      <selection activeCell="E433" sqref="E433"/>
    </sheetView>
  </sheetViews>
  <sheetFormatPr defaultColWidth="9.140625" defaultRowHeight="15" outlineLevelRow="7"/>
  <cols>
    <col min="1" max="1" width="78.57421875" style="39" customWidth="1"/>
    <col min="2" max="2" width="6.28125" style="23" customWidth="1"/>
    <col min="3" max="3" width="6.7109375" style="23" customWidth="1"/>
    <col min="4" max="4" width="15.8515625" style="23" customWidth="1"/>
    <col min="5" max="5" width="6.8515625" style="23" customWidth="1"/>
    <col min="6" max="6" width="19.140625" style="53" customWidth="1"/>
    <col min="7" max="7" width="17.421875" style="4" customWidth="1"/>
    <col min="8" max="8" width="9.140625" style="4" customWidth="1"/>
    <col min="9" max="238" width="9.140625" style="2" customWidth="1"/>
    <col min="239" max="239" width="75.8515625" style="2" customWidth="1"/>
    <col min="240" max="241" width="7.7109375" style="2" customWidth="1"/>
    <col min="242" max="242" width="9.7109375" style="2" customWidth="1"/>
    <col min="243" max="243" width="7.7109375" style="2" customWidth="1"/>
    <col min="244" max="247" width="0" style="2" hidden="1" customWidth="1"/>
    <col min="248" max="248" width="14.28125" style="2" customWidth="1"/>
    <col min="249" max="254" width="0" style="2" hidden="1" customWidth="1"/>
    <col min="255" max="255" width="10.140625" style="2" bestFit="1" customWidth="1"/>
    <col min="256" max="16384" width="9.140625" style="2" customWidth="1"/>
  </cols>
  <sheetData>
    <row r="1" ht="18.75">
      <c r="F1" s="75" t="s">
        <v>254</v>
      </c>
    </row>
    <row r="2" ht="18.75">
      <c r="F2" s="75" t="s">
        <v>849</v>
      </c>
    </row>
    <row r="3" ht="18.75">
      <c r="F3" s="75" t="s">
        <v>675</v>
      </c>
    </row>
    <row r="4" ht="18.75">
      <c r="F4" s="75"/>
    </row>
    <row r="5" spans="1:8" s="1" customFormat="1" ht="18.75">
      <c r="A5" s="303" t="s">
        <v>241</v>
      </c>
      <c r="B5" s="303"/>
      <c r="C5" s="303"/>
      <c r="D5" s="303"/>
      <c r="E5" s="303"/>
      <c r="F5" s="303"/>
      <c r="G5" s="70"/>
      <c r="H5" s="70"/>
    </row>
    <row r="6" spans="1:8" s="1" customFormat="1" ht="18.75">
      <c r="A6" s="302" t="s">
        <v>798</v>
      </c>
      <c r="B6" s="302"/>
      <c r="C6" s="302"/>
      <c r="D6" s="302"/>
      <c r="E6" s="302"/>
      <c r="F6" s="302"/>
      <c r="G6" s="70"/>
      <c r="H6" s="70"/>
    </row>
    <row r="7" spans="1:8" s="1" customFormat="1" ht="18.75">
      <c r="A7" s="302" t="s">
        <v>486</v>
      </c>
      <c r="B7" s="302"/>
      <c r="C7" s="302"/>
      <c r="D7" s="302"/>
      <c r="E7" s="302"/>
      <c r="F7" s="302"/>
      <c r="G7" s="70"/>
      <c r="H7" s="70"/>
    </row>
    <row r="8" spans="1:8" s="1" customFormat="1" ht="18.75">
      <c r="A8" s="40"/>
      <c r="B8" s="179"/>
      <c r="C8" s="179"/>
      <c r="D8" s="179"/>
      <c r="E8" s="179"/>
      <c r="F8" s="41" t="s">
        <v>411</v>
      </c>
      <c r="G8" s="70"/>
      <c r="H8" s="70"/>
    </row>
    <row r="9" spans="1:6" ht="37.5">
      <c r="A9" s="43" t="s">
        <v>0</v>
      </c>
      <c r="B9" s="43" t="s">
        <v>1</v>
      </c>
      <c r="C9" s="43" t="s">
        <v>2</v>
      </c>
      <c r="D9" s="43" t="s">
        <v>3</v>
      </c>
      <c r="E9" s="43" t="s">
        <v>4</v>
      </c>
      <c r="F9" s="149" t="s">
        <v>799</v>
      </c>
    </row>
    <row r="10" spans="1:8" s="3" customFormat="1" ht="37.5">
      <c r="A10" s="214" t="s">
        <v>508</v>
      </c>
      <c r="B10" s="215" t="s">
        <v>514</v>
      </c>
      <c r="C10" s="215" t="s">
        <v>5</v>
      </c>
      <c r="D10" s="215" t="s">
        <v>126</v>
      </c>
      <c r="E10" s="215" t="s">
        <v>6</v>
      </c>
      <c r="F10" s="238">
        <f>F11</f>
        <v>7771061.03</v>
      </c>
      <c r="G10" s="9"/>
      <c r="H10" s="9"/>
    </row>
    <row r="11" spans="1:6" ht="18.75" outlineLevel="1">
      <c r="A11" s="182" t="s">
        <v>7</v>
      </c>
      <c r="B11" s="181" t="s">
        <v>514</v>
      </c>
      <c r="C11" s="181" t="s">
        <v>8</v>
      </c>
      <c r="D11" s="181" t="s">
        <v>126</v>
      </c>
      <c r="E11" s="181" t="s">
        <v>6</v>
      </c>
      <c r="F11" s="185">
        <f>F12+F21</f>
        <v>7771061.03</v>
      </c>
    </row>
    <row r="12" spans="1:6" ht="39" customHeight="1" outlineLevel="2">
      <c r="A12" s="182" t="s">
        <v>9</v>
      </c>
      <c r="B12" s="181" t="s">
        <v>514</v>
      </c>
      <c r="C12" s="181" t="s">
        <v>10</v>
      </c>
      <c r="D12" s="181" t="s">
        <v>126</v>
      </c>
      <c r="E12" s="181" t="s">
        <v>6</v>
      </c>
      <c r="F12" s="185">
        <f>F13</f>
        <v>7235605.03</v>
      </c>
    </row>
    <row r="13" spans="1:6" ht="37.5" outlineLevel="4">
      <c r="A13" s="182" t="s">
        <v>132</v>
      </c>
      <c r="B13" s="181" t="s">
        <v>514</v>
      </c>
      <c r="C13" s="181" t="s">
        <v>10</v>
      </c>
      <c r="D13" s="181" t="s">
        <v>127</v>
      </c>
      <c r="E13" s="181" t="s">
        <v>6</v>
      </c>
      <c r="F13" s="185">
        <f>F14</f>
        <v>7235605.03</v>
      </c>
    </row>
    <row r="14" spans="1:6" ht="56.25" outlineLevel="5">
      <c r="A14" s="182" t="s">
        <v>509</v>
      </c>
      <c r="B14" s="181" t="s">
        <v>514</v>
      </c>
      <c r="C14" s="181" t="s">
        <v>10</v>
      </c>
      <c r="D14" s="181" t="s">
        <v>510</v>
      </c>
      <c r="E14" s="181" t="s">
        <v>6</v>
      </c>
      <c r="F14" s="185">
        <f>F15+F17+F19</f>
        <v>7235605.03</v>
      </c>
    </row>
    <row r="15" spans="1:6" ht="76.5" customHeight="1" outlineLevel="6">
      <c r="A15" s="182" t="s">
        <v>11</v>
      </c>
      <c r="B15" s="181" t="s">
        <v>514</v>
      </c>
      <c r="C15" s="181" t="s">
        <v>10</v>
      </c>
      <c r="D15" s="181" t="s">
        <v>510</v>
      </c>
      <c r="E15" s="181" t="s">
        <v>12</v>
      </c>
      <c r="F15" s="185">
        <f>F16</f>
        <v>6985405.03</v>
      </c>
    </row>
    <row r="16" spans="1:6" ht="37.5" outlineLevel="7">
      <c r="A16" s="182" t="s">
        <v>13</v>
      </c>
      <c r="B16" s="181" t="s">
        <v>514</v>
      </c>
      <c r="C16" s="181" t="s">
        <v>10</v>
      </c>
      <c r="D16" s="181" t="s">
        <v>510</v>
      </c>
      <c r="E16" s="181" t="s">
        <v>14</v>
      </c>
      <c r="F16" s="206">
        <f>потребность!I20</f>
        <v>6985405.03</v>
      </c>
    </row>
    <row r="17" spans="1:6" ht="37.5" outlineLevel="6">
      <c r="A17" s="182" t="s">
        <v>15</v>
      </c>
      <c r="B17" s="181" t="s">
        <v>514</v>
      </c>
      <c r="C17" s="181" t="s">
        <v>10</v>
      </c>
      <c r="D17" s="181" t="s">
        <v>510</v>
      </c>
      <c r="E17" s="181" t="s">
        <v>16</v>
      </c>
      <c r="F17" s="185">
        <f>F18</f>
        <v>250200</v>
      </c>
    </row>
    <row r="18" spans="1:6" ht="19.5" customHeight="1" outlineLevel="7">
      <c r="A18" s="182" t="s">
        <v>17</v>
      </c>
      <c r="B18" s="181" t="s">
        <v>514</v>
      </c>
      <c r="C18" s="181" t="s">
        <v>10</v>
      </c>
      <c r="D18" s="181" t="s">
        <v>510</v>
      </c>
      <c r="E18" s="181" t="s">
        <v>18</v>
      </c>
      <c r="F18" s="206">
        <v>250200</v>
      </c>
    </row>
    <row r="19" spans="1:6" ht="18.75" hidden="1" outlineLevel="6">
      <c r="A19" s="182" t="s">
        <v>19</v>
      </c>
      <c r="B19" s="181" t="s">
        <v>514</v>
      </c>
      <c r="C19" s="181" t="s">
        <v>10</v>
      </c>
      <c r="D19" s="181" t="s">
        <v>510</v>
      </c>
      <c r="E19" s="181" t="s">
        <v>20</v>
      </c>
      <c r="F19" s="185">
        <f>F20</f>
        <v>0</v>
      </c>
    </row>
    <row r="20" spans="1:6" ht="18.75" hidden="1" outlineLevel="7">
      <c r="A20" s="182" t="s">
        <v>21</v>
      </c>
      <c r="B20" s="181" t="s">
        <v>514</v>
      </c>
      <c r="C20" s="181" t="s">
        <v>10</v>
      </c>
      <c r="D20" s="181" t="s">
        <v>510</v>
      </c>
      <c r="E20" s="181" t="s">
        <v>22</v>
      </c>
      <c r="F20" s="206">
        <v>0</v>
      </c>
    </row>
    <row r="21" spans="1:6" ht="18.75" outlineLevel="2" collapsed="1">
      <c r="A21" s="182" t="s">
        <v>23</v>
      </c>
      <c r="B21" s="181" t="s">
        <v>514</v>
      </c>
      <c r="C21" s="181" t="s">
        <v>24</v>
      </c>
      <c r="D21" s="181" t="s">
        <v>126</v>
      </c>
      <c r="E21" s="181" t="s">
        <v>6</v>
      </c>
      <c r="F21" s="185">
        <f>F22+F27</f>
        <v>535456</v>
      </c>
    </row>
    <row r="22" spans="1:8" s="72" customFormat="1" ht="39.75" customHeight="1" outlineLevel="3">
      <c r="A22" s="219" t="s">
        <v>427</v>
      </c>
      <c r="B22" s="220" t="s">
        <v>514</v>
      </c>
      <c r="C22" s="220" t="s">
        <v>24</v>
      </c>
      <c r="D22" s="220" t="s">
        <v>128</v>
      </c>
      <c r="E22" s="220" t="s">
        <v>6</v>
      </c>
      <c r="F22" s="191">
        <f>F23</f>
        <v>58240</v>
      </c>
      <c r="G22" s="73"/>
      <c r="H22" s="73"/>
    </row>
    <row r="23" spans="1:6" ht="39" customHeight="1" outlineLevel="4">
      <c r="A23" s="182" t="s">
        <v>315</v>
      </c>
      <c r="B23" s="181" t="s">
        <v>514</v>
      </c>
      <c r="C23" s="181" t="s">
        <v>24</v>
      </c>
      <c r="D23" s="181" t="s">
        <v>316</v>
      </c>
      <c r="E23" s="181" t="s">
        <v>6</v>
      </c>
      <c r="F23" s="185">
        <f>F24</f>
        <v>58240</v>
      </c>
    </row>
    <row r="24" spans="1:6" ht="18.75" outlineLevel="5">
      <c r="A24" s="223" t="s">
        <v>322</v>
      </c>
      <c r="B24" s="181" t="s">
        <v>514</v>
      </c>
      <c r="C24" s="181" t="s">
        <v>24</v>
      </c>
      <c r="D24" s="181" t="s">
        <v>317</v>
      </c>
      <c r="E24" s="181" t="s">
        <v>6</v>
      </c>
      <c r="F24" s="185">
        <f>F25</f>
        <v>58240</v>
      </c>
    </row>
    <row r="25" spans="1:6" ht="37.5" outlineLevel="6">
      <c r="A25" s="182" t="s">
        <v>15</v>
      </c>
      <c r="B25" s="181" t="s">
        <v>514</v>
      </c>
      <c r="C25" s="181" t="s">
        <v>24</v>
      </c>
      <c r="D25" s="181" t="s">
        <v>317</v>
      </c>
      <c r="E25" s="181" t="s">
        <v>16</v>
      </c>
      <c r="F25" s="185">
        <f>F26</f>
        <v>58240</v>
      </c>
    </row>
    <row r="26" spans="1:6" ht="19.5" customHeight="1" outlineLevel="7">
      <c r="A26" s="182" t="s">
        <v>17</v>
      </c>
      <c r="B26" s="181" t="s">
        <v>514</v>
      </c>
      <c r="C26" s="181" t="s">
        <v>24</v>
      </c>
      <c r="D26" s="181" t="s">
        <v>317</v>
      </c>
      <c r="E26" s="181" t="s">
        <v>18</v>
      </c>
      <c r="F26" s="206">
        <v>58240</v>
      </c>
    </row>
    <row r="27" spans="1:8" s="72" customFormat="1" ht="36.75" customHeight="1" outlineLevel="7">
      <c r="A27" s="224" t="s">
        <v>435</v>
      </c>
      <c r="B27" s="220" t="s">
        <v>514</v>
      </c>
      <c r="C27" s="181" t="s">
        <v>24</v>
      </c>
      <c r="D27" s="220" t="s">
        <v>318</v>
      </c>
      <c r="E27" s="220" t="s">
        <v>6</v>
      </c>
      <c r="F27" s="232">
        <f>F28</f>
        <v>477216</v>
      </c>
      <c r="G27" s="73"/>
      <c r="H27" s="73"/>
    </row>
    <row r="28" spans="1:6" ht="37.5" outlineLevel="7">
      <c r="A28" s="223" t="s">
        <v>250</v>
      </c>
      <c r="B28" s="181" t="s">
        <v>514</v>
      </c>
      <c r="C28" s="181" t="s">
        <v>24</v>
      </c>
      <c r="D28" s="181" t="s">
        <v>319</v>
      </c>
      <c r="E28" s="181" t="s">
        <v>6</v>
      </c>
      <c r="F28" s="206">
        <f>F29</f>
        <v>477216</v>
      </c>
    </row>
    <row r="29" spans="1:6" ht="39.75" customHeight="1" outlineLevel="5">
      <c r="A29" s="182" t="s">
        <v>25</v>
      </c>
      <c r="B29" s="181" t="s">
        <v>514</v>
      </c>
      <c r="C29" s="181" t="s">
        <v>24</v>
      </c>
      <c r="D29" s="181" t="s">
        <v>330</v>
      </c>
      <c r="E29" s="181" t="s">
        <v>6</v>
      </c>
      <c r="F29" s="185">
        <f>F30</f>
        <v>477216</v>
      </c>
    </row>
    <row r="30" spans="1:6" ht="37.5" outlineLevel="6">
      <c r="A30" s="182" t="s">
        <v>15</v>
      </c>
      <c r="B30" s="181" t="s">
        <v>514</v>
      </c>
      <c r="C30" s="181" t="s">
        <v>24</v>
      </c>
      <c r="D30" s="181" t="s">
        <v>330</v>
      </c>
      <c r="E30" s="181" t="s">
        <v>16</v>
      </c>
      <c r="F30" s="185">
        <f>F31</f>
        <v>477216</v>
      </c>
    </row>
    <row r="31" spans="1:6" ht="21" customHeight="1" outlineLevel="7">
      <c r="A31" s="182" t="s">
        <v>17</v>
      </c>
      <c r="B31" s="181" t="s">
        <v>514</v>
      </c>
      <c r="C31" s="181" t="s">
        <v>24</v>
      </c>
      <c r="D31" s="181" t="s">
        <v>330</v>
      </c>
      <c r="E31" s="181" t="s">
        <v>18</v>
      </c>
      <c r="F31" s="185">
        <v>477216</v>
      </c>
    </row>
    <row r="32" spans="1:8" s="3" customFormat="1" ht="37.5">
      <c r="A32" s="214" t="s">
        <v>27</v>
      </c>
      <c r="B32" s="215" t="s">
        <v>515</v>
      </c>
      <c r="C32" s="215" t="s">
        <v>5</v>
      </c>
      <c r="D32" s="215" t="s">
        <v>126</v>
      </c>
      <c r="E32" s="215" t="s">
        <v>6</v>
      </c>
      <c r="F32" s="238">
        <f>F33+F153+F163+F219+F318+F334+F348+F379+F442+F418+F174</f>
        <v>340271075.62000006</v>
      </c>
      <c r="G32" s="169"/>
      <c r="H32" s="169"/>
    </row>
    <row r="33" spans="1:8" s="72" customFormat="1" ht="18.75" outlineLevel="1">
      <c r="A33" s="219" t="s">
        <v>7</v>
      </c>
      <c r="B33" s="220" t="s">
        <v>515</v>
      </c>
      <c r="C33" s="220" t="s">
        <v>8</v>
      </c>
      <c r="D33" s="220" t="s">
        <v>126</v>
      </c>
      <c r="E33" s="220" t="s">
        <v>6</v>
      </c>
      <c r="F33" s="191">
        <f>F34+F39+F46+F52+F62+F57</f>
        <v>122443588.42</v>
      </c>
      <c r="G33" s="73"/>
      <c r="H33" s="73"/>
    </row>
    <row r="34" spans="1:6" ht="37.5" outlineLevel="2">
      <c r="A34" s="182" t="s">
        <v>28</v>
      </c>
      <c r="B34" s="181" t="s">
        <v>515</v>
      </c>
      <c r="C34" s="181" t="s">
        <v>29</v>
      </c>
      <c r="D34" s="181" t="s">
        <v>126</v>
      </c>
      <c r="E34" s="181" t="s">
        <v>6</v>
      </c>
      <c r="F34" s="185">
        <f>F35</f>
        <v>2846266</v>
      </c>
    </row>
    <row r="35" spans="1:6" ht="37.5" outlineLevel="3">
      <c r="A35" s="182" t="s">
        <v>132</v>
      </c>
      <c r="B35" s="181" t="s">
        <v>515</v>
      </c>
      <c r="C35" s="181" t="s">
        <v>29</v>
      </c>
      <c r="D35" s="181" t="s">
        <v>127</v>
      </c>
      <c r="E35" s="181" t="s">
        <v>6</v>
      </c>
      <c r="F35" s="185">
        <f>F36</f>
        <v>2846266</v>
      </c>
    </row>
    <row r="36" spans="1:6" ht="18.75" outlineLevel="5">
      <c r="A36" s="182" t="s">
        <v>511</v>
      </c>
      <c r="B36" s="181" t="s">
        <v>515</v>
      </c>
      <c r="C36" s="181" t="s">
        <v>29</v>
      </c>
      <c r="D36" s="181" t="s">
        <v>512</v>
      </c>
      <c r="E36" s="181" t="s">
        <v>6</v>
      </c>
      <c r="F36" s="185">
        <f>F37</f>
        <v>2846266</v>
      </c>
    </row>
    <row r="37" spans="1:6" ht="75" outlineLevel="6">
      <c r="A37" s="182" t="s">
        <v>11</v>
      </c>
      <c r="B37" s="181" t="s">
        <v>515</v>
      </c>
      <c r="C37" s="181" t="s">
        <v>29</v>
      </c>
      <c r="D37" s="181" t="s">
        <v>512</v>
      </c>
      <c r="E37" s="181" t="s">
        <v>12</v>
      </c>
      <c r="F37" s="185">
        <f>F38</f>
        <v>2846266</v>
      </c>
    </row>
    <row r="38" spans="1:6" ht="37.5" outlineLevel="7">
      <c r="A38" s="182" t="s">
        <v>13</v>
      </c>
      <c r="B38" s="181" t="s">
        <v>515</v>
      </c>
      <c r="C38" s="181" t="s">
        <v>29</v>
      </c>
      <c r="D38" s="181" t="s">
        <v>512</v>
      </c>
      <c r="E38" s="181" t="s">
        <v>14</v>
      </c>
      <c r="F38" s="185">
        <v>2846266</v>
      </c>
    </row>
    <row r="39" spans="1:6" ht="37.5" customHeight="1" outlineLevel="2">
      <c r="A39" s="182" t="s">
        <v>30</v>
      </c>
      <c r="B39" s="181" t="s">
        <v>515</v>
      </c>
      <c r="C39" s="181" t="s">
        <v>31</v>
      </c>
      <c r="D39" s="181" t="s">
        <v>126</v>
      </c>
      <c r="E39" s="181" t="s">
        <v>6</v>
      </c>
      <c r="F39" s="185">
        <f>F40</f>
        <v>21661336</v>
      </c>
    </row>
    <row r="40" spans="1:6" ht="37.5" outlineLevel="3">
      <c r="A40" s="182" t="s">
        <v>132</v>
      </c>
      <c r="B40" s="181" t="s">
        <v>515</v>
      </c>
      <c r="C40" s="181" t="s">
        <v>31</v>
      </c>
      <c r="D40" s="181" t="s">
        <v>127</v>
      </c>
      <c r="E40" s="181" t="s">
        <v>6</v>
      </c>
      <c r="F40" s="185">
        <f>F41</f>
        <v>21661336</v>
      </c>
    </row>
    <row r="41" spans="1:6" ht="46.5" customHeight="1" outlineLevel="5">
      <c r="A41" s="182" t="s">
        <v>509</v>
      </c>
      <c r="B41" s="181" t="s">
        <v>515</v>
      </c>
      <c r="C41" s="181" t="s">
        <v>31</v>
      </c>
      <c r="D41" s="181" t="s">
        <v>510</v>
      </c>
      <c r="E41" s="181" t="s">
        <v>6</v>
      </c>
      <c r="F41" s="185">
        <f>F42+F44</f>
        <v>21661336</v>
      </c>
    </row>
    <row r="42" spans="1:6" ht="75" outlineLevel="6">
      <c r="A42" s="182" t="s">
        <v>11</v>
      </c>
      <c r="B42" s="181" t="s">
        <v>515</v>
      </c>
      <c r="C42" s="181" t="s">
        <v>31</v>
      </c>
      <c r="D42" s="181" t="s">
        <v>510</v>
      </c>
      <c r="E42" s="181" t="s">
        <v>12</v>
      </c>
      <c r="F42" s="185">
        <f>F43</f>
        <v>21569336</v>
      </c>
    </row>
    <row r="43" spans="1:6" ht="37.5" outlineLevel="7">
      <c r="A43" s="182" t="s">
        <v>13</v>
      </c>
      <c r="B43" s="181" t="s">
        <v>515</v>
      </c>
      <c r="C43" s="181" t="s">
        <v>31</v>
      </c>
      <c r="D43" s="181" t="s">
        <v>510</v>
      </c>
      <c r="E43" s="181" t="s">
        <v>14</v>
      </c>
      <c r="F43" s="241">
        <f>потребность!I47</f>
        <v>21569336</v>
      </c>
    </row>
    <row r="44" spans="1:6" ht="37.5" outlineLevel="6">
      <c r="A44" s="182" t="s">
        <v>15</v>
      </c>
      <c r="B44" s="181" t="s">
        <v>515</v>
      </c>
      <c r="C44" s="181" t="s">
        <v>31</v>
      </c>
      <c r="D44" s="181" t="s">
        <v>510</v>
      </c>
      <c r="E44" s="181" t="s">
        <v>16</v>
      </c>
      <c r="F44" s="185">
        <f>F45</f>
        <v>92000</v>
      </c>
    </row>
    <row r="45" spans="1:6" ht="21" customHeight="1" outlineLevel="7">
      <c r="A45" s="182" t="s">
        <v>17</v>
      </c>
      <c r="B45" s="181" t="s">
        <v>515</v>
      </c>
      <c r="C45" s="181" t="s">
        <v>31</v>
      </c>
      <c r="D45" s="181" t="s">
        <v>510</v>
      </c>
      <c r="E45" s="181" t="s">
        <v>18</v>
      </c>
      <c r="F45" s="241">
        <v>92000</v>
      </c>
    </row>
    <row r="46" spans="1:6" ht="18.75" outlineLevel="7">
      <c r="A46" s="182" t="s">
        <v>261</v>
      </c>
      <c r="B46" s="181" t="s">
        <v>515</v>
      </c>
      <c r="C46" s="181" t="s">
        <v>262</v>
      </c>
      <c r="D46" s="181" t="s">
        <v>126</v>
      </c>
      <c r="E46" s="181" t="s">
        <v>6</v>
      </c>
      <c r="F46" s="206">
        <f>F47</f>
        <v>193185</v>
      </c>
    </row>
    <row r="47" spans="1:6" ht="37.5" outlineLevel="7">
      <c r="A47" s="182" t="s">
        <v>132</v>
      </c>
      <c r="B47" s="181" t="s">
        <v>515</v>
      </c>
      <c r="C47" s="181" t="s">
        <v>262</v>
      </c>
      <c r="D47" s="181" t="s">
        <v>127</v>
      </c>
      <c r="E47" s="181" t="s">
        <v>6</v>
      </c>
      <c r="F47" s="206">
        <f>F49</f>
        <v>193185</v>
      </c>
    </row>
    <row r="48" spans="1:6" ht="18.75" outlineLevel="7">
      <c r="A48" s="182" t="s">
        <v>278</v>
      </c>
      <c r="B48" s="181" t="s">
        <v>515</v>
      </c>
      <c r="C48" s="181" t="s">
        <v>262</v>
      </c>
      <c r="D48" s="181" t="s">
        <v>277</v>
      </c>
      <c r="E48" s="181" t="s">
        <v>6</v>
      </c>
      <c r="F48" s="206">
        <f>F49</f>
        <v>193185</v>
      </c>
    </row>
    <row r="49" spans="1:6" ht="95.25" customHeight="1" outlineLevel="7">
      <c r="A49" s="182" t="s">
        <v>413</v>
      </c>
      <c r="B49" s="181" t="s">
        <v>515</v>
      </c>
      <c r="C49" s="181" t="s">
        <v>262</v>
      </c>
      <c r="D49" s="181" t="s">
        <v>286</v>
      </c>
      <c r="E49" s="181" t="s">
        <v>6</v>
      </c>
      <c r="F49" s="206">
        <f>F50</f>
        <v>193185</v>
      </c>
    </row>
    <row r="50" spans="1:6" ht="37.5" outlineLevel="7">
      <c r="A50" s="182" t="s">
        <v>15</v>
      </c>
      <c r="B50" s="181" t="s">
        <v>515</v>
      </c>
      <c r="C50" s="181" t="s">
        <v>262</v>
      </c>
      <c r="D50" s="181" t="s">
        <v>286</v>
      </c>
      <c r="E50" s="181" t="s">
        <v>16</v>
      </c>
      <c r="F50" s="206">
        <f>F51</f>
        <v>193185</v>
      </c>
    </row>
    <row r="51" spans="1:6" ht="19.5" customHeight="1" outlineLevel="7">
      <c r="A51" s="182" t="s">
        <v>17</v>
      </c>
      <c r="B51" s="181" t="s">
        <v>515</v>
      </c>
      <c r="C51" s="181" t="s">
        <v>262</v>
      </c>
      <c r="D51" s="181" t="s">
        <v>286</v>
      </c>
      <c r="E51" s="181" t="s">
        <v>18</v>
      </c>
      <c r="F51" s="185">
        <v>193185</v>
      </c>
    </row>
    <row r="52" spans="1:6" ht="36.75" customHeight="1" outlineLevel="2">
      <c r="A52" s="182" t="s">
        <v>9</v>
      </c>
      <c r="B52" s="181" t="s">
        <v>515</v>
      </c>
      <c r="C52" s="181" t="s">
        <v>10</v>
      </c>
      <c r="D52" s="181" t="s">
        <v>126</v>
      </c>
      <c r="E52" s="181" t="s">
        <v>6</v>
      </c>
      <c r="F52" s="185">
        <f>F53</f>
        <v>825175</v>
      </c>
    </row>
    <row r="53" spans="1:6" ht="37.5" outlineLevel="4">
      <c r="A53" s="182" t="s">
        <v>132</v>
      </c>
      <c r="B53" s="181" t="s">
        <v>515</v>
      </c>
      <c r="C53" s="181" t="s">
        <v>10</v>
      </c>
      <c r="D53" s="181" t="s">
        <v>127</v>
      </c>
      <c r="E53" s="181" t="s">
        <v>6</v>
      </c>
      <c r="F53" s="185">
        <f>F54</f>
        <v>825175</v>
      </c>
    </row>
    <row r="54" spans="1:6" ht="37.5" outlineLevel="5">
      <c r="A54" s="182" t="s">
        <v>513</v>
      </c>
      <c r="B54" s="181" t="s">
        <v>515</v>
      </c>
      <c r="C54" s="181" t="s">
        <v>10</v>
      </c>
      <c r="D54" s="181" t="s">
        <v>552</v>
      </c>
      <c r="E54" s="181" t="s">
        <v>6</v>
      </c>
      <c r="F54" s="185">
        <f>F55</f>
        <v>825175</v>
      </c>
    </row>
    <row r="55" spans="1:6" ht="75" outlineLevel="6">
      <c r="A55" s="182" t="s">
        <v>11</v>
      </c>
      <c r="B55" s="181" t="s">
        <v>515</v>
      </c>
      <c r="C55" s="181" t="s">
        <v>10</v>
      </c>
      <c r="D55" s="181" t="s">
        <v>552</v>
      </c>
      <c r="E55" s="181" t="s">
        <v>12</v>
      </c>
      <c r="F55" s="185">
        <f>F56</f>
        <v>825175</v>
      </c>
    </row>
    <row r="56" spans="1:6" ht="37.5" outlineLevel="7">
      <c r="A56" s="182" t="s">
        <v>13</v>
      </c>
      <c r="B56" s="181" t="s">
        <v>515</v>
      </c>
      <c r="C56" s="181" t="s">
        <v>10</v>
      </c>
      <c r="D56" s="181" t="s">
        <v>552</v>
      </c>
      <c r="E56" s="181" t="s">
        <v>14</v>
      </c>
      <c r="F56" s="185">
        <v>825175</v>
      </c>
    </row>
    <row r="57" spans="1:6" ht="18.75" outlineLevel="7">
      <c r="A57" s="182" t="s">
        <v>720</v>
      </c>
      <c r="B57" s="181" t="s">
        <v>515</v>
      </c>
      <c r="C57" s="181" t="s">
        <v>717</v>
      </c>
      <c r="D57" s="181" t="s">
        <v>126</v>
      </c>
      <c r="E57" s="181" t="s">
        <v>6</v>
      </c>
      <c r="F57" s="185">
        <f>F58</f>
        <v>27868850</v>
      </c>
    </row>
    <row r="58" spans="1:6" ht="37.5" outlineLevel="7">
      <c r="A58" s="182" t="s">
        <v>132</v>
      </c>
      <c r="B58" s="181" t="s">
        <v>515</v>
      </c>
      <c r="C58" s="181" t="s">
        <v>717</v>
      </c>
      <c r="D58" s="181" t="s">
        <v>127</v>
      </c>
      <c r="E58" s="181" t="s">
        <v>6</v>
      </c>
      <c r="F58" s="185">
        <f>F59</f>
        <v>27868850</v>
      </c>
    </row>
    <row r="59" spans="1:6" ht="37.5" outlineLevel="7">
      <c r="A59" s="182" t="s">
        <v>719</v>
      </c>
      <c r="B59" s="181" t="s">
        <v>515</v>
      </c>
      <c r="C59" s="181" t="s">
        <v>717</v>
      </c>
      <c r="D59" s="181" t="s">
        <v>554</v>
      </c>
      <c r="E59" s="181" t="s">
        <v>6</v>
      </c>
      <c r="F59" s="185">
        <f>F60</f>
        <v>27868850</v>
      </c>
    </row>
    <row r="60" spans="1:6" ht="18.75" outlineLevel="7">
      <c r="A60" s="182" t="s">
        <v>19</v>
      </c>
      <c r="B60" s="181" t="s">
        <v>515</v>
      </c>
      <c r="C60" s="181" t="s">
        <v>717</v>
      </c>
      <c r="D60" s="181" t="s">
        <v>554</v>
      </c>
      <c r="E60" s="181" t="s">
        <v>20</v>
      </c>
      <c r="F60" s="185">
        <f>F61</f>
        <v>27868850</v>
      </c>
    </row>
    <row r="61" spans="1:6" ht="18.75" outlineLevel="7">
      <c r="A61" s="182" t="s">
        <v>718</v>
      </c>
      <c r="B61" s="181" t="s">
        <v>515</v>
      </c>
      <c r="C61" s="181" t="s">
        <v>717</v>
      </c>
      <c r="D61" s="181" t="s">
        <v>554</v>
      </c>
      <c r="E61" s="181" t="s">
        <v>716</v>
      </c>
      <c r="F61" s="185">
        <f>потребность!L65</f>
        <v>27868850</v>
      </c>
    </row>
    <row r="62" spans="1:6" ht="18.75" outlineLevel="2">
      <c r="A62" s="182" t="s">
        <v>23</v>
      </c>
      <c r="B62" s="181" t="s">
        <v>515</v>
      </c>
      <c r="C62" s="181" t="s">
        <v>24</v>
      </c>
      <c r="D62" s="181" t="s">
        <v>126</v>
      </c>
      <c r="E62" s="181" t="s">
        <v>6</v>
      </c>
      <c r="F62" s="185">
        <f>F63+F86+F99+F91+F106</f>
        <v>69048776.42</v>
      </c>
    </row>
    <row r="63" spans="1:8" s="72" customFormat="1" ht="37.5" customHeight="1" outlineLevel="3">
      <c r="A63" s="219" t="s">
        <v>382</v>
      </c>
      <c r="B63" s="220" t="s">
        <v>515</v>
      </c>
      <c r="C63" s="220" t="s">
        <v>24</v>
      </c>
      <c r="D63" s="220" t="s">
        <v>128</v>
      </c>
      <c r="E63" s="220" t="s">
        <v>6</v>
      </c>
      <c r="F63" s="191">
        <f>F64+F71+F79</f>
        <v>23047935</v>
      </c>
      <c r="G63" s="73"/>
      <c r="H63" s="73"/>
    </row>
    <row r="64" spans="1:6" ht="39" customHeight="1" outlineLevel="7">
      <c r="A64" s="182" t="s">
        <v>214</v>
      </c>
      <c r="B64" s="181" t="s">
        <v>515</v>
      </c>
      <c r="C64" s="181" t="s">
        <v>24</v>
      </c>
      <c r="D64" s="181" t="s">
        <v>316</v>
      </c>
      <c r="E64" s="181" t="s">
        <v>6</v>
      </c>
      <c r="F64" s="206">
        <f>F65+F68</f>
        <v>795385</v>
      </c>
    </row>
    <row r="65" spans="1:6" ht="18.75" outlineLevel="7">
      <c r="A65" s="182" t="s">
        <v>322</v>
      </c>
      <c r="B65" s="181" t="s">
        <v>515</v>
      </c>
      <c r="C65" s="181" t="s">
        <v>24</v>
      </c>
      <c r="D65" s="181" t="s">
        <v>317</v>
      </c>
      <c r="E65" s="181" t="s">
        <v>6</v>
      </c>
      <c r="F65" s="206">
        <f>F66</f>
        <v>745385</v>
      </c>
    </row>
    <row r="66" spans="1:6" ht="37.5" outlineLevel="7">
      <c r="A66" s="182" t="s">
        <v>15</v>
      </c>
      <c r="B66" s="181" t="s">
        <v>515</v>
      </c>
      <c r="C66" s="181" t="s">
        <v>24</v>
      </c>
      <c r="D66" s="181" t="s">
        <v>317</v>
      </c>
      <c r="E66" s="181" t="s">
        <v>16</v>
      </c>
      <c r="F66" s="185">
        <f>F67</f>
        <v>745385</v>
      </c>
    </row>
    <row r="67" spans="1:6" ht="21" customHeight="1" outlineLevel="7">
      <c r="A67" s="182" t="s">
        <v>17</v>
      </c>
      <c r="B67" s="181" t="s">
        <v>515</v>
      </c>
      <c r="C67" s="181" t="s">
        <v>24</v>
      </c>
      <c r="D67" s="181" t="s">
        <v>317</v>
      </c>
      <c r="E67" s="181" t="s">
        <v>18</v>
      </c>
      <c r="F67" s="206">
        <v>745385</v>
      </c>
    </row>
    <row r="68" spans="1:6" ht="18.75" outlineLevel="7">
      <c r="A68" s="182" t="s">
        <v>323</v>
      </c>
      <c r="B68" s="181" t="s">
        <v>515</v>
      </c>
      <c r="C68" s="181" t="s">
        <v>24</v>
      </c>
      <c r="D68" s="181" t="s">
        <v>324</v>
      </c>
      <c r="E68" s="181" t="s">
        <v>6</v>
      </c>
      <c r="F68" s="206">
        <f>F69</f>
        <v>50000</v>
      </c>
    </row>
    <row r="69" spans="1:6" ht="37.5" outlineLevel="7">
      <c r="A69" s="182" t="s">
        <v>15</v>
      </c>
      <c r="B69" s="181" t="s">
        <v>515</v>
      </c>
      <c r="C69" s="181" t="s">
        <v>24</v>
      </c>
      <c r="D69" s="181" t="s">
        <v>324</v>
      </c>
      <c r="E69" s="181" t="s">
        <v>16</v>
      </c>
      <c r="F69" s="185">
        <f>F70</f>
        <v>50000</v>
      </c>
    </row>
    <row r="70" spans="1:6" ht="19.5" customHeight="1" outlineLevel="7">
      <c r="A70" s="182" t="s">
        <v>17</v>
      </c>
      <c r="B70" s="181" t="s">
        <v>515</v>
      </c>
      <c r="C70" s="181" t="s">
        <v>24</v>
      </c>
      <c r="D70" s="181" t="s">
        <v>324</v>
      </c>
      <c r="E70" s="181" t="s">
        <v>18</v>
      </c>
      <c r="F70" s="185">
        <v>50000</v>
      </c>
    </row>
    <row r="71" spans="1:6" ht="19.5" customHeight="1" outlineLevel="7">
      <c r="A71" s="182" t="s">
        <v>216</v>
      </c>
      <c r="B71" s="181" t="s">
        <v>515</v>
      </c>
      <c r="C71" s="181" t="s">
        <v>24</v>
      </c>
      <c r="D71" s="181" t="s">
        <v>232</v>
      </c>
      <c r="E71" s="181" t="s">
        <v>6</v>
      </c>
      <c r="F71" s="206">
        <f>F72</f>
        <v>20801450</v>
      </c>
    </row>
    <row r="72" spans="1:6" ht="37.5" outlineLevel="5">
      <c r="A72" s="182" t="s">
        <v>33</v>
      </c>
      <c r="B72" s="181" t="s">
        <v>515</v>
      </c>
      <c r="C72" s="181" t="s">
        <v>24</v>
      </c>
      <c r="D72" s="181" t="s">
        <v>130</v>
      </c>
      <c r="E72" s="181" t="s">
        <v>6</v>
      </c>
      <c r="F72" s="185">
        <f>F73+F75+F77</f>
        <v>20801450</v>
      </c>
    </row>
    <row r="73" spans="1:6" ht="75" outlineLevel="6">
      <c r="A73" s="182" t="s">
        <v>11</v>
      </c>
      <c r="B73" s="181" t="s">
        <v>515</v>
      </c>
      <c r="C73" s="181" t="s">
        <v>24</v>
      </c>
      <c r="D73" s="181" t="s">
        <v>130</v>
      </c>
      <c r="E73" s="181" t="s">
        <v>12</v>
      </c>
      <c r="F73" s="185">
        <f>F74</f>
        <v>11000000</v>
      </c>
    </row>
    <row r="74" spans="1:6" ht="18.75" outlineLevel="7">
      <c r="A74" s="182" t="s">
        <v>34</v>
      </c>
      <c r="B74" s="181" t="s">
        <v>515</v>
      </c>
      <c r="C74" s="181" t="s">
        <v>24</v>
      </c>
      <c r="D74" s="181" t="s">
        <v>130</v>
      </c>
      <c r="E74" s="181" t="s">
        <v>35</v>
      </c>
      <c r="F74" s="206">
        <f>потребность!I78</f>
        <v>11000000</v>
      </c>
    </row>
    <row r="75" spans="1:6" ht="37.5" outlineLevel="6">
      <c r="A75" s="182" t="s">
        <v>15</v>
      </c>
      <c r="B75" s="181" t="s">
        <v>515</v>
      </c>
      <c r="C75" s="181" t="s">
        <v>24</v>
      </c>
      <c r="D75" s="181" t="s">
        <v>130</v>
      </c>
      <c r="E75" s="181" t="s">
        <v>16</v>
      </c>
      <c r="F75" s="185">
        <f>F76</f>
        <v>9000000</v>
      </c>
    </row>
    <row r="76" spans="1:6" ht="21" customHeight="1" outlineLevel="7">
      <c r="A76" s="182" t="s">
        <v>17</v>
      </c>
      <c r="B76" s="181" t="s">
        <v>515</v>
      </c>
      <c r="C76" s="181" t="s">
        <v>24</v>
      </c>
      <c r="D76" s="181" t="s">
        <v>130</v>
      </c>
      <c r="E76" s="181" t="s">
        <v>18</v>
      </c>
      <c r="F76" s="206">
        <f>потребность!I80</f>
        <v>9000000</v>
      </c>
    </row>
    <row r="77" spans="1:6" ht="18.75" outlineLevel="6">
      <c r="A77" s="182" t="s">
        <v>19</v>
      </c>
      <c r="B77" s="181" t="s">
        <v>515</v>
      </c>
      <c r="C77" s="181" t="s">
        <v>24</v>
      </c>
      <c r="D77" s="181" t="s">
        <v>130</v>
      </c>
      <c r="E77" s="181" t="s">
        <v>20</v>
      </c>
      <c r="F77" s="185">
        <f>F78</f>
        <v>801450</v>
      </c>
    </row>
    <row r="78" spans="1:6" ht="18.75" outlineLevel="7">
      <c r="A78" s="182" t="s">
        <v>21</v>
      </c>
      <c r="B78" s="181" t="s">
        <v>515</v>
      </c>
      <c r="C78" s="181" t="s">
        <v>24</v>
      </c>
      <c r="D78" s="181" t="s">
        <v>130</v>
      </c>
      <c r="E78" s="181" t="s">
        <v>22</v>
      </c>
      <c r="F78" s="241">
        <v>801450</v>
      </c>
    </row>
    <row r="79" spans="1:6" ht="18" customHeight="1" outlineLevel="7">
      <c r="A79" s="182" t="s">
        <v>774</v>
      </c>
      <c r="B79" s="181" t="s">
        <v>515</v>
      </c>
      <c r="C79" s="181" t="s">
        <v>24</v>
      </c>
      <c r="D79" s="181" t="s">
        <v>714</v>
      </c>
      <c r="E79" s="181" t="s">
        <v>6</v>
      </c>
      <c r="F79" s="185">
        <f>F80+F83</f>
        <v>1451100</v>
      </c>
    </row>
    <row r="80" spans="1:6" ht="37.5" hidden="1" outlineLevel="7">
      <c r="A80" s="34" t="s">
        <v>742</v>
      </c>
      <c r="B80" s="181" t="s">
        <v>515</v>
      </c>
      <c r="C80" s="181" t="s">
        <v>24</v>
      </c>
      <c r="D80" s="181" t="s">
        <v>713</v>
      </c>
      <c r="E80" s="181" t="s">
        <v>6</v>
      </c>
      <c r="F80" s="185">
        <f>F81</f>
        <v>0</v>
      </c>
    </row>
    <row r="81" spans="1:6" ht="37.5" hidden="1" outlineLevel="7">
      <c r="A81" s="182" t="s">
        <v>15</v>
      </c>
      <c r="B81" s="181" t="s">
        <v>515</v>
      </c>
      <c r="C81" s="181" t="s">
        <v>24</v>
      </c>
      <c r="D81" s="181" t="s">
        <v>713</v>
      </c>
      <c r="E81" s="181" t="s">
        <v>16</v>
      </c>
      <c r="F81" s="185">
        <f>F82</f>
        <v>0</v>
      </c>
    </row>
    <row r="82" spans="1:6" ht="37.5" hidden="1" outlineLevel="7">
      <c r="A82" s="182" t="s">
        <v>17</v>
      </c>
      <c r="B82" s="181" t="s">
        <v>515</v>
      </c>
      <c r="C82" s="181" t="s">
        <v>24</v>
      </c>
      <c r="D82" s="181" t="s">
        <v>713</v>
      </c>
      <c r="E82" s="181" t="s">
        <v>18</v>
      </c>
      <c r="F82" s="241">
        <v>0</v>
      </c>
    </row>
    <row r="83" spans="1:6" ht="37.5" outlineLevel="7">
      <c r="A83" s="182" t="s">
        <v>712</v>
      </c>
      <c r="B83" s="181" t="s">
        <v>515</v>
      </c>
      <c r="C83" s="181" t="s">
        <v>24</v>
      </c>
      <c r="D83" s="181" t="s">
        <v>711</v>
      </c>
      <c r="E83" s="181" t="s">
        <v>6</v>
      </c>
      <c r="F83" s="185">
        <f>F84</f>
        <v>1451100</v>
      </c>
    </row>
    <row r="84" spans="1:6" ht="37.5" outlineLevel="7">
      <c r="A84" s="182" t="s">
        <v>15</v>
      </c>
      <c r="B84" s="181" t="s">
        <v>515</v>
      </c>
      <c r="C84" s="181" t="s">
        <v>24</v>
      </c>
      <c r="D84" s="181" t="s">
        <v>711</v>
      </c>
      <c r="E84" s="181" t="s">
        <v>16</v>
      </c>
      <c r="F84" s="185">
        <f>F85</f>
        <v>1451100</v>
      </c>
    </row>
    <row r="85" spans="1:6" ht="37.5" outlineLevel="7">
      <c r="A85" s="182" t="s">
        <v>17</v>
      </c>
      <c r="B85" s="181" t="s">
        <v>515</v>
      </c>
      <c r="C85" s="181" t="s">
        <v>24</v>
      </c>
      <c r="D85" s="181" t="s">
        <v>711</v>
      </c>
      <c r="E85" s="181" t="s">
        <v>18</v>
      </c>
      <c r="F85" s="241">
        <v>1451100</v>
      </c>
    </row>
    <row r="86" spans="1:8" s="72" customFormat="1" ht="37.5" outlineLevel="7">
      <c r="A86" s="219" t="s">
        <v>434</v>
      </c>
      <c r="B86" s="220" t="s">
        <v>515</v>
      </c>
      <c r="C86" s="220" t="s">
        <v>24</v>
      </c>
      <c r="D86" s="220" t="s">
        <v>131</v>
      </c>
      <c r="E86" s="220" t="s">
        <v>6</v>
      </c>
      <c r="F86" s="191">
        <f>F87</f>
        <v>50000</v>
      </c>
      <c r="G86" s="73"/>
      <c r="H86" s="73"/>
    </row>
    <row r="87" spans="1:6" ht="18.75" outlineLevel="7">
      <c r="A87" s="182" t="s">
        <v>325</v>
      </c>
      <c r="B87" s="181" t="s">
        <v>515</v>
      </c>
      <c r="C87" s="181" t="s">
        <v>24</v>
      </c>
      <c r="D87" s="181" t="s">
        <v>234</v>
      </c>
      <c r="E87" s="181" t="s">
        <v>6</v>
      </c>
      <c r="F87" s="185">
        <f>F88</f>
        <v>50000</v>
      </c>
    </row>
    <row r="88" spans="1:6" ht="37.5" outlineLevel="7">
      <c r="A88" s="182" t="s">
        <v>326</v>
      </c>
      <c r="B88" s="181" t="s">
        <v>515</v>
      </c>
      <c r="C88" s="181" t="s">
        <v>24</v>
      </c>
      <c r="D88" s="181" t="s">
        <v>327</v>
      </c>
      <c r="E88" s="181" t="s">
        <v>6</v>
      </c>
      <c r="F88" s="185">
        <f>F89</f>
        <v>50000</v>
      </c>
    </row>
    <row r="89" spans="1:6" ht="37.5" outlineLevel="7">
      <c r="A89" s="182" t="s">
        <v>15</v>
      </c>
      <c r="B89" s="181" t="s">
        <v>515</v>
      </c>
      <c r="C89" s="181" t="s">
        <v>24</v>
      </c>
      <c r="D89" s="181" t="s">
        <v>327</v>
      </c>
      <c r="E89" s="181" t="s">
        <v>16</v>
      </c>
      <c r="F89" s="185">
        <f>F90</f>
        <v>50000</v>
      </c>
    </row>
    <row r="90" spans="1:6" ht="21" customHeight="1" outlineLevel="7">
      <c r="A90" s="182" t="s">
        <v>17</v>
      </c>
      <c r="B90" s="181" t="s">
        <v>515</v>
      </c>
      <c r="C90" s="181" t="s">
        <v>24</v>
      </c>
      <c r="D90" s="181" t="s">
        <v>327</v>
      </c>
      <c r="E90" s="181" t="s">
        <v>18</v>
      </c>
      <c r="F90" s="206">
        <v>50000</v>
      </c>
    </row>
    <row r="91" spans="1:8" s="72" customFormat="1" ht="38.25" customHeight="1" outlineLevel="7">
      <c r="A91" s="219" t="s">
        <v>435</v>
      </c>
      <c r="B91" s="220" t="s">
        <v>515</v>
      </c>
      <c r="C91" s="220" t="s">
        <v>24</v>
      </c>
      <c r="D91" s="220" t="s">
        <v>318</v>
      </c>
      <c r="E91" s="220" t="s">
        <v>6</v>
      </c>
      <c r="F91" s="191">
        <f>F92</f>
        <v>1336498</v>
      </c>
      <c r="G91" s="73"/>
      <c r="H91" s="73"/>
    </row>
    <row r="92" spans="1:6" ht="21" customHeight="1" outlineLevel="7">
      <c r="A92" s="223" t="s">
        <v>328</v>
      </c>
      <c r="B92" s="181" t="s">
        <v>515</v>
      </c>
      <c r="C92" s="181" t="s">
        <v>24</v>
      </c>
      <c r="D92" s="181" t="s">
        <v>319</v>
      </c>
      <c r="E92" s="181" t="s">
        <v>6</v>
      </c>
      <c r="F92" s="185">
        <f>F93+F96</f>
        <v>1336498</v>
      </c>
    </row>
    <row r="93" spans="1:6" ht="37.5" customHeight="1" outlineLevel="7">
      <c r="A93" s="223" t="s">
        <v>329</v>
      </c>
      <c r="B93" s="181" t="s">
        <v>515</v>
      </c>
      <c r="C93" s="181" t="s">
        <v>24</v>
      </c>
      <c r="D93" s="181" t="s">
        <v>330</v>
      </c>
      <c r="E93" s="181" t="s">
        <v>6</v>
      </c>
      <c r="F93" s="185">
        <f>F94</f>
        <v>1292340.5</v>
      </c>
    </row>
    <row r="94" spans="1:6" ht="37.5" outlineLevel="7">
      <c r="A94" s="182" t="s">
        <v>15</v>
      </c>
      <c r="B94" s="181" t="s">
        <v>515</v>
      </c>
      <c r="C94" s="181" t="s">
        <v>24</v>
      </c>
      <c r="D94" s="181" t="s">
        <v>330</v>
      </c>
      <c r="E94" s="181" t="s">
        <v>16</v>
      </c>
      <c r="F94" s="185">
        <f>F95</f>
        <v>1292340.5</v>
      </c>
    </row>
    <row r="95" spans="1:6" ht="18.75" customHeight="1" outlineLevel="7">
      <c r="A95" s="182" t="s">
        <v>17</v>
      </c>
      <c r="B95" s="181" t="s">
        <v>515</v>
      </c>
      <c r="C95" s="181" t="s">
        <v>24</v>
      </c>
      <c r="D95" s="181" t="s">
        <v>330</v>
      </c>
      <c r="E95" s="181" t="s">
        <v>18</v>
      </c>
      <c r="F95" s="206">
        <f>потребность!I99</f>
        <v>1292340.5</v>
      </c>
    </row>
    <row r="96" spans="1:6" ht="37.5" outlineLevel="7">
      <c r="A96" s="223" t="s">
        <v>331</v>
      </c>
      <c r="B96" s="181" t="s">
        <v>515</v>
      </c>
      <c r="C96" s="181" t="s">
        <v>24</v>
      </c>
      <c r="D96" s="181" t="s">
        <v>320</v>
      </c>
      <c r="E96" s="181" t="s">
        <v>6</v>
      </c>
      <c r="F96" s="185">
        <f>F97</f>
        <v>44157.5</v>
      </c>
    </row>
    <row r="97" spans="1:6" ht="37.5" outlineLevel="7">
      <c r="A97" s="182" t="s">
        <v>15</v>
      </c>
      <c r="B97" s="181" t="s">
        <v>515</v>
      </c>
      <c r="C97" s="181" t="s">
        <v>24</v>
      </c>
      <c r="D97" s="181" t="s">
        <v>320</v>
      </c>
      <c r="E97" s="181" t="s">
        <v>16</v>
      </c>
      <c r="F97" s="185">
        <f>F98</f>
        <v>44157.5</v>
      </c>
    </row>
    <row r="98" spans="1:6" ht="19.5" customHeight="1" outlineLevel="7">
      <c r="A98" s="182" t="s">
        <v>17</v>
      </c>
      <c r="B98" s="181" t="s">
        <v>515</v>
      </c>
      <c r="C98" s="181" t="s">
        <v>24</v>
      </c>
      <c r="D98" s="181" t="s">
        <v>320</v>
      </c>
      <c r="E98" s="181" t="s">
        <v>18</v>
      </c>
      <c r="F98" s="185">
        <v>44157.5</v>
      </c>
    </row>
    <row r="99" spans="1:8" s="72" customFormat="1" ht="56.25" outlineLevel="7">
      <c r="A99" s="219" t="s">
        <v>383</v>
      </c>
      <c r="B99" s="220" t="s">
        <v>515</v>
      </c>
      <c r="C99" s="220" t="s">
        <v>24</v>
      </c>
      <c r="D99" s="220" t="s">
        <v>332</v>
      </c>
      <c r="E99" s="220" t="s">
        <v>6</v>
      </c>
      <c r="F99" s="191">
        <f>F100</f>
        <v>1600000</v>
      </c>
      <c r="G99" s="73"/>
      <c r="H99" s="73"/>
    </row>
    <row r="100" spans="1:6" ht="37.5" outlineLevel="7">
      <c r="A100" s="182" t="s">
        <v>215</v>
      </c>
      <c r="B100" s="181" t="s">
        <v>515</v>
      </c>
      <c r="C100" s="181" t="s">
        <v>24</v>
      </c>
      <c r="D100" s="181" t="s">
        <v>333</v>
      </c>
      <c r="E100" s="181" t="s">
        <v>6</v>
      </c>
      <c r="F100" s="185">
        <f>F101</f>
        <v>1600000</v>
      </c>
    </row>
    <row r="101" spans="1:6" ht="56.25" outlineLevel="5">
      <c r="A101" s="182" t="s">
        <v>32</v>
      </c>
      <c r="B101" s="181" t="s">
        <v>515</v>
      </c>
      <c r="C101" s="181" t="s">
        <v>24</v>
      </c>
      <c r="D101" s="181" t="s">
        <v>334</v>
      </c>
      <c r="E101" s="181" t="s">
        <v>6</v>
      </c>
      <c r="F101" s="185">
        <f>F102+F104</f>
        <v>1600000</v>
      </c>
    </row>
    <row r="102" spans="1:6" ht="37.5" outlineLevel="6">
      <c r="A102" s="182" t="s">
        <v>15</v>
      </c>
      <c r="B102" s="181" t="s">
        <v>515</v>
      </c>
      <c r="C102" s="181" t="s">
        <v>24</v>
      </c>
      <c r="D102" s="181" t="s">
        <v>334</v>
      </c>
      <c r="E102" s="181" t="s">
        <v>16</v>
      </c>
      <c r="F102" s="185">
        <f>F103</f>
        <v>1460000</v>
      </c>
    </row>
    <row r="103" spans="1:6" ht="20.25" customHeight="1" outlineLevel="7">
      <c r="A103" s="182" t="s">
        <v>17</v>
      </c>
      <c r="B103" s="181" t="s">
        <v>515</v>
      </c>
      <c r="C103" s="181" t="s">
        <v>24</v>
      </c>
      <c r="D103" s="181" t="s">
        <v>334</v>
      </c>
      <c r="E103" s="181" t="s">
        <v>18</v>
      </c>
      <c r="F103" s="185">
        <f>1460000</f>
        <v>1460000</v>
      </c>
    </row>
    <row r="104" spans="1:6" ht="18.75" outlineLevel="6">
      <c r="A104" s="182" t="s">
        <v>19</v>
      </c>
      <c r="B104" s="181" t="s">
        <v>515</v>
      </c>
      <c r="C104" s="181" t="s">
        <v>24</v>
      </c>
      <c r="D104" s="181" t="s">
        <v>334</v>
      </c>
      <c r="E104" s="181" t="s">
        <v>20</v>
      </c>
      <c r="F104" s="185">
        <f>F105</f>
        <v>140000</v>
      </c>
    </row>
    <row r="105" spans="1:6" ht="18.75" outlineLevel="7">
      <c r="A105" s="182" t="s">
        <v>21</v>
      </c>
      <c r="B105" s="181" t="s">
        <v>515</v>
      </c>
      <c r="C105" s="181" t="s">
        <v>24</v>
      </c>
      <c r="D105" s="181" t="s">
        <v>334</v>
      </c>
      <c r="E105" s="181" t="s">
        <v>22</v>
      </c>
      <c r="F105" s="206">
        <v>140000</v>
      </c>
    </row>
    <row r="106" spans="1:6" ht="37.5" outlineLevel="3">
      <c r="A106" s="182" t="s">
        <v>132</v>
      </c>
      <c r="B106" s="181" t="s">
        <v>515</v>
      </c>
      <c r="C106" s="181" t="s">
        <v>24</v>
      </c>
      <c r="D106" s="181" t="s">
        <v>127</v>
      </c>
      <c r="E106" s="181" t="s">
        <v>6</v>
      </c>
      <c r="F106" s="185">
        <f>F124+F107+F121+F112</f>
        <v>43014343.42</v>
      </c>
    </row>
    <row r="107" spans="1:6" ht="56.25" outlineLevel="5">
      <c r="A107" s="182" t="s">
        <v>509</v>
      </c>
      <c r="B107" s="181" t="s">
        <v>515</v>
      </c>
      <c r="C107" s="181" t="s">
        <v>24</v>
      </c>
      <c r="D107" s="181" t="s">
        <v>510</v>
      </c>
      <c r="E107" s="181" t="s">
        <v>6</v>
      </c>
      <c r="F107" s="185">
        <f>F108+F110</f>
        <v>35005140.49</v>
      </c>
    </row>
    <row r="108" spans="1:6" ht="75" outlineLevel="6">
      <c r="A108" s="182" t="s">
        <v>11</v>
      </c>
      <c r="B108" s="181" t="s">
        <v>515</v>
      </c>
      <c r="C108" s="181" t="s">
        <v>24</v>
      </c>
      <c r="D108" s="181" t="s">
        <v>510</v>
      </c>
      <c r="E108" s="181" t="s">
        <v>12</v>
      </c>
      <c r="F108" s="185">
        <f>F109</f>
        <v>34985140.49</v>
      </c>
    </row>
    <row r="109" spans="1:6" ht="37.5" outlineLevel="7">
      <c r="A109" s="182" t="s">
        <v>13</v>
      </c>
      <c r="B109" s="181" t="s">
        <v>515</v>
      </c>
      <c r="C109" s="181" t="s">
        <v>24</v>
      </c>
      <c r="D109" s="181" t="s">
        <v>510</v>
      </c>
      <c r="E109" s="181" t="s">
        <v>14</v>
      </c>
      <c r="F109" s="185">
        <f>потребность!I113</f>
        <v>34985140.49</v>
      </c>
    </row>
    <row r="110" spans="1:6" ht="37.5" outlineLevel="7">
      <c r="A110" s="182" t="s">
        <v>15</v>
      </c>
      <c r="B110" s="181" t="s">
        <v>515</v>
      </c>
      <c r="C110" s="181" t="s">
        <v>24</v>
      </c>
      <c r="D110" s="181" t="s">
        <v>510</v>
      </c>
      <c r="E110" s="181" t="s">
        <v>16</v>
      </c>
      <c r="F110" s="206">
        <f>F111</f>
        <v>20000</v>
      </c>
    </row>
    <row r="111" spans="1:6" ht="18.75" customHeight="1" outlineLevel="7">
      <c r="A111" s="182" t="s">
        <v>17</v>
      </c>
      <c r="B111" s="181" t="s">
        <v>515</v>
      </c>
      <c r="C111" s="181" t="s">
        <v>24</v>
      </c>
      <c r="D111" s="181" t="s">
        <v>510</v>
      </c>
      <c r="E111" s="181" t="s">
        <v>18</v>
      </c>
      <c r="F111" s="185">
        <v>20000</v>
      </c>
    </row>
    <row r="112" spans="1:6" ht="39" customHeight="1" outlineLevel="7">
      <c r="A112" s="182" t="s">
        <v>710</v>
      </c>
      <c r="B112" s="181" t="s">
        <v>515</v>
      </c>
      <c r="C112" s="181" t="s">
        <v>24</v>
      </c>
      <c r="D112" s="181" t="s">
        <v>708</v>
      </c>
      <c r="E112" s="181" t="s">
        <v>6</v>
      </c>
      <c r="F112" s="185">
        <f>F113</f>
        <v>460000</v>
      </c>
    </row>
    <row r="113" spans="1:6" ht="18.75" customHeight="1" outlineLevel="7">
      <c r="A113" s="182" t="s">
        <v>19</v>
      </c>
      <c r="B113" s="181" t="s">
        <v>515</v>
      </c>
      <c r="C113" s="181" t="s">
        <v>24</v>
      </c>
      <c r="D113" s="181" t="s">
        <v>708</v>
      </c>
      <c r="E113" s="181" t="s">
        <v>20</v>
      </c>
      <c r="F113" s="185">
        <f>F114+F115</f>
        <v>460000</v>
      </c>
    </row>
    <row r="114" spans="1:6" ht="18.75" customHeight="1" hidden="1" outlineLevel="7">
      <c r="A114" s="182" t="s">
        <v>740</v>
      </c>
      <c r="B114" s="181" t="s">
        <v>515</v>
      </c>
      <c r="C114" s="181" t="s">
        <v>24</v>
      </c>
      <c r="D114" s="181" t="s">
        <v>708</v>
      </c>
      <c r="E114" s="228" t="s">
        <v>741</v>
      </c>
      <c r="F114" s="185">
        <v>0</v>
      </c>
    </row>
    <row r="115" spans="1:6" ht="17.25" customHeight="1" outlineLevel="7">
      <c r="A115" s="182" t="s">
        <v>709</v>
      </c>
      <c r="B115" s="181" t="s">
        <v>515</v>
      </c>
      <c r="C115" s="181" t="s">
        <v>24</v>
      </c>
      <c r="D115" s="181" t="s">
        <v>708</v>
      </c>
      <c r="E115" s="181" t="s">
        <v>22</v>
      </c>
      <c r="F115" s="185">
        <f>150000+310000</f>
        <v>460000</v>
      </c>
    </row>
    <row r="116" spans="1:6" ht="36" customHeight="1" hidden="1" outlineLevel="7">
      <c r="A116" s="34" t="s">
        <v>622</v>
      </c>
      <c r="B116" s="181" t="s">
        <v>515</v>
      </c>
      <c r="C116" s="181" t="s">
        <v>24</v>
      </c>
      <c r="D116" s="181" t="s">
        <v>623</v>
      </c>
      <c r="E116" s="181" t="s">
        <v>6</v>
      </c>
      <c r="F116" s="185">
        <f>F117</f>
        <v>0</v>
      </c>
    </row>
    <row r="117" spans="1:6" ht="18.75" customHeight="1" hidden="1" outlineLevel="7">
      <c r="A117" s="182" t="s">
        <v>15</v>
      </c>
      <c r="B117" s="181" t="s">
        <v>515</v>
      </c>
      <c r="C117" s="181" t="s">
        <v>24</v>
      </c>
      <c r="D117" s="181" t="s">
        <v>623</v>
      </c>
      <c r="E117" s="181" t="s">
        <v>16</v>
      </c>
      <c r="F117" s="185">
        <f>F118</f>
        <v>0</v>
      </c>
    </row>
    <row r="118" spans="1:6" ht="18.75" customHeight="1" hidden="1" outlineLevel="7">
      <c r="A118" s="182" t="s">
        <v>17</v>
      </c>
      <c r="B118" s="181" t="s">
        <v>515</v>
      </c>
      <c r="C118" s="181" t="s">
        <v>24</v>
      </c>
      <c r="D118" s="181" t="s">
        <v>623</v>
      </c>
      <c r="E118" s="181" t="s">
        <v>18</v>
      </c>
      <c r="F118" s="185">
        <v>0</v>
      </c>
    </row>
    <row r="119" spans="1:6" ht="18.75" customHeight="1" hidden="1" outlineLevel="7">
      <c r="A119" s="182" t="s">
        <v>90</v>
      </c>
      <c r="B119" s="181" t="s">
        <v>515</v>
      </c>
      <c r="C119" s="181" t="s">
        <v>24</v>
      </c>
      <c r="D119" s="181" t="s">
        <v>623</v>
      </c>
      <c r="E119" s="181" t="s">
        <v>91</v>
      </c>
      <c r="F119" s="185">
        <f>F120</f>
        <v>0</v>
      </c>
    </row>
    <row r="120" spans="1:6" ht="38.25" customHeight="1" hidden="1" outlineLevel="7">
      <c r="A120" s="182" t="s">
        <v>97</v>
      </c>
      <c r="B120" s="181" t="s">
        <v>515</v>
      </c>
      <c r="C120" s="181" t="s">
        <v>24</v>
      </c>
      <c r="D120" s="181" t="s">
        <v>623</v>
      </c>
      <c r="E120" s="181" t="s">
        <v>98</v>
      </c>
      <c r="F120" s="185">
        <v>0</v>
      </c>
    </row>
    <row r="121" spans="1:6" ht="19.5" customHeight="1" outlineLevel="7">
      <c r="A121" s="182" t="s">
        <v>518</v>
      </c>
      <c r="B121" s="181" t="s">
        <v>515</v>
      </c>
      <c r="C121" s="181" t="s">
        <v>24</v>
      </c>
      <c r="D121" s="181" t="s">
        <v>517</v>
      </c>
      <c r="E121" s="181" t="s">
        <v>6</v>
      </c>
      <c r="F121" s="206">
        <f>F122</f>
        <v>200000</v>
      </c>
    </row>
    <row r="122" spans="1:6" ht="37.5" outlineLevel="7">
      <c r="A122" s="182" t="s">
        <v>15</v>
      </c>
      <c r="B122" s="181" t="s">
        <v>515</v>
      </c>
      <c r="C122" s="181" t="s">
        <v>24</v>
      </c>
      <c r="D122" s="181" t="s">
        <v>517</v>
      </c>
      <c r="E122" s="181" t="s">
        <v>16</v>
      </c>
      <c r="F122" s="206">
        <f>F123</f>
        <v>200000</v>
      </c>
    </row>
    <row r="123" spans="1:6" ht="20.25" customHeight="1" outlineLevel="7">
      <c r="A123" s="182" t="s">
        <v>17</v>
      </c>
      <c r="B123" s="181" t="s">
        <v>515</v>
      </c>
      <c r="C123" s="181" t="s">
        <v>24</v>
      </c>
      <c r="D123" s="181" t="s">
        <v>517</v>
      </c>
      <c r="E123" s="181" t="s">
        <v>18</v>
      </c>
      <c r="F123" s="185">
        <v>200000</v>
      </c>
    </row>
    <row r="124" spans="1:6" ht="18.75" outlineLevel="3">
      <c r="A124" s="182" t="s">
        <v>278</v>
      </c>
      <c r="B124" s="181" t="s">
        <v>515</v>
      </c>
      <c r="C124" s="181" t="s">
        <v>24</v>
      </c>
      <c r="D124" s="181" t="s">
        <v>277</v>
      </c>
      <c r="E124" s="181" t="s">
        <v>6</v>
      </c>
      <c r="F124" s="185">
        <f>F148+F125+F133+F138+F143+F130</f>
        <v>7349202.93</v>
      </c>
    </row>
    <row r="125" spans="1:6" ht="61.5" customHeight="1" outlineLevel="3">
      <c r="A125" s="209" t="s">
        <v>449</v>
      </c>
      <c r="B125" s="181" t="s">
        <v>515</v>
      </c>
      <c r="C125" s="181" t="s">
        <v>24</v>
      </c>
      <c r="D125" s="181" t="s">
        <v>279</v>
      </c>
      <c r="E125" s="181" t="s">
        <v>6</v>
      </c>
      <c r="F125" s="185">
        <f>F126+F128</f>
        <v>1414316</v>
      </c>
    </row>
    <row r="126" spans="1:6" ht="75" outlineLevel="3">
      <c r="A126" s="182" t="s">
        <v>11</v>
      </c>
      <c r="B126" s="181" t="s">
        <v>515</v>
      </c>
      <c r="C126" s="181" t="s">
        <v>24</v>
      </c>
      <c r="D126" s="181" t="s">
        <v>279</v>
      </c>
      <c r="E126" s="181" t="s">
        <v>12</v>
      </c>
      <c r="F126" s="185">
        <f>F127</f>
        <v>1399316</v>
      </c>
    </row>
    <row r="127" spans="1:6" ht="37.5" outlineLevel="3">
      <c r="A127" s="182" t="s">
        <v>13</v>
      </c>
      <c r="B127" s="181" t="s">
        <v>515</v>
      </c>
      <c r="C127" s="181" t="s">
        <v>24</v>
      </c>
      <c r="D127" s="181" t="s">
        <v>279</v>
      </c>
      <c r="E127" s="181" t="s">
        <v>14</v>
      </c>
      <c r="F127" s="185">
        <v>1399316</v>
      </c>
    </row>
    <row r="128" spans="1:6" ht="41.25" customHeight="1" outlineLevel="7">
      <c r="A128" s="182" t="s">
        <v>15</v>
      </c>
      <c r="B128" s="181" t="s">
        <v>515</v>
      </c>
      <c r="C128" s="181" t="s">
        <v>24</v>
      </c>
      <c r="D128" s="181" t="s">
        <v>279</v>
      </c>
      <c r="E128" s="181" t="s">
        <v>16</v>
      </c>
      <c r="F128" s="185">
        <f>F129</f>
        <v>15000</v>
      </c>
    </row>
    <row r="129" spans="1:6" ht="37.5" outlineLevel="7">
      <c r="A129" s="182" t="s">
        <v>17</v>
      </c>
      <c r="B129" s="181" t="s">
        <v>515</v>
      </c>
      <c r="C129" s="181" t="s">
        <v>24</v>
      </c>
      <c r="D129" s="181" t="s">
        <v>279</v>
      </c>
      <c r="E129" s="181" t="s">
        <v>18</v>
      </c>
      <c r="F129" s="185">
        <v>15000</v>
      </c>
    </row>
    <row r="130" spans="1:6" ht="75" outlineLevel="7">
      <c r="A130" s="182" t="s">
        <v>748</v>
      </c>
      <c r="B130" s="181" t="s">
        <v>515</v>
      </c>
      <c r="C130" s="181" t="s">
        <v>24</v>
      </c>
      <c r="D130" s="181" t="s">
        <v>747</v>
      </c>
      <c r="E130" s="181" t="s">
        <v>6</v>
      </c>
      <c r="F130" s="185">
        <f>F131</f>
        <v>353579</v>
      </c>
    </row>
    <row r="131" spans="1:6" ht="37.5" outlineLevel="7">
      <c r="A131" s="182" t="s">
        <v>13</v>
      </c>
      <c r="B131" s="181" t="s">
        <v>515</v>
      </c>
      <c r="C131" s="181" t="s">
        <v>24</v>
      </c>
      <c r="D131" s="181" t="s">
        <v>747</v>
      </c>
      <c r="E131" s="181" t="s">
        <v>12</v>
      </c>
      <c r="F131" s="185">
        <f>F132</f>
        <v>353579</v>
      </c>
    </row>
    <row r="132" spans="1:6" ht="20.25" customHeight="1" outlineLevel="7">
      <c r="A132" s="182" t="s">
        <v>15</v>
      </c>
      <c r="B132" s="181" t="s">
        <v>515</v>
      </c>
      <c r="C132" s="181" t="s">
        <v>24</v>
      </c>
      <c r="D132" s="181" t="s">
        <v>747</v>
      </c>
      <c r="E132" s="181" t="s">
        <v>14</v>
      </c>
      <c r="F132" s="185">
        <v>353579</v>
      </c>
    </row>
    <row r="133" spans="1:6" ht="24.75" customHeight="1" outlineLevel="7">
      <c r="A133" s="209" t="s">
        <v>595</v>
      </c>
      <c r="B133" s="181" t="s">
        <v>515</v>
      </c>
      <c r="C133" s="181" t="s">
        <v>24</v>
      </c>
      <c r="D133" s="181" t="s">
        <v>602</v>
      </c>
      <c r="E133" s="181" t="s">
        <v>6</v>
      </c>
      <c r="F133" s="185">
        <f>F134+F136</f>
        <v>2096028</v>
      </c>
    </row>
    <row r="134" spans="1:6" ht="39.75" customHeight="1" outlineLevel="7">
      <c r="A134" s="182" t="s">
        <v>11</v>
      </c>
      <c r="B134" s="181" t="s">
        <v>515</v>
      </c>
      <c r="C134" s="181" t="s">
        <v>24</v>
      </c>
      <c r="D134" s="181" t="s">
        <v>602</v>
      </c>
      <c r="E134" s="181" t="s">
        <v>12</v>
      </c>
      <c r="F134" s="185">
        <f>F135</f>
        <v>2081028</v>
      </c>
    </row>
    <row r="135" spans="1:6" ht="39.75" customHeight="1" outlineLevel="7">
      <c r="A135" s="182" t="s">
        <v>13</v>
      </c>
      <c r="B135" s="181" t="s">
        <v>515</v>
      </c>
      <c r="C135" s="181" t="s">
        <v>24</v>
      </c>
      <c r="D135" s="181" t="s">
        <v>602</v>
      </c>
      <c r="E135" s="181" t="s">
        <v>14</v>
      </c>
      <c r="F135" s="185">
        <v>2081028</v>
      </c>
    </row>
    <row r="136" spans="1:6" ht="37.5" outlineLevel="7">
      <c r="A136" s="182" t="s">
        <v>15</v>
      </c>
      <c r="B136" s="181" t="s">
        <v>515</v>
      </c>
      <c r="C136" s="181" t="s">
        <v>24</v>
      </c>
      <c r="D136" s="181" t="s">
        <v>602</v>
      </c>
      <c r="E136" s="181" t="s">
        <v>16</v>
      </c>
      <c r="F136" s="185">
        <f>F137</f>
        <v>15000</v>
      </c>
    </row>
    <row r="137" spans="1:6" ht="37.5" outlineLevel="7">
      <c r="A137" s="182" t="s">
        <v>17</v>
      </c>
      <c r="B137" s="181" t="s">
        <v>515</v>
      </c>
      <c r="C137" s="181" t="s">
        <v>24</v>
      </c>
      <c r="D137" s="181" t="s">
        <v>602</v>
      </c>
      <c r="E137" s="181" t="s">
        <v>18</v>
      </c>
      <c r="F137" s="185">
        <v>15000</v>
      </c>
    </row>
    <row r="138" spans="1:6" ht="59.25" customHeight="1" outlineLevel="7">
      <c r="A138" s="209" t="s">
        <v>385</v>
      </c>
      <c r="B138" s="181" t="s">
        <v>515</v>
      </c>
      <c r="C138" s="181" t="s">
        <v>24</v>
      </c>
      <c r="D138" s="181" t="s">
        <v>280</v>
      </c>
      <c r="E138" s="181" t="s">
        <v>6</v>
      </c>
      <c r="F138" s="185">
        <f>F139+F141</f>
        <v>830909</v>
      </c>
    </row>
    <row r="139" spans="1:6" ht="75" outlineLevel="7">
      <c r="A139" s="182" t="s">
        <v>11</v>
      </c>
      <c r="B139" s="181" t="s">
        <v>515</v>
      </c>
      <c r="C139" s="181" t="s">
        <v>24</v>
      </c>
      <c r="D139" s="181" t="s">
        <v>280</v>
      </c>
      <c r="E139" s="181" t="s">
        <v>12</v>
      </c>
      <c r="F139" s="185">
        <f>F140</f>
        <v>785909</v>
      </c>
    </row>
    <row r="140" spans="1:6" ht="21" customHeight="1" outlineLevel="7">
      <c r="A140" s="182" t="s">
        <v>13</v>
      </c>
      <c r="B140" s="181" t="s">
        <v>515</v>
      </c>
      <c r="C140" s="181" t="s">
        <v>24</v>
      </c>
      <c r="D140" s="181" t="s">
        <v>280</v>
      </c>
      <c r="E140" s="181" t="s">
        <v>14</v>
      </c>
      <c r="F140" s="241">
        <v>785909</v>
      </c>
    </row>
    <row r="141" spans="1:6" ht="45" customHeight="1" outlineLevel="7">
      <c r="A141" s="182" t="s">
        <v>15</v>
      </c>
      <c r="B141" s="181" t="s">
        <v>515</v>
      </c>
      <c r="C141" s="181" t="s">
        <v>24</v>
      </c>
      <c r="D141" s="181" t="s">
        <v>280</v>
      </c>
      <c r="E141" s="181" t="s">
        <v>16</v>
      </c>
      <c r="F141" s="185">
        <f>F142</f>
        <v>45000</v>
      </c>
    </row>
    <row r="142" spans="1:6" ht="37.5" outlineLevel="7">
      <c r="A142" s="182" t="s">
        <v>17</v>
      </c>
      <c r="B142" s="181" t="s">
        <v>515</v>
      </c>
      <c r="C142" s="181" t="s">
        <v>24</v>
      </c>
      <c r="D142" s="181" t="s">
        <v>280</v>
      </c>
      <c r="E142" s="181" t="s">
        <v>18</v>
      </c>
      <c r="F142" s="185">
        <v>45000</v>
      </c>
    </row>
    <row r="143" spans="1:6" ht="46.5" customHeight="1" outlineLevel="7">
      <c r="A143" s="182" t="s">
        <v>409</v>
      </c>
      <c r="B143" s="181" t="s">
        <v>515</v>
      </c>
      <c r="C143" s="181" t="s">
        <v>24</v>
      </c>
      <c r="D143" s="181" t="s">
        <v>410</v>
      </c>
      <c r="E143" s="181" t="s">
        <v>6</v>
      </c>
      <c r="F143" s="185">
        <f>F144+F146</f>
        <v>1950219</v>
      </c>
    </row>
    <row r="144" spans="1:6" ht="75" outlineLevel="7">
      <c r="A144" s="182" t="s">
        <v>11</v>
      </c>
      <c r="B144" s="181" t="s">
        <v>515</v>
      </c>
      <c r="C144" s="181" t="s">
        <v>24</v>
      </c>
      <c r="D144" s="181" t="s">
        <v>410</v>
      </c>
      <c r="E144" s="181" t="s">
        <v>12</v>
      </c>
      <c r="F144" s="185">
        <f>F145</f>
        <v>1792619</v>
      </c>
    </row>
    <row r="145" spans="1:6" ht="21" customHeight="1" outlineLevel="7">
      <c r="A145" s="182" t="s">
        <v>13</v>
      </c>
      <c r="B145" s="181" t="s">
        <v>515</v>
      </c>
      <c r="C145" s="181" t="s">
        <v>24</v>
      </c>
      <c r="D145" s="181" t="s">
        <v>410</v>
      </c>
      <c r="E145" s="181" t="s">
        <v>14</v>
      </c>
      <c r="F145" s="185">
        <v>1792619</v>
      </c>
    </row>
    <row r="146" spans="1:6" ht="38.25" customHeight="1" outlineLevel="7">
      <c r="A146" s="182" t="s">
        <v>15</v>
      </c>
      <c r="B146" s="181" t="s">
        <v>515</v>
      </c>
      <c r="C146" s="181" t="s">
        <v>24</v>
      </c>
      <c r="D146" s="181" t="s">
        <v>410</v>
      </c>
      <c r="E146" s="181" t="s">
        <v>16</v>
      </c>
      <c r="F146" s="185">
        <f>F147</f>
        <v>157600</v>
      </c>
    </row>
    <row r="147" spans="1:6" ht="37.5" outlineLevel="7">
      <c r="A147" s="182" t="s">
        <v>17</v>
      </c>
      <c r="B147" s="181" t="s">
        <v>515</v>
      </c>
      <c r="C147" s="181" t="s">
        <v>24</v>
      </c>
      <c r="D147" s="181" t="s">
        <v>410</v>
      </c>
      <c r="E147" s="181" t="s">
        <v>18</v>
      </c>
      <c r="F147" s="185">
        <v>157600</v>
      </c>
    </row>
    <row r="148" spans="1:6" ht="101.25" customHeight="1" outlineLevel="7">
      <c r="A148" s="209" t="s">
        <v>678</v>
      </c>
      <c r="B148" s="181" t="s">
        <v>515</v>
      </c>
      <c r="C148" s="181" t="s">
        <v>24</v>
      </c>
      <c r="D148" s="181" t="s">
        <v>296</v>
      </c>
      <c r="E148" s="181" t="s">
        <v>6</v>
      </c>
      <c r="F148" s="185">
        <f>F149+F151</f>
        <v>704151.93</v>
      </c>
    </row>
    <row r="149" spans="1:6" ht="75" outlineLevel="7">
      <c r="A149" s="182" t="s">
        <v>11</v>
      </c>
      <c r="B149" s="181" t="s">
        <v>515</v>
      </c>
      <c r="C149" s="181" t="s">
        <v>24</v>
      </c>
      <c r="D149" s="181" t="s">
        <v>296</v>
      </c>
      <c r="E149" s="181" t="s">
        <v>12</v>
      </c>
      <c r="F149" s="185">
        <f>F150</f>
        <v>644151.93</v>
      </c>
    </row>
    <row r="150" spans="1:6" ht="19.5" customHeight="1" outlineLevel="7">
      <c r="A150" s="182" t="s">
        <v>13</v>
      </c>
      <c r="B150" s="181" t="s">
        <v>515</v>
      </c>
      <c r="C150" s="181" t="s">
        <v>24</v>
      </c>
      <c r="D150" s="181" t="s">
        <v>296</v>
      </c>
      <c r="E150" s="181" t="s">
        <v>14</v>
      </c>
      <c r="F150" s="185">
        <v>644151.93</v>
      </c>
    </row>
    <row r="151" spans="1:6" ht="46.5" customHeight="1" outlineLevel="3">
      <c r="A151" s="182" t="s">
        <v>15</v>
      </c>
      <c r="B151" s="181" t="s">
        <v>515</v>
      </c>
      <c r="C151" s="181" t="s">
        <v>24</v>
      </c>
      <c r="D151" s="181" t="s">
        <v>296</v>
      </c>
      <c r="E151" s="181" t="s">
        <v>16</v>
      </c>
      <c r="F151" s="185">
        <f>F152</f>
        <v>60000</v>
      </c>
    </row>
    <row r="152" spans="1:6" ht="37.5" outlineLevel="3">
      <c r="A152" s="182" t="s">
        <v>17</v>
      </c>
      <c r="B152" s="181" t="s">
        <v>515</v>
      </c>
      <c r="C152" s="181" t="s">
        <v>24</v>
      </c>
      <c r="D152" s="181" t="s">
        <v>296</v>
      </c>
      <c r="E152" s="181" t="s">
        <v>18</v>
      </c>
      <c r="F152" s="185">
        <v>60000</v>
      </c>
    </row>
    <row r="153" spans="1:6" ht="23.25" customHeight="1" outlineLevel="3">
      <c r="A153" s="219" t="s">
        <v>603</v>
      </c>
      <c r="B153" s="220" t="s">
        <v>515</v>
      </c>
      <c r="C153" s="220" t="s">
        <v>26</v>
      </c>
      <c r="D153" s="220" t="s">
        <v>126</v>
      </c>
      <c r="E153" s="220" t="s">
        <v>6</v>
      </c>
      <c r="F153" s="185">
        <f aca="true" t="shared" si="0" ref="F153:F158">F154</f>
        <v>1591180</v>
      </c>
    </row>
    <row r="154" spans="1:6" ht="24" customHeight="1" outlineLevel="3">
      <c r="A154" s="182" t="s">
        <v>604</v>
      </c>
      <c r="B154" s="181" t="s">
        <v>515</v>
      </c>
      <c r="C154" s="181" t="s">
        <v>605</v>
      </c>
      <c r="D154" s="181" t="s">
        <v>126</v>
      </c>
      <c r="E154" s="181" t="s">
        <v>6</v>
      </c>
      <c r="F154" s="185">
        <f t="shared" si="0"/>
        <v>1591180</v>
      </c>
    </row>
    <row r="155" spans="1:6" ht="37.5" outlineLevel="3">
      <c r="A155" s="182" t="s">
        <v>132</v>
      </c>
      <c r="B155" s="181" t="s">
        <v>515</v>
      </c>
      <c r="C155" s="181" t="s">
        <v>605</v>
      </c>
      <c r="D155" s="181" t="s">
        <v>127</v>
      </c>
      <c r="E155" s="181" t="s">
        <v>6</v>
      </c>
      <c r="F155" s="185">
        <f>F156+F160</f>
        <v>1591180</v>
      </c>
    </row>
    <row r="156" spans="1:6" ht="19.5" customHeight="1" outlineLevel="3">
      <c r="A156" s="182" t="s">
        <v>278</v>
      </c>
      <c r="B156" s="181" t="s">
        <v>515</v>
      </c>
      <c r="C156" s="181" t="s">
        <v>605</v>
      </c>
      <c r="D156" s="181" t="s">
        <v>277</v>
      </c>
      <c r="E156" s="181" t="s">
        <v>6</v>
      </c>
      <c r="F156" s="185">
        <f t="shared" si="0"/>
        <v>1348180</v>
      </c>
    </row>
    <row r="157" spans="1:6" ht="19.5" customHeight="1" outlineLevel="3">
      <c r="A157" s="223" t="s">
        <v>606</v>
      </c>
      <c r="B157" s="181" t="s">
        <v>515</v>
      </c>
      <c r="C157" s="181" t="s">
        <v>605</v>
      </c>
      <c r="D157" s="181" t="s">
        <v>607</v>
      </c>
      <c r="E157" s="181" t="s">
        <v>6</v>
      </c>
      <c r="F157" s="185">
        <f t="shared" si="0"/>
        <v>1348180</v>
      </c>
    </row>
    <row r="158" spans="1:6" ht="75" outlineLevel="3">
      <c r="A158" s="182" t="s">
        <v>11</v>
      </c>
      <c r="B158" s="181" t="s">
        <v>515</v>
      </c>
      <c r="C158" s="181" t="s">
        <v>605</v>
      </c>
      <c r="D158" s="181" t="s">
        <v>607</v>
      </c>
      <c r="E158" s="181" t="s">
        <v>12</v>
      </c>
      <c r="F158" s="185">
        <f t="shared" si="0"/>
        <v>1348180</v>
      </c>
    </row>
    <row r="159" spans="1:6" ht="18.75" outlineLevel="3">
      <c r="A159" s="182" t="s">
        <v>34</v>
      </c>
      <c r="B159" s="181" t="s">
        <v>515</v>
      </c>
      <c r="C159" s="181" t="s">
        <v>605</v>
      </c>
      <c r="D159" s="181" t="s">
        <v>607</v>
      </c>
      <c r="E159" s="181" t="s">
        <v>35</v>
      </c>
      <c r="F159" s="185">
        <v>1348180</v>
      </c>
    </row>
    <row r="160" spans="1:6" ht="56.25" outlineLevel="3">
      <c r="A160" s="223" t="s">
        <v>749</v>
      </c>
      <c r="B160" s="181" t="s">
        <v>515</v>
      </c>
      <c r="C160" s="181" t="s">
        <v>605</v>
      </c>
      <c r="D160" s="181" t="s">
        <v>754</v>
      </c>
      <c r="E160" s="181" t="s">
        <v>6</v>
      </c>
      <c r="F160" s="185">
        <f>F161</f>
        <v>243000</v>
      </c>
    </row>
    <row r="161" spans="1:6" ht="75" outlineLevel="3">
      <c r="A161" s="182" t="s">
        <v>11</v>
      </c>
      <c r="B161" s="181" t="s">
        <v>515</v>
      </c>
      <c r="C161" s="181" t="s">
        <v>605</v>
      </c>
      <c r="D161" s="181" t="s">
        <v>754</v>
      </c>
      <c r="E161" s="181" t="s">
        <v>12</v>
      </c>
      <c r="F161" s="185">
        <f>F162</f>
        <v>243000</v>
      </c>
    </row>
    <row r="162" spans="1:6" ht="18.75" outlineLevel="3">
      <c r="A162" s="182" t="s">
        <v>34</v>
      </c>
      <c r="B162" s="181" t="s">
        <v>515</v>
      </c>
      <c r="C162" s="181" t="s">
        <v>605</v>
      </c>
      <c r="D162" s="181" t="s">
        <v>754</v>
      </c>
      <c r="E162" s="181" t="s">
        <v>35</v>
      </c>
      <c r="F162" s="185">
        <f>потребность!I166</f>
        <v>243000</v>
      </c>
    </row>
    <row r="163" spans="1:6" ht="37.5" outlineLevel="3">
      <c r="A163" s="219" t="s">
        <v>41</v>
      </c>
      <c r="B163" s="220" t="s">
        <v>515</v>
      </c>
      <c r="C163" s="220" t="s">
        <v>42</v>
      </c>
      <c r="D163" s="220" t="s">
        <v>126</v>
      </c>
      <c r="E163" s="220" t="s">
        <v>6</v>
      </c>
      <c r="F163" s="191">
        <f>F164+F169</f>
        <v>991747.04</v>
      </c>
    </row>
    <row r="164" spans="1:6" ht="37.5" outlineLevel="3">
      <c r="A164" s="182" t="s">
        <v>43</v>
      </c>
      <c r="B164" s="181" t="s">
        <v>515</v>
      </c>
      <c r="C164" s="181" t="s">
        <v>44</v>
      </c>
      <c r="D164" s="181" t="s">
        <v>126</v>
      </c>
      <c r="E164" s="181" t="s">
        <v>6</v>
      </c>
      <c r="F164" s="185">
        <f>F165</f>
        <v>406747.04000000004</v>
      </c>
    </row>
    <row r="165" spans="1:6" ht="37.5" outlineLevel="3">
      <c r="A165" s="182" t="s">
        <v>132</v>
      </c>
      <c r="B165" s="181" t="s">
        <v>515</v>
      </c>
      <c r="C165" s="181" t="s">
        <v>44</v>
      </c>
      <c r="D165" s="181" t="s">
        <v>127</v>
      </c>
      <c r="E165" s="181" t="s">
        <v>6</v>
      </c>
      <c r="F165" s="185">
        <f>F166</f>
        <v>406747.04000000004</v>
      </c>
    </row>
    <row r="166" spans="1:8" s="72" customFormat="1" ht="37.5" outlineLevel="1">
      <c r="A166" s="182" t="s">
        <v>45</v>
      </c>
      <c r="B166" s="181" t="s">
        <v>515</v>
      </c>
      <c r="C166" s="181" t="s">
        <v>44</v>
      </c>
      <c r="D166" s="181" t="s">
        <v>133</v>
      </c>
      <c r="E166" s="181" t="s">
        <v>6</v>
      </c>
      <c r="F166" s="185">
        <f>F167</f>
        <v>406747.04000000004</v>
      </c>
      <c r="G166" s="73"/>
      <c r="H166" s="73"/>
    </row>
    <row r="167" spans="1:6" ht="37.5" outlineLevel="2">
      <c r="A167" s="182" t="s">
        <v>15</v>
      </c>
      <c r="B167" s="181" t="s">
        <v>515</v>
      </c>
      <c r="C167" s="181" t="s">
        <v>44</v>
      </c>
      <c r="D167" s="181" t="s">
        <v>133</v>
      </c>
      <c r="E167" s="181" t="s">
        <v>16</v>
      </c>
      <c r="F167" s="185">
        <f>F168</f>
        <v>406747.04000000004</v>
      </c>
    </row>
    <row r="168" spans="1:6" ht="37.5" outlineLevel="4">
      <c r="A168" s="182" t="s">
        <v>17</v>
      </c>
      <c r="B168" s="181" t="s">
        <v>515</v>
      </c>
      <c r="C168" s="181" t="s">
        <v>44</v>
      </c>
      <c r="D168" s="181" t="s">
        <v>133</v>
      </c>
      <c r="E168" s="181" t="s">
        <v>18</v>
      </c>
      <c r="F168" s="185">
        <f>потребность!I172</f>
        <v>406747.04000000004</v>
      </c>
    </row>
    <row r="169" spans="1:6" ht="18.75" outlineLevel="5">
      <c r="A169" s="182" t="s">
        <v>519</v>
      </c>
      <c r="B169" s="181" t="s">
        <v>515</v>
      </c>
      <c r="C169" s="181" t="s">
        <v>520</v>
      </c>
      <c r="D169" s="181" t="s">
        <v>126</v>
      </c>
      <c r="E169" s="181" t="s">
        <v>6</v>
      </c>
      <c r="F169" s="185">
        <f>F170</f>
        <v>585000</v>
      </c>
    </row>
    <row r="170" spans="1:6" ht="37.5" outlineLevel="6">
      <c r="A170" s="182" t="s">
        <v>132</v>
      </c>
      <c r="B170" s="181" t="s">
        <v>515</v>
      </c>
      <c r="C170" s="181" t="s">
        <v>520</v>
      </c>
      <c r="D170" s="181" t="s">
        <v>127</v>
      </c>
      <c r="E170" s="181" t="s">
        <v>6</v>
      </c>
      <c r="F170" s="185">
        <f>F171</f>
        <v>585000</v>
      </c>
    </row>
    <row r="171" spans="1:6" ht="20.25" customHeight="1" outlineLevel="7">
      <c r="A171" s="182" t="s">
        <v>521</v>
      </c>
      <c r="B171" s="181" t="s">
        <v>515</v>
      </c>
      <c r="C171" s="181" t="s">
        <v>520</v>
      </c>
      <c r="D171" s="181" t="s">
        <v>707</v>
      </c>
      <c r="E171" s="181" t="s">
        <v>6</v>
      </c>
      <c r="F171" s="185">
        <f>F172</f>
        <v>585000</v>
      </c>
    </row>
    <row r="172" spans="1:6" ht="20.25" customHeight="1" outlineLevel="7">
      <c r="A172" s="182" t="s">
        <v>15</v>
      </c>
      <c r="B172" s="181" t="s">
        <v>515</v>
      </c>
      <c r="C172" s="181" t="s">
        <v>520</v>
      </c>
      <c r="D172" s="181" t="s">
        <v>707</v>
      </c>
      <c r="E172" s="181" t="s">
        <v>16</v>
      </c>
      <c r="F172" s="185">
        <f>F173</f>
        <v>585000</v>
      </c>
    </row>
    <row r="173" spans="1:6" ht="37.5" outlineLevel="7">
      <c r="A173" s="182" t="s">
        <v>17</v>
      </c>
      <c r="B173" s="181" t="s">
        <v>515</v>
      </c>
      <c r="C173" s="181" t="s">
        <v>520</v>
      </c>
      <c r="D173" s="181" t="s">
        <v>707</v>
      </c>
      <c r="E173" s="181" t="s">
        <v>18</v>
      </c>
      <c r="F173" s="185">
        <v>585000</v>
      </c>
    </row>
    <row r="174" spans="1:6" ht="20.25" customHeight="1" outlineLevel="7">
      <c r="A174" s="219" t="s">
        <v>119</v>
      </c>
      <c r="B174" s="220" t="s">
        <v>515</v>
      </c>
      <c r="C174" s="220" t="s">
        <v>46</v>
      </c>
      <c r="D174" s="220" t="s">
        <v>126</v>
      </c>
      <c r="E174" s="220" t="s">
        <v>6</v>
      </c>
      <c r="F174" s="191">
        <f>F192+F181+F204+F175</f>
        <v>37422264.17</v>
      </c>
    </row>
    <row r="175" spans="1:6" ht="18.75" outlineLevel="7">
      <c r="A175" s="182" t="s">
        <v>121</v>
      </c>
      <c r="B175" s="181" t="s">
        <v>515</v>
      </c>
      <c r="C175" s="181" t="s">
        <v>122</v>
      </c>
      <c r="D175" s="181" t="s">
        <v>126</v>
      </c>
      <c r="E175" s="181" t="s">
        <v>6</v>
      </c>
      <c r="F175" s="185">
        <f>F176</f>
        <v>324127.09</v>
      </c>
    </row>
    <row r="176" spans="1:6" ht="37.5" outlineLevel="7">
      <c r="A176" s="219" t="s">
        <v>132</v>
      </c>
      <c r="B176" s="181" t="s">
        <v>515</v>
      </c>
      <c r="C176" s="220" t="s">
        <v>122</v>
      </c>
      <c r="D176" s="220" t="s">
        <v>127</v>
      </c>
      <c r="E176" s="220" t="s">
        <v>6</v>
      </c>
      <c r="F176" s="191">
        <f>F178</f>
        <v>324127.09</v>
      </c>
    </row>
    <row r="177" spans="1:8" s="72" customFormat="1" ht="18.75" outlineLevel="7">
      <c r="A177" s="182" t="s">
        <v>278</v>
      </c>
      <c r="B177" s="181" t="s">
        <v>515</v>
      </c>
      <c r="C177" s="181" t="s">
        <v>122</v>
      </c>
      <c r="D177" s="181" t="s">
        <v>277</v>
      </c>
      <c r="E177" s="181" t="s">
        <v>6</v>
      </c>
      <c r="F177" s="185">
        <f>F178</f>
        <v>324127.09</v>
      </c>
      <c r="G177" s="73"/>
      <c r="H177" s="73"/>
    </row>
    <row r="178" spans="1:6" ht="84.75" customHeight="1" outlineLevel="7">
      <c r="A178" s="223" t="s">
        <v>386</v>
      </c>
      <c r="B178" s="181" t="s">
        <v>515</v>
      </c>
      <c r="C178" s="181" t="s">
        <v>122</v>
      </c>
      <c r="D178" s="181" t="s">
        <v>287</v>
      </c>
      <c r="E178" s="181" t="s">
        <v>6</v>
      </c>
      <c r="F178" s="185">
        <f>F179</f>
        <v>324127.09</v>
      </c>
    </row>
    <row r="179" spans="1:6" ht="37.5" outlineLevel="7">
      <c r="A179" s="182" t="s">
        <v>15</v>
      </c>
      <c r="B179" s="181" t="s">
        <v>515</v>
      </c>
      <c r="C179" s="181" t="s">
        <v>122</v>
      </c>
      <c r="D179" s="181" t="s">
        <v>287</v>
      </c>
      <c r="E179" s="181" t="s">
        <v>16</v>
      </c>
      <c r="F179" s="185">
        <f>F180</f>
        <v>324127.09</v>
      </c>
    </row>
    <row r="180" spans="1:6" ht="37.5" outlineLevel="7">
      <c r="A180" s="182" t="s">
        <v>17</v>
      </c>
      <c r="B180" s="181" t="s">
        <v>515</v>
      </c>
      <c r="C180" s="181" t="s">
        <v>122</v>
      </c>
      <c r="D180" s="181" t="s">
        <v>287</v>
      </c>
      <c r="E180" s="181" t="s">
        <v>18</v>
      </c>
      <c r="F180" s="185">
        <v>324127.09</v>
      </c>
    </row>
    <row r="181" spans="1:6" ht="18.75" outlineLevel="7">
      <c r="A181" s="182" t="s">
        <v>291</v>
      </c>
      <c r="B181" s="181" t="s">
        <v>515</v>
      </c>
      <c r="C181" s="181" t="s">
        <v>292</v>
      </c>
      <c r="D181" s="181" t="s">
        <v>126</v>
      </c>
      <c r="E181" s="181" t="s">
        <v>6</v>
      </c>
      <c r="F181" s="185">
        <f>F182+F189</f>
        <v>103387.08</v>
      </c>
    </row>
    <row r="182" spans="1:6" ht="37.5" outlineLevel="7">
      <c r="A182" s="182" t="s">
        <v>132</v>
      </c>
      <c r="B182" s="181" t="s">
        <v>515</v>
      </c>
      <c r="C182" s="181" t="s">
        <v>292</v>
      </c>
      <c r="D182" s="181" t="s">
        <v>127</v>
      </c>
      <c r="E182" s="181" t="s">
        <v>6</v>
      </c>
      <c r="F182" s="185">
        <f>F184</f>
        <v>3387.08</v>
      </c>
    </row>
    <row r="183" spans="1:6" ht="20.25" customHeight="1" outlineLevel="7">
      <c r="A183" s="182" t="s">
        <v>278</v>
      </c>
      <c r="B183" s="181" t="s">
        <v>515</v>
      </c>
      <c r="C183" s="181" t="s">
        <v>292</v>
      </c>
      <c r="D183" s="181" t="s">
        <v>277</v>
      </c>
      <c r="E183" s="181" t="s">
        <v>6</v>
      </c>
      <c r="F183" s="185">
        <f>F184</f>
        <v>3387.08</v>
      </c>
    </row>
    <row r="184" spans="1:6" ht="131.25" outlineLevel="7">
      <c r="A184" s="209" t="s">
        <v>388</v>
      </c>
      <c r="B184" s="181" t="s">
        <v>515</v>
      </c>
      <c r="C184" s="181" t="s">
        <v>292</v>
      </c>
      <c r="D184" s="181" t="s">
        <v>387</v>
      </c>
      <c r="E184" s="181" t="s">
        <v>6</v>
      </c>
      <c r="F184" s="185">
        <f>F185</f>
        <v>3387.08</v>
      </c>
    </row>
    <row r="185" spans="1:6" ht="37.5" outlineLevel="7">
      <c r="A185" s="182" t="s">
        <v>15</v>
      </c>
      <c r="B185" s="181" t="s">
        <v>515</v>
      </c>
      <c r="C185" s="181" t="s">
        <v>292</v>
      </c>
      <c r="D185" s="181" t="s">
        <v>387</v>
      </c>
      <c r="E185" s="181" t="s">
        <v>16</v>
      </c>
      <c r="F185" s="185">
        <f>F186</f>
        <v>3387.08</v>
      </c>
    </row>
    <row r="186" spans="1:8" s="72" customFormat="1" ht="37.5" outlineLevel="7">
      <c r="A186" s="182" t="s">
        <v>17</v>
      </c>
      <c r="B186" s="181" t="s">
        <v>515</v>
      </c>
      <c r="C186" s="181" t="s">
        <v>292</v>
      </c>
      <c r="D186" s="181" t="s">
        <v>387</v>
      </c>
      <c r="E186" s="181" t="s">
        <v>18</v>
      </c>
      <c r="F186" s="241">
        <v>3387.08</v>
      </c>
      <c r="G186" s="73"/>
      <c r="H186" s="73"/>
    </row>
    <row r="187" spans="1:8" s="72" customFormat="1" ht="56.25" outlineLevel="7">
      <c r="A187" s="284" t="s">
        <v>865</v>
      </c>
      <c r="B187" s="181" t="s">
        <v>515</v>
      </c>
      <c r="C187" s="181" t="s">
        <v>292</v>
      </c>
      <c r="D187" s="181" t="s">
        <v>321</v>
      </c>
      <c r="E187" s="181" t="s">
        <v>6</v>
      </c>
      <c r="F187" s="241">
        <f>F188</f>
        <v>100000</v>
      </c>
      <c r="G187" s="73"/>
      <c r="H187" s="73"/>
    </row>
    <row r="188" spans="1:8" s="72" customFormat="1" ht="37.5" outlineLevel="7">
      <c r="A188" s="285" t="s">
        <v>845</v>
      </c>
      <c r="B188" s="181" t="s">
        <v>515</v>
      </c>
      <c r="C188" s="181" t="s">
        <v>292</v>
      </c>
      <c r="D188" s="181" t="s">
        <v>846</v>
      </c>
      <c r="E188" s="181" t="s">
        <v>6</v>
      </c>
      <c r="F188" s="241">
        <f>F189</f>
        <v>100000</v>
      </c>
      <c r="G188" s="73"/>
      <c r="H188" s="73"/>
    </row>
    <row r="189" spans="1:8" s="72" customFormat="1" ht="93.75" outlineLevel="7">
      <c r="A189" s="76" t="s">
        <v>848</v>
      </c>
      <c r="B189" s="181" t="s">
        <v>515</v>
      </c>
      <c r="C189" s="181" t="s">
        <v>292</v>
      </c>
      <c r="D189" s="181" t="s">
        <v>847</v>
      </c>
      <c r="E189" s="181" t="s">
        <v>6</v>
      </c>
      <c r="F189" s="241">
        <f>F190</f>
        <v>100000</v>
      </c>
      <c r="G189" s="73"/>
      <c r="H189" s="73"/>
    </row>
    <row r="190" spans="1:8" s="72" customFormat="1" ht="37.5" outlineLevel="7">
      <c r="A190" s="285" t="s">
        <v>807</v>
      </c>
      <c r="B190" s="181" t="s">
        <v>515</v>
      </c>
      <c r="C190" s="181" t="s">
        <v>292</v>
      </c>
      <c r="D190" s="181" t="s">
        <v>847</v>
      </c>
      <c r="E190" s="181" t="s">
        <v>20</v>
      </c>
      <c r="F190" s="241">
        <f>F191</f>
        <v>100000</v>
      </c>
      <c r="G190" s="73"/>
      <c r="H190" s="73"/>
    </row>
    <row r="191" spans="1:8" s="72" customFormat="1" ht="56.25" outlineLevel="7">
      <c r="A191" s="182" t="s">
        <v>47</v>
      </c>
      <c r="B191" s="181" t="s">
        <v>515</v>
      </c>
      <c r="C191" s="181" t="s">
        <v>292</v>
      </c>
      <c r="D191" s="181" t="s">
        <v>847</v>
      </c>
      <c r="E191" s="181" t="s">
        <v>48</v>
      </c>
      <c r="F191" s="241">
        <v>100000</v>
      </c>
      <c r="G191" s="73"/>
      <c r="H191" s="73"/>
    </row>
    <row r="192" spans="1:6" ht="27.75" customHeight="1" outlineLevel="7">
      <c r="A192" s="182" t="s">
        <v>49</v>
      </c>
      <c r="B192" s="181" t="s">
        <v>515</v>
      </c>
      <c r="C192" s="181" t="s">
        <v>50</v>
      </c>
      <c r="D192" s="181" t="s">
        <v>126</v>
      </c>
      <c r="E192" s="181" t="s">
        <v>6</v>
      </c>
      <c r="F192" s="185">
        <f>F193</f>
        <v>36551150</v>
      </c>
    </row>
    <row r="193" spans="1:6" ht="56.25" outlineLevel="7">
      <c r="A193" s="219" t="s">
        <v>335</v>
      </c>
      <c r="B193" s="220" t="s">
        <v>515</v>
      </c>
      <c r="C193" s="220" t="s">
        <v>50</v>
      </c>
      <c r="D193" s="220" t="s">
        <v>336</v>
      </c>
      <c r="E193" s="220" t="s">
        <v>6</v>
      </c>
      <c r="F193" s="191">
        <f>F194</f>
        <v>36551150</v>
      </c>
    </row>
    <row r="194" spans="1:6" ht="20.25" customHeight="1" outlineLevel="7">
      <c r="A194" s="182" t="s">
        <v>337</v>
      </c>
      <c r="B194" s="181" t="s">
        <v>515</v>
      </c>
      <c r="C194" s="181" t="s">
        <v>50</v>
      </c>
      <c r="D194" s="181" t="s">
        <v>338</v>
      </c>
      <c r="E194" s="181" t="s">
        <v>6</v>
      </c>
      <c r="F194" s="185">
        <f>F195+F201</f>
        <v>36551150</v>
      </c>
    </row>
    <row r="195" spans="1:6" ht="56.25" outlineLevel="7">
      <c r="A195" s="34" t="s">
        <v>867</v>
      </c>
      <c r="B195" s="181" t="s">
        <v>515</v>
      </c>
      <c r="C195" s="181" t="s">
        <v>50</v>
      </c>
      <c r="D195" s="181" t="s">
        <v>340</v>
      </c>
      <c r="E195" s="181" t="s">
        <v>6</v>
      </c>
      <c r="F195" s="185">
        <f>F196</f>
        <v>36241150</v>
      </c>
    </row>
    <row r="196" spans="1:8" s="72" customFormat="1" ht="37.5" outlineLevel="7">
      <c r="A196" s="182" t="s">
        <v>15</v>
      </c>
      <c r="B196" s="181" t="s">
        <v>515</v>
      </c>
      <c r="C196" s="181" t="s">
        <v>50</v>
      </c>
      <c r="D196" s="181" t="s">
        <v>340</v>
      </c>
      <c r="E196" s="181" t="s">
        <v>16</v>
      </c>
      <c r="F196" s="185">
        <f>F197</f>
        <v>36241150</v>
      </c>
      <c r="G196" s="73"/>
      <c r="H196" s="73"/>
    </row>
    <row r="197" spans="1:6" ht="17.25" customHeight="1" outlineLevel="7">
      <c r="A197" s="182" t="s">
        <v>17</v>
      </c>
      <c r="B197" s="181" t="s">
        <v>515</v>
      </c>
      <c r="C197" s="181" t="s">
        <v>50</v>
      </c>
      <c r="D197" s="181" t="s">
        <v>340</v>
      </c>
      <c r="E197" s="181" t="s">
        <v>18</v>
      </c>
      <c r="F197" s="185">
        <f>потребность!L201</f>
        <v>36241150</v>
      </c>
    </row>
    <row r="198" spans="1:6" ht="75" hidden="1" outlineLevel="7">
      <c r="A198" s="182" t="s">
        <v>582</v>
      </c>
      <c r="B198" s="181" t="s">
        <v>515</v>
      </c>
      <c r="C198" s="181" t="s">
        <v>50</v>
      </c>
      <c r="D198" s="181" t="s">
        <v>608</v>
      </c>
      <c r="E198" s="181" t="s">
        <v>6</v>
      </c>
      <c r="F198" s="185">
        <f>F199</f>
        <v>0</v>
      </c>
    </row>
    <row r="199" spans="1:6" ht="37.5" hidden="1" outlineLevel="7">
      <c r="A199" s="182" t="s">
        <v>15</v>
      </c>
      <c r="B199" s="181" t="s">
        <v>515</v>
      </c>
      <c r="C199" s="181" t="s">
        <v>50</v>
      </c>
      <c r="D199" s="181" t="s">
        <v>608</v>
      </c>
      <c r="E199" s="181" t="s">
        <v>16</v>
      </c>
      <c r="F199" s="185">
        <f>F200</f>
        <v>0</v>
      </c>
    </row>
    <row r="200" spans="1:6" ht="21.75" customHeight="1" hidden="1" outlineLevel="7">
      <c r="A200" s="182" t="s">
        <v>17</v>
      </c>
      <c r="B200" s="181" t="s">
        <v>515</v>
      </c>
      <c r="C200" s="181" t="s">
        <v>50</v>
      </c>
      <c r="D200" s="181" t="s">
        <v>608</v>
      </c>
      <c r="E200" s="181" t="s">
        <v>18</v>
      </c>
      <c r="F200" s="185"/>
    </row>
    <row r="201" spans="1:6" ht="56.25" outlineLevel="7">
      <c r="A201" s="182" t="s">
        <v>281</v>
      </c>
      <c r="B201" s="181" t="s">
        <v>515</v>
      </c>
      <c r="C201" s="181" t="s">
        <v>50</v>
      </c>
      <c r="D201" s="181" t="s">
        <v>412</v>
      </c>
      <c r="E201" s="181" t="s">
        <v>6</v>
      </c>
      <c r="F201" s="206">
        <f>F202</f>
        <v>310000</v>
      </c>
    </row>
    <row r="202" spans="1:6" ht="37.5" outlineLevel="7">
      <c r="A202" s="182" t="s">
        <v>15</v>
      </c>
      <c r="B202" s="181" t="s">
        <v>515</v>
      </c>
      <c r="C202" s="181" t="s">
        <v>50</v>
      </c>
      <c r="D202" s="181" t="s">
        <v>412</v>
      </c>
      <c r="E202" s="181" t="s">
        <v>16</v>
      </c>
      <c r="F202" s="206">
        <f>F203</f>
        <v>310000</v>
      </c>
    </row>
    <row r="203" spans="1:6" ht="37.5" outlineLevel="7">
      <c r="A203" s="182" t="s">
        <v>17</v>
      </c>
      <c r="B203" s="181" t="s">
        <v>515</v>
      </c>
      <c r="C203" s="181" t="s">
        <v>50</v>
      </c>
      <c r="D203" s="181" t="s">
        <v>412</v>
      </c>
      <c r="E203" s="181" t="s">
        <v>18</v>
      </c>
      <c r="F203" s="185">
        <f>потребность!I207</f>
        <v>310000</v>
      </c>
    </row>
    <row r="204" spans="1:6" ht="18.75" outlineLevel="7">
      <c r="A204" s="182" t="s">
        <v>52</v>
      </c>
      <c r="B204" s="181" t="s">
        <v>515</v>
      </c>
      <c r="C204" s="181" t="s">
        <v>53</v>
      </c>
      <c r="D204" s="181" t="s">
        <v>126</v>
      </c>
      <c r="E204" s="181" t="s">
        <v>6</v>
      </c>
      <c r="F204" s="185">
        <f>F205+F210</f>
        <v>443600</v>
      </c>
    </row>
    <row r="205" spans="1:6" ht="39" customHeight="1" outlineLevel="7">
      <c r="A205" s="77" t="s">
        <v>814</v>
      </c>
      <c r="B205" s="62" t="s">
        <v>515</v>
      </c>
      <c r="C205" s="62" t="s">
        <v>53</v>
      </c>
      <c r="D205" s="62" t="s">
        <v>415</v>
      </c>
      <c r="E205" s="62" t="s">
        <v>6</v>
      </c>
      <c r="F205" s="185">
        <f>F206</f>
        <v>100000</v>
      </c>
    </row>
    <row r="206" spans="1:6" ht="37.5" outlineLevel="7">
      <c r="A206" s="46" t="s">
        <v>815</v>
      </c>
      <c r="B206" s="47" t="s">
        <v>515</v>
      </c>
      <c r="C206" s="47" t="s">
        <v>53</v>
      </c>
      <c r="D206" s="47" t="s">
        <v>417</v>
      </c>
      <c r="E206" s="47" t="s">
        <v>6</v>
      </c>
      <c r="F206" s="185">
        <f>F207</f>
        <v>100000</v>
      </c>
    </row>
    <row r="207" spans="1:6" ht="99.75" customHeight="1" outlineLevel="7">
      <c r="A207" s="46" t="s">
        <v>816</v>
      </c>
      <c r="B207" s="47" t="s">
        <v>515</v>
      </c>
      <c r="C207" s="47" t="s">
        <v>53</v>
      </c>
      <c r="D207" s="47" t="s">
        <v>817</v>
      </c>
      <c r="E207" s="47" t="s">
        <v>6</v>
      </c>
      <c r="F207" s="185">
        <f>F208</f>
        <v>100000</v>
      </c>
    </row>
    <row r="208" spans="1:6" ht="18.75" outlineLevel="2">
      <c r="A208" s="182" t="s">
        <v>19</v>
      </c>
      <c r="B208" s="47" t="s">
        <v>515</v>
      </c>
      <c r="C208" s="47" t="s">
        <v>53</v>
      </c>
      <c r="D208" s="47" t="s">
        <v>817</v>
      </c>
      <c r="E208" s="47" t="s">
        <v>20</v>
      </c>
      <c r="F208" s="185">
        <f>F209</f>
        <v>100000</v>
      </c>
    </row>
    <row r="209" spans="1:6" ht="56.25" outlineLevel="2">
      <c r="A209" s="182" t="s">
        <v>47</v>
      </c>
      <c r="B209" s="47" t="s">
        <v>515</v>
      </c>
      <c r="C209" s="47" t="s">
        <v>53</v>
      </c>
      <c r="D209" s="47" t="s">
        <v>817</v>
      </c>
      <c r="E209" s="47" t="s">
        <v>48</v>
      </c>
      <c r="F209" s="185">
        <v>100000</v>
      </c>
    </row>
    <row r="210" spans="1:6" ht="60.75" customHeight="1" outlineLevel="2">
      <c r="A210" s="219" t="s">
        <v>392</v>
      </c>
      <c r="B210" s="220" t="s">
        <v>515</v>
      </c>
      <c r="C210" s="220" t="s">
        <v>53</v>
      </c>
      <c r="D210" s="220" t="s">
        <v>341</v>
      </c>
      <c r="E210" s="220" t="s">
        <v>6</v>
      </c>
      <c r="F210" s="191">
        <f>F211+F215</f>
        <v>343600</v>
      </c>
    </row>
    <row r="211" spans="1:6" ht="37.5" outlineLevel="2">
      <c r="A211" s="182" t="s">
        <v>389</v>
      </c>
      <c r="B211" s="181" t="s">
        <v>515</v>
      </c>
      <c r="C211" s="181" t="s">
        <v>53</v>
      </c>
      <c r="D211" s="181" t="s">
        <v>342</v>
      </c>
      <c r="E211" s="181" t="s">
        <v>6</v>
      </c>
      <c r="F211" s="206">
        <f>F212</f>
        <v>213600</v>
      </c>
    </row>
    <row r="212" spans="1:6" ht="18.75" outlineLevel="2">
      <c r="A212" s="182" t="s">
        <v>343</v>
      </c>
      <c r="B212" s="181" t="s">
        <v>515</v>
      </c>
      <c r="C212" s="181" t="s">
        <v>53</v>
      </c>
      <c r="D212" s="181" t="s">
        <v>344</v>
      </c>
      <c r="E212" s="181" t="s">
        <v>6</v>
      </c>
      <c r="F212" s="206">
        <f>F213</f>
        <v>213600</v>
      </c>
    </row>
    <row r="213" spans="1:8" s="72" customFormat="1" ht="37.5" outlineLevel="3">
      <c r="A213" s="182" t="s">
        <v>15</v>
      </c>
      <c r="B213" s="181" t="s">
        <v>515</v>
      </c>
      <c r="C213" s="181" t="s">
        <v>53</v>
      </c>
      <c r="D213" s="181" t="s">
        <v>344</v>
      </c>
      <c r="E213" s="181" t="s">
        <v>16</v>
      </c>
      <c r="F213" s="206">
        <f>F214</f>
        <v>213600</v>
      </c>
      <c r="G213" s="73"/>
      <c r="H213" s="73"/>
    </row>
    <row r="214" spans="1:6" ht="37.5" outlineLevel="3">
      <c r="A214" s="182" t="s">
        <v>17</v>
      </c>
      <c r="B214" s="181" t="s">
        <v>515</v>
      </c>
      <c r="C214" s="181" t="s">
        <v>53</v>
      </c>
      <c r="D214" s="181" t="s">
        <v>344</v>
      </c>
      <c r="E214" s="181" t="s">
        <v>18</v>
      </c>
      <c r="F214" s="185">
        <f>потребность!I222</f>
        <v>213600</v>
      </c>
    </row>
    <row r="215" spans="1:6" ht="37.5" outlineLevel="3">
      <c r="A215" s="223" t="s">
        <v>391</v>
      </c>
      <c r="B215" s="181" t="s">
        <v>515</v>
      </c>
      <c r="C215" s="181" t="s">
        <v>53</v>
      </c>
      <c r="D215" s="181" t="s">
        <v>390</v>
      </c>
      <c r="E215" s="181" t="s">
        <v>6</v>
      </c>
      <c r="F215" s="185">
        <f>F216</f>
        <v>130000</v>
      </c>
    </row>
    <row r="216" spans="1:6" ht="18.75" outlineLevel="3">
      <c r="A216" s="182" t="s">
        <v>345</v>
      </c>
      <c r="B216" s="181" t="s">
        <v>515</v>
      </c>
      <c r="C216" s="181" t="s">
        <v>53</v>
      </c>
      <c r="D216" s="181" t="s">
        <v>450</v>
      </c>
      <c r="E216" s="181" t="s">
        <v>6</v>
      </c>
      <c r="F216" s="185">
        <f>F217</f>
        <v>130000</v>
      </c>
    </row>
    <row r="217" spans="1:6" ht="18.75" customHeight="1" outlineLevel="3">
      <c r="A217" s="182" t="s">
        <v>15</v>
      </c>
      <c r="B217" s="181" t="s">
        <v>515</v>
      </c>
      <c r="C217" s="181" t="s">
        <v>53</v>
      </c>
      <c r="D217" s="181" t="s">
        <v>450</v>
      </c>
      <c r="E217" s="181" t="s">
        <v>16</v>
      </c>
      <c r="F217" s="185">
        <f>F218</f>
        <v>130000</v>
      </c>
    </row>
    <row r="218" spans="1:6" ht="19.5" customHeight="1" outlineLevel="3">
      <c r="A218" s="182" t="s">
        <v>17</v>
      </c>
      <c r="B218" s="181" t="s">
        <v>515</v>
      </c>
      <c r="C218" s="181" t="s">
        <v>53</v>
      </c>
      <c r="D218" s="181" t="s">
        <v>450</v>
      </c>
      <c r="E218" s="181" t="s">
        <v>18</v>
      </c>
      <c r="F218" s="185">
        <v>130000</v>
      </c>
    </row>
    <row r="219" spans="1:6" ht="18.75" outlineLevel="5">
      <c r="A219" s="219" t="s">
        <v>54</v>
      </c>
      <c r="B219" s="220" t="s">
        <v>515</v>
      </c>
      <c r="C219" s="220" t="s">
        <v>55</v>
      </c>
      <c r="D219" s="220" t="s">
        <v>126</v>
      </c>
      <c r="E219" s="220" t="s">
        <v>6</v>
      </c>
      <c r="F219" s="242">
        <f>F220+F231+F263+F309</f>
        <v>76906494.18</v>
      </c>
    </row>
    <row r="220" spans="1:6" ht="18.75" outlineLevel="6">
      <c r="A220" s="182" t="s">
        <v>56</v>
      </c>
      <c r="B220" s="181" t="s">
        <v>515</v>
      </c>
      <c r="C220" s="181" t="s">
        <v>57</v>
      </c>
      <c r="D220" s="181" t="s">
        <v>126</v>
      </c>
      <c r="E220" s="181" t="s">
        <v>6</v>
      </c>
      <c r="F220" s="185">
        <f>F221+F227</f>
        <v>2500000</v>
      </c>
    </row>
    <row r="221" spans="1:6" ht="19.5" customHeight="1" outlineLevel="7">
      <c r="A221" s="219" t="s">
        <v>562</v>
      </c>
      <c r="B221" s="220" t="s">
        <v>515</v>
      </c>
      <c r="C221" s="220" t="s">
        <v>57</v>
      </c>
      <c r="D221" s="220" t="s">
        <v>332</v>
      </c>
      <c r="E221" s="220" t="s">
        <v>6</v>
      </c>
      <c r="F221" s="191">
        <f>F222</f>
        <v>2500000</v>
      </c>
    </row>
    <row r="222" spans="1:8" s="72" customFormat="1" ht="37.5" outlineLevel="1">
      <c r="A222" s="182" t="s">
        <v>346</v>
      </c>
      <c r="B222" s="181" t="s">
        <v>515</v>
      </c>
      <c r="C222" s="181" t="s">
        <v>57</v>
      </c>
      <c r="D222" s="181" t="s">
        <v>333</v>
      </c>
      <c r="E222" s="181" t="s">
        <v>6</v>
      </c>
      <c r="F222" s="185">
        <f>F223</f>
        <v>2500000</v>
      </c>
      <c r="G222" s="73"/>
      <c r="H222" s="73"/>
    </row>
    <row r="223" spans="1:6" ht="18.75" outlineLevel="1">
      <c r="A223" s="182" t="s">
        <v>347</v>
      </c>
      <c r="B223" s="181" t="s">
        <v>515</v>
      </c>
      <c r="C223" s="181" t="s">
        <v>57</v>
      </c>
      <c r="D223" s="181" t="s">
        <v>348</v>
      </c>
      <c r="E223" s="181" t="s">
        <v>6</v>
      </c>
      <c r="F223" s="185">
        <f>F224</f>
        <v>2500000</v>
      </c>
    </row>
    <row r="224" spans="1:8" s="72" customFormat="1" ht="37.5" outlineLevel="1">
      <c r="A224" s="182" t="s">
        <v>15</v>
      </c>
      <c r="B224" s="181" t="s">
        <v>515</v>
      </c>
      <c r="C224" s="181" t="s">
        <v>57</v>
      </c>
      <c r="D224" s="181" t="s">
        <v>348</v>
      </c>
      <c r="E224" s="181" t="s">
        <v>16</v>
      </c>
      <c r="F224" s="185">
        <f>F225</f>
        <v>2500000</v>
      </c>
      <c r="G224" s="73"/>
      <c r="H224" s="73"/>
    </row>
    <row r="225" spans="1:6" ht="36.75" customHeight="1" outlineLevel="1">
      <c r="A225" s="182" t="s">
        <v>17</v>
      </c>
      <c r="B225" s="181" t="s">
        <v>515</v>
      </c>
      <c r="C225" s="181" t="s">
        <v>57</v>
      </c>
      <c r="D225" s="181" t="s">
        <v>348</v>
      </c>
      <c r="E225" s="181" t="s">
        <v>18</v>
      </c>
      <c r="F225" s="206">
        <v>2500000</v>
      </c>
    </row>
    <row r="226" spans="1:6" ht="37.5" hidden="1" outlineLevel="5">
      <c r="A226" s="182" t="s">
        <v>132</v>
      </c>
      <c r="B226" s="181" t="s">
        <v>515</v>
      </c>
      <c r="C226" s="181" t="s">
        <v>57</v>
      </c>
      <c r="D226" s="181" t="s">
        <v>127</v>
      </c>
      <c r="E226" s="181" t="s">
        <v>6</v>
      </c>
      <c r="F226" s="185">
        <f>F227</f>
        <v>0</v>
      </c>
    </row>
    <row r="227" spans="1:6" ht="18.75" hidden="1" outlineLevel="6">
      <c r="A227" s="182" t="s">
        <v>278</v>
      </c>
      <c r="B227" s="181" t="s">
        <v>515</v>
      </c>
      <c r="C227" s="181" t="s">
        <v>57</v>
      </c>
      <c r="D227" s="181" t="s">
        <v>277</v>
      </c>
      <c r="E227" s="181" t="s">
        <v>6</v>
      </c>
      <c r="F227" s="185">
        <f>F228</f>
        <v>0</v>
      </c>
    </row>
    <row r="228" spans="1:6" ht="18" customHeight="1" hidden="1" outlineLevel="7">
      <c r="A228" s="209" t="s">
        <v>384</v>
      </c>
      <c r="B228" s="181" t="s">
        <v>515</v>
      </c>
      <c r="C228" s="181" t="s">
        <v>57</v>
      </c>
      <c r="D228" s="181" t="s">
        <v>522</v>
      </c>
      <c r="E228" s="181" t="s">
        <v>6</v>
      </c>
      <c r="F228" s="185">
        <f>F229</f>
        <v>0</v>
      </c>
    </row>
    <row r="229" spans="1:6" ht="19.5" customHeight="1" hidden="1" outlineLevel="7">
      <c r="A229" s="182" t="s">
        <v>15</v>
      </c>
      <c r="B229" s="181" t="s">
        <v>515</v>
      </c>
      <c r="C229" s="181" t="s">
        <v>57</v>
      </c>
      <c r="D229" s="181" t="s">
        <v>522</v>
      </c>
      <c r="E229" s="181" t="s">
        <v>16</v>
      </c>
      <c r="F229" s="185">
        <f>F230</f>
        <v>0</v>
      </c>
    </row>
    <row r="230" spans="1:6" ht="19.5" customHeight="1" hidden="1" outlineLevel="7">
      <c r="A230" s="182" t="s">
        <v>17</v>
      </c>
      <c r="B230" s="181" t="s">
        <v>515</v>
      </c>
      <c r="C230" s="181" t="s">
        <v>57</v>
      </c>
      <c r="D230" s="181" t="s">
        <v>522</v>
      </c>
      <c r="E230" s="181" t="s">
        <v>18</v>
      </c>
      <c r="F230" s="206">
        <v>0</v>
      </c>
    </row>
    <row r="231" spans="1:6" ht="19.5" customHeight="1" outlineLevel="7">
      <c r="A231" s="182" t="s">
        <v>58</v>
      </c>
      <c r="B231" s="181" t="s">
        <v>515</v>
      </c>
      <c r="C231" s="181" t="s">
        <v>59</v>
      </c>
      <c r="D231" s="181" t="s">
        <v>126</v>
      </c>
      <c r="E231" s="181" t="s">
        <v>6</v>
      </c>
      <c r="F231" s="185">
        <f>F232</f>
        <v>30388000</v>
      </c>
    </row>
    <row r="232" spans="1:6" ht="56.25" outlineLevel="7">
      <c r="A232" s="219" t="s">
        <v>349</v>
      </c>
      <c r="B232" s="220" t="s">
        <v>515</v>
      </c>
      <c r="C232" s="220" t="s">
        <v>59</v>
      </c>
      <c r="D232" s="220" t="s">
        <v>134</v>
      </c>
      <c r="E232" s="220" t="s">
        <v>6</v>
      </c>
      <c r="F232" s="191">
        <f>F233</f>
        <v>30388000</v>
      </c>
    </row>
    <row r="233" spans="1:6" ht="56.25" outlineLevel="7">
      <c r="A233" s="182" t="s">
        <v>350</v>
      </c>
      <c r="B233" s="181" t="s">
        <v>515</v>
      </c>
      <c r="C233" s="181" t="s">
        <v>59</v>
      </c>
      <c r="D233" s="181" t="s">
        <v>351</v>
      </c>
      <c r="E233" s="181" t="s">
        <v>6</v>
      </c>
      <c r="F233" s="185">
        <f>F234+F241+F244+F250+F247</f>
        <v>30388000</v>
      </c>
    </row>
    <row r="234" spans="1:6" ht="75" outlineLevel="1">
      <c r="A234" s="182" t="s">
        <v>60</v>
      </c>
      <c r="B234" s="181" t="s">
        <v>515</v>
      </c>
      <c r="C234" s="181" t="s">
        <v>59</v>
      </c>
      <c r="D234" s="181" t="s">
        <v>352</v>
      </c>
      <c r="E234" s="181" t="s">
        <v>6</v>
      </c>
      <c r="F234" s="185">
        <f>F235+F237+F239</f>
        <v>14910000</v>
      </c>
    </row>
    <row r="235" spans="1:8" s="72" customFormat="1" ht="37.5" outlineLevel="1">
      <c r="A235" s="182" t="s">
        <v>15</v>
      </c>
      <c r="B235" s="181" t="s">
        <v>515</v>
      </c>
      <c r="C235" s="181" t="s">
        <v>59</v>
      </c>
      <c r="D235" s="181" t="s">
        <v>352</v>
      </c>
      <c r="E235" s="181" t="s">
        <v>16</v>
      </c>
      <c r="F235" s="185">
        <f>F236</f>
        <v>4910000</v>
      </c>
      <c r="G235" s="73"/>
      <c r="H235" s="73"/>
    </row>
    <row r="236" spans="1:6" ht="37.5" outlineLevel="1">
      <c r="A236" s="182" t="s">
        <v>17</v>
      </c>
      <c r="B236" s="181" t="s">
        <v>515</v>
      </c>
      <c r="C236" s="181" t="s">
        <v>59</v>
      </c>
      <c r="D236" s="181" t="s">
        <v>352</v>
      </c>
      <c r="E236" s="181" t="s">
        <v>18</v>
      </c>
      <c r="F236" s="206">
        <f>потребность!L244</f>
        <v>4910000</v>
      </c>
    </row>
    <row r="237" spans="1:6" ht="37.5" hidden="1" outlineLevel="1">
      <c r="A237" s="182" t="s">
        <v>265</v>
      </c>
      <c r="B237" s="181" t="s">
        <v>515</v>
      </c>
      <c r="C237" s="181" t="s">
        <v>59</v>
      </c>
      <c r="D237" s="181" t="s">
        <v>352</v>
      </c>
      <c r="E237" s="181" t="s">
        <v>266</v>
      </c>
      <c r="F237" s="206">
        <f>F238</f>
        <v>0</v>
      </c>
    </row>
    <row r="238" spans="1:6" ht="18.75" hidden="1" outlineLevel="1">
      <c r="A238" s="182" t="s">
        <v>267</v>
      </c>
      <c r="B238" s="181" t="s">
        <v>515</v>
      </c>
      <c r="C238" s="181" t="s">
        <v>59</v>
      </c>
      <c r="D238" s="181" t="s">
        <v>352</v>
      </c>
      <c r="E238" s="181" t="s">
        <v>268</v>
      </c>
      <c r="F238" s="206">
        <f>потребность!I246</f>
        <v>0</v>
      </c>
    </row>
    <row r="239" spans="1:6" ht="21" customHeight="1" outlineLevel="1">
      <c r="A239" s="182" t="s">
        <v>19</v>
      </c>
      <c r="B239" s="181" t="s">
        <v>515</v>
      </c>
      <c r="C239" s="181" t="s">
        <v>59</v>
      </c>
      <c r="D239" s="181" t="s">
        <v>352</v>
      </c>
      <c r="E239" s="181" t="s">
        <v>20</v>
      </c>
      <c r="F239" s="206">
        <f>F240</f>
        <v>10000000</v>
      </c>
    </row>
    <row r="240" spans="1:6" ht="21" customHeight="1" outlineLevel="1">
      <c r="A240" s="182" t="s">
        <v>47</v>
      </c>
      <c r="B240" s="181" t="s">
        <v>515</v>
      </c>
      <c r="C240" s="181" t="s">
        <v>59</v>
      </c>
      <c r="D240" s="181" t="s">
        <v>352</v>
      </c>
      <c r="E240" s="181" t="s">
        <v>48</v>
      </c>
      <c r="F240" s="206">
        <f>потребность!L248</f>
        <v>10000000</v>
      </c>
    </row>
    <row r="241" spans="1:6" ht="21" customHeight="1" outlineLevel="1">
      <c r="A241" s="182" t="s">
        <v>251</v>
      </c>
      <c r="B241" s="181" t="s">
        <v>515</v>
      </c>
      <c r="C241" s="181" t="s">
        <v>59</v>
      </c>
      <c r="D241" s="181" t="s">
        <v>353</v>
      </c>
      <c r="E241" s="181" t="s">
        <v>6</v>
      </c>
      <c r="F241" s="206">
        <f>F242</f>
        <v>4000000</v>
      </c>
    </row>
    <row r="242" spans="1:6" ht="21" customHeight="1" outlineLevel="1">
      <c r="A242" s="182" t="s">
        <v>19</v>
      </c>
      <c r="B242" s="181" t="s">
        <v>515</v>
      </c>
      <c r="C242" s="181" t="s">
        <v>59</v>
      </c>
      <c r="D242" s="181" t="s">
        <v>353</v>
      </c>
      <c r="E242" s="181" t="s">
        <v>20</v>
      </c>
      <c r="F242" s="206">
        <f>F243</f>
        <v>4000000</v>
      </c>
    </row>
    <row r="243" spans="1:6" ht="55.5" customHeight="1" outlineLevel="1">
      <c r="A243" s="182" t="s">
        <v>47</v>
      </c>
      <c r="B243" s="181" t="s">
        <v>515</v>
      </c>
      <c r="C243" s="181" t="s">
        <v>59</v>
      </c>
      <c r="D243" s="181" t="s">
        <v>353</v>
      </c>
      <c r="E243" s="181" t="s">
        <v>48</v>
      </c>
      <c r="F243" s="185">
        <f>потребность!L251</f>
        <v>4000000</v>
      </c>
    </row>
    <row r="244" spans="1:6" ht="36.75" customHeight="1" outlineLevel="1">
      <c r="A244" s="182" t="s">
        <v>263</v>
      </c>
      <c r="B244" s="181" t="s">
        <v>515</v>
      </c>
      <c r="C244" s="181" t="s">
        <v>59</v>
      </c>
      <c r="D244" s="181" t="s">
        <v>354</v>
      </c>
      <c r="E244" s="181" t="s">
        <v>6</v>
      </c>
      <c r="F244" s="206">
        <f>F245</f>
        <v>10778000</v>
      </c>
    </row>
    <row r="245" spans="1:6" ht="18.75" outlineLevel="1">
      <c r="A245" s="182" t="s">
        <v>19</v>
      </c>
      <c r="B245" s="181" t="s">
        <v>515</v>
      </c>
      <c r="C245" s="181" t="s">
        <v>59</v>
      </c>
      <c r="D245" s="181" t="s">
        <v>354</v>
      </c>
      <c r="E245" s="181" t="s">
        <v>20</v>
      </c>
      <c r="F245" s="206">
        <f>F246</f>
        <v>10778000</v>
      </c>
    </row>
    <row r="246" spans="1:6" ht="56.25" outlineLevel="1">
      <c r="A246" s="182" t="s">
        <v>47</v>
      </c>
      <c r="B246" s="181" t="s">
        <v>515</v>
      </c>
      <c r="C246" s="181" t="s">
        <v>59</v>
      </c>
      <c r="D246" s="181" t="s">
        <v>354</v>
      </c>
      <c r="E246" s="181" t="s">
        <v>48</v>
      </c>
      <c r="F246" s="185">
        <f>потребность!L254</f>
        <v>10778000</v>
      </c>
    </row>
    <row r="247" spans="1:6" ht="56.25" outlineLevel="1">
      <c r="A247" s="182" t="s">
        <v>300</v>
      </c>
      <c r="B247" s="181" t="s">
        <v>515</v>
      </c>
      <c r="C247" s="181" t="s">
        <v>59</v>
      </c>
      <c r="D247" s="181" t="s">
        <v>393</v>
      </c>
      <c r="E247" s="181" t="s">
        <v>6</v>
      </c>
      <c r="F247" s="185">
        <f>F248</f>
        <v>500000</v>
      </c>
    </row>
    <row r="248" spans="1:6" ht="37.5" outlineLevel="1">
      <c r="A248" s="182" t="s">
        <v>15</v>
      </c>
      <c r="B248" s="181" t="s">
        <v>515</v>
      </c>
      <c r="C248" s="181" t="s">
        <v>59</v>
      </c>
      <c r="D248" s="181" t="s">
        <v>393</v>
      </c>
      <c r="E248" s="181" t="s">
        <v>16</v>
      </c>
      <c r="F248" s="185">
        <f>F249</f>
        <v>500000</v>
      </c>
    </row>
    <row r="249" spans="1:6" ht="52.5" customHeight="1" outlineLevel="1">
      <c r="A249" s="182" t="s">
        <v>17</v>
      </c>
      <c r="B249" s="181" t="s">
        <v>515</v>
      </c>
      <c r="C249" s="181" t="s">
        <v>59</v>
      </c>
      <c r="D249" s="181" t="s">
        <v>393</v>
      </c>
      <c r="E249" s="181" t="s">
        <v>18</v>
      </c>
      <c r="F249" s="185">
        <v>500000</v>
      </c>
    </row>
    <row r="250" spans="1:6" ht="56.25" customHeight="1" outlineLevel="1">
      <c r="A250" s="182" t="s">
        <v>264</v>
      </c>
      <c r="B250" s="181" t="s">
        <v>515</v>
      </c>
      <c r="C250" s="181" t="s">
        <v>59</v>
      </c>
      <c r="D250" s="181" t="s">
        <v>394</v>
      </c>
      <c r="E250" s="181" t="s">
        <v>6</v>
      </c>
      <c r="F250" s="185">
        <f>F251</f>
        <v>200000</v>
      </c>
    </row>
    <row r="251" spans="1:6" ht="37.5" customHeight="1" outlineLevel="1">
      <c r="A251" s="182" t="s">
        <v>15</v>
      </c>
      <c r="B251" s="181" t="s">
        <v>515</v>
      </c>
      <c r="C251" s="181" t="s">
        <v>59</v>
      </c>
      <c r="D251" s="181" t="s">
        <v>394</v>
      </c>
      <c r="E251" s="181" t="s">
        <v>16</v>
      </c>
      <c r="F251" s="185">
        <f>F252</f>
        <v>200000</v>
      </c>
    </row>
    <row r="252" spans="1:6" ht="37.5" customHeight="1" outlineLevel="1">
      <c r="A252" s="182" t="s">
        <v>17</v>
      </c>
      <c r="B252" s="181" t="s">
        <v>515</v>
      </c>
      <c r="C252" s="181" t="s">
        <v>59</v>
      </c>
      <c r="D252" s="181" t="s">
        <v>394</v>
      </c>
      <c r="E252" s="181" t="s">
        <v>18</v>
      </c>
      <c r="F252" s="185">
        <v>200000</v>
      </c>
    </row>
    <row r="253" spans="1:6" ht="0.75" customHeight="1" hidden="1" outlineLevel="1">
      <c r="A253" s="182" t="s">
        <v>734</v>
      </c>
      <c r="B253" s="181" t="s">
        <v>515</v>
      </c>
      <c r="C253" s="181" t="s">
        <v>59</v>
      </c>
      <c r="D253" s="181" t="s">
        <v>733</v>
      </c>
      <c r="E253" s="181" t="s">
        <v>6</v>
      </c>
      <c r="F253" s="185">
        <f>F254</f>
        <v>0</v>
      </c>
    </row>
    <row r="254" spans="1:6" ht="37.5" customHeight="1" hidden="1" outlineLevel="1">
      <c r="A254" s="182" t="s">
        <v>15</v>
      </c>
      <c r="B254" s="181" t="s">
        <v>515</v>
      </c>
      <c r="C254" s="181" t="s">
        <v>59</v>
      </c>
      <c r="D254" s="181" t="s">
        <v>733</v>
      </c>
      <c r="E254" s="181" t="s">
        <v>16</v>
      </c>
      <c r="F254" s="185">
        <f>F255</f>
        <v>0</v>
      </c>
    </row>
    <row r="255" spans="1:6" ht="37.5" customHeight="1" hidden="1" outlineLevel="1">
      <c r="A255" s="182" t="s">
        <v>17</v>
      </c>
      <c r="B255" s="181" t="s">
        <v>515</v>
      </c>
      <c r="C255" s="181" t="s">
        <v>59</v>
      </c>
      <c r="D255" s="181" t="s">
        <v>733</v>
      </c>
      <c r="E255" s="181" t="s">
        <v>18</v>
      </c>
      <c r="F255" s="185"/>
    </row>
    <row r="256" spans="1:6" ht="37.5" hidden="1" outlineLevel="1">
      <c r="A256" s="182" t="s">
        <v>704</v>
      </c>
      <c r="B256" s="181" t="s">
        <v>515</v>
      </c>
      <c r="C256" s="181" t="s">
        <v>59</v>
      </c>
      <c r="D256" s="181" t="s">
        <v>703</v>
      </c>
      <c r="E256" s="181" t="s">
        <v>6</v>
      </c>
      <c r="F256" s="185">
        <f>F257</f>
        <v>0</v>
      </c>
    </row>
    <row r="257" spans="1:6" ht="37.5" hidden="1" outlineLevel="1">
      <c r="A257" s="182" t="s">
        <v>15</v>
      </c>
      <c r="B257" s="181" t="s">
        <v>515</v>
      </c>
      <c r="C257" s="181" t="s">
        <v>59</v>
      </c>
      <c r="D257" s="181" t="s">
        <v>703</v>
      </c>
      <c r="E257" s="181" t="s">
        <v>16</v>
      </c>
      <c r="F257" s="185">
        <f>F258</f>
        <v>0</v>
      </c>
    </row>
    <row r="258" spans="1:6" ht="37.5" hidden="1" outlineLevel="1">
      <c r="A258" s="182" t="s">
        <v>17</v>
      </c>
      <c r="B258" s="181" t="s">
        <v>515</v>
      </c>
      <c r="C258" s="181" t="s">
        <v>59</v>
      </c>
      <c r="D258" s="181" t="s">
        <v>703</v>
      </c>
      <c r="E258" s="181" t="s">
        <v>18</v>
      </c>
      <c r="F258" s="185"/>
    </row>
    <row r="259" spans="1:6" ht="18.75" hidden="1" outlineLevel="1">
      <c r="A259" s="223" t="s">
        <v>467</v>
      </c>
      <c r="B259" s="181" t="s">
        <v>515</v>
      </c>
      <c r="C259" s="181" t="s">
        <v>59</v>
      </c>
      <c r="D259" s="181" t="s">
        <v>725</v>
      </c>
      <c r="E259" s="181" t="s">
        <v>6</v>
      </c>
      <c r="F259" s="185"/>
    </row>
    <row r="260" spans="1:6" ht="56.25" hidden="1" outlineLevel="1">
      <c r="A260" s="182" t="s">
        <v>472</v>
      </c>
      <c r="B260" s="181" t="s">
        <v>515</v>
      </c>
      <c r="C260" s="181" t="s">
        <v>59</v>
      </c>
      <c r="D260" s="181" t="s">
        <v>726</v>
      </c>
      <c r="E260" s="181" t="s">
        <v>6</v>
      </c>
      <c r="F260" s="185"/>
    </row>
    <row r="261" spans="1:6" ht="37.5" hidden="1" outlineLevel="1">
      <c r="A261" s="182" t="s">
        <v>265</v>
      </c>
      <c r="B261" s="181" t="s">
        <v>515</v>
      </c>
      <c r="C261" s="181" t="s">
        <v>59</v>
      </c>
      <c r="D261" s="181" t="s">
        <v>726</v>
      </c>
      <c r="E261" s="181" t="s">
        <v>266</v>
      </c>
      <c r="F261" s="185"/>
    </row>
    <row r="262" spans="1:6" ht="18.75" hidden="1" outlineLevel="1">
      <c r="A262" s="182" t="s">
        <v>267</v>
      </c>
      <c r="B262" s="181" t="s">
        <v>515</v>
      </c>
      <c r="C262" s="181" t="s">
        <v>59</v>
      </c>
      <c r="D262" s="181" t="s">
        <v>726</v>
      </c>
      <c r="E262" s="181" t="s">
        <v>268</v>
      </c>
      <c r="F262" s="185"/>
    </row>
    <row r="263" spans="1:6" ht="18.75" outlineLevel="1">
      <c r="A263" s="182" t="s">
        <v>61</v>
      </c>
      <c r="B263" s="181" t="s">
        <v>515</v>
      </c>
      <c r="C263" s="181" t="s">
        <v>62</v>
      </c>
      <c r="D263" s="181" t="s">
        <v>126</v>
      </c>
      <c r="E263" s="181" t="s">
        <v>6</v>
      </c>
      <c r="F263" s="185">
        <f>F264+F275+F286</f>
        <v>36557625.42</v>
      </c>
    </row>
    <row r="264" spans="1:6" ht="56.25" outlineLevel="1">
      <c r="A264" s="219" t="s">
        <v>349</v>
      </c>
      <c r="B264" s="181" t="s">
        <v>515</v>
      </c>
      <c r="C264" s="220" t="s">
        <v>62</v>
      </c>
      <c r="D264" s="220" t="s">
        <v>134</v>
      </c>
      <c r="E264" s="220" t="s">
        <v>6</v>
      </c>
      <c r="F264" s="185">
        <f>F265</f>
        <v>2992316</v>
      </c>
    </row>
    <row r="265" spans="1:6" ht="18.75" outlineLevel="1">
      <c r="A265" s="182" t="s">
        <v>355</v>
      </c>
      <c r="B265" s="181" t="s">
        <v>515</v>
      </c>
      <c r="C265" s="181" t="s">
        <v>62</v>
      </c>
      <c r="D265" s="181" t="s">
        <v>233</v>
      </c>
      <c r="E265" s="181" t="s">
        <v>6</v>
      </c>
      <c r="F265" s="185">
        <f>F266+F272+F269</f>
        <v>2992316</v>
      </c>
    </row>
    <row r="266" spans="1:6" ht="18.75" outlineLevel="1">
      <c r="A266" s="182" t="s">
        <v>361</v>
      </c>
      <c r="B266" s="181" t="s">
        <v>515</v>
      </c>
      <c r="C266" s="181" t="s">
        <v>62</v>
      </c>
      <c r="D266" s="181" t="s">
        <v>473</v>
      </c>
      <c r="E266" s="181" t="s">
        <v>6</v>
      </c>
      <c r="F266" s="185">
        <f>F267</f>
        <v>200000</v>
      </c>
    </row>
    <row r="267" spans="1:8" s="72" customFormat="1" ht="37.5" outlineLevel="1">
      <c r="A267" s="34" t="s">
        <v>15</v>
      </c>
      <c r="B267" s="181" t="s">
        <v>515</v>
      </c>
      <c r="C267" s="181" t="s">
        <v>62</v>
      </c>
      <c r="D267" s="181" t="s">
        <v>473</v>
      </c>
      <c r="E267" s="181" t="s">
        <v>16</v>
      </c>
      <c r="F267" s="185">
        <f>F268</f>
        <v>200000</v>
      </c>
      <c r="G267" s="73"/>
      <c r="H267" s="73"/>
    </row>
    <row r="268" spans="1:6" ht="37.5" outlineLevel="1">
      <c r="A268" s="34" t="s">
        <v>17</v>
      </c>
      <c r="B268" s="181" t="s">
        <v>515</v>
      </c>
      <c r="C268" s="181" t="s">
        <v>62</v>
      </c>
      <c r="D268" s="181" t="s">
        <v>473</v>
      </c>
      <c r="E268" s="181" t="s">
        <v>18</v>
      </c>
      <c r="F268" s="185">
        <v>200000</v>
      </c>
    </row>
    <row r="269" spans="1:6" ht="56.25" outlineLevel="1">
      <c r="A269" s="34" t="s">
        <v>794</v>
      </c>
      <c r="B269" s="181" t="s">
        <v>515</v>
      </c>
      <c r="C269" s="181" t="s">
        <v>62</v>
      </c>
      <c r="D269" s="181" t="s">
        <v>793</v>
      </c>
      <c r="E269" s="181" t="s">
        <v>6</v>
      </c>
      <c r="F269" s="185">
        <f>F270</f>
        <v>2292316</v>
      </c>
    </row>
    <row r="270" spans="1:6" ht="37.5" outlineLevel="1">
      <c r="A270" s="34" t="s">
        <v>15</v>
      </c>
      <c r="B270" s="181" t="s">
        <v>515</v>
      </c>
      <c r="C270" s="181" t="s">
        <v>62</v>
      </c>
      <c r="D270" s="181" t="s">
        <v>793</v>
      </c>
      <c r="E270" s="181" t="s">
        <v>16</v>
      </c>
      <c r="F270" s="185">
        <f>F271</f>
        <v>2292316</v>
      </c>
    </row>
    <row r="271" spans="1:6" ht="18.75" customHeight="1" outlineLevel="1">
      <c r="A271" s="34" t="s">
        <v>17</v>
      </c>
      <c r="B271" s="181" t="s">
        <v>515</v>
      </c>
      <c r="C271" s="181" t="s">
        <v>62</v>
      </c>
      <c r="D271" s="181" t="s">
        <v>793</v>
      </c>
      <c r="E271" s="181" t="s">
        <v>18</v>
      </c>
      <c r="F271" s="185">
        <v>2292316</v>
      </c>
    </row>
    <row r="272" spans="1:6" ht="37.5" outlineLevel="1">
      <c r="A272" s="182" t="s">
        <v>63</v>
      </c>
      <c r="B272" s="181" t="s">
        <v>515</v>
      </c>
      <c r="C272" s="181" t="s">
        <v>62</v>
      </c>
      <c r="D272" s="181" t="s">
        <v>356</v>
      </c>
      <c r="E272" s="181" t="s">
        <v>6</v>
      </c>
      <c r="F272" s="185">
        <f>F273</f>
        <v>500000</v>
      </c>
    </row>
    <row r="273" spans="1:6" ht="37.5" outlineLevel="1">
      <c r="A273" s="182" t="s">
        <v>15</v>
      </c>
      <c r="B273" s="181" t="s">
        <v>515</v>
      </c>
      <c r="C273" s="181" t="s">
        <v>62</v>
      </c>
      <c r="D273" s="181" t="s">
        <v>356</v>
      </c>
      <c r="E273" s="181" t="s">
        <v>16</v>
      </c>
      <c r="F273" s="185">
        <f>F274</f>
        <v>500000</v>
      </c>
    </row>
    <row r="274" spans="1:6" ht="22.5" customHeight="1" outlineLevel="1">
      <c r="A274" s="182" t="s">
        <v>17</v>
      </c>
      <c r="B274" s="181" t="s">
        <v>515</v>
      </c>
      <c r="C274" s="181" t="s">
        <v>62</v>
      </c>
      <c r="D274" s="181" t="s">
        <v>356</v>
      </c>
      <c r="E274" s="181" t="s">
        <v>18</v>
      </c>
      <c r="F274" s="206">
        <v>500000</v>
      </c>
    </row>
    <row r="275" spans="1:8" s="72" customFormat="1" ht="56.25" outlineLevel="1">
      <c r="A275" s="219" t="s">
        <v>523</v>
      </c>
      <c r="B275" s="220" t="s">
        <v>515</v>
      </c>
      <c r="C275" s="220" t="s">
        <v>62</v>
      </c>
      <c r="D275" s="220" t="s">
        <v>524</v>
      </c>
      <c r="E275" s="220" t="s">
        <v>6</v>
      </c>
      <c r="F275" s="185">
        <f>F276</f>
        <v>10797000</v>
      </c>
      <c r="G275" s="73"/>
      <c r="H275" s="73"/>
    </row>
    <row r="276" spans="1:6" ht="37.5" outlineLevel="1">
      <c r="A276" s="182" t="s">
        <v>525</v>
      </c>
      <c r="B276" s="181" t="s">
        <v>515</v>
      </c>
      <c r="C276" s="181" t="s">
        <v>62</v>
      </c>
      <c r="D276" s="181" t="s">
        <v>526</v>
      </c>
      <c r="E276" s="181" t="s">
        <v>6</v>
      </c>
      <c r="F276" s="185">
        <f>F277+F280+F283</f>
        <v>10797000</v>
      </c>
    </row>
    <row r="277" spans="1:6" ht="56.25" customHeight="1" outlineLevel="1">
      <c r="A277" s="182" t="s">
        <v>527</v>
      </c>
      <c r="B277" s="181" t="s">
        <v>515</v>
      </c>
      <c r="C277" s="181" t="s">
        <v>62</v>
      </c>
      <c r="D277" s="181" t="s">
        <v>528</v>
      </c>
      <c r="E277" s="181" t="s">
        <v>6</v>
      </c>
      <c r="F277" s="185">
        <f>F278</f>
        <v>1500000</v>
      </c>
    </row>
    <row r="278" spans="1:6" ht="37.5" outlineLevel="1">
      <c r="A278" s="182" t="s">
        <v>15</v>
      </c>
      <c r="B278" s="181" t="s">
        <v>515</v>
      </c>
      <c r="C278" s="181" t="s">
        <v>62</v>
      </c>
      <c r="D278" s="181" t="s">
        <v>528</v>
      </c>
      <c r="E278" s="181" t="s">
        <v>16</v>
      </c>
      <c r="F278" s="185">
        <f>F279</f>
        <v>1500000</v>
      </c>
    </row>
    <row r="279" spans="1:6" ht="37.5" outlineLevel="1">
      <c r="A279" s="182" t="s">
        <v>17</v>
      </c>
      <c r="B279" s="181" t="s">
        <v>515</v>
      </c>
      <c r="C279" s="181" t="s">
        <v>62</v>
      </c>
      <c r="D279" s="181" t="s">
        <v>528</v>
      </c>
      <c r="E279" s="181" t="s">
        <v>18</v>
      </c>
      <c r="F279" s="206">
        <f>потребность!L287</f>
        <v>1500000</v>
      </c>
    </row>
    <row r="280" spans="1:6" ht="38.25" customHeight="1" outlineLevel="1">
      <c r="A280" s="182" t="s">
        <v>529</v>
      </c>
      <c r="B280" s="181" t="s">
        <v>515</v>
      </c>
      <c r="C280" s="181" t="s">
        <v>62</v>
      </c>
      <c r="D280" s="181" t="s">
        <v>530</v>
      </c>
      <c r="E280" s="181" t="s">
        <v>6</v>
      </c>
      <c r="F280" s="185">
        <f>F281</f>
        <v>3621000</v>
      </c>
    </row>
    <row r="281" spans="1:6" ht="37.5" outlineLevel="1">
      <c r="A281" s="182" t="s">
        <v>15</v>
      </c>
      <c r="B281" s="181" t="s">
        <v>515</v>
      </c>
      <c r="C281" s="181" t="s">
        <v>62</v>
      </c>
      <c r="D281" s="181" t="s">
        <v>530</v>
      </c>
      <c r="E281" s="181" t="s">
        <v>16</v>
      </c>
      <c r="F281" s="185">
        <f>F282</f>
        <v>3621000</v>
      </c>
    </row>
    <row r="282" spans="1:6" ht="37.5" outlineLevel="1">
      <c r="A282" s="182" t="s">
        <v>17</v>
      </c>
      <c r="B282" s="181" t="s">
        <v>515</v>
      </c>
      <c r="C282" s="181" t="s">
        <v>62</v>
      </c>
      <c r="D282" s="181" t="s">
        <v>530</v>
      </c>
      <c r="E282" s="181" t="s">
        <v>18</v>
      </c>
      <c r="F282" s="206">
        <v>3621000</v>
      </c>
    </row>
    <row r="283" spans="1:6" ht="37.5" outlineLevel="1">
      <c r="A283" s="182" t="s">
        <v>531</v>
      </c>
      <c r="B283" s="181" t="s">
        <v>515</v>
      </c>
      <c r="C283" s="181" t="s">
        <v>62</v>
      </c>
      <c r="D283" s="181" t="s">
        <v>532</v>
      </c>
      <c r="E283" s="181" t="s">
        <v>6</v>
      </c>
      <c r="F283" s="185">
        <f>F284</f>
        <v>5676000</v>
      </c>
    </row>
    <row r="284" spans="1:6" ht="37.5" outlineLevel="1">
      <c r="A284" s="182" t="s">
        <v>15</v>
      </c>
      <c r="B284" s="181" t="s">
        <v>515</v>
      </c>
      <c r="C284" s="181" t="s">
        <v>62</v>
      </c>
      <c r="D284" s="181" t="s">
        <v>532</v>
      </c>
      <c r="E284" s="181" t="s">
        <v>16</v>
      </c>
      <c r="F284" s="185">
        <f>F285</f>
        <v>5676000</v>
      </c>
    </row>
    <row r="285" spans="1:6" ht="37.5" outlineLevel="1">
      <c r="A285" s="182" t="s">
        <v>17</v>
      </c>
      <c r="B285" s="181" t="s">
        <v>515</v>
      </c>
      <c r="C285" s="181" t="s">
        <v>62</v>
      </c>
      <c r="D285" s="181" t="s">
        <v>532</v>
      </c>
      <c r="E285" s="181" t="s">
        <v>18</v>
      </c>
      <c r="F285" s="206">
        <f>потребность!L293</f>
        <v>5676000</v>
      </c>
    </row>
    <row r="286" spans="1:8" s="72" customFormat="1" ht="56.25" outlineLevel="1">
      <c r="A286" s="219" t="s">
        <v>533</v>
      </c>
      <c r="B286" s="220" t="s">
        <v>515</v>
      </c>
      <c r="C286" s="220" t="s">
        <v>62</v>
      </c>
      <c r="D286" s="220" t="s">
        <v>534</v>
      </c>
      <c r="E286" s="220" t="s">
        <v>6</v>
      </c>
      <c r="F286" s="185">
        <f>F287+F295</f>
        <v>22768309.42</v>
      </c>
      <c r="G286" s="73"/>
      <c r="H286" s="73"/>
    </row>
    <row r="287" spans="1:8" s="72" customFormat="1" ht="56.25" outlineLevel="1">
      <c r="A287" s="219" t="s">
        <v>565</v>
      </c>
      <c r="B287" s="220" t="s">
        <v>515</v>
      </c>
      <c r="C287" s="220" t="s">
        <v>62</v>
      </c>
      <c r="D287" s="220" t="s">
        <v>566</v>
      </c>
      <c r="E287" s="220" t="s">
        <v>6</v>
      </c>
      <c r="F287" s="185">
        <f>F288+F292</f>
        <v>6967934.4</v>
      </c>
      <c r="G287" s="73"/>
      <c r="H287" s="73"/>
    </row>
    <row r="288" spans="1:6" ht="37.5" outlineLevel="1">
      <c r="A288" s="182" t="s">
        <v>564</v>
      </c>
      <c r="B288" s="181" t="s">
        <v>515</v>
      </c>
      <c r="C288" s="181" t="s">
        <v>62</v>
      </c>
      <c r="D288" s="181" t="s">
        <v>567</v>
      </c>
      <c r="E288" s="181" t="s">
        <v>6</v>
      </c>
      <c r="F288" s="185">
        <f>F289</f>
        <v>6642788.65</v>
      </c>
    </row>
    <row r="289" spans="1:6" ht="37.5" outlineLevel="1">
      <c r="A289" s="182" t="s">
        <v>563</v>
      </c>
      <c r="B289" s="181" t="s">
        <v>515</v>
      </c>
      <c r="C289" s="181" t="s">
        <v>62</v>
      </c>
      <c r="D289" s="181" t="s">
        <v>568</v>
      </c>
      <c r="E289" s="181" t="s">
        <v>6</v>
      </c>
      <c r="F289" s="185">
        <f>F290</f>
        <v>6642788.65</v>
      </c>
    </row>
    <row r="290" spans="1:6" ht="37.5" outlineLevel="1">
      <c r="A290" s="182" t="s">
        <v>15</v>
      </c>
      <c r="B290" s="181" t="s">
        <v>515</v>
      </c>
      <c r="C290" s="181" t="s">
        <v>62</v>
      </c>
      <c r="D290" s="181" t="s">
        <v>568</v>
      </c>
      <c r="E290" s="181" t="s">
        <v>16</v>
      </c>
      <c r="F290" s="185">
        <f>F291</f>
        <v>6642788.65</v>
      </c>
    </row>
    <row r="291" spans="1:6" ht="37.5" outlineLevel="1">
      <c r="A291" s="182" t="s">
        <v>17</v>
      </c>
      <c r="B291" s="181" t="s">
        <v>515</v>
      </c>
      <c r="C291" s="181" t="s">
        <v>62</v>
      </c>
      <c r="D291" s="181" t="s">
        <v>568</v>
      </c>
      <c r="E291" s="181" t="s">
        <v>18</v>
      </c>
      <c r="F291" s="185">
        <v>6642788.65</v>
      </c>
    </row>
    <row r="292" spans="1:6" ht="37.5" outlineLevel="1">
      <c r="A292" s="34" t="s">
        <v>702</v>
      </c>
      <c r="B292" s="181" t="s">
        <v>515</v>
      </c>
      <c r="C292" s="181" t="s">
        <v>62</v>
      </c>
      <c r="D292" s="181" t="s">
        <v>750</v>
      </c>
      <c r="E292" s="181" t="s">
        <v>6</v>
      </c>
      <c r="F292" s="185">
        <f>F293</f>
        <v>325145.75</v>
      </c>
    </row>
    <row r="293" spans="1:6" ht="37.5" outlineLevel="1">
      <c r="A293" s="182" t="s">
        <v>15</v>
      </c>
      <c r="B293" s="181" t="s">
        <v>515</v>
      </c>
      <c r="C293" s="181" t="s">
        <v>62</v>
      </c>
      <c r="D293" s="181" t="s">
        <v>750</v>
      </c>
      <c r="E293" s="181" t="s">
        <v>16</v>
      </c>
      <c r="F293" s="185">
        <f>F294</f>
        <v>325145.75</v>
      </c>
    </row>
    <row r="294" spans="1:6" ht="37.5" outlineLevel="1">
      <c r="A294" s="182" t="s">
        <v>17</v>
      </c>
      <c r="B294" s="181" t="s">
        <v>515</v>
      </c>
      <c r="C294" s="181" t="s">
        <v>62</v>
      </c>
      <c r="D294" s="181" t="s">
        <v>750</v>
      </c>
      <c r="E294" s="181" t="s">
        <v>18</v>
      </c>
      <c r="F294" s="185">
        <f>215859.46+109286.29</f>
        <v>325145.75</v>
      </c>
    </row>
    <row r="295" spans="1:8" s="72" customFormat="1" ht="37.5" outlineLevel="1">
      <c r="A295" s="231" t="s">
        <v>569</v>
      </c>
      <c r="B295" s="181" t="s">
        <v>515</v>
      </c>
      <c r="C295" s="181" t="s">
        <v>62</v>
      </c>
      <c r="D295" s="220" t="s">
        <v>571</v>
      </c>
      <c r="E295" s="220" t="s">
        <v>6</v>
      </c>
      <c r="F295" s="185">
        <f aca="true" t="shared" si="1" ref="F295:F301">F296</f>
        <v>15800375.02</v>
      </c>
      <c r="G295" s="73"/>
      <c r="H295" s="73"/>
    </row>
    <row r="296" spans="1:8" s="72" customFormat="1" ht="37.5" outlineLevel="1">
      <c r="A296" s="231" t="s">
        <v>570</v>
      </c>
      <c r="B296" s="181" t="s">
        <v>515</v>
      </c>
      <c r="C296" s="181" t="s">
        <v>62</v>
      </c>
      <c r="D296" s="220" t="s">
        <v>572</v>
      </c>
      <c r="E296" s="220" t="s">
        <v>6</v>
      </c>
      <c r="F296" s="191">
        <f>F297+F300+F303+F306</f>
        <v>15800375.02</v>
      </c>
      <c r="G296" s="73"/>
      <c r="H296" s="73"/>
    </row>
    <row r="297" spans="1:8" s="72" customFormat="1" ht="57" customHeight="1" outlineLevel="1">
      <c r="A297" s="34" t="s">
        <v>584</v>
      </c>
      <c r="B297" s="181" t="s">
        <v>515</v>
      </c>
      <c r="C297" s="181" t="s">
        <v>62</v>
      </c>
      <c r="D297" s="181" t="s">
        <v>609</v>
      </c>
      <c r="E297" s="181" t="s">
        <v>6</v>
      </c>
      <c r="F297" s="185">
        <f>F298</f>
        <v>6855579.56</v>
      </c>
      <c r="G297" s="73"/>
      <c r="H297" s="73"/>
    </row>
    <row r="298" spans="1:8" s="72" customFormat="1" ht="37.5" outlineLevel="1">
      <c r="A298" s="182" t="s">
        <v>15</v>
      </c>
      <c r="B298" s="181" t="s">
        <v>515</v>
      </c>
      <c r="C298" s="181" t="s">
        <v>62</v>
      </c>
      <c r="D298" s="181" t="s">
        <v>609</v>
      </c>
      <c r="E298" s="181" t="s">
        <v>16</v>
      </c>
      <c r="F298" s="185">
        <f>F299</f>
        <v>6855579.56</v>
      </c>
      <c r="G298" s="73"/>
      <c r="H298" s="73"/>
    </row>
    <row r="299" spans="1:8" s="72" customFormat="1" ht="37.5" outlineLevel="1">
      <c r="A299" s="182" t="s">
        <v>17</v>
      </c>
      <c r="B299" s="181" t="s">
        <v>515</v>
      </c>
      <c r="C299" s="181" t="s">
        <v>62</v>
      </c>
      <c r="D299" s="181" t="s">
        <v>609</v>
      </c>
      <c r="E299" s="181" t="s">
        <v>18</v>
      </c>
      <c r="F299" s="185">
        <v>6855579.56</v>
      </c>
      <c r="G299" s="73"/>
      <c r="H299" s="73"/>
    </row>
    <row r="300" spans="1:6" ht="40.5" customHeight="1" outlineLevel="1">
      <c r="A300" s="34" t="s">
        <v>574</v>
      </c>
      <c r="B300" s="181" t="s">
        <v>515</v>
      </c>
      <c r="C300" s="181" t="s">
        <v>62</v>
      </c>
      <c r="D300" s="181" t="s">
        <v>573</v>
      </c>
      <c r="E300" s="181" t="s">
        <v>6</v>
      </c>
      <c r="F300" s="185">
        <f t="shared" si="1"/>
        <v>403331.62</v>
      </c>
    </row>
    <row r="301" spans="1:6" ht="37.5" outlineLevel="1">
      <c r="A301" s="182" t="s">
        <v>15</v>
      </c>
      <c r="B301" s="181" t="s">
        <v>515</v>
      </c>
      <c r="C301" s="181" t="s">
        <v>62</v>
      </c>
      <c r="D301" s="181" t="s">
        <v>573</v>
      </c>
      <c r="E301" s="181" t="s">
        <v>16</v>
      </c>
      <c r="F301" s="185">
        <f t="shared" si="1"/>
        <v>403331.62</v>
      </c>
    </row>
    <row r="302" spans="1:6" ht="37.5" outlineLevel="1">
      <c r="A302" s="182" t="s">
        <v>17</v>
      </c>
      <c r="B302" s="181" t="s">
        <v>515</v>
      </c>
      <c r="C302" s="181" t="s">
        <v>62</v>
      </c>
      <c r="D302" s="181" t="s">
        <v>573</v>
      </c>
      <c r="E302" s="181" t="s">
        <v>18</v>
      </c>
      <c r="F302" s="206">
        <v>403331.62</v>
      </c>
    </row>
    <row r="303" spans="1:6" ht="37.5" outlineLevel="1">
      <c r="A303" s="182" t="s">
        <v>702</v>
      </c>
      <c r="B303" s="181" t="s">
        <v>515</v>
      </c>
      <c r="C303" s="181" t="s">
        <v>62</v>
      </c>
      <c r="D303" s="181" t="s">
        <v>701</v>
      </c>
      <c r="E303" s="181" t="s">
        <v>6</v>
      </c>
      <c r="F303" s="185">
        <f>F304</f>
        <v>8479463.84</v>
      </c>
    </row>
    <row r="304" spans="1:6" ht="37.5" outlineLevel="1">
      <c r="A304" s="182" t="s">
        <v>15</v>
      </c>
      <c r="B304" s="181" t="s">
        <v>515</v>
      </c>
      <c r="C304" s="181" t="s">
        <v>62</v>
      </c>
      <c r="D304" s="181" t="s">
        <v>701</v>
      </c>
      <c r="E304" s="181" t="s">
        <v>16</v>
      </c>
      <c r="F304" s="185">
        <f>F305</f>
        <v>8479463.84</v>
      </c>
    </row>
    <row r="305" spans="1:6" ht="37.5" outlineLevel="1">
      <c r="A305" s="182" t="s">
        <v>17</v>
      </c>
      <c r="B305" s="181" t="s">
        <v>515</v>
      </c>
      <c r="C305" s="181" t="s">
        <v>62</v>
      </c>
      <c r="D305" s="181" t="s">
        <v>701</v>
      </c>
      <c r="E305" s="181" t="s">
        <v>18</v>
      </c>
      <c r="F305" s="206">
        <f>потребность!L313</f>
        <v>8479463.84</v>
      </c>
    </row>
    <row r="306" spans="1:6" ht="20.25" customHeight="1" outlineLevel="1">
      <c r="A306" s="182" t="s">
        <v>704</v>
      </c>
      <c r="B306" s="181" t="s">
        <v>515</v>
      </c>
      <c r="C306" s="181" t="s">
        <v>62</v>
      </c>
      <c r="D306" s="181" t="s">
        <v>792</v>
      </c>
      <c r="E306" s="181" t="s">
        <v>6</v>
      </c>
      <c r="F306" s="185">
        <f>F307</f>
        <v>62000</v>
      </c>
    </row>
    <row r="307" spans="1:8" s="72" customFormat="1" ht="37.5" outlineLevel="1">
      <c r="A307" s="182" t="s">
        <v>15</v>
      </c>
      <c r="B307" s="181" t="s">
        <v>515</v>
      </c>
      <c r="C307" s="181" t="s">
        <v>62</v>
      </c>
      <c r="D307" s="181" t="s">
        <v>792</v>
      </c>
      <c r="E307" s="181" t="s">
        <v>16</v>
      </c>
      <c r="F307" s="185">
        <f>F308</f>
        <v>62000</v>
      </c>
      <c r="G307" s="73"/>
      <c r="H307" s="73"/>
    </row>
    <row r="308" spans="1:6" ht="37.5" outlineLevel="1">
      <c r="A308" s="182" t="s">
        <v>17</v>
      </c>
      <c r="B308" s="181" t="s">
        <v>515</v>
      </c>
      <c r="C308" s="181" t="s">
        <v>62</v>
      </c>
      <c r="D308" s="181" t="s">
        <v>792</v>
      </c>
      <c r="E308" s="181" t="s">
        <v>18</v>
      </c>
      <c r="F308" s="206">
        <v>62000</v>
      </c>
    </row>
    <row r="309" spans="1:6" ht="18.75" outlineLevel="1">
      <c r="A309" s="182" t="s">
        <v>293</v>
      </c>
      <c r="B309" s="181" t="s">
        <v>515</v>
      </c>
      <c r="C309" s="181" t="s">
        <v>294</v>
      </c>
      <c r="D309" s="181" t="s">
        <v>126</v>
      </c>
      <c r="E309" s="181" t="s">
        <v>6</v>
      </c>
      <c r="F309" s="206">
        <f>F310</f>
        <v>7460868.76</v>
      </c>
    </row>
    <row r="310" spans="1:6" ht="56.25" outlineLevel="1">
      <c r="A310" s="219" t="s">
        <v>428</v>
      </c>
      <c r="B310" s="220" t="s">
        <v>515</v>
      </c>
      <c r="C310" s="220" t="s">
        <v>294</v>
      </c>
      <c r="D310" s="220" t="s">
        <v>134</v>
      </c>
      <c r="E310" s="220" t="s">
        <v>6</v>
      </c>
      <c r="F310" s="232">
        <f>F311</f>
        <v>7460868.76</v>
      </c>
    </row>
    <row r="311" spans="1:6" ht="37.5" outlineLevel="1">
      <c r="A311" s="182" t="s">
        <v>357</v>
      </c>
      <c r="B311" s="181" t="s">
        <v>515</v>
      </c>
      <c r="C311" s="181" t="s">
        <v>294</v>
      </c>
      <c r="D311" s="181" t="s">
        <v>351</v>
      </c>
      <c r="E311" s="181" t="s">
        <v>6</v>
      </c>
      <c r="F311" s="206">
        <f>F312+F315</f>
        <v>7460868.76</v>
      </c>
    </row>
    <row r="312" spans="1:6" ht="37.5" customHeight="1" outlineLevel="1">
      <c r="A312" s="209" t="s">
        <v>580</v>
      </c>
      <c r="B312" s="181" t="s">
        <v>515</v>
      </c>
      <c r="C312" s="181" t="s">
        <v>294</v>
      </c>
      <c r="D312" s="181" t="s">
        <v>610</v>
      </c>
      <c r="E312" s="181" t="s">
        <v>6</v>
      </c>
      <c r="F312" s="206">
        <f>F313</f>
        <v>7160868.76</v>
      </c>
    </row>
    <row r="313" spans="1:6" ht="18.75" outlineLevel="1">
      <c r="A313" s="182" t="s">
        <v>19</v>
      </c>
      <c r="B313" s="181" t="s">
        <v>515</v>
      </c>
      <c r="C313" s="181" t="s">
        <v>294</v>
      </c>
      <c r="D313" s="181" t="s">
        <v>610</v>
      </c>
      <c r="E313" s="181" t="s">
        <v>20</v>
      </c>
      <c r="F313" s="206">
        <f>F314</f>
        <v>7160868.76</v>
      </c>
    </row>
    <row r="314" spans="1:6" ht="56.25" outlineLevel="1">
      <c r="A314" s="182" t="s">
        <v>47</v>
      </c>
      <c r="B314" s="181" t="s">
        <v>515</v>
      </c>
      <c r="C314" s="181" t="s">
        <v>294</v>
      </c>
      <c r="D314" s="181" t="s">
        <v>610</v>
      </c>
      <c r="E314" s="181" t="s">
        <v>48</v>
      </c>
      <c r="F314" s="206">
        <v>7160868.76</v>
      </c>
    </row>
    <row r="315" spans="1:8" s="72" customFormat="1" ht="18.75" customHeight="1" outlineLevel="1">
      <c r="A315" s="182" t="s">
        <v>307</v>
      </c>
      <c r="B315" s="181" t="s">
        <v>515</v>
      </c>
      <c r="C315" s="181" t="s">
        <v>294</v>
      </c>
      <c r="D315" s="181" t="s">
        <v>358</v>
      </c>
      <c r="E315" s="181" t="s">
        <v>6</v>
      </c>
      <c r="F315" s="206">
        <f>F316</f>
        <v>300000</v>
      </c>
      <c r="G315" s="73"/>
      <c r="H315" s="73"/>
    </row>
    <row r="316" spans="1:6" ht="18.75" outlineLevel="2">
      <c r="A316" s="182" t="s">
        <v>19</v>
      </c>
      <c r="B316" s="181" t="s">
        <v>515</v>
      </c>
      <c r="C316" s="181" t="s">
        <v>294</v>
      </c>
      <c r="D316" s="181" t="s">
        <v>358</v>
      </c>
      <c r="E316" s="181" t="s">
        <v>20</v>
      </c>
      <c r="F316" s="206">
        <f>F317</f>
        <v>300000</v>
      </c>
    </row>
    <row r="317" spans="1:8" s="72" customFormat="1" ht="41.25" customHeight="1" outlineLevel="3">
      <c r="A317" s="182" t="s">
        <v>47</v>
      </c>
      <c r="B317" s="181" t="s">
        <v>515</v>
      </c>
      <c r="C317" s="181" t="s">
        <v>294</v>
      </c>
      <c r="D317" s="181" t="s">
        <v>358</v>
      </c>
      <c r="E317" s="181" t="s">
        <v>48</v>
      </c>
      <c r="F317" s="241">
        <v>300000</v>
      </c>
      <c r="G317" s="73"/>
      <c r="H317" s="73"/>
    </row>
    <row r="318" spans="1:6" ht="42.75" customHeight="1" outlineLevel="3">
      <c r="A318" s="219" t="s">
        <v>64</v>
      </c>
      <c r="B318" s="181" t="s">
        <v>515</v>
      </c>
      <c r="C318" s="220" t="s">
        <v>65</v>
      </c>
      <c r="D318" s="220" t="s">
        <v>126</v>
      </c>
      <c r="E318" s="220" t="s">
        <v>6</v>
      </c>
      <c r="F318" s="191">
        <f>F319</f>
        <v>515000</v>
      </c>
    </row>
    <row r="319" spans="1:6" ht="23.25" customHeight="1" outlineLevel="3">
      <c r="A319" s="182" t="s">
        <v>66</v>
      </c>
      <c r="B319" s="181" t="s">
        <v>515</v>
      </c>
      <c r="C319" s="181" t="s">
        <v>67</v>
      </c>
      <c r="D319" s="181" t="s">
        <v>126</v>
      </c>
      <c r="E319" s="181" t="s">
        <v>6</v>
      </c>
      <c r="F319" s="185">
        <f>F320+F329</f>
        <v>515000</v>
      </c>
    </row>
    <row r="320" spans="1:6" ht="23.25" customHeight="1" outlineLevel="3">
      <c r="A320" s="219" t="s">
        <v>359</v>
      </c>
      <c r="B320" s="220" t="s">
        <v>515</v>
      </c>
      <c r="C320" s="220" t="s">
        <v>67</v>
      </c>
      <c r="D320" s="220" t="s">
        <v>135</v>
      </c>
      <c r="E320" s="220" t="s">
        <v>6</v>
      </c>
      <c r="F320" s="191">
        <f>F321+F325</f>
        <v>470000</v>
      </c>
    </row>
    <row r="321" spans="1:6" ht="22.5" customHeight="1" outlineLevel="3">
      <c r="A321" s="182" t="s">
        <v>360</v>
      </c>
      <c r="B321" s="181" t="s">
        <v>515</v>
      </c>
      <c r="C321" s="181" t="s">
        <v>67</v>
      </c>
      <c r="D321" s="181" t="s">
        <v>395</v>
      </c>
      <c r="E321" s="181" t="s">
        <v>6</v>
      </c>
      <c r="F321" s="185">
        <f>F322</f>
        <v>440000</v>
      </c>
    </row>
    <row r="322" spans="1:6" ht="37.5" outlineLevel="7">
      <c r="A322" s="182" t="s">
        <v>245</v>
      </c>
      <c r="B322" s="181" t="s">
        <v>515</v>
      </c>
      <c r="C322" s="181" t="s">
        <v>67</v>
      </c>
      <c r="D322" s="181" t="s">
        <v>362</v>
      </c>
      <c r="E322" s="181" t="s">
        <v>6</v>
      </c>
      <c r="F322" s="185">
        <f>F323</f>
        <v>440000</v>
      </c>
    </row>
    <row r="323" spans="1:6" ht="25.5" customHeight="1" outlineLevel="5">
      <c r="A323" s="182" t="s">
        <v>15</v>
      </c>
      <c r="B323" s="181" t="s">
        <v>515</v>
      </c>
      <c r="C323" s="181" t="s">
        <v>67</v>
      </c>
      <c r="D323" s="181" t="s">
        <v>362</v>
      </c>
      <c r="E323" s="181" t="s">
        <v>16</v>
      </c>
      <c r="F323" s="185">
        <f>F324</f>
        <v>440000</v>
      </c>
    </row>
    <row r="324" spans="1:6" ht="37.5" outlineLevel="6">
      <c r="A324" s="182" t="s">
        <v>17</v>
      </c>
      <c r="B324" s="181" t="s">
        <v>515</v>
      </c>
      <c r="C324" s="181" t="s">
        <v>67</v>
      </c>
      <c r="D324" s="181" t="s">
        <v>362</v>
      </c>
      <c r="E324" s="181" t="s">
        <v>18</v>
      </c>
      <c r="F324" s="185">
        <v>440000</v>
      </c>
    </row>
    <row r="325" spans="1:6" ht="21" customHeight="1" outlineLevel="7">
      <c r="A325" s="182" t="s">
        <v>363</v>
      </c>
      <c r="B325" s="181" t="s">
        <v>515</v>
      </c>
      <c r="C325" s="181" t="s">
        <v>67</v>
      </c>
      <c r="D325" s="181" t="s">
        <v>247</v>
      </c>
      <c r="E325" s="181" t="s">
        <v>6</v>
      </c>
      <c r="F325" s="206">
        <f>F326</f>
        <v>30000</v>
      </c>
    </row>
    <row r="326" spans="1:8" s="72" customFormat="1" ht="18.75" outlineLevel="3">
      <c r="A326" s="182" t="s">
        <v>68</v>
      </c>
      <c r="B326" s="181" t="s">
        <v>515</v>
      </c>
      <c r="C326" s="181" t="s">
        <v>67</v>
      </c>
      <c r="D326" s="181" t="s">
        <v>246</v>
      </c>
      <c r="E326" s="181" t="s">
        <v>6</v>
      </c>
      <c r="F326" s="185">
        <f>F327</f>
        <v>30000</v>
      </c>
      <c r="G326" s="73"/>
      <c r="H326" s="73"/>
    </row>
    <row r="327" spans="1:6" ht="37.5" outlineLevel="5">
      <c r="A327" s="182" t="s">
        <v>15</v>
      </c>
      <c r="B327" s="181" t="s">
        <v>515</v>
      </c>
      <c r="C327" s="181" t="s">
        <v>67</v>
      </c>
      <c r="D327" s="181" t="s">
        <v>246</v>
      </c>
      <c r="E327" s="181" t="s">
        <v>16</v>
      </c>
      <c r="F327" s="185">
        <f>F328</f>
        <v>30000</v>
      </c>
    </row>
    <row r="328" spans="1:6" ht="37.5" outlineLevel="5">
      <c r="A328" s="182" t="s">
        <v>17</v>
      </c>
      <c r="B328" s="181" t="s">
        <v>515</v>
      </c>
      <c r="C328" s="181" t="s">
        <v>67</v>
      </c>
      <c r="D328" s="181" t="s">
        <v>246</v>
      </c>
      <c r="E328" s="181" t="s">
        <v>18</v>
      </c>
      <c r="F328" s="185">
        <v>30000</v>
      </c>
    </row>
    <row r="329" spans="1:6" ht="75" outlineLevel="6">
      <c r="A329" s="219" t="s">
        <v>436</v>
      </c>
      <c r="B329" s="220" t="s">
        <v>515</v>
      </c>
      <c r="C329" s="220" t="s">
        <v>67</v>
      </c>
      <c r="D329" s="220" t="s">
        <v>364</v>
      </c>
      <c r="E329" s="220" t="s">
        <v>6</v>
      </c>
      <c r="F329" s="191">
        <f>F330</f>
        <v>45000</v>
      </c>
    </row>
    <row r="330" spans="1:6" ht="20.25" customHeight="1" outlineLevel="7">
      <c r="A330" s="182" t="s">
        <v>365</v>
      </c>
      <c r="B330" s="181" t="s">
        <v>515</v>
      </c>
      <c r="C330" s="181" t="s">
        <v>67</v>
      </c>
      <c r="D330" s="181" t="s">
        <v>366</v>
      </c>
      <c r="E330" s="181" t="s">
        <v>6</v>
      </c>
      <c r="F330" s="185">
        <f>F332</f>
        <v>45000</v>
      </c>
    </row>
    <row r="331" spans="1:8" s="72" customFormat="1" ht="18.75" outlineLevel="1">
      <c r="A331" s="182" t="s">
        <v>367</v>
      </c>
      <c r="B331" s="181" t="s">
        <v>515</v>
      </c>
      <c r="C331" s="181" t="s">
        <v>67</v>
      </c>
      <c r="D331" s="181" t="s">
        <v>368</v>
      </c>
      <c r="E331" s="181" t="s">
        <v>6</v>
      </c>
      <c r="F331" s="185">
        <f>F332</f>
        <v>45000</v>
      </c>
      <c r="G331" s="73"/>
      <c r="H331" s="73"/>
    </row>
    <row r="332" spans="1:6" ht="37.5" outlineLevel="2">
      <c r="A332" s="182" t="s">
        <v>15</v>
      </c>
      <c r="B332" s="181" t="s">
        <v>515</v>
      </c>
      <c r="C332" s="181" t="s">
        <v>67</v>
      </c>
      <c r="D332" s="181" t="s">
        <v>368</v>
      </c>
      <c r="E332" s="181" t="s">
        <v>16</v>
      </c>
      <c r="F332" s="185">
        <f>F333</f>
        <v>45000</v>
      </c>
    </row>
    <row r="333" spans="1:8" s="72" customFormat="1" ht="37.5" outlineLevel="3">
      <c r="A333" s="182" t="s">
        <v>17</v>
      </c>
      <c r="B333" s="181" t="s">
        <v>515</v>
      </c>
      <c r="C333" s="181" t="s">
        <v>67</v>
      </c>
      <c r="D333" s="181" t="s">
        <v>368</v>
      </c>
      <c r="E333" s="181" t="s">
        <v>18</v>
      </c>
      <c r="F333" s="206">
        <v>45000</v>
      </c>
      <c r="G333" s="73"/>
      <c r="H333" s="73"/>
    </row>
    <row r="334" spans="1:6" ht="18.75" outlineLevel="3">
      <c r="A334" s="219" t="s">
        <v>69</v>
      </c>
      <c r="B334" s="220" t="s">
        <v>515</v>
      </c>
      <c r="C334" s="220" t="s">
        <v>70</v>
      </c>
      <c r="D334" s="220" t="s">
        <v>126</v>
      </c>
      <c r="E334" s="220" t="s">
        <v>6</v>
      </c>
      <c r="F334" s="191">
        <f aca="true" t="shared" si="2" ref="F334:F339">F335</f>
        <v>18291462.58</v>
      </c>
    </row>
    <row r="335" spans="1:6" ht="18.75" outlineLevel="5">
      <c r="A335" s="182" t="s">
        <v>258</v>
      </c>
      <c r="B335" s="181" t="s">
        <v>515</v>
      </c>
      <c r="C335" s="181" t="s">
        <v>257</v>
      </c>
      <c r="D335" s="181" t="s">
        <v>126</v>
      </c>
      <c r="E335" s="181" t="s">
        <v>6</v>
      </c>
      <c r="F335" s="185">
        <f t="shared" si="2"/>
        <v>18291462.58</v>
      </c>
    </row>
    <row r="336" spans="1:6" ht="37.5" outlineLevel="6">
      <c r="A336" s="219" t="s">
        <v>371</v>
      </c>
      <c r="B336" s="220" t="s">
        <v>515</v>
      </c>
      <c r="C336" s="220" t="s">
        <v>257</v>
      </c>
      <c r="D336" s="220" t="s">
        <v>136</v>
      </c>
      <c r="E336" s="220" t="s">
        <v>6</v>
      </c>
      <c r="F336" s="191">
        <f>F337+F344</f>
        <v>18291462.58</v>
      </c>
    </row>
    <row r="337" spans="1:6" ht="37.5" outlineLevel="7">
      <c r="A337" s="233" t="s">
        <v>370</v>
      </c>
      <c r="B337" s="181" t="s">
        <v>515</v>
      </c>
      <c r="C337" s="181" t="s">
        <v>257</v>
      </c>
      <c r="D337" s="181" t="s">
        <v>229</v>
      </c>
      <c r="E337" s="181" t="s">
        <v>6</v>
      </c>
      <c r="F337" s="185">
        <f>F338+F341</f>
        <v>18291462.58</v>
      </c>
    </row>
    <row r="338" spans="1:6" ht="56.25" outlineLevel="7">
      <c r="A338" s="182" t="s">
        <v>73</v>
      </c>
      <c r="B338" s="181" t="s">
        <v>515</v>
      </c>
      <c r="C338" s="181" t="s">
        <v>257</v>
      </c>
      <c r="D338" s="181" t="s">
        <v>137</v>
      </c>
      <c r="E338" s="181" t="s">
        <v>6</v>
      </c>
      <c r="F338" s="185">
        <f t="shared" si="2"/>
        <v>18193102.58</v>
      </c>
    </row>
    <row r="339" spans="1:6" ht="37.5" outlineLevel="7">
      <c r="A339" s="182" t="s">
        <v>37</v>
      </c>
      <c r="B339" s="181" t="s">
        <v>515</v>
      </c>
      <c r="C339" s="181" t="s">
        <v>257</v>
      </c>
      <c r="D339" s="181" t="s">
        <v>137</v>
      </c>
      <c r="E339" s="181" t="s">
        <v>38</v>
      </c>
      <c r="F339" s="185">
        <f t="shared" si="2"/>
        <v>18193102.58</v>
      </c>
    </row>
    <row r="340" spans="1:6" ht="18.75" outlineLevel="7">
      <c r="A340" s="233" t="s">
        <v>74</v>
      </c>
      <c r="B340" s="181" t="s">
        <v>515</v>
      </c>
      <c r="C340" s="181" t="s">
        <v>257</v>
      </c>
      <c r="D340" s="181" t="s">
        <v>137</v>
      </c>
      <c r="E340" s="181" t="s">
        <v>75</v>
      </c>
      <c r="F340" s="185">
        <f>потребность!I348</f>
        <v>18193102.58</v>
      </c>
    </row>
    <row r="341" spans="1:6" ht="78" customHeight="1" outlineLevel="7">
      <c r="A341" s="233" t="s">
        <v>735</v>
      </c>
      <c r="B341" s="181" t="s">
        <v>515</v>
      </c>
      <c r="C341" s="181" t="s">
        <v>257</v>
      </c>
      <c r="D341" s="181" t="s">
        <v>736</v>
      </c>
      <c r="E341" s="181" t="s">
        <v>6</v>
      </c>
      <c r="F341" s="185">
        <f>F342</f>
        <v>98360</v>
      </c>
    </row>
    <row r="342" spans="1:8" s="72" customFormat="1" ht="37.5" outlineLevel="1">
      <c r="A342" s="182" t="s">
        <v>37</v>
      </c>
      <c r="B342" s="181" t="s">
        <v>515</v>
      </c>
      <c r="C342" s="181" t="s">
        <v>257</v>
      </c>
      <c r="D342" s="181" t="s">
        <v>736</v>
      </c>
      <c r="E342" s="181" t="s">
        <v>38</v>
      </c>
      <c r="F342" s="185">
        <f>F343</f>
        <v>98360</v>
      </c>
      <c r="G342" s="73"/>
      <c r="H342" s="73"/>
    </row>
    <row r="343" spans="1:6" ht="18.75" outlineLevel="2">
      <c r="A343" s="233" t="s">
        <v>74</v>
      </c>
      <c r="B343" s="181" t="s">
        <v>515</v>
      </c>
      <c r="C343" s="181" t="s">
        <v>257</v>
      </c>
      <c r="D343" s="181" t="s">
        <v>736</v>
      </c>
      <c r="E343" s="181" t="s">
        <v>75</v>
      </c>
      <c r="F343" s="185">
        <v>98360</v>
      </c>
    </row>
    <row r="344" spans="1:8" s="72" customFormat="1" ht="18.75" hidden="1" outlineLevel="3">
      <c r="A344" s="231" t="s">
        <v>619</v>
      </c>
      <c r="B344" s="220" t="s">
        <v>515</v>
      </c>
      <c r="C344" s="220" t="s">
        <v>257</v>
      </c>
      <c r="D344" s="220" t="s">
        <v>620</v>
      </c>
      <c r="E344" s="220" t="s">
        <v>6</v>
      </c>
      <c r="F344" s="185">
        <f>F345</f>
        <v>0</v>
      </c>
      <c r="G344" s="73"/>
      <c r="H344" s="73"/>
    </row>
    <row r="345" spans="1:6" ht="21.75" customHeight="1" hidden="1" outlineLevel="3">
      <c r="A345" s="182" t="s">
        <v>535</v>
      </c>
      <c r="B345" s="181" t="s">
        <v>515</v>
      </c>
      <c r="C345" s="181" t="s">
        <v>257</v>
      </c>
      <c r="D345" s="181" t="s">
        <v>536</v>
      </c>
      <c r="E345" s="181" t="s">
        <v>6</v>
      </c>
      <c r="F345" s="185">
        <f>F346</f>
        <v>0</v>
      </c>
    </row>
    <row r="346" spans="1:6" ht="37.5" hidden="1" outlineLevel="7">
      <c r="A346" s="182" t="s">
        <v>37</v>
      </c>
      <c r="B346" s="181" t="s">
        <v>515</v>
      </c>
      <c r="C346" s="181" t="s">
        <v>257</v>
      </c>
      <c r="D346" s="181" t="s">
        <v>536</v>
      </c>
      <c r="E346" s="181" t="s">
        <v>38</v>
      </c>
      <c r="F346" s="185">
        <f>F347</f>
        <v>0</v>
      </c>
    </row>
    <row r="347" spans="1:6" ht="18.75" hidden="1" outlineLevel="7">
      <c r="A347" s="182" t="s">
        <v>74</v>
      </c>
      <c r="B347" s="181" t="s">
        <v>515</v>
      </c>
      <c r="C347" s="181" t="s">
        <v>257</v>
      </c>
      <c r="D347" s="181" t="s">
        <v>536</v>
      </c>
      <c r="E347" s="181" t="s">
        <v>75</v>
      </c>
      <c r="F347" s="185"/>
    </row>
    <row r="348" spans="1:6" ht="18.75" outlineLevel="7">
      <c r="A348" s="219" t="s">
        <v>79</v>
      </c>
      <c r="B348" s="220" t="s">
        <v>515</v>
      </c>
      <c r="C348" s="220" t="s">
        <v>80</v>
      </c>
      <c r="D348" s="220" t="s">
        <v>126</v>
      </c>
      <c r="E348" s="220" t="s">
        <v>6</v>
      </c>
      <c r="F348" s="191">
        <f>F349+F373</f>
        <v>34522060.940000005</v>
      </c>
    </row>
    <row r="349" spans="1:6" ht="18.75" outlineLevel="7">
      <c r="A349" s="182" t="s">
        <v>81</v>
      </c>
      <c r="B349" s="181" t="s">
        <v>515</v>
      </c>
      <c r="C349" s="181" t="s">
        <v>82</v>
      </c>
      <c r="D349" s="181" t="s">
        <v>126</v>
      </c>
      <c r="E349" s="181" t="s">
        <v>6</v>
      </c>
      <c r="F349" s="185">
        <f>F350</f>
        <v>34319913.550000004</v>
      </c>
    </row>
    <row r="350" spans="1:6" ht="37.5" outlineLevel="7">
      <c r="A350" s="219" t="s">
        <v>371</v>
      </c>
      <c r="B350" s="220" t="s">
        <v>515</v>
      </c>
      <c r="C350" s="220" t="s">
        <v>82</v>
      </c>
      <c r="D350" s="220" t="s">
        <v>136</v>
      </c>
      <c r="E350" s="220" t="s">
        <v>6</v>
      </c>
      <c r="F350" s="191">
        <f>F351+F368+F355</f>
        <v>34319913.550000004</v>
      </c>
    </row>
    <row r="351" spans="1:6" ht="37.5" outlineLevel="7">
      <c r="A351" s="182" t="s">
        <v>372</v>
      </c>
      <c r="B351" s="181" t="s">
        <v>515</v>
      </c>
      <c r="C351" s="181" t="s">
        <v>82</v>
      </c>
      <c r="D351" s="181" t="s">
        <v>228</v>
      </c>
      <c r="E351" s="181" t="s">
        <v>6</v>
      </c>
      <c r="F351" s="185">
        <f>F365+F362+F352</f>
        <v>9334070.610000001</v>
      </c>
    </row>
    <row r="352" spans="1:6" ht="37.5" outlineLevel="7">
      <c r="A352" s="34" t="s">
        <v>84</v>
      </c>
      <c r="B352" s="181" t="s">
        <v>515</v>
      </c>
      <c r="C352" s="181" t="s">
        <v>82</v>
      </c>
      <c r="D352" s="181" t="s">
        <v>141</v>
      </c>
      <c r="E352" s="181" t="s">
        <v>6</v>
      </c>
      <c r="F352" s="185">
        <f>F353</f>
        <v>9329030.46</v>
      </c>
    </row>
    <row r="353" spans="1:6" ht="37.5" outlineLevel="7">
      <c r="A353" s="182" t="s">
        <v>37</v>
      </c>
      <c r="B353" s="181" t="s">
        <v>515</v>
      </c>
      <c r="C353" s="181" t="s">
        <v>82</v>
      </c>
      <c r="D353" s="181" t="s">
        <v>141</v>
      </c>
      <c r="E353" s="181" t="s">
        <v>38</v>
      </c>
      <c r="F353" s="185">
        <f>F354</f>
        <v>9329030.46</v>
      </c>
    </row>
    <row r="354" spans="1:6" ht="18.75" outlineLevel="7">
      <c r="A354" s="182" t="s">
        <v>74</v>
      </c>
      <c r="B354" s="181" t="s">
        <v>515</v>
      </c>
      <c r="C354" s="181" t="s">
        <v>82</v>
      </c>
      <c r="D354" s="181" t="s">
        <v>141</v>
      </c>
      <c r="E354" s="181" t="s">
        <v>75</v>
      </c>
      <c r="F354" s="241">
        <f>потребность!I362</f>
        <v>9329030.46</v>
      </c>
    </row>
    <row r="355" spans="1:6" ht="37.5" outlineLevel="7">
      <c r="A355" s="182" t="s">
        <v>700</v>
      </c>
      <c r="B355" s="181" t="s">
        <v>515</v>
      </c>
      <c r="C355" s="181" t="s">
        <v>82</v>
      </c>
      <c r="D355" s="181" t="s">
        <v>699</v>
      </c>
      <c r="E355" s="181" t="s">
        <v>6</v>
      </c>
      <c r="F355" s="185">
        <f>F356+F359</f>
        <v>24239342.94</v>
      </c>
    </row>
    <row r="356" spans="1:6" ht="36.75" customHeight="1" outlineLevel="3">
      <c r="A356" s="34" t="s">
        <v>84</v>
      </c>
      <c r="B356" s="181" t="s">
        <v>515</v>
      </c>
      <c r="C356" s="181" t="s">
        <v>82</v>
      </c>
      <c r="D356" s="181" t="s">
        <v>698</v>
      </c>
      <c r="E356" s="181" t="s">
        <v>6</v>
      </c>
      <c r="F356" s="185">
        <f>F357</f>
        <v>24239342.94</v>
      </c>
    </row>
    <row r="357" spans="1:6" ht="37.5" outlineLevel="3">
      <c r="A357" s="182" t="s">
        <v>37</v>
      </c>
      <c r="B357" s="181" t="s">
        <v>515</v>
      </c>
      <c r="C357" s="181" t="s">
        <v>82</v>
      </c>
      <c r="D357" s="181" t="s">
        <v>698</v>
      </c>
      <c r="E357" s="181" t="s">
        <v>38</v>
      </c>
      <c r="F357" s="185">
        <f>F358</f>
        <v>24239342.94</v>
      </c>
    </row>
    <row r="358" spans="1:6" ht="18" customHeight="1" outlineLevel="3">
      <c r="A358" s="182" t="s">
        <v>74</v>
      </c>
      <c r="B358" s="181" t="s">
        <v>515</v>
      </c>
      <c r="C358" s="181" t="s">
        <v>82</v>
      </c>
      <c r="D358" s="181" t="s">
        <v>698</v>
      </c>
      <c r="E358" s="181" t="s">
        <v>75</v>
      </c>
      <c r="F358" s="241">
        <f>потребность!L366</f>
        <v>24239342.94</v>
      </c>
    </row>
    <row r="359" spans="1:6" ht="93.75" hidden="1" outlineLevel="7">
      <c r="A359" s="233" t="s">
        <v>735</v>
      </c>
      <c r="B359" s="181" t="s">
        <v>515</v>
      </c>
      <c r="C359" s="181" t="s">
        <v>82</v>
      </c>
      <c r="D359" s="181" t="s">
        <v>737</v>
      </c>
      <c r="E359" s="181" t="s">
        <v>6</v>
      </c>
      <c r="F359" s="185">
        <f>F360</f>
        <v>0</v>
      </c>
    </row>
    <row r="360" spans="1:6" ht="37.5" hidden="1" outlineLevel="5">
      <c r="A360" s="182" t="s">
        <v>37</v>
      </c>
      <c r="B360" s="181" t="s">
        <v>515</v>
      </c>
      <c r="C360" s="181" t="s">
        <v>82</v>
      </c>
      <c r="D360" s="181" t="s">
        <v>737</v>
      </c>
      <c r="E360" s="181" t="s">
        <v>38</v>
      </c>
      <c r="F360" s="185">
        <f>F361</f>
        <v>0</v>
      </c>
    </row>
    <row r="361" spans="1:6" ht="18.75" hidden="1" outlineLevel="6">
      <c r="A361" s="233" t="s">
        <v>74</v>
      </c>
      <c r="B361" s="181" t="s">
        <v>515</v>
      </c>
      <c r="C361" s="181" t="s">
        <v>82</v>
      </c>
      <c r="D361" s="181" t="s">
        <v>737</v>
      </c>
      <c r="E361" s="181" t="s">
        <v>75</v>
      </c>
      <c r="F361" s="241"/>
    </row>
    <row r="362" spans="1:6" ht="75" hidden="1" outlineLevel="7">
      <c r="A362" s="209" t="s">
        <v>396</v>
      </c>
      <c r="B362" s="181" t="s">
        <v>515</v>
      </c>
      <c r="C362" s="181" t="s">
        <v>82</v>
      </c>
      <c r="D362" s="181" t="s">
        <v>295</v>
      </c>
      <c r="E362" s="181" t="s">
        <v>6</v>
      </c>
      <c r="F362" s="185">
        <f>F363</f>
        <v>0</v>
      </c>
    </row>
    <row r="363" spans="1:6" ht="37.5" hidden="1" outlineLevel="7">
      <c r="A363" s="182" t="s">
        <v>37</v>
      </c>
      <c r="B363" s="181" t="s">
        <v>515</v>
      </c>
      <c r="C363" s="181" t="s">
        <v>82</v>
      </c>
      <c r="D363" s="181" t="s">
        <v>295</v>
      </c>
      <c r="E363" s="181" t="s">
        <v>38</v>
      </c>
      <c r="F363" s="185">
        <f>F364</f>
        <v>0</v>
      </c>
    </row>
    <row r="364" spans="1:6" ht="18.75" hidden="1" outlineLevel="7">
      <c r="A364" s="182" t="s">
        <v>74</v>
      </c>
      <c r="B364" s="181" t="s">
        <v>515</v>
      </c>
      <c r="C364" s="181" t="s">
        <v>82</v>
      </c>
      <c r="D364" s="181" t="s">
        <v>295</v>
      </c>
      <c r="E364" s="181" t="s">
        <v>75</v>
      </c>
      <c r="F364" s="241"/>
    </row>
    <row r="365" spans="1:6" ht="56.25" outlineLevel="7">
      <c r="A365" s="182" t="s">
        <v>308</v>
      </c>
      <c r="B365" s="181" t="s">
        <v>515</v>
      </c>
      <c r="C365" s="181" t="s">
        <v>82</v>
      </c>
      <c r="D365" s="181" t="s">
        <v>309</v>
      </c>
      <c r="E365" s="181" t="s">
        <v>6</v>
      </c>
      <c r="F365" s="185">
        <f>F366</f>
        <v>5040.15</v>
      </c>
    </row>
    <row r="366" spans="1:6" ht="37.5" outlineLevel="7">
      <c r="A366" s="182" t="s">
        <v>37</v>
      </c>
      <c r="B366" s="181" t="s">
        <v>515</v>
      </c>
      <c r="C366" s="181" t="s">
        <v>82</v>
      </c>
      <c r="D366" s="181" t="s">
        <v>309</v>
      </c>
      <c r="E366" s="181" t="s">
        <v>38</v>
      </c>
      <c r="F366" s="185">
        <f>F367</f>
        <v>5040.15</v>
      </c>
    </row>
    <row r="367" spans="1:6" ht="18.75" outlineLevel="7">
      <c r="A367" s="182" t="s">
        <v>74</v>
      </c>
      <c r="B367" s="181" t="s">
        <v>515</v>
      </c>
      <c r="C367" s="181" t="s">
        <v>82</v>
      </c>
      <c r="D367" s="181" t="s">
        <v>309</v>
      </c>
      <c r="E367" s="181" t="s">
        <v>75</v>
      </c>
      <c r="F367" s="206">
        <v>5040.15</v>
      </c>
    </row>
    <row r="368" spans="1:6" ht="37.5" outlineLevel="7">
      <c r="A368" s="182" t="s">
        <v>211</v>
      </c>
      <c r="B368" s="181" t="s">
        <v>515</v>
      </c>
      <c r="C368" s="181" t="s">
        <v>82</v>
      </c>
      <c r="D368" s="181" t="s">
        <v>230</v>
      </c>
      <c r="E368" s="181" t="s">
        <v>6</v>
      </c>
      <c r="F368" s="206">
        <f>F369</f>
        <v>746500</v>
      </c>
    </row>
    <row r="369" spans="1:6" ht="18.75" outlineLevel="7">
      <c r="A369" s="182" t="s">
        <v>83</v>
      </c>
      <c r="B369" s="181" t="s">
        <v>515</v>
      </c>
      <c r="C369" s="181" t="s">
        <v>82</v>
      </c>
      <c r="D369" s="181" t="s">
        <v>140</v>
      </c>
      <c r="E369" s="181" t="s">
        <v>6</v>
      </c>
      <c r="F369" s="185">
        <f>F370</f>
        <v>746500</v>
      </c>
    </row>
    <row r="370" spans="1:8" s="72" customFormat="1" ht="37.5" outlineLevel="1">
      <c r="A370" s="182" t="s">
        <v>37</v>
      </c>
      <c r="B370" s="181" t="s">
        <v>515</v>
      </c>
      <c r="C370" s="181" t="s">
        <v>82</v>
      </c>
      <c r="D370" s="181" t="s">
        <v>140</v>
      </c>
      <c r="E370" s="181" t="s">
        <v>38</v>
      </c>
      <c r="F370" s="185">
        <f>F371+F372</f>
        <v>746500</v>
      </c>
      <c r="G370" s="73"/>
      <c r="H370" s="73"/>
    </row>
    <row r="371" spans="1:6" ht="18.75" outlineLevel="2">
      <c r="A371" s="182" t="s">
        <v>74</v>
      </c>
      <c r="B371" s="181" t="s">
        <v>515</v>
      </c>
      <c r="C371" s="181" t="s">
        <v>82</v>
      </c>
      <c r="D371" s="181" t="s">
        <v>140</v>
      </c>
      <c r="E371" s="181" t="s">
        <v>75</v>
      </c>
      <c r="F371" s="185">
        <v>632500</v>
      </c>
    </row>
    <row r="372" spans="1:6" ht="37.5" outlineLevel="4">
      <c r="A372" s="182" t="s">
        <v>373</v>
      </c>
      <c r="B372" s="181" t="s">
        <v>515</v>
      </c>
      <c r="C372" s="181" t="s">
        <v>82</v>
      </c>
      <c r="D372" s="181" t="s">
        <v>140</v>
      </c>
      <c r="E372" s="181" t="s">
        <v>253</v>
      </c>
      <c r="F372" s="185">
        <v>114000</v>
      </c>
    </row>
    <row r="373" spans="1:6" ht="18.75" outlineLevel="5">
      <c r="A373" s="182" t="s">
        <v>537</v>
      </c>
      <c r="B373" s="181" t="s">
        <v>515</v>
      </c>
      <c r="C373" s="181" t="s">
        <v>538</v>
      </c>
      <c r="D373" s="181" t="s">
        <v>126</v>
      </c>
      <c r="E373" s="181" t="s">
        <v>6</v>
      </c>
      <c r="F373" s="185">
        <f>F374</f>
        <v>202147.39</v>
      </c>
    </row>
    <row r="374" spans="1:6" ht="37.5" outlineLevel="6">
      <c r="A374" s="182" t="s">
        <v>371</v>
      </c>
      <c r="B374" s="181" t="s">
        <v>515</v>
      </c>
      <c r="C374" s="181" t="s">
        <v>538</v>
      </c>
      <c r="D374" s="181" t="s">
        <v>136</v>
      </c>
      <c r="E374" s="181" t="s">
        <v>6</v>
      </c>
      <c r="F374" s="185">
        <f>F375</f>
        <v>202147.39</v>
      </c>
    </row>
    <row r="375" spans="1:6" ht="37.5" outlineLevel="7">
      <c r="A375" s="182" t="s">
        <v>211</v>
      </c>
      <c r="B375" s="181" t="s">
        <v>515</v>
      </c>
      <c r="C375" s="181" t="s">
        <v>538</v>
      </c>
      <c r="D375" s="181" t="s">
        <v>230</v>
      </c>
      <c r="E375" s="181" t="s">
        <v>6</v>
      </c>
      <c r="F375" s="185">
        <f>F376</f>
        <v>202147.39</v>
      </c>
    </row>
    <row r="376" spans="1:6" ht="56.25" outlineLevel="7">
      <c r="A376" s="182" t="s">
        <v>539</v>
      </c>
      <c r="B376" s="181" t="s">
        <v>515</v>
      </c>
      <c r="C376" s="181" t="s">
        <v>538</v>
      </c>
      <c r="D376" s="181" t="s">
        <v>540</v>
      </c>
      <c r="E376" s="181" t="s">
        <v>6</v>
      </c>
      <c r="F376" s="185">
        <f>F377</f>
        <v>202147.39</v>
      </c>
    </row>
    <row r="377" spans="1:8" s="72" customFormat="1" ht="37.5" outlineLevel="7">
      <c r="A377" s="182" t="s">
        <v>37</v>
      </c>
      <c r="B377" s="181" t="s">
        <v>515</v>
      </c>
      <c r="C377" s="181" t="s">
        <v>538</v>
      </c>
      <c r="D377" s="181" t="s">
        <v>540</v>
      </c>
      <c r="E377" s="181" t="s">
        <v>38</v>
      </c>
      <c r="F377" s="185">
        <f>F378</f>
        <v>202147.39</v>
      </c>
      <c r="G377" s="73"/>
      <c r="H377" s="73"/>
    </row>
    <row r="378" spans="1:6" ht="18.75" outlineLevel="7">
      <c r="A378" s="182" t="s">
        <v>74</v>
      </c>
      <c r="B378" s="181" t="s">
        <v>515</v>
      </c>
      <c r="C378" s="181" t="s">
        <v>538</v>
      </c>
      <c r="D378" s="181" t="s">
        <v>540</v>
      </c>
      <c r="E378" s="181" t="s">
        <v>75</v>
      </c>
      <c r="F378" s="185">
        <v>202147.39</v>
      </c>
    </row>
    <row r="379" spans="1:6" ht="18.75" outlineLevel="7">
      <c r="A379" s="219" t="s">
        <v>85</v>
      </c>
      <c r="B379" s="220" t="s">
        <v>515</v>
      </c>
      <c r="C379" s="220" t="s">
        <v>86</v>
      </c>
      <c r="D379" s="220" t="s">
        <v>126</v>
      </c>
      <c r="E379" s="220" t="s">
        <v>6</v>
      </c>
      <c r="F379" s="191">
        <f>F380+F385+F400</f>
        <v>42323719.29</v>
      </c>
    </row>
    <row r="380" spans="1:6" ht="18.75" outlineLevel="7">
      <c r="A380" s="182" t="s">
        <v>87</v>
      </c>
      <c r="B380" s="181" t="s">
        <v>515</v>
      </c>
      <c r="C380" s="181" t="s">
        <v>88</v>
      </c>
      <c r="D380" s="181" t="s">
        <v>126</v>
      </c>
      <c r="E380" s="181" t="s">
        <v>6</v>
      </c>
      <c r="F380" s="185">
        <f>F381</f>
        <v>5386176</v>
      </c>
    </row>
    <row r="381" spans="1:6" ht="37.5" outlineLevel="7">
      <c r="A381" s="219" t="s">
        <v>132</v>
      </c>
      <c r="B381" s="220" t="s">
        <v>515</v>
      </c>
      <c r="C381" s="220" t="s">
        <v>88</v>
      </c>
      <c r="D381" s="220" t="s">
        <v>127</v>
      </c>
      <c r="E381" s="220" t="s">
        <v>6</v>
      </c>
      <c r="F381" s="191">
        <f>F382</f>
        <v>5386176</v>
      </c>
    </row>
    <row r="382" spans="1:8" s="72" customFormat="1" ht="26.25" customHeight="1" outlineLevel="7">
      <c r="A382" s="182" t="s">
        <v>89</v>
      </c>
      <c r="B382" s="181" t="s">
        <v>515</v>
      </c>
      <c r="C382" s="181" t="s">
        <v>88</v>
      </c>
      <c r="D382" s="181" t="s">
        <v>142</v>
      </c>
      <c r="E382" s="181" t="s">
        <v>6</v>
      </c>
      <c r="F382" s="185">
        <f>F383</f>
        <v>5386176</v>
      </c>
      <c r="G382" s="73"/>
      <c r="H382" s="73"/>
    </row>
    <row r="383" spans="1:6" ht="25.5" customHeight="1" outlineLevel="7">
      <c r="A383" s="182" t="s">
        <v>90</v>
      </c>
      <c r="B383" s="181" t="s">
        <v>515</v>
      </c>
      <c r="C383" s="181" t="s">
        <v>88</v>
      </c>
      <c r="D383" s="181" t="s">
        <v>142</v>
      </c>
      <c r="E383" s="181" t="s">
        <v>91</v>
      </c>
      <c r="F383" s="185">
        <f>F384</f>
        <v>5386176</v>
      </c>
    </row>
    <row r="384" spans="1:6" ht="18.75" outlineLevel="7">
      <c r="A384" s="182" t="s">
        <v>92</v>
      </c>
      <c r="B384" s="181" t="s">
        <v>515</v>
      </c>
      <c r="C384" s="181" t="s">
        <v>88</v>
      </c>
      <c r="D384" s="181" t="s">
        <v>142</v>
      </c>
      <c r="E384" s="181" t="s">
        <v>93</v>
      </c>
      <c r="F384" s="241">
        <v>5386176</v>
      </c>
    </row>
    <row r="385" spans="1:6" ht="18.75" outlineLevel="7">
      <c r="A385" s="182" t="s">
        <v>94</v>
      </c>
      <c r="B385" s="181" t="s">
        <v>515</v>
      </c>
      <c r="C385" s="181" t="s">
        <v>95</v>
      </c>
      <c r="D385" s="181" t="s">
        <v>126</v>
      </c>
      <c r="E385" s="181" t="s">
        <v>6</v>
      </c>
      <c r="F385" s="185">
        <f>F386+F396+F391</f>
        <v>1003343.25</v>
      </c>
    </row>
    <row r="386" spans="1:6" ht="37.5" outlineLevel="7">
      <c r="A386" s="219" t="s">
        <v>451</v>
      </c>
      <c r="B386" s="181" t="s">
        <v>515</v>
      </c>
      <c r="C386" s="220" t="s">
        <v>95</v>
      </c>
      <c r="D386" s="220" t="s">
        <v>129</v>
      </c>
      <c r="E386" s="220" t="s">
        <v>6</v>
      </c>
      <c r="F386" s="191">
        <f>F387</f>
        <v>150000</v>
      </c>
    </row>
    <row r="387" spans="1:6" ht="37.5" outlineLevel="7">
      <c r="A387" s="182" t="s">
        <v>375</v>
      </c>
      <c r="B387" s="181" t="s">
        <v>515</v>
      </c>
      <c r="C387" s="181" t="s">
        <v>95</v>
      </c>
      <c r="D387" s="181" t="s">
        <v>452</v>
      </c>
      <c r="E387" s="181" t="s">
        <v>6</v>
      </c>
      <c r="F387" s="185">
        <f>F388</f>
        <v>150000</v>
      </c>
    </row>
    <row r="388" spans="1:6" ht="37.5" outlineLevel="7">
      <c r="A388" s="182" t="s">
        <v>99</v>
      </c>
      <c r="B388" s="181" t="s">
        <v>515</v>
      </c>
      <c r="C388" s="181" t="s">
        <v>95</v>
      </c>
      <c r="D388" s="181" t="s">
        <v>419</v>
      </c>
      <c r="E388" s="181" t="s">
        <v>6</v>
      </c>
      <c r="F388" s="185">
        <f>F389</f>
        <v>150000</v>
      </c>
    </row>
    <row r="389" spans="1:6" ht="18.75" outlineLevel="7">
      <c r="A389" s="182" t="s">
        <v>90</v>
      </c>
      <c r="B389" s="181" t="s">
        <v>515</v>
      </c>
      <c r="C389" s="181" t="s">
        <v>95</v>
      </c>
      <c r="D389" s="181" t="s">
        <v>419</v>
      </c>
      <c r="E389" s="181" t="s">
        <v>91</v>
      </c>
      <c r="F389" s="185">
        <f>F390</f>
        <v>150000</v>
      </c>
    </row>
    <row r="390" spans="1:6" ht="37.5" outlineLevel="7">
      <c r="A390" s="182" t="s">
        <v>97</v>
      </c>
      <c r="B390" s="181" t="s">
        <v>515</v>
      </c>
      <c r="C390" s="181" t="s">
        <v>95</v>
      </c>
      <c r="D390" s="181" t="s">
        <v>419</v>
      </c>
      <c r="E390" s="181" t="s">
        <v>98</v>
      </c>
      <c r="F390" s="241">
        <v>150000</v>
      </c>
    </row>
    <row r="391" spans="1:6" ht="37.5" outlineLevel="1">
      <c r="A391" s="219" t="s">
        <v>376</v>
      </c>
      <c r="B391" s="181" t="s">
        <v>515</v>
      </c>
      <c r="C391" s="220" t="s">
        <v>95</v>
      </c>
      <c r="D391" s="220" t="s">
        <v>377</v>
      </c>
      <c r="E391" s="220" t="s">
        <v>6</v>
      </c>
      <c r="F391" s="232">
        <f>F392</f>
        <v>753343.25</v>
      </c>
    </row>
    <row r="392" spans="1:6" ht="44.25" customHeight="1" outlineLevel="1">
      <c r="A392" s="182" t="s">
        <v>397</v>
      </c>
      <c r="B392" s="181" t="s">
        <v>515</v>
      </c>
      <c r="C392" s="181" t="s">
        <v>95</v>
      </c>
      <c r="D392" s="181" t="s">
        <v>378</v>
      </c>
      <c r="E392" s="181" t="s">
        <v>6</v>
      </c>
      <c r="F392" s="206">
        <f>F393</f>
        <v>753343.25</v>
      </c>
    </row>
    <row r="393" spans="1:6" ht="37.5" outlineLevel="1">
      <c r="A393" s="182" t="s">
        <v>96</v>
      </c>
      <c r="B393" s="181" t="s">
        <v>515</v>
      </c>
      <c r="C393" s="181" t="s">
        <v>95</v>
      </c>
      <c r="D393" s="181" t="s">
        <v>379</v>
      </c>
      <c r="E393" s="181" t="s">
        <v>6</v>
      </c>
      <c r="F393" s="185">
        <f>F394</f>
        <v>753343.25</v>
      </c>
    </row>
    <row r="394" spans="1:6" ht="18.75" outlineLevel="1">
      <c r="A394" s="182" t="s">
        <v>90</v>
      </c>
      <c r="B394" s="181" t="s">
        <v>515</v>
      </c>
      <c r="C394" s="181" t="s">
        <v>95</v>
      </c>
      <c r="D394" s="181" t="s">
        <v>379</v>
      </c>
      <c r="E394" s="181" t="s">
        <v>91</v>
      </c>
      <c r="F394" s="206">
        <f>F395</f>
        <v>753343.25</v>
      </c>
    </row>
    <row r="395" spans="1:6" ht="37.5" outlineLevel="1">
      <c r="A395" s="182" t="s">
        <v>97</v>
      </c>
      <c r="B395" s="181" t="s">
        <v>515</v>
      </c>
      <c r="C395" s="181" t="s">
        <v>95</v>
      </c>
      <c r="D395" s="181" t="s">
        <v>379</v>
      </c>
      <c r="E395" s="181" t="s">
        <v>98</v>
      </c>
      <c r="F395" s="185">
        <v>753343.25</v>
      </c>
    </row>
    <row r="396" spans="1:6" ht="37.5" outlineLevel="1">
      <c r="A396" s="219" t="s">
        <v>132</v>
      </c>
      <c r="B396" s="220" t="s">
        <v>515</v>
      </c>
      <c r="C396" s="220" t="s">
        <v>95</v>
      </c>
      <c r="D396" s="220" t="s">
        <v>127</v>
      </c>
      <c r="E396" s="220" t="s">
        <v>6</v>
      </c>
      <c r="F396" s="232">
        <f>F397</f>
        <v>100000</v>
      </c>
    </row>
    <row r="397" spans="1:6" ht="37.5" outlineLevel="1">
      <c r="A397" s="182" t="s">
        <v>541</v>
      </c>
      <c r="B397" s="181" t="s">
        <v>515</v>
      </c>
      <c r="C397" s="181" t="s">
        <v>95</v>
      </c>
      <c r="D397" s="181" t="s">
        <v>554</v>
      </c>
      <c r="E397" s="181" t="s">
        <v>6</v>
      </c>
      <c r="F397" s="206">
        <f>F398</f>
        <v>100000</v>
      </c>
    </row>
    <row r="398" spans="1:6" ht="18.75" outlineLevel="1">
      <c r="A398" s="182" t="s">
        <v>90</v>
      </c>
      <c r="B398" s="181" t="s">
        <v>515</v>
      </c>
      <c r="C398" s="181" t="s">
        <v>95</v>
      </c>
      <c r="D398" s="181" t="s">
        <v>554</v>
      </c>
      <c r="E398" s="181" t="s">
        <v>91</v>
      </c>
      <c r="F398" s="206">
        <f>F399</f>
        <v>100000</v>
      </c>
    </row>
    <row r="399" spans="1:6" ht="20.25" customHeight="1" outlineLevel="1">
      <c r="A399" s="182" t="s">
        <v>310</v>
      </c>
      <c r="B399" s="181" t="s">
        <v>515</v>
      </c>
      <c r="C399" s="181" t="s">
        <v>95</v>
      </c>
      <c r="D399" s="181" t="s">
        <v>554</v>
      </c>
      <c r="E399" s="181" t="s">
        <v>311</v>
      </c>
      <c r="F399" s="185">
        <f>потребность!I407</f>
        <v>100000</v>
      </c>
    </row>
    <row r="400" spans="1:6" ht="18.75" outlineLevel="1">
      <c r="A400" s="182" t="s">
        <v>123</v>
      </c>
      <c r="B400" s="181" t="s">
        <v>515</v>
      </c>
      <c r="C400" s="181" t="s">
        <v>124</v>
      </c>
      <c r="D400" s="181" t="s">
        <v>126</v>
      </c>
      <c r="E400" s="181" t="s">
        <v>6</v>
      </c>
      <c r="F400" s="206">
        <f>F401</f>
        <v>35934200.04</v>
      </c>
    </row>
    <row r="401" spans="1:6" ht="37.5" outlineLevel="1">
      <c r="A401" s="219" t="s">
        <v>132</v>
      </c>
      <c r="B401" s="220" t="s">
        <v>515</v>
      </c>
      <c r="C401" s="220" t="s">
        <v>124</v>
      </c>
      <c r="D401" s="220" t="s">
        <v>127</v>
      </c>
      <c r="E401" s="220" t="s">
        <v>6</v>
      </c>
      <c r="F401" s="232">
        <f>F402</f>
        <v>35934200.04</v>
      </c>
    </row>
    <row r="402" spans="1:6" ht="18.75" outlineLevel="1">
      <c r="A402" s="182" t="s">
        <v>278</v>
      </c>
      <c r="B402" s="181" t="s">
        <v>515</v>
      </c>
      <c r="C402" s="181" t="s">
        <v>124</v>
      </c>
      <c r="D402" s="181" t="s">
        <v>277</v>
      </c>
      <c r="E402" s="181" t="s">
        <v>6</v>
      </c>
      <c r="F402" s="206">
        <f>F415+F403+F406+F412</f>
        <v>35934200.04</v>
      </c>
    </row>
    <row r="403" spans="1:6" ht="95.25" customHeight="1" outlineLevel="1">
      <c r="A403" s="182" t="s">
        <v>439</v>
      </c>
      <c r="B403" s="181" t="s">
        <v>515</v>
      </c>
      <c r="C403" s="181" t="s">
        <v>124</v>
      </c>
      <c r="D403" s="181" t="s">
        <v>440</v>
      </c>
      <c r="E403" s="181" t="s">
        <v>6</v>
      </c>
      <c r="F403" s="185">
        <f>F404</f>
        <v>1035455.64</v>
      </c>
    </row>
    <row r="404" spans="1:6" ht="18.75" outlineLevel="1">
      <c r="A404" s="182" t="s">
        <v>90</v>
      </c>
      <c r="B404" s="181" t="s">
        <v>515</v>
      </c>
      <c r="C404" s="181" t="s">
        <v>124</v>
      </c>
      <c r="D404" s="181" t="s">
        <v>440</v>
      </c>
      <c r="E404" s="181" t="s">
        <v>91</v>
      </c>
      <c r="F404" s="185">
        <f>F405</f>
        <v>1035455.64</v>
      </c>
    </row>
    <row r="405" spans="1:6" ht="18.75" outlineLevel="1">
      <c r="A405" s="182" t="s">
        <v>92</v>
      </c>
      <c r="B405" s="181" t="s">
        <v>515</v>
      </c>
      <c r="C405" s="181" t="s">
        <v>124</v>
      </c>
      <c r="D405" s="181" t="s">
        <v>440</v>
      </c>
      <c r="E405" s="181" t="s">
        <v>93</v>
      </c>
      <c r="F405" s="185">
        <v>1035455.64</v>
      </c>
    </row>
    <row r="406" spans="1:8" s="72" customFormat="1" ht="93.75" outlineLevel="1">
      <c r="A406" s="209" t="s">
        <v>441</v>
      </c>
      <c r="B406" s="181" t="s">
        <v>515</v>
      </c>
      <c r="C406" s="181" t="s">
        <v>124</v>
      </c>
      <c r="D406" s="181" t="s">
        <v>442</v>
      </c>
      <c r="E406" s="181" t="s">
        <v>6</v>
      </c>
      <c r="F406" s="185">
        <f>F407+F409</f>
        <v>21927344.4</v>
      </c>
      <c r="G406" s="73"/>
      <c r="H406" s="73"/>
    </row>
    <row r="407" spans="1:6" ht="37.5" outlineLevel="1">
      <c r="A407" s="182" t="s">
        <v>15</v>
      </c>
      <c r="B407" s="181" t="s">
        <v>515</v>
      </c>
      <c r="C407" s="181" t="s">
        <v>124</v>
      </c>
      <c r="D407" s="181" t="s">
        <v>442</v>
      </c>
      <c r="E407" s="181" t="s">
        <v>16</v>
      </c>
      <c r="F407" s="185">
        <f>F408</f>
        <v>130000</v>
      </c>
    </row>
    <row r="408" spans="1:8" s="72" customFormat="1" ht="37.5" customHeight="1" outlineLevel="1">
      <c r="A408" s="182" t="s">
        <v>17</v>
      </c>
      <c r="B408" s="181" t="s">
        <v>515</v>
      </c>
      <c r="C408" s="181" t="s">
        <v>124</v>
      </c>
      <c r="D408" s="181" t="s">
        <v>442</v>
      </c>
      <c r="E408" s="181" t="s">
        <v>18</v>
      </c>
      <c r="F408" s="185">
        <v>130000</v>
      </c>
      <c r="G408" s="73"/>
      <c r="H408" s="73"/>
    </row>
    <row r="409" spans="1:6" ht="18.75" outlineLevel="1">
      <c r="A409" s="182" t="s">
        <v>90</v>
      </c>
      <c r="B409" s="181" t="s">
        <v>515</v>
      </c>
      <c r="C409" s="181" t="s">
        <v>124</v>
      </c>
      <c r="D409" s="181" t="s">
        <v>442</v>
      </c>
      <c r="E409" s="181" t="s">
        <v>91</v>
      </c>
      <c r="F409" s="185">
        <f>F410+F411</f>
        <v>21797344.4</v>
      </c>
    </row>
    <row r="410" spans="1:6" ht="21" customHeight="1" outlineLevel="1">
      <c r="A410" s="182" t="s">
        <v>92</v>
      </c>
      <c r="B410" s="181" t="s">
        <v>515</v>
      </c>
      <c r="C410" s="181" t="s">
        <v>124</v>
      </c>
      <c r="D410" s="181" t="s">
        <v>442</v>
      </c>
      <c r="E410" s="181" t="s">
        <v>93</v>
      </c>
      <c r="F410" s="185">
        <v>19797344.4</v>
      </c>
    </row>
    <row r="411" spans="1:6" ht="36.75" customHeight="1" outlineLevel="1">
      <c r="A411" s="182" t="s">
        <v>97</v>
      </c>
      <c r="B411" s="181" t="s">
        <v>515</v>
      </c>
      <c r="C411" s="181" t="s">
        <v>124</v>
      </c>
      <c r="D411" s="181" t="s">
        <v>442</v>
      </c>
      <c r="E411" s="181" t="s">
        <v>98</v>
      </c>
      <c r="F411" s="185">
        <v>2000000</v>
      </c>
    </row>
    <row r="412" spans="1:6" ht="19.5" customHeight="1" hidden="1" outlineLevel="1">
      <c r="A412" s="209" t="s">
        <v>787</v>
      </c>
      <c r="B412" s="181" t="s">
        <v>515</v>
      </c>
      <c r="C412" s="181" t="s">
        <v>124</v>
      </c>
      <c r="D412" s="181" t="s">
        <v>296</v>
      </c>
      <c r="E412" s="181" t="s">
        <v>6</v>
      </c>
      <c r="F412" s="185">
        <f>F413</f>
        <v>0</v>
      </c>
    </row>
    <row r="413" spans="1:6" ht="18" customHeight="1" hidden="1" outlineLevel="1">
      <c r="A413" s="182" t="s">
        <v>265</v>
      </c>
      <c r="B413" s="181" t="s">
        <v>515</v>
      </c>
      <c r="C413" s="181" t="s">
        <v>124</v>
      </c>
      <c r="D413" s="181" t="s">
        <v>296</v>
      </c>
      <c r="E413" s="181" t="s">
        <v>266</v>
      </c>
      <c r="F413" s="185">
        <f>F414</f>
        <v>0</v>
      </c>
    </row>
    <row r="414" spans="1:6" ht="18" customHeight="1" hidden="1" outlineLevel="1">
      <c r="A414" s="182" t="s">
        <v>267</v>
      </c>
      <c r="B414" s="181" t="s">
        <v>515</v>
      </c>
      <c r="C414" s="181" t="s">
        <v>124</v>
      </c>
      <c r="D414" s="181" t="s">
        <v>296</v>
      </c>
      <c r="E414" s="181" t="s">
        <v>268</v>
      </c>
      <c r="F414" s="185">
        <v>0</v>
      </c>
    </row>
    <row r="415" spans="1:6" ht="99" customHeight="1" outlineLevel="1">
      <c r="A415" s="209" t="s">
        <v>678</v>
      </c>
      <c r="B415" s="181" t="s">
        <v>515</v>
      </c>
      <c r="C415" s="181" t="s">
        <v>124</v>
      </c>
      <c r="D415" s="181" t="s">
        <v>296</v>
      </c>
      <c r="E415" s="181" t="s">
        <v>6</v>
      </c>
      <c r="F415" s="206">
        <f>F416</f>
        <v>12971400</v>
      </c>
    </row>
    <row r="416" spans="1:6" ht="37.5" outlineLevel="1">
      <c r="A416" s="182" t="s">
        <v>265</v>
      </c>
      <c r="B416" s="181" t="s">
        <v>515</v>
      </c>
      <c r="C416" s="181" t="s">
        <v>124</v>
      </c>
      <c r="D416" s="181" t="s">
        <v>296</v>
      </c>
      <c r="E416" s="181" t="s">
        <v>266</v>
      </c>
      <c r="F416" s="206">
        <f>F417</f>
        <v>12971400</v>
      </c>
    </row>
    <row r="417" spans="1:6" ht="18.75" outlineLevel="1">
      <c r="A417" s="182" t="s">
        <v>267</v>
      </c>
      <c r="B417" s="181" t="s">
        <v>515</v>
      </c>
      <c r="C417" s="181" t="s">
        <v>124</v>
      </c>
      <c r="D417" s="181" t="s">
        <v>296</v>
      </c>
      <c r="E417" s="181" t="s">
        <v>268</v>
      </c>
      <c r="F417" s="185">
        <v>12971400</v>
      </c>
    </row>
    <row r="418" spans="1:6" ht="18.75" outlineLevel="1">
      <c r="A418" s="219" t="s">
        <v>100</v>
      </c>
      <c r="B418" s="220" t="s">
        <v>515</v>
      </c>
      <c r="C418" s="220" t="s">
        <v>101</v>
      </c>
      <c r="D418" s="220" t="s">
        <v>126</v>
      </c>
      <c r="E418" s="220" t="s">
        <v>6</v>
      </c>
      <c r="F418" s="232">
        <f>F419</f>
        <v>2763559</v>
      </c>
    </row>
    <row r="419" spans="1:6" ht="22.5" customHeight="1" outlineLevel="1">
      <c r="A419" s="182" t="s">
        <v>302</v>
      </c>
      <c r="B419" s="181" t="s">
        <v>515</v>
      </c>
      <c r="C419" s="181" t="s">
        <v>301</v>
      </c>
      <c r="D419" s="181" t="s">
        <v>126</v>
      </c>
      <c r="E419" s="181" t="s">
        <v>6</v>
      </c>
      <c r="F419" s="206">
        <f>F420+F437</f>
        <v>2763559</v>
      </c>
    </row>
    <row r="420" spans="1:6" ht="20.25" customHeight="1" outlineLevel="1">
      <c r="A420" s="219" t="s">
        <v>380</v>
      </c>
      <c r="B420" s="220" t="s">
        <v>515</v>
      </c>
      <c r="C420" s="220" t="s">
        <v>301</v>
      </c>
      <c r="D420" s="220" t="s">
        <v>200</v>
      </c>
      <c r="E420" s="220" t="s">
        <v>6</v>
      </c>
      <c r="F420" s="232">
        <f>F421+F427</f>
        <v>2713559</v>
      </c>
    </row>
    <row r="421" spans="1:6" ht="37.5" outlineLevel="1">
      <c r="A421" s="182" t="s">
        <v>213</v>
      </c>
      <c r="B421" s="181" t="s">
        <v>515</v>
      </c>
      <c r="C421" s="181" t="s">
        <v>301</v>
      </c>
      <c r="D421" s="181" t="s">
        <v>231</v>
      </c>
      <c r="E421" s="181" t="s">
        <v>6</v>
      </c>
      <c r="F421" s="206">
        <f>F422</f>
        <v>861000</v>
      </c>
    </row>
    <row r="422" spans="1:6" ht="20.25" customHeight="1" outlineLevel="1">
      <c r="A422" s="182" t="s">
        <v>102</v>
      </c>
      <c r="B422" s="181" t="s">
        <v>515</v>
      </c>
      <c r="C422" s="181" t="s">
        <v>301</v>
      </c>
      <c r="D422" s="181" t="s">
        <v>201</v>
      </c>
      <c r="E422" s="181" t="s">
        <v>6</v>
      </c>
      <c r="F422" s="206">
        <f>F423+F425</f>
        <v>861000</v>
      </c>
    </row>
    <row r="423" spans="1:6" ht="21" customHeight="1" outlineLevel="1">
      <c r="A423" s="182" t="s">
        <v>15</v>
      </c>
      <c r="B423" s="181" t="s">
        <v>515</v>
      </c>
      <c r="C423" s="181" t="s">
        <v>301</v>
      </c>
      <c r="D423" s="181" t="s">
        <v>201</v>
      </c>
      <c r="E423" s="181" t="s">
        <v>16</v>
      </c>
      <c r="F423" s="206">
        <f>F424</f>
        <v>831000</v>
      </c>
    </row>
    <row r="424" spans="1:8" s="72" customFormat="1" ht="37.5" outlineLevel="1">
      <c r="A424" s="182" t="s">
        <v>17</v>
      </c>
      <c r="B424" s="181" t="s">
        <v>515</v>
      </c>
      <c r="C424" s="181" t="s">
        <v>301</v>
      </c>
      <c r="D424" s="181" t="s">
        <v>201</v>
      </c>
      <c r="E424" s="181" t="s">
        <v>18</v>
      </c>
      <c r="F424" s="241">
        <f>потребность!L432</f>
        <v>831000</v>
      </c>
      <c r="G424" s="73"/>
      <c r="H424" s="73"/>
    </row>
    <row r="425" spans="1:6" ht="24.75" customHeight="1" outlineLevel="2">
      <c r="A425" s="182" t="s">
        <v>272</v>
      </c>
      <c r="B425" s="181" t="s">
        <v>515</v>
      </c>
      <c r="C425" s="181" t="s">
        <v>301</v>
      </c>
      <c r="D425" s="181" t="s">
        <v>201</v>
      </c>
      <c r="E425" s="181" t="s">
        <v>20</v>
      </c>
      <c r="F425" s="206">
        <f>F426</f>
        <v>30000</v>
      </c>
    </row>
    <row r="426" spans="1:8" s="72" customFormat="1" ht="27.75" customHeight="1" outlineLevel="3">
      <c r="A426" s="182" t="s">
        <v>273</v>
      </c>
      <c r="B426" s="181" t="s">
        <v>515</v>
      </c>
      <c r="C426" s="181" t="s">
        <v>301</v>
      </c>
      <c r="D426" s="181" t="s">
        <v>201</v>
      </c>
      <c r="E426" s="181" t="s">
        <v>22</v>
      </c>
      <c r="F426" s="206">
        <v>30000</v>
      </c>
      <c r="G426" s="73"/>
      <c r="H426" s="73"/>
    </row>
    <row r="427" spans="1:6" ht="24.75" customHeight="1" outlineLevel="4">
      <c r="A427" s="182" t="s">
        <v>381</v>
      </c>
      <c r="B427" s="181" t="s">
        <v>515</v>
      </c>
      <c r="C427" s="181" t="s">
        <v>301</v>
      </c>
      <c r="D427" s="181" t="s">
        <v>304</v>
      </c>
      <c r="E427" s="181" t="s">
        <v>6</v>
      </c>
      <c r="F427" s="185">
        <f>F428+F431+F434</f>
        <v>1852559</v>
      </c>
    </row>
    <row r="428" spans="1:6" ht="37.5" outlineLevel="5">
      <c r="A428" s="182" t="s">
        <v>282</v>
      </c>
      <c r="B428" s="181" t="s">
        <v>515</v>
      </c>
      <c r="C428" s="181" t="s">
        <v>301</v>
      </c>
      <c r="D428" s="181" t="s">
        <v>303</v>
      </c>
      <c r="E428" s="181" t="s">
        <v>6</v>
      </c>
      <c r="F428" s="185">
        <f>F429</f>
        <v>1127310</v>
      </c>
    </row>
    <row r="429" spans="1:6" ht="37.5" outlineLevel="6">
      <c r="A429" s="182" t="s">
        <v>265</v>
      </c>
      <c r="B429" s="181" t="s">
        <v>515</v>
      </c>
      <c r="C429" s="181" t="s">
        <v>301</v>
      </c>
      <c r="D429" s="181" t="s">
        <v>303</v>
      </c>
      <c r="E429" s="181" t="s">
        <v>266</v>
      </c>
      <c r="F429" s="185">
        <f>F430</f>
        <v>1127310</v>
      </c>
    </row>
    <row r="430" spans="1:6" ht="18.75" outlineLevel="7">
      <c r="A430" s="182" t="s">
        <v>267</v>
      </c>
      <c r="B430" s="181" t="s">
        <v>515</v>
      </c>
      <c r="C430" s="181" t="s">
        <v>301</v>
      </c>
      <c r="D430" s="181" t="s">
        <v>303</v>
      </c>
      <c r="E430" s="181" t="s">
        <v>268</v>
      </c>
      <c r="F430" s="206">
        <v>1127310</v>
      </c>
    </row>
    <row r="431" spans="1:6" ht="56.25" outlineLevel="7">
      <c r="A431" s="182" t="s">
        <v>790</v>
      </c>
      <c r="B431" s="181" t="s">
        <v>515</v>
      </c>
      <c r="C431" s="181" t="s">
        <v>301</v>
      </c>
      <c r="D431" s="181" t="s">
        <v>791</v>
      </c>
      <c r="E431" s="181" t="s">
        <v>6</v>
      </c>
      <c r="F431" s="206">
        <f>F432</f>
        <v>703249</v>
      </c>
    </row>
    <row r="432" spans="1:6" ht="37.5" outlineLevel="7">
      <c r="A432" s="182" t="s">
        <v>37</v>
      </c>
      <c r="B432" s="181" t="s">
        <v>515</v>
      </c>
      <c r="C432" s="181" t="s">
        <v>301</v>
      </c>
      <c r="D432" s="181" t="s">
        <v>791</v>
      </c>
      <c r="E432" s="181" t="s">
        <v>16</v>
      </c>
      <c r="F432" s="206">
        <f>F433</f>
        <v>703249</v>
      </c>
    </row>
    <row r="433" spans="1:6" ht="18.75" outlineLevel="7">
      <c r="A433" s="182" t="s">
        <v>74</v>
      </c>
      <c r="B433" s="181" t="s">
        <v>515</v>
      </c>
      <c r="C433" s="181" t="s">
        <v>301</v>
      </c>
      <c r="D433" s="181" t="s">
        <v>791</v>
      </c>
      <c r="E433" s="181" t="s">
        <v>18</v>
      </c>
      <c r="F433" s="206">
        <f>потребность!I441</f>
        <v>703249</v>
      </c>
    </row>
    <row r="434" spans="1:6" ht="56.25" outlineLevel="7">
      <c r="A434" s="182" t="s">
        <v>803</v>
      </c>
      <c r="B434" s="181" t="s">
        <v>515</v>
      </c>
      <c r="C434" s="181" t="s">
        <v>301</v>
      </c>
      <c r="D434" s="181" t="s">
        <v>802</v>
      </c>
      <c r="E434" s="181" t="s">
        <v>6</v>
      </c>
      <c r="F434" s="206">
        <f>F435</f>
        <v>22000</v>
      </c>
    </row>
    <row r="435" spans="1:6" ht="37.5" outlineLevel="7">
      <c r="A435" s="182" t="s">
        <v>37</v>
      </c>
      <c r="B435" s="181" t="s">
        <v>515</v>
      </c>
      <c r="C435" s="181" t="s">
        <v>301</v>
      </c>
      <c r="D435" s="181" t="s">
        <v>802</v>
      </c>
      <c r="E435" s="181" t="s">
        <v>16</v>
      </c>
      <c r="F435" s="206">
        <f>F436</f>
        <v>22000</v>
      </c>
    </row>
    <row r="436" spans="1:6" ht="18.75" outlineLevel="7">
      <c r="A436" s="182" t="s">
        <v>74</v>
      </c>
      <c r="B436" s="181" t="s">
        <v>515</v>
      </c>
      <c r="C436" s="181" t="s">
        <v>301</v>
      </c>
      <c r="D436" s="181" t="s">
        <v>802</v>
      </c>
      <c r="E436" s="181" t="s">
        <v>18</v>
      </c>
      <c r="F436" s="206">
        <v>22000</v>
      </c>
    </row>
    <row r="437" spans="1:8" s="3" customFormat="1" ht="21.75" customHeight="1">
      <c r="A437" s="224" t="s">
        <v>474</v>
      </c>
      <c r="B437" s="220" t="s">
        <v>515</v>
      </c>
      <c r="C437" s="220" t="s">
        <v>301</v>
      </c>
      <c r="D437" s="220" t="s">
        <v>475</v>
      </c>
      <c r="E437" s="220" t="s">
        <v>6</v>
      </c>
      <c r="F437" s="185">
        <f>F438</f>
        <v>50000</v>
      </c>
      <c r="G437" s="9"/>
      <c r="H437" s="9"/>
    </row>
    <row r="438" spans="1:6" ht="18.75" outlineLevel="1">
      <c r="A438" s="234" t="s">
        <v>476</v>
      </c>
      <c r="B438" s="181" t="s">
        <v>515</v>
      </c>
      <c r="C438" s="181" t="s">
        <v>301</v>
      </c>
      <c r="D438" s="181" t="s">
        <v>477</v>
      </c>
      <c r="E438" s="181" t="s">
        <v>6</v>
      </c>
      <c r="F438" s="185">
        <f>F439</f>
        <v>50000</v>
      </c>
    </row>
    <row r="439" spans="1:6" ht="37.5" customHeight="1" outlineLevel="2">
      <c r="A439" s="182" t="s">
        <v>478</v>
      </c>
      <c r="B439" s="181" t="s">
        <v>515</v>
      </c>
      <c r="C439" s="181" t="s">
        <v>301</v>
      </c>
      <c r="D439" s="181" t="s">
        <v>479</v>
      </c>
      <c r="E439" s="181" t="s">
        <v>6</v>
      </c>
      <c r="F439" s="185">
        <f>F440</f>
        <v>50000</v>
      </c>
    </row>
    <row r="440" spans="1:6" ht="37.5" outlineLevel="4">
      <c r="A440" s="182" t="s">
        <v>15</v>
      </c>
      <c r="B440" s="181" t="s">
        <v>515</v>
      </c>
      <c r="C440" s="181" t="s">
        <v>301</v>
      </c>
      <c r="D440" s="181" t="s">
        <v>479</v>
      </c>
      <c r="E440" s="181" t="s">
        <v>16</v>
      </c>
      <c r="F440" s="185">
        <f>F441</f>
        <v>50000</v>
      </c>
    </row>
    <row r="441" spans="1:6" ht="37.5" outlineLevel="5">
      <c r="A441" s="182" t="s">
        <v>17</v>
      </c>
      <c r="B441" s="181" t="s">
        <v>515</v>
      </c>
      <c r="C441" s="181" t="s">
        <v>301</v>
      </c>
      <c r="D441" s="181" t="s">
        <v>479</v>
      </c>
      <c r="E441" s="181" t="s">
        <v>18</v>
      </c>
      <c r="F441" s="206">
        <v>50000</v>
      </c>
    </row>
    <row r="442" spans="1:6" ht="18.75" outlineLevel="6">
      <c r="A442" s="219" t="s">
        <v>103</v>
      </c>
      <c r="B442" s="181" t="s">
        <v>515</v>
      </c>
      <c r="C442" s="220" t="s">
        <v>104</v>
      </c>
      <c r="D442" s="220" t="s">
        <v>126</v>
      </c>
      <c r="E442" s="220" t="s">
        <v>6</v>
      </c>
      <c r="F442" s="191">
        <f aca="true" t="shared" si="3" ref="F442:F447">F443</f>
        <v>2500000</v>
      </c>
    </row>
    <row r="443" spans="1:6" ht="18.75" outlineLevel="7">
      <c r="A443" s="182" t="s">
        <v>105</v>
      </c>
      <c r="B443" s="181" t="s">
        <v>515</v>
      </c>
      <c r="C443" s="181" t="s">
        <v>106</v>
      </c>
      <c r="D443" s="181" t="s">
        <v>126</v>
      </c>
      <c r="E443" s="181" t="s">
        <v>6</v>
      </c>
      <c r="F443" s="185">
        <f t="shared" si="3"/>
        <v>2500000</v>
      </c>
    </row>
    <row r="444" spans="1:6" ht="56.25" outlineLevel="5">
      <c r="A444" s="219" t="s">
        <v>435</v>
      </c>
      <c r="B444" s="181" t="s">
        <v>515</v>
      </c>
      <c r="C444" s="220" t="s">
        <v>106</v>
      </c>
      <c r="D444" s="220" t="s">
        <v>318</v>
      </c>
      <c r="E444" s="220" t="s">
        <v>6</v>
      </c>
      <c r="F444" s="191">
        <f>F445</f>
        <v>2500000</v>
      </c>
    </row>
    <row r="445" spans="1:6" ht="37.5" outlineLevel="6">
      <c r="A445" s="223" t="s">
        <v>328</v>
      </c>
      <c r="B445" s="181" t="s">
        <v>515</v>
      </c>
      <c r="C445" s="181" t="s">
        <v>106</v>
      </c>
      <c r="D445" s="181" t="s">
        <v>319</v>
      </c>
      <c r="E445" s="181" t="s">
        <v>6</v>
      </c>
      <c r="F445" s="185">
        <f t="shared" si="3"/>
        <v>2500000</v>
      </c>
    </row>
    <row r="446" spans="1:6" ht="37.5" outlineLevel="7">
      <c r="A446" s="182" t="s">
        <v>107</v>
      </c>
      <c r="B446" s="181" t="s">
        <v>515</v>
      </c>
      <c r="C446" s="181" t="s">
        <v>106</v>
      </c>
      <c r="D446" s="181" t="s">
        <v>320</v>
      </c>
      <c r="E446" s="181" t="s">
        <v>6</v>
      </c>
      <c r="F446" s="185">
        <f t="shared" si="3"/>
        <v>2500000</v>
      </c>
    </row>
    <row r="447" spans="1:6" ht="37.5" outlineLevel="6">
      <c r="A447" s="182" t="s">
        <v>37</v>
      </c>
      <c r="B447" s="181" t="s">
        <v>515</v>
      </c>
      <c r="C447" s="181" t="s">
        <v>106</v>
      </c>
      <c r="D447" s="181" t="s">
        <v>320</v>
      </c>
      <c r="E447" s="181" t="s">
        <v>38</v>
      </c>
      <c r="F447" s="185">
        <f t="shared" si="3"/>
        <v>2500000</v>
      </c>
    </row>
    <row r="448" spans="1:6" ht="20.25" customHeight="1" outlineLevel="7">
      <c r="A448" s="182" t="s">
        <v>39</v>
      </c>
      <c r="B448" s="181" t="s">
        <v>515</v>
      </c>
      <c r="C448" s="181" t="s">
        <v>106</v>
      </c>
      <c r="D448" s="181" t="s">
        <v>320</v>
      </c>
      <c r="E448" s="181" t="s">
        <v>40</v>
      </c>
      <c r="F448" s="185">
        <f>потребность!I456</f>
        <v>2500000</v>
      </c>
    </row>
    <row r="449" spans="1:6" ht="37.5" outlineLevel="6">
      <c r="A449" s="214" t="s">
        <v>542</v>
      </c>
      <c r="B449" s="215" t="s">
        <v>516</v>
      </c>
      <c r="C449" s="215" t="s">
        <v>5</v>
      </c>
      <c r="D449" s="215" t="s">
        <v>126</v>
      </c>
      <c r="E449" s="215" t="s">
        <v>6</v>
      </c>
      <c r="F449" s="238">
        <f>F450</f>
        <v>5604070.29</v>
      </c>
    </row>
    <row r="450" spans="1:6" ht="18.75" outlineLevel="7">
      <c r="A450" s="182" t="s">
        <v>7</v>
      </c>
      <c r="B450" s="181" t="s">
        <v>516</v>
      </c>
      <c r="C450" s="181" t="s">
        <v>8</v>
      </c>
      <c r="D450" s="181" t="s">
        <v>126</v>
      </c>
      <c r="E450" s="181" t="s">
        <v>6</v>
      </c>
      <c r="F450" s="185">
        <f>F451+F466+F471</f>
        <v>5604070.29</v>
      </c>
    </row>
    <row r="451" spans="1:6" ht="56.25" outlineLevel="5">
      <c r="A451" s="182" t="s">
        <v>108</v>
      </c>
      <c r="B451" s="181" t="s">
        <v>516</v>
      </c>
      <c r="C451" s="181" t="s">
        <v>109</v>
      </c>
      <c r="D451" s="181" t="s">
        <v>126</v>
      </c>
      <c r="E451" s="181" t="s">
        <v>6</v>
      </c>
      <c r="F451" s="185">
        <f>F452</f>
        <v>5466790.29</v>
      </c>
    </row>
    <row r="452" spans="1:6" ht="37.5" outlineLevel="6">
      <c r="A452" s="182" t="s">
        <v>132</v>
      </c>
      <c r="B452" s="181" t="s">
        <v>516</v>
      </c>
      <c r="C452" s="181" t="s">
        <v>109</v>
      </c>
      <c r="D452" s="181" t="s">
        <v>127</v>
      </c>
      <c r="E452" s="181" t="s">
        <v>6</v>
      </c>
      <c r="F452" s="185">
        <f>F453+F456+F463</f>
        <v>5466790.29</v>
      </c>
    </row>
    <row r="453" spans="1:6" ht="18.75" outlineLevel="7">
      <c r="A453" s="182" t="s">
        <v>543</v>
      </c>
      <c r="B453" s="181" t="s">
        <v>516</v>
      </c>
      <c r="C453" s="181" t="s">
        <v>109</v>
      </c>
      <c r="D453" s="181" t="s">
        <v>544</v>
      </c>
      <c r="E453" s="181" t="s">
        <v>6</v>
      </c>
      <c r="F453" s="185">
        <f>F454</f>
        <v>2517857.96</v>
      </c>
    </row>
    <row r="454" spans="1:6" ht="37.5" customHeight="1" outlineLevel="2">
      <c r="A454" s="182" t="s">
        <v>11</v>
      </c>
      <c r="B454" s="181" t="s">
        <v>516</v>
      </c>
      <c r="C454" s="181" t="s">
        <v>109</v>
      </c>
      <c r="D454" s="181" t="s">
        <v>544</v>
      </c>
      <c r="E454" s="181" t="s">
        <v>12</v>
      </c>
      <c r="F454" s="185">
        <f>F455</f>
        <v>2517857.96</v>
      </c>
    </row>
    <row r="455" spans="1:6" ht="37.5" outlineLevel="4">
      <c r="A455" s="182" t="s">
        <v>13</v>
      </c>
      <c r="B455" s="181" t="s">
        <v>516</v>
      </c>
      <c r="C455" s="181" t="s">
        <v>109</v>
      </c>
      <c r="D455" s="181" t="s">
        <v>544</v>
      </c>
      <c r="E455" s="181" t="s">
        <v>14</v>
      </c>
      <c r="F455" s="206">
        <f>потребность!I463</f>
        <v>2517857.96</v>
      </c>
    </row>
    <row r="456" spans="1:6" ht="56.25" outlineLevel="5">
      <c r="A456" s="182" t="s">
        <v>509</v>
      </c>
      <c r="B456" s="181" t="s">
        <v>516</v>
      </c>
      <c r="C456" s="181" t="s">
        <v>109</v>
      </c>
      <c r="D456" s="181" t="s">
        <v>510</v>
      </c>
      <c r="E456" s="181" t="s">
        <v>6</v>
      </c>
      <c r="F456" s="185">
        <f>F457+F459+F461</f>
        <v>2768932.33</v>
      </c>
    </row>
    <row r="457" spans="1:6" ht="75" outlineLevel="6">
      <c r="A457" s="182" t="s">
        <v>11</v>
      </c>
      <c r="B457" s="181" t="s">
        <v>516</v>
      </c>
      <c r="C457" s="181" t="s">
        <v>109</v>
      </c>
      <c r="D457" s="181" t="s">
        <v>510</v>
      </c>
      <c r="E457" s="181" t="s">
        <v>12</v>
      </c>
      <c r="F457" s="185">
        <f>F458</f>
        <v>2517432.33</v>
      </c>
    </row>
    <row r="458" spans="1:6" ht="37.5" outlineLevel="7">
      <c r="A458" s="182" t="s">
        <v>13</v>
      </c>
      <c r="B458" s="181" t="s">
        <v>516</v>
      </c>
      <c r="C458" s="181" t="s">
        <v>109</v>
      </c>
      <c r="D458" s="181" t="s">
        <v>510</v>
      </c>
      <c r="E458" s="181" t="s">
        <v>14</v>
      </c>
      <c r="F458" s="185">
        <f>потребность!I466</f>
        <v>2517432.33</v>
      </c>
    </row>
    <row r="459" spans="1:6" ht="37.5" outlineLevel="7">
      <c r="A459" s="182" t="s">
        <v>15</v>
      </c>
      <c r="B459" s="181" t="s">
        <v>516</v>
      </c>
      <c r="C459" s="181" t="s">
        <v>109</v>
      </c>
      <c r="D459" s="181" t="s">
        <v>510</v>
      </c>
      <c r="E459" s="181" t="s">
        <v>16</v>
      </c>
      <c r="F459" s="185">
        <f>F460</f>
        <v>246000</v>
      </c>
    </row>
    <row r="460" spans="1:6" ht="37.5" outlineLevel="7">
      <c r="A460" s="182" t="s">
        <v>17</v>
      </c>
      <c r="B460" s="181" t="s">
        <v>516</v>
      </c>
      <c r="C460" s="181" t="s">
        <v>109</v>
      </c>
      <c r="D460" s="181" t="s">
        <v>510</v>
      </c>
      <c r="E460" s="181" t="s">
        <v>18</v>
      </c>
      <c r="F460" s="206">
        <v>246000</v>
      </c>
    </row>
    <row r="461" spans="1:6" ht="18.75" outlineLevel="2">
      <c r="A461" s="182" t="s">
        <v>19</v>
      </c>
      <c r="B461" s="181" t="s">
        <v>516</v>
      </c>
      <c r="C461" s="181" t="s">
        <v>109</v>
      </c>
      <c r="D461" s="181" t="s">
        <v>510</v>
      </c>
      <c r="E461" s="181" t="s">
        <v>20</v>
      </c>
      <c r="F461" s="185">
        <f>F462</f>
        <v>5500</v>
      </c>
    </row>
    <row r="462" spans="1:8" s="72" customFormat="1" ht="18.75" outlineLevel="3">
      <c r="A462" s="182" t="s">
        <v>21</v>
      </c>
      <c r="B462" s="181" t="s">
        <v>516</v>
      </c>
      <c r="C462" s="181" t="s">
        <v>109</v>
      </c>
      <c r="D462" s="181" t="s">
        <v>510</v>
      </c>
      <c r="E462" s="181" t="s">
        <v>22</v>
      </c>
      <c r="F462" s="206">
        <v>5500</v>
      </c>
      <c r="G462" s="73"/>
      <c r="H462" s="73"/>
    </row>
    <row r="463" spans="1:6" ht="18.75" outlineLevel="4">
      <c r="A463" s="182" t="s">
        <v>546</v>
      </c>
      <c r="B463" s="181" t="s">
        <v>516</v>
      </c>
      <c r="C463" s="181" t="s">
        <v>109</v>
      </c>
      <c r="D463" s="181" t="s">
        <v>545</v>
      </c>
      <c r="E463" s="181" t="s">
        <v>6</v>
      </c>
      <c r="F463" s="185">
        <f>F464</f>
        <v>180000</v>
      </c>
    </row>
    <row r="464" spans="1:6" ht="75" outlineLevel="5">
      <c r="A464" s="182" t="s">
        <v>11</v>
      </c>
      <c r="B464" s="181" t="s">
        <v>516</v>
      </c>
      <c r="C464" s="181" t="s">
        <v>109</v>
      </c>
      <c r="D464" s="181" t="s">
        <v>545</v>
      </c>
      <c r="E464" s="181" t="s">
        <v>12</v>
      </c>
      <c r="F464" s="185">
        <f>F465</f>
        <v>180000</v>
      </c>
    </row>
    <row r="465" spans="1:6" ht="36.75" customHeight="1" outlineLevel="6">
      <c r="A465" s="182" t="s">
        <v>13</v>
      </c>
      <c r="B465" s="181" t="s">
        <v>516</v>
      </c>
      <c r="C465" s="181" t="s">
        <v>109</v>
      </c>
      <c r="D465" s="181" t="s">
        <v>545</v>
      </c>
      <c r="E465" s="181" t="s">
        <v>14</v>
      </c>
      <c r="F465" s="206">
        <v>180000</v>
      </c>
    </row>
    <row r="466" spans="1:6" ht="22.5" customHeight="1" hidden="1" outlineLevel="7">
      <c r="A466" s="182" t="s">
        <v>9</v>
      </c>
      <c r="B466" s="181" t="s">
        <v>516</v>
      </c>
      <c r="C466" s="181" t="s">
        <v>10</v>
      </c>
      <c r="D466" s="181" t="s">
        <v>126</v>
      </c>
      <c r="E466" s="181" t="s">
        <v>6</v>
      </c>
      <c r="F466" s="185">
        <f>F467</f>
        <v>0</v>
      </c>
    </row>
    <row r="467" spans="1:8" s="72" customFormat="1" ht="37.5" hidden="1" outlineLevel="7">
      <c r="A467" s="182" t="s">
        <v>132</v>
      </c>
      <c r="B467" s="181" t="s">
        <v>516</v>
      </c>
      <c r="C467" s="181" t="s">
        <v>10</v>
      </c>
      <c r="D467" s="181" t="s">
        <v>127</v>
      </c>
      <c r="E467" s="181" t="s">
        <v>6</v>
      </c>
      <c r="F467" s="185">
        <f>F468</f>
        <v>0</v>
      </c>
      <c r="G467" s="73"/>
      <c r="H467" s="73"/>
    </row>
    <row r="468" spans="1:6" ht="18.75" hidden="1" outlineLevel="7">
      <c r="A468" s="182" t="s">
        <v>120</v>
      </c>
      <c r="B468" s="181" t="s">
        <v>516</v>
      </c>
      <c r="C468" s="181" t="s">
        <v>10</v>
      </c>
      <c r="D468" s="181" t="s">
        <v>143</v>
      </c>
      <c r="E468" s="181" t="s">
        <v>6</v>
      </c>
      <c r="F468" s="185">
        <f>F469</f>
        <v>0</v>
      </c>
    </row>
    <row r="469" spans="1:6" ht="75" hidden="1" outlineLevel="7">
      <c r="A469" s="182" t="s">
        <v>11</v>
      </c>
      <c r="B469" s="181" t="s">
        <v>516</v>
      </c>
      <c r="C469" s="181" t="s">
        <v>10</v>
      </c>
      <c r="D469" s="181" t="s">
        <v>143</v>
      </c>
      <c r="E469" s="181" t="s">
        <v>12</v>
      </c>
      <c r="F469" s="185">
        <f>F470</f>
        <v>0</v>
      </c>
    </row>
    <row r="470" spans="1:6" ht="21" customHeight="1" hidden="1" outlineLevel="7">
      <c r="A470" s="182" t="s">
        <v>13</v>
      </c>
      <c r="B470" s="181" t="s">
        <v>516</v>
      </c>
      <c r="C470" s="181" t="s">
        <v>10</v>
      </c>
      <c r="D470" s="181" t="s">
        <v>143</v>
      </c>
      <c r="E470" s="181" t="s">
        <v>14</v>
      </c>
      <c r="F470" s="185"/>
    </row>
    <row r="471" spans="1:8" s="3" customFormat="1" ht="18.75" collapsed="1">
      <c r="A471" s="182" t="s">
        <v>23</v>
      </c>
      <c r="B471" s="181" t="s">
        <v>516</v>
      </c>
      <c r="C471" s="181" t="s">
        <v>24</v>
      </c>
      <c r="D471" s="181" t="s">
        <v>126</v>
      </c>
      <c r="E471" s="181" t="s">
        <v>6</v>
      </c>
      <c r="F471" s="185">
        <f>F472+F477</f>
        <v>137280</v>
      </c>
      <c r="G471" s="169"/>
      <c r="H471" s="169"/>
    </row>
    <row r="472" spans="1:8" s="72" customFormat="1" ht="37.5" outlineLevel="1">
      <c r="A472" s="219" t="s">
        <v>427</v>
      </c>
      <c r="B472" s="220" t="s">
        <v>516</v>
      </c>
      <c r="C472" s="220" t="s">
        <v>24</v>
      </c>
      <c r="D472" s="220" t="s">
        <v>128</v>
      </c>
      <c r="E472" s="220" t="s">
        <v>6</v>
      </c>
      <c r="F472" s="191">
        <f>F473</f>
        <v>33280</v>
      </c>
      <c r="G472" s="73"/>
      <c r="H472" s="73"/>
    </row>
    <row r="473" spans="1:6" ht="37.5" outlineLevel="2">
      <c r="A473" s="223" t="s">
        <v>214</v>
      </c>
      <c r="B473" s="181" t="s">
        <v>516</v>
      </c>
      <c r="C473" s="181" t="s">
        <v>24</v>
      </c>
      <c r="D473" s="181" t="s">
        <v>316</v>
      </c>
      <c r="E473" s="181" t="s">
        <v>6</v>
      </c>
      <c r="F473" s="185">
        <f>F474</f>
        <v>33280</v>
      </c>
    </row>
    <row r="474" spans="1:8" s="72" customFormat="1" ht="18.75" outlineLevel="3">
      <c r="A474" s="223" t="s">
        <v>322</v>
      </c>
      <c r="B474" s="181" t="s">
        <v>516</v>
      </c>
      <c r="C474" s="181" t="s">
        <v>24</v>
      </c>
      <c r="D474" s="181" t="s">
        <v>317</v>
      </c>
      <c r="E474" s="181" t="s">
        <v>6</v>
      </c>
      <c r="F474" s="185">
        <f>F475</f>
        <v>33280</v>
      </c>
      <c r="G474" s="73"/>
      <c r="H474" s="73"/>
    </row>
    <row r="475" spans="1:6" ht="37.5" outlineLevel="4">
      <c r="A475" s="182" t="s">
        <v>15</v>
      </c>
      <c r="B475" s="181" t="s">
        <v>516</v>
      </c>
      <c r="C475" s="181" t="s">
        <v>24</v>
      </c>
      <c r="D475" s="181" t="s">
        <v>317</v>
      </c>
      <c r="E475" s="181" t="s">
        <v>16</v>
      </c>
      <c r="F475" s="185">
        <f>F476</f>
        <v>33280</v>
      </c>
    </row>
    <row r="476" spans="1:6" ht="37.5" outlineLevel="4">
      <c r="A476" s="182" t="s">
        <v>17</v>
      </c>
      <c r="B476" s="181" t="s">
        <v>516</v>
      </c>
      <c r="C476" s="181" t="s">
        <v>24</v>
      </c>
      <c r="D476" s="181" t="s">
        <v>317</v>
      </c>
      <c r="E476" s="181" t="s">
        <v>18</v>
      </c>
      <c r="F476" s="185">
        <v>33280</v>
      </c>
    </row>
    <row r="477" spans="1:6" ht="37.5" outlineLevel="5">
      <c r="A477" s="219" t="s">
        <v>132</v>
      </c>
      <c r="B477" s="220" t="s">
        <v>516</v>
      </c>
      <c r="C477" s="220" t="s">
        <v>24</v>
      </c>
      <c r="D477" s="220" t="s">
        <v>127</v>
      </c>
      <c r="E477" s="220" t="s">
        <v>6</v>
      </c>
      <c r="F477" s="243">
        <f>F478</f>
        <v>104000</v>
      </c>
    </row>
    <row r="478" spans="1:6" ht="37.5" outlineLevel="6">
      <c r="A478" s="182" t="s">
        <v>547</v>
      </c>
      <c r="B478" s="181" t="s">
        <v>516</v>
      </c>
      <c r="C478" s="181" t="s">
        <v>24</v>
      </c>
      <c r="D478" s="286">
        <v>9909970201</v>
      </c>
      <c r="E478" s="181" t="s">
        <v>6</v>
      </c>
      <c r="F478" s="241">
        <f>F479</f>
        <v>104000</v>
      </c>
    </row>
    <row r="479" spans="1:6" ht="37.5" outlineLevel="7">
      <c r="A479" s="182" t="s">
        <v>15</v>
      </c>
      <c r="B479" s="181" t="s">
        <v>516</v>
      </c>
      <c r="C479" s="181" t="s">
        <v>24</v>
      </c>
      <c r="D479" s="286">
        <v>9909970201</v>
      </c>
      <c r="E479" s="181" t="s">
        <v>16</v>
      </c>
      <c r="F479" s="241">
        <f>F480</f>
        <v>104000</v>
      </c>
    </row>
    <row r="480" spans="1:6" ht="35.25" customHeight="1" outlineLevel="7">
      <c r="A480" s="182" t="s">
        <v>17</v>
      </c>
      <c r="B480" s="181" t="s">
        <v>516</v>
      </c>
      <c r="C480" s="181" t="s">
        <v>24</v>
      </c>
      <c r="D480" s="286">
        <v>9909970201</v>
      </c>
      <c r="E480" s="181" t="s">
        <v>18</v>
      </c>
      <c r="F480" s="185">
        <v>104000</v>
      </c>
    </row>
    <row r="481" spans="1:6" ht="56.25" hidden="1" outlineLevel="7">
      <c r="A481" s="182" t="s">
        <v>9</v>
      </c>
      <c r="B481" s="181" t="s">
        <v>516</v>
      </c>
      <c r="C481" s="181" t="s">
        <v>10</v>
      </c>
      <c r="D481" s="181" t="s">
        <v>126</v>
      </c>
      <c r="E481" s="181" t="s">
        <v>6</v>
      </c>
      <c r="F481" s="185"/>
    </row>
    <row r="482" spans="1:6" ht="37.5" hidden="1" outlineLevel="7">
      <c r="A482" s="182" t="s">
        <v>132</v>
      </c>
      <c r="B482" s="181" t="s">
        <v>516</v>
      </c>
      <c r="C482" s="181" t="s">
        <v>10</v>
      </c>
      <c r="D482" s="181" t="s">
        <v>127</v>
      </c>
      <c r="E482" s="181" t="s">
        <v>6</v>
      </c>
      <c r="F482" s="185"/>
    </row>
    <row r="483" spans="1:6" ht="18.75" customHeight="1" hidden="1" outlineLevel="7">
      <c r="A483" s="182" t="s">
        <v>120</v>
      </c>
      <c r="B483" s="181" t="s">
        <v>516</v>
      </c>
      <c r="C483" s="181" t="s">
        <v>10</v>
      </c>
      <c r="D483" s="181" t="s">
        <v>143</v>
      </c>
      <c r="E483" s="181" t="s">
        <v>6</v>
      </c>
      <c r="F483" s="185"/>
    </row>
    <row r="484" spans="1:6" ht="75" hidden="1" outlineLevel="7">
      <c r="A484" s="182" t="s">
        <v>11</v>
      </c>
      <c r="B484" s="181" t="s">
        <v>516</v>
      </c>
      <c r="C484" s="181" t="s">
        <v>10</v>
      </c>
      <c r="D484" s="181" t="s">
        <v>143</v>
      </c>
      <c r="E484" s="181" t="s">
        <v>12</v>
      </c>
      <c r="F484" s="185"/>
    </row>
    <row r="485" spans="1:6" ht="37.5" hidden="1" outlineLevel="7">
      <c r="A485" s="182" t="s">
        <v>13</v>
      </c>
      <c r="B485" s="181" t="s">
        <v>516</v>
      </c>
      <c r="C485" s="181" t="s">
        <v>10</v>
      </c>
      <c r="D485" s="181" t="s">
        <v>143</v>
      </c>
      <c r="E485" s="181" t="s">
        <v>14</v>
      </c>
      <c r="F485" s="185"/>
    </row>
    <row r="486" spans="1:6" ht="37.5" hidden="1" outlineLevel="7">
      <c r="A486" s="182" t="s">
        <v>15</v>
      </c>
      <c r="B486" s="181" t="s">
        <v>516</v>
      </c>
      <c r="C486" s="181" t="s">
        <v>10</v>
      </c>
      <c r="D486" s="181" t="s">
        <v>143</v>
      </c>
      <c r="E486" s="181" t="s">
        <v>16</v>
      </c>
      <c r="F486" s="185"/>
    </row>
    <row r="487" spans="1:6" ht="37.5" hidden="1" outlineLevel="7">
      <c r="A487" s="182" t="s">
        <v>17</v>
      </c>
      <c r="B487" s="181" t="s">
        <v>516</v>
      </c>
      <c r="C487" s="181" t="s">
        <v>10</v>
      </c>
      <c r="D487" s="181" t="s">
        <v>143</v>
      </c>
      <c r="E487" s="181" t="s">
        <v>18</v>
      </c>
      <c r="F487" s="185"/>
    </row>
    <row r="488" spans="1:6" ht="37.5" outlineLevel="7">
      <c r="A488" s="214" t="s">
        <v>561</v>
      </c>
      <c r="B488" s="215" t="s">
        <v>551</v>
      </c>
      <c r="C488" s="215" t="s">
        <v>5</v>
      </c>
      <c r="D488" s="215" t="s">
        <v>126</v>
      </c>
      <c r="E488" s="215" t="s">
        <v>6</v>
      </c>
      <c r="F488" s="238">
        <f>F489+F628+F644</f>
        <v>598381202.77</v>
      </c>
    </row>
    <row r="489" spans="1:6" ht="18.75" outlineLevel="7">
      <c r="A489" s="219" t="s">
        <v>69</v>
      </c>
      <c r="B489" s="220" t="s">
        <v>551</v>
      </c>
      <c r="C489" s="220" t="s">
        <v>70</v>
      </c>
      <c r="D489" s="220" t="s">
        <v>126</v>
      </c>
      <c r="E489" s="220" t="s">
        <v>6</v>
      </c>
      <c r="F489" s="191">
        <f>F490+F526+F589+F608+F566</f>
        <v>593892133.77</v>
      </c>
    </row>
    <row r="490" spans="1:6" ht="18.75" outlineLevel="7">
      <c r="A490" s="182" t="s">
        <v>110</v>
      </c>
      <c r="B490" s="181" t="s">
        <v>551</v>
      </c>
      <c r="C490" s="181" t="s">
        <v>111</v>
      </c>
      <c r="D490" s="181" t="s">
        <v>126</v>
      </c>
      <c r="E490" s="181" t="s">
        <v>6</v>
      </c>
      <c r="F490" s="185">
        <f>F491</f>
        <v>131334905.53</v>
      </c>
    </row>
    <row r="491" spans="1:6" ht="37.5" outlineLevel="7">
      <c r="A491" s="219" t="s">
        <v>398</v>
      </c>
      <c r="B491" s="220" t="s">
        <v>551</v>
      </c>
      <c r="C491" s="220" t="s">
        <v>111</v>
      </c>
      <c r="D491" s="220" t="s">
        <v>138</v>
      </c>
      <c r="E491" s="220" t="s">
        <v>6</v>
      </c>
      <c r="F491" s="191">
        <f>F492</f>
        <v>131334905.53</v>
      </c>
    </row>
    <row r="492" spans="1:6" ht="37.5" outlineLevel="7">
      <c r="A492" s="182" t="s">
        <v>399</v>
      </c>
      <c r="B492" s="181" t="s">
        <v>551</v>
      </c>
      <c r="C492" s="181" t="s">
        <v>111</v>
      </c>
      <c r="D492" s="181" t="s">
        <v>139</v>
      </c>
      <c r="E492" s="181" t="s">
        <v>6</v>
      </c>
      <c r="F492" s="185">
        <f>F493+F500</f>
        <v>131334905.53</v>
      </c>
    </row>
    <row r="493" spans="1:6" ht="37.5" outlineLevel="7">
      <c r="A493" s="223" t="s">
        <v>202</v>
      </c>
      <c r="B493" s="181" t="s">
        <v>551</v>
      </c>
      <c r="C493" s="181" t="s">
        <v>111</v>
      </c>
      <c r="D493" s="181" t="s">
        <v>220</v>
      </c>
      <c r="E493" s="181" t="s">
        <v>6</v>
      </c>
      <c r="F493" s="185">
        <f>F494+F497</f>
        <v>128030052</v>
      </c>
    </row>
    <row r="494" spans="1:6" ht="56.25" outlineLevel="7">
      <c r="A494" s="182" t="s">
        <v>113</v>
      </c>
      <c r="B494" s="181" t="s">
        <v>551</v>
      </c>
      <c r="C494" s="181" t="s">
        <v>111</v>
      </c>
      <c r="D494" s="181" t="s">
        <v>144</v>
      </c>
      <c r="E494" s="181" t="s">
        <v>6</v>
      </c>
      <c r="F494" s="185">
        <f>F495</f>
        <v>46802848</v>
      </c>
    </row>
    <row r="495" spans="1:6" ht="37.5" outlineLevel="7">
      <c r="A495" s="182" t="s">
        <v>37</v>
      </c>
      <c r="B495" s="181" t="s">
        <v>551</v>
      </c>
      <c r="C495" s="181" t="s">
        <v>111</v>
      </c>
      <c r="D495" s="181" t="s">
        <v>144</v>
      </c>
      <c r="E495" s="181" t="s">
        <v>38</v>
      </c>
      <c r="F495" s="185">
        <f>F496</f>
        <v>46802848</v>
      </c>
    </row>
    <row r="496" spans="1:6" ht="18.75" outlineLevel="7">
      <c r="A496" s="182" t="s">
        <v>74</v>
      </c>
      <c r="B496" s="181" t="s">
        <v>551</v>
      </c>
      <c r="C496" s="181" t="s">
        <v>111</v>
      </c>
      <c r="D496" s="181" t="s">
        <v>144</v>
      </c>
      <c r="E496" s="181" t="s">
        <v>75</v>
      </c>
      <c r="F496" s="241">
        <f>потребность!I504</f>
        <v>46802848</v>
      </c>
    </row>
    <row r="497" spans="1:6" ht="93.75" outlineLevel="7">
      <c r="A497" s="223" t="s">
        <v>400</v>
      </c>
      <c r="B497" s="181" t="s">
        <v>551</v>
      </c>
      <c r="C497" s="181" t="s">
        <v>111</v>
      </c>
      <c r="D497" s="181" t="s">
        <v>145</v>
      </c>
      <c r="E497" s="181" t="s">
        <v>6</v>
      </c>
      <c r="F497" s="185">
        <f>F498</f>
        <v>81227204</v>
      </c>
    </row>
    <row r="498" spans="1:6" ht="37.5" outlineLevel="7">
      <c r="A498" s="182" t="s">
        <v>37</v>
      </c>
      <c r="B498" s="181" t="s">
        <v>551</v>
      </c>
      <c r="C498" s="181" t="s">
        <v>111</v>
      </c>
      <c r="D498" s="181" t="s">
        <v>145</v>
      </c>
      <c r="E498" s="181" t="s">
        <v>38</v>
      </c>
      <c r="F498" s="185">
        <f>F499</f>
        <v>81227204</v>
      </c>
    </row>
    <row r="499" spans="1:6" ht="24.75" customHeight="1" outlineLevel="7">
      <c r="A499" s="182" t="s">
        <v>74</v>
      </c>
      <c r="B499" s="181" t="s">
        <v>551</v>
      </c>
      <c r="C499" s="181" t="s">
        <v>111</v>
      </c>
      <c r="D499" s="181" t="s">
        <v>145</v>
      </c>
      <c r="E499" s="181" t="s">
        <v>75</v>
      </c>
      <c r="F499" s="116">
        <v>81227204</v>
      </c>
    </row>
    <row r="500" spans="1:6" ht="37.5" outlineLevel="7">
      <c r="A500" s="223" t="s">
        <v>203</v>
      </c>
      <c r="B500" s="181" t="s">
        <v>551</v>
      </c>
      <c r="C500" s="181" t="s">
        <v>111</v>
      </c>
      <c r="D500" s="181" t="s">
        <v>222</v>
      </c>
      <c r="E500" s="181" t="s">
        <v>6</v>
      </c>
      <c r="F500" s="206">
        <f>F519+F501+F504+F507+F510+F513</f>
        <v>3304853.5300000003</v>
      </c>
    </row>
    <row r="501" spans="1:6" ht="37.5" outlineLevel="7">
      <c r="A501" s="182" t="s">
        <v>283</v>
      </c>
      <c r="B501" s="181" t="s">
        <v>551</v>
      </c>
      <c r="C501" s="181" t="s">
        <v>111</v>
      </c>
      <c r="D501" s="181" t="s">
        <v>284</v>
      </c>
      <c r="E501" s="181" t="s">
        <v>6</v>
      </c>
      <c r="F501" s="206">
        <f>F502</f>
        <v>97500</v>
      </c>
    </row>
    <row r="502" spans="1:6" ht="22.5" customHeight="1" outlineLevel="7">
      <c r="A502" s="182" t="s">
        <v>37</v>
      </c>
      <c r="B502" s="181" t="s">
        <v>551</v>
      </c>
      <c r="C502" s="181" t="s">
        <v>111</v>
      </c>
      <c r="D502" s="181" t="s">
        <v>284</v>
      </c>
      <c r="E502" s="181" t="s">
        <v>38</v>
      </c>
      <c r="F502" s="206">
        <f>F503</f>
        <v>97500</v>
      </c>
    </row>
    <row r="503" spans="1:6" ht="18.75" outlineLevel="7">
      <c r="A503" s="182" t="s">
        <v>74</v>
      </c>
      <c r="B503" s="181" t="s">
        <v>551</v>
      </c>
      <c r="C503" s="181" t="s">
        <v>111</v>
      </c>
      <c r="D503" s="181" t="s">
        <v>284</v>
      </c>
      <c r="E503" s="181" t="s">
        <v>75</v>
      </c>
      <c r="F503" s="206">
        <v>97500</v>
      </c>
    </row>
    <row r="504" spans="1:6" ht="18.75" outlineLevel="7">
      <c r="A504" s="182" t="s">
        <v>269</v>
      </c>
      <c r="B504" s="181" t="s">
        <v>551</v>
      </c>
      <c r="C504" s="181" t="s">
        <v>111</v>
      </c>
      <c r="D504" s="181" t="s">
        <v>285</v>
      </c>
      <c r="E504" s="181" t="s">
        <v>6</v>
      </c>
      <c r="F504" s="241">
        <f>F505</f>
        <v>152000</v>
      </c>
    </row>
    <row r="505" spans="1:6" ht="37.5" outlineLevel="7">
      <c r="A505" s="182" t="s">
        <v>37</v>
      </c>
      <c r="B505" s="181" t="s">
        <v>551</v>
      </c>
      <c r="C505" s="181" t="s">
        <v>111</v>
      </c>
      <c r="D505" s="181" t="s">
        <v>285</v>
      </c>
      <c r="E505" s="181" t="s">
        <v>38</v>
      </c>
      <c r="F505" s="241">
        <f>F506</f>
        <v>152000</v>
      </c>
    </row>
    <row r="506" spans="1:6" ht="18.75" outlineLevel="7">
      <c r="A506" s="182" t="s">
        <v>74</v>
      </c>
      <c r="B506" s="181" t="s">
        <v>551</v>
      </c>
      <c r="C506" s="181" t="s">
        <v>111</v>
      </c>
      <c r="D506" s="181" t="s">
        <v>285</v>
      </c>
      <c r="E506" s="181" t="s">
        <v>75</v>
      </c>
      <c r="F506" s="206">
        <v>152000</v>
      </c>
    </row>
    <row r="507" spans="1:6" ht="18.75" outlineLevel="7">
      <c r="A507" s="182" t="s">
        <v>312</v>
      </c>
      <c r="B507" s="181" t="s">
        <v>551</v>
      </c>
      <c r="C507" s="181" t="s">
        <v>111</v>
      </c>
      <c r="D507" s="181" t="s">
        <v>549</v>
      </c>
      <c r="E507" s="181" t="s">
        <v>6</v>
      </c>
      <c r="F507" s="206">
        <f>F508</f>
        <v>273250</v>
      </c>
    </row>
    <row r="508" spans="1:6" ht="37.5" outlineLevel="7">
      <c r="A508" s="182" t="s">
        <v>37</v>
      </c>
      <c r="B508" s="181" t="s">
        <v>551</v>
      </c>
      <c r="C508" s="181" t="s">
        <v>111</v>
      </c>
      <c r="D508" s="181" t="s">
        <v>549</v>
      </c>
      <c r="E508" s="181" t="s">
        <v>38</v>
      </c>
      <c r="F508" s="206">
        <f>F509</f>
        <v>273250</v>
      </c>
    </row>
    <row r="509" spans="1:6" ht="18.75" outlineLevel="7">
      <c r="A509" s="182" t="s">
        <v>74</v>
      </c>
      <c r="B509" s="181" t="s">
        <v>551</v>
      </c>
      <c r="C509" s="181" t="s">
        <v>111</v>
      </c>
      <c r="D509" s="181" t="s">
        <v>549</v>
      </c>
      <c r="E509" s="181" t="s">
        <v>75</v>
      </c>
      <c r="F509" s="206">
        <v>273250</v>
      </c>
    </row>
    <row r="510" spans="1:6" ht="37.5" outlineLevel="7">
      <c r="A510" s="223" t="s">
        <v>470</v>
      </c>
      <c r="B510" s="181" t="s">
        <v>551</v>
      </c>
      <c r="C510" s="181" t="s">
        <v>111</v>
      </c>
      <c r="D510" s="181" t="s">
        <v>471</v>
      </c>
      <c r="E510" s="181" t="s">
        <v>6</v>
      </c>
      <c r="F510" s="206">
        <f>F511</f>
        <v>100000</v>
      </c>
    </row>
    <row r="511" spans="1:6" ht="37.5" outlineLevel="7">
      <c r="A511" s="182" t="s">
        <v>37</v>
      </c>
      <c r="B511" s="181" t="s">
        <v>551</v>
      </c>
      <c r="C511" s="181" t="s">
        <v>111</v>
      </c>
      <c r="D511" s="181" t="s">
        <v>471</v>
      </c>
      <c r="E511" s="181" t="s">
        <v>38</v>
      </c>
      <c r="F511" s="206">
        <f>F512</f>
        <v>100000</v>
      </c>
    </row>
    <row r="512" spans="1:6" ht="18.75" outlineLevel="2">
      <c r="A512" s="182" t="s">
        <v>74</v>
      </c>
      <c r="B512" s="181" t="s">
        <v>551</v>
      </c>
      <c r="C512" s="181" t="s">
        <v>111</v>
      </c>
      <c r="D512" s="181" t="s">
        <v>471</v>
      </c>
      <c r="E512" s="181" t="s">
        <v>75</v>
      </c>
      <c r="F512" s="206">
        <f>потребность!I520</f>
        <v>100000</v>
      </c>
    </row>
    <row r="513" spans="1:8" s="72" customFormat="1" ht="46.5" customHeight="1" outlineLevel="3">
      <c r="A513" s="182" t="s">
        <v>861</v>
      </c>
      <c r="B513" s="181" t="s">
        <v>551</v>
      </c>
      <c r="C513" s="181" t="s">
        <v>111</v>
      </c>
      <c r="D513" s="181" t="s">
        <v>752</v>
      </c>
      <c r="E513" s="181" t="s">
        <v>6</v>
      </c>
      <c r="F513" s="206">
        <f>F514</f>
        <v>2400000</v>
      </c>
      <c r="G513" s="73"/>
      <c r="H513" s="73"/>
    </row>
    <row r="514" spans="1:6" ht="24" customHeight="1" outlineLevel="4">
      <c r="A514" s="182" t="s">
        <v>37</v>
      </c>
      <c r="B514" s="181" t="s">
        <v>551</v>
      </c>
      <c r="C514" s="181" t="s">
        <v>111</v>
      </c>
      <c r="D514" s="181" t="s">
        <v>752</v>
      </c>
      <c r="E514" s="181" t="s">
        <v>38</v>
      </c>
      <c r="F514" s="206">
        <f>F515</f>
        <v>2400000</v>
      </c>
    </row>
    <row r="515" spans="1:6" ht="29.25" customHeight="1" outlineLevel="4">
      <c r="A515" s="182" t="s">
        <v>74</v>
      </c>
      <c r="B515" s="181" t="s">
        <v>551</v>
      </c>
      <c r="C515" s="181" t="s">
        <v>111</v>
      </c>
      <c r="D515" s="181" t="s">
        <v>752</v>
      </c>
      <c r="E515" s="181" t="s">
        <v>75</v>
      </c>
      <c r="F515" s="206">
        <f>потребность!L521</f>
        <v>2400000</v>
      </c>
    </row>
    <row r="516" spans="1:6" ht="54" customHeight="1" hidden="1" outlineLevel="4">
      <c r="A516" s="209" t="s">
        <v>611</v>
      </c>
      <c r="B516" s="181" t="s">
        <v>551</v>
      </c>
      <c r="C516" s="181" t="s">
        <v>111</v>
      </c>
      <c r="D516" s="181" t="s">
        <v>612</v>
      </c>
      <c r="E516" s="181" t="s">
        <v>6</v>
      </c>
      <c r="F516" s="206">
        <f>F517</f>
        <v>0</v>
      </c>
    </row>
    <row r="517" spans="1:6" ht="32.25" customHeight="1" hidden="1" outlineLevel="4">
      <c r="A517" s="182" t="s">
        <v>37</v>
      </c>
      <c r="B517" s="181" t="s">
        <v>551</v>
      </c>
      <c r="C517" s="181" t="s">
        <v>111</v>
      </c>
      <c r="D517" s="181" t="s">
        <v>612</v>
      </c>
      <c r="E517" s="181" t="s">
        <v>38</v>
      </c>
      <c r="F517" s="206">
        <f>F518</f>
        <v>0</v>
      </c>
    </row>
    <row r="518" spans="1:6" ht="30.75" customHeight="1" hidden="1" outlineLevel="4">
      <c r="A518" s="182" t="s">
        <v>74</v>
      </c>
      <c r="B518" s="181" t="s">
        <v>551</v>
      </c>
      <c r="C518" s="181" t="s">
        <v>111</v>
      </c>
      <c r="D518" s="181" t="s">
        <v>612</v>
      </c>
      <c r="E518" s="181" t="s">
        <v>75</v>
      </c>
      <c r="F518" s="206">
        <v>0</v>
      </c>
    </row>
    <row r="519" spans="1:6" ht="56.25" outlineLevel="5">
      <c r="A519" s="182" t="s">
        <v>455</v>
      </c>
      <c r="B519" s="181" t="s">
        <v>551</v>
      </c>
      <c r="C519" s="181" t="s">
        <v>111</v>
      </c>
      <c r="D519" s="181" t="s">
        <v>456</v>
      </c>
      <c r="E519" s="181" t="s">
        <v>6</v>
      </c>
      <c r="F519" s="241">
        <f>F520</f>
        <v>282103.53</v>
      </c>
    </row>
    <row r="520" spans="1:6" ht="37.5" outlineLevel="6">
      <c r="A520" s="182" t="s">
        <v>37</v>
      </c>
      <c r="B520" s="181" t="s">
        <v>551</v>
      </c>
      <c r="C520" s="181" t="s">
        <v>111</v>
      </c>
      <c r="D520" s="181" t="s">
        <v>456</v>
      </c>
      <c r="E520" s="181" t="s">
        <v>38</v>
      </c>
      <c r="F520" s="241">
        <f>F521</f>
        <v>282103.53</v>
      </c>
    </row>
    <row r="521" spans="1:6" ht="18" customHeight="1" outlineLevel="7">
      <c r="A521" s="182" t="s">
        <v>74</v>
      </c>
      <c r="B521" s="181" t="s">
        <v>551</v>
      </c>
      <c r="C521" s="181" t="s">
        <v>111</v>
      </c>
      <c r="D521" s="181" t="s">
        <v>456</v>
      </c>
      <c r="E521" s="181" t="s">
        <v>75</v>
      </c>
      <c r="F521" s="206">
        <v>282103.53</v>
      </c>
    </row>
    <row r="522" spans="1:6" ht="63.75" customHeight="1" hidden="1" outlineLevel="5">
      <c r="A522" s="224" t="s">
        <v>613</v>
      </c>
      <c r="B522" s="181" t="s">
        <v>551</v>
      </c>
      <c r="C522" s="181" t="s">
        <v>111</v>
      </c>
      <c r="D522" s="181" t="s">
        <v>614</v>
      </c>
      <c r="E522" s="181" t="s">
        <v>6</v>
      </c>
      <c r="F522" s="206">
        <f>F523</f>
        <v>0</v>
      </c>
    </row>
    <row r="523" spans="1:6" ht="93.75" hidden="1" outlineLevel="5">
      <c r="A523" s="223" t="s">
        <v>578</v>
      </c>
      <c r="B523" s="181" t="s">
        <v>551</v>
      </c>
      <c r="C523" s="181" t="s">
        <v>111</v>
      </c>
      <c r="D523" s="181" t="s">
        <v>697</v>
      </c>
      <c r="E523" s="181" t="s">
        <v>6</v>
      </c>
      <c r="F523" s="206">
        <f>F524</f>
        <v>0</v>
      </c>
    </row>
    <row r="524" spans="1:6" ht="37.5" hidden="1" outlineLevel="5">
      <c r="A524" s="182" t="s">
        <v>265</v>
      </c>
      <c r="B524" s="181" t="s">
        <v>551</v>
      </c>
      <c r="C524" s="181" t="s">
        <v>111</v>
      </c>
      <c r="D524" s="181" t="s">
        <v>697</v>
      </c>
      <c r="E524" s="181" t="s">
        <v>266</v>
      </c>
      <c r="F524" s="206">
        <f>F525</f>
        <v>0</v>
      </c>
    </row>
    <row r="525" spans="1:6" ht="24.75" customHeight="1" hidden="1" outlineLevel="5">
      <c r="A525" s="182" t="s">
        <v>267</v>
      </c>
      <c r="B525" s="181" t="s">
        <v>551</v>
      </c>
      <c r="C525" s="181" t="s">
        <v>111</v>
      </c>
      <c r="D525" s="181" t="s">
        <v>697</v>
      </c>
      <c r="E525" s="181" t="s">
        <v>268</v>
      </c>
      <c r="F525" s="206">
        <v>0</v>
      </c>
    </row>
    <row r="526" spans="1:6" ht="18.75" outlineLevel="5">
      <c r="A526" s="182" t="s">
        <v>71</v>
      </c>
      <c r="B526" s="181" t="s">
        <v>551</v>
      </c>
      <c r="C526" s="181" t="s">
        <v>72</v>
      </c>
      <c r="D526" s="181" t="s">
        <v>126</v>
      </c>
      <c r="E526" s="181" t="s">
        <v>6</v>
      </c>
      <c r="F526" s="185">
        <f>F527</f>
        <v>412412468.24</v>
      </c>
    </row>
    <row r="527" spans="1:6" ht="37.5" outlineLevel="5">
      <c r="A527" s="219" t="s">
        <v>398</v>
      </c>
      <c r="B527" s="220" t="s">
        <v>551</v>
      </c>
      <c r="C527" s="220" t="s">
        <v>72</v>
      </c>
      <c r="D527" s="220" t="s">
        <v>138</v>
      </c>
      <c r="E527" s="220" t="s">
        <v>6</v>
      </c>
      <c r="F527" s="191">
        <f>F528</f>
        <v>412412468.24</v>
      </c>
    </row>
    <row r="528" spans="1:6" ht="18" customHeight="1" outlineLevel="5">
      <c r="A528" s="182" t="s">
        <v>402</v>
      </c>
      <c r="B528" s="181" t="s">
        <v>551</v>
      </c>
      <c r="C528" s="181" t="s">
        <v>72</v>
      </c>
      <c r="D528" s="181" t="s">
        <v>146</v>
      </c>
      <c r="E528" s="181" t="s">
        <v>6</v>
      </c>
      <c r="F528" s="185">
        <f>F529+F542+F558+F562</f>
        <v>412412468.24</v>
      </c>
    </row>
    <row r="529" spans="1:6" ht="56.25" outlineLevel="5">
      <c r="A529" s="223" t="s">
        <v>205</v>
      </c>
      <c r="B529" s="181" t="s">
        <v>551</v>
      </c>
      <c r="C529" s="181" t="s">
        <v>72</v>
      </c>
      <c r="D529" s="181" t="s">
        <v>223</v>
      </c>
      <c r="E529" s="181" t="s">
        <v>6</v>
      </c>
      <c r="F529" s="185">
        <f>F530+F533+F536+F539</f>
        <v>367898028.2</v>
      </c>
    </row>
    <row r="530" spans="1:6" ht="56.25" outlineLevel="5">
      <c r="A530" s="51" t="s">
        <v>615</v>
      </c>
      <c r="B530" s="47" t="s">
        <v>551</v>
      </c>
      <c r="C530" s="47" t="s">
        <v>72</v>
      </c>
      <c r="D530" s="47" t="s">
        <v>616</v>
      </c>
      <c r="E530" s="47" t="s">
        <v>6</v>
      </c>
      <c r="F530" s="83">
        <f>F531</f>
        <v>20475000</v>
      </c>
    </row>
    <row r="531" spans="1:6" ht="37.5" outlineLevel="5">
      <c r="A531" s="46" t="s">
        <v>37</v>
      </c>
      <c r="B531" s="47" t="s">
        <v>551</v>
      </c>
      <c r="C531" s="47" t="s">
        <v>72</v>
      </c>
      <c r="D531" s="47" t="s">
        <v>616</v>
      </c>
      <c r="E531" s="47" t="s">
        <v>38</v>
      </c>
      <c r="F531" s="83">
        <f>F532</f>
        <v>20475000</v>
      </c>
    </row>
    <row r="532" spans="1:6" ht="18.75" outlineLevel="5">
      <c r="A532" s="46" t="s">
        <v>74</v>
      </c>
      <c r="B532" s="47" t="s">
        <v>551</v>
      </c>
      <c r="C532" s="47" t="s">
        <v>72</v>
      </c>
      <c r="D532" s="47" t="s">
        <v>616</v>
      </c>
      <c r="E532" s="47" t="s">
        <v>75</v>
      </c>
      <c r="F532" s="83">
        <v>20475000</v>
      </c>
    </row>
    <row r="533" spans="1:6" ht="56.25" outlineLevel="5">
      <c r="A533" s="46" t="s">
        <v>114</v>
      </c>
      <c r="B533" s="47" t="s">
        <v>551</v>
      </c>
      <c r="C533" s="47" t="s">
        <v>72</v>
      </c>
      <c r="D533" s="47" t="s">
        <v>147</v>
      </c>
      <c r="E533" s="47" t="s">
        <v>6</v>
      </c>
      <c r="F533" s="83">
        <f>F534</f>
        <v>97603413</v>
      </c>
    </row>
    <row r="534" spans="1:6" ht="37.5" outlineLevel="5">
      <c r="A534" s="46" t="s">
        <v>37</v>
      </c>
      <c r="B534" s="47" t="s">
        <v>551</v>
      </c>
      <c r="C534" s="47" t="s">
        <v>72</v>
      </c>
      <c r="D534" s="47" t="s">
        <v>147</v>
      </c>
      <c r="E534" s="47" t="s">
        <v>38</v>
      </c>
      <c r="F534" s="83">
        <f>F535</f>
        <v>97603413</v>
      </c>
    </row>
    <row r="535" spans="1:6" ht="18.75" outlineLevel="5">
      <c r="A535" s="46" t="s">
        <v>74</v>
      </c>
      <c r="B535" s="47" t="s">
        <v>551</v>
      </c>
      <c r="C535" s="47" t="s">
        <v>72</v>
      </c>
      <c r="D535" s="47" t="s">
        <v>147</v>
      </c>
      <c r="E535" s="47" t="s">
        <v>75</v>
      </c>
      <c r="F535" s="82">
        <f>потребность!I543</f>
        <v>97603413</v>
      </c>
    </row>
    <row r="536" spans="1:6" ht="112.5" outlineLevel="5">
      <c r="A536" s="49" t="s">
        <v>403</v>
      </c>
      <c r="B536" s="47" t="s">
        <v>551</v>
      </c>
      <c r="C536" s="47" t="s">
        <v>72</v>
      </c>
      <c r="D536" s="47" t="s">
        <v>148</v>
      </c>
      <c r="E536" s="47" t="s">
        <v>6</v>
      </c>
      <c r="F536" s="83">
        <f>F537</f>
        <v>238943015.2</v>
      </c>
    </row>
    <row r="537" spans="1:6" ht="37.5" outlineLevel="5">
      <c r="A537" s="46" t="s">
        <v>37</v>
      </c>
      <c r="B537" s="47" t="s">
        <v>551</v>
      </c>
      <c r="C537" s="47" t="s">
        <v>72</v>
      </c>
      <c r="D537" s="47" t="s">
        <v>148</v>
      </c>
      <c r="E537" s="47" t="s">
        <v>38</v>
      </c>
      <c r="F537" s="83">
        <f>F538</f>
        <v>238943015.2</v>
      </c>
    </row>
    <row r="538" spans="1:6" ht="18.75" outlineLevel="5">
      <c r="A538" s="46" t="s">
        <v>74</v>
      </c>
      <c r="B538" s="47" t="s">
        <v>551</v>
      </c>
      <c r="C538" s="47" t="s">
        <v>72</v>
      </c>
      <c r="D538" s="47" t="s">
        <v>148</v>
      </c>
      <c r="E538" s="47" t="s">
        <v>75</v>
      </c>
      <c r="F538" s="81">
        <v>238943015.2</v>
      </c>
    </row>
    <row r="539" spans="1:6" ht="131.25" outlineLevel="5">
      <c r="A539" s="48" t="s">
        <v>482</v>
      </c>
      <c r="B539" s="47" t="s">
        <v>551</v>
      </c>
      <c r="C539" s="47" t="s">
        <v>72</v>
      </c>
      <c r="D539" s="47" t="s">
        <v>483</v>
      </c>
      <c r="E539" s="47" t="s">
        <v>6</v>
      </c>
      <c r="F539" s="81">
        <f>F540</f>
        <v>10876600</v>
      </c>
    </row>
    <row r="540" spans="1:6" ht="37.5" outlineLevel="5">
      <c r="A540" s="46" t="s">
        <v>37</v>
      </c>
      <c r="B540" s="47" t="s">
        <v>551</v>
      </c>
      <c r="C540" s="47" t="s">
        <v>72</v>
      </c>
      <c r="D540" s="47" t="s">
        <v>483</v>
      </c>
      <c r="E540" s="47" t="s">
        <v>38</v>
      </c>
      <c r="F540" s="81">
        <f>F541</f>
        <v>10876600</v>
      </c>
    </row>
    <row r="541" spans="1:6" ht="18.75" outlineLevel="5">
      <c r="A541" s="46" t="s">
        <v>74</v>
      </c>
      <c r="B541" s="47" t="s">
        <v>551</v>
      </c>
      <c r="C541" s="47" t="s">
        <v>72</v>
      </c>
      <c r="D541" s="47" t="s">
        <v>483</v>
      </c>
      <c r="E541" s="47" t="s">
        <v>75</v>
      </c>
      <c r="F541" s="81">
        <v>10876600</v>
      </c>
    </row>
    <row r="542" spans="1:6" ht="37.5" outlineLevel="5">
      <c r="A542" s="78" t="s">
        <v>206</v>
      </c>
      <c r="B542" s="47" t="s">
        <v>551</v>
      </c>
      <c r="C542" s="47" t="s">
        <v>72</v>
      </c>
      <c r="D542" s="47" t="s">
        <v>221</v>
      </c>
      <c r="E542" s="47" t="s">
        <v>6</v>
      </c>
      <c r="F542" s="81">
        <f>F555+F543+F546+F552+F549</f>
        <v>38396990.04</v>
      </c>
    </row>
    <row r="543" spans="1:6" ht="18.75" outlineLevel="5">
      <c r="A543" s="46" t="s">
        <v>269</v>
      </c>
      <c r="B543" s="47" t="s">
        <v>551</v>
      </c>
      <c r="C543" s="47" t="s">
        <v>72</v>
      </c>
      <c r="D543" s="47" t="s">
        <v>270</v>
      </c>
      <c r="E543" s="47" t="s">
        <v>6</v>
      </c>
      <c r="F543" s="258">
        <f>F544</f>
        <v>212800</v>
      </c>
    </row>
    <row r="544" spans="1:6" ht="37.5" outlineLevel="5">
      <c r="A544" s="46" t="s">
        <v>37</v>
      </c>
      <c r="B544" s="47" t="s">
        <v>551</v>
      </c>
      <c r="C544" s="47" t="s">
        <v>72</v>
      </c>
      <c r="D544" s="47" t="s">
        <v>270</v>
      </c>
      <c r="E544" s="47" t="s">
        <v>38</v>
      </c>
      <c r="F544" s="258">
        <f>F545</f>
        <v>212800</v>
      </c>
    </row>
    <row r="545" spans="1:6" ht="18.75" outlineLevel="5">
      <c r="A545" s="46" t="s">
        <v>74</v>
      </c>
      <c r="B545" s="47" t="s">
        <v>551</v>
      </c>
      <c r="C545" s="47" t="s">
        <v>72</v>
      </c>
      <c r="D545" s="47" t="s">
        <v>270</v>
      </c>
      <c r="E545" s="47" t="s">
        <v>75</v>
      </c>
      <c r="F545" s="81">
        <v>212800</v>
      </c>
    </row>
    <row r="546" spans="1:6" ht="18.75" outlineLevel="5">
      <c r="A546" s="76" t="s">
        <v>312</v>
      </c>
      <c r="B546" s="47" t="s">
        <v>551</v>
      </c>
      <c r="C546" s="47" t="s">
        <v>72</v>
      </c>
      <c r="D546" s="47" t="s">
        <v>313</v>
      </c>
      <c r="E546" s="47" t="s">
        <v>6</v>
      </c>
      <c r="F546" s="258">
        <f>F547</f>
        <v>350000</v>
      </c>
    </row>
    <row r="547" spans="1:6" ht="37.5" outlineLevel="5">
      <c r="A547" s="46" t="s">
        <v>37</v>
      </c>
      <c r="B547" s="47" t="s">
        <v>551</v>
      </c>
      <c r="C547" s="47" t="s">
        <v>72</v>
      </c>
      <c r="D547" s="47" t="s">
        <v>313</v>
      </c>
      <c r="E547" s="47" t="s">
        <v>38</v>
      </c>
      <c r="F547" s="258">
        <f>F548</f>
        <v>350000</v>
      </c>
    </row>
    <row r="548" spans="1:6" ht="18.75" outlineLevel="5">
      <c r="A548" s="46" t="s">
        <v>74</v>
      </c>
      <c r="B548" s="47" t="s">
        <v>551</v>
      </c>
      <c r="C548" s="47" t="s">
        <v>72</v>
      </c>
      <c r="D548" s="47" t="s">
        <v>313</v>
      </c>
      <c r="E548" s="47" t="s">
        <v>75</v>
      </c>
      <c r="F548" s="81">
        <v>350000</v>
      </c>
    </row>
    <row r="549" spans="1:6" ht="39.75" customHeight="1" outlineLevel="5">
      <c r="A549" s="78" t="s">
        <v>470</v>
      </c>
      <c r="B549" s="47" t="s">
        <v>551</v>
      </c>
      <c r="C549" s="47" t="s">
        <v>72</v>
      </c>
      <c r="D549" s="47" t="s">
        <v>745</v>
      </c>
      <c r="E549" s="47" t="s">
        <v>6</v>
      </c>
      <c r="F549" s="81">
        <f>F550</f>
        <v>100000</v>
      </c>
    </row>
    <row r="550" spans="1:6" ht="37.5" outlineLevel="5">
      <c r="A550" s="46" t="s">
        <v>37</v>
      </c>
      <c r="B550" s="47" t="s">
        <v>551</v>
      </c>
      <c r="C550" s="47" t="s">
        <v>72</v>
      </c>
      <c r="D550" s="47" t="s">
        <v>745</v>
      </c>
      <c r="E550" s="47" t="s">
        <v>38</v>
      </c>
      <c r="F550" s="81">
        <f>F551</f>
        <v>100000</v>
      </c>
    </row>
    <row r="551" spans="1:6" ht="18.75" outlineLevel="5">
      <c r="A551" s="46" t="s">
        <v>74</v>
      </c>
      <c r="B551" s="47" t="s">
        <v>551</v>
      </c>
      <c r="C551" s="47" t="s">
        <v>72</v>
      </c>
      <c r="D551" s="47" t="s">
        <v>745</v>
      </c>
      <c r="E551" s="47" t="s">
        <v>75</v>
      </c>
      <c r="F551" s="81">
        <f>потребность!I559</f>
        <v>100000</v>
      </c>
    </row>
    <row r="552" spans="1:6" ht="56.25" outlineLevel="5">
      <c r="A552" s="51" t="s">
        <v>617</v>
      </c>
      <c r="B552" s="47" t="s">
        <v>551</v>
      </c>
      <c r="C552" s="47" t="s">
        <v>72</v>
      </c>
      <c r="D552" s="47" t="s">
        <v>618</v>
      </c>
      <c r="E552" s="47" t="s">
        <v>6</v>
      </c>
      <c r="F552" s="81">
        <f>F553</f>
        <v>36003230.04</v>
      </c>
    </row>
    <row r="553" spans="1:8" s="72" customFormat="1" ht="37.5" outlineLevel="5">
      <c r="A553" s="46" t="s">
        <v>37</v>
      </c>
      <c r="B553" s="47" t="s">
        <v>551</v>
      </c>
      <c r="C553" s="47" t="s">
        <v>72</v>
      </c>
      <c r="D553" s="47" t="s">
        <v>618</v>
      </c>
      <c r="E553" s="47" t="s">
        <v>38</v>
      </c>
      <c r="F553" s="81">
        <f>F554</f>
        <v>36003230.04</v>
      </c>
      <c r="G553" s="73"/>
      <c r="H553" s="73"/>
    </row>
    <row r="554" spans="1:6" ht="23.25" customHeight="1" outlineLevel="4">
      <c r="A554" s="46" t="s">
        <v>74</v>
      </c>
      <c r="B554" s="47" t="s">
        <v>551</v>
      </c>
      <c r="C554" s="47" t="s">
        <v>72</v>
      </c>
      <c r="D554" s="47" t="s">
        <v>618</v>
      </c>
      <c r="E554" s="47" t="s">
        <v>75</v>
      </c>
      <c r="F554" s="81">
        <v>36003230.04</v>
      </c>
    </row>
    <row r="555" spans="1:6" ht="37.5" outlineLevel="4">
      <c r="A555" s="46" t="s">
        <v>457</v>
      </c>
      <c r="B555" s="47" t="s">
        <v>551</v>
      </c>
      <c r="C555" s="47" t="s">
        <v>72</v>
      </c>
      <c r="D555" s="47" t="s">
        <v>458</v>
      </c>
      <c r="E555" s="47" t="s">
        <v>6</v>
      </c>
      <c r="F555" s="258">
        <f>F556</f>
        <v>1730960</v>
      </c>
    </row>
    <row r="556" spans="1:6" ht="37.5" outlineLevel="5">
      <c r="A556" s="46" t="s">
        <v>37</v>
      </c>
      <c r="B556" s="47" t="s">
        <v>551</v>
      </c>
      <c r="C556" s="47" t="s">
        <v>72</v>
      </c>
      <c r="D556" s="47" t="s">
        <v>458</v>
      </c>
      <c r="E556" s="47" t="s">
        <v>38</v>
      </c>
      <c r="F556" s="258">
        <f>F557</f>
        <v>1730960</v>
      </c>
    </row>
    <row r="557" spans="1:6" ht="18.75" outlineLevel="6">
      <c r="A557" s="46" t="s">
        <v>74</v>
      </c>
      <c r="B557" s="47" t="s">
        <v>551</v>
      </c>
      <c r="C557" s="47" t="s">
        <v>72</v>
      </c>
      <c r="D557" s="47" t="s">
        <v>458</v>
      </c>
      <c r="E557" s="47" t="s">
        <v>75</v>
      </c>
      <c r="F557" s="81">
        <v>1730960</v>
      </c>
    </row>
    <row r="558" spans="1:6" ht="37.5" outlineLevel="7">
      <c r="A558" s="78" t="s">
        <v>276</v>
      </c>
      <c r="B558" s="47" t="s">
        <v>551</v>
      </c>
      <c r="C558" s="47" t="s">
        <v>72</v>
      </c>
      <c r="D558" s="47" t="s">
        <v>224</v>
      </c>
      <c r="E558" s="47" t="s">
        <v>6</v>
      </c>
      <c r="F558" s="81">
        <f>F559</f>
        <v>6117450</v>
      </c>
    </row>
    <row r="559" spans="1:6" ht="93.75" outlineLevel="7">
      <c r="A559" s="177" t="s">
        <v>680</v>
      </c>
      <c r="B559" s="47" t="s">
        <v>551</v>
      </c>
      <c r="C559" s="47" t="s">
        <v>72</v>
      </c>
      <c r="D559" s="47" t="s">
        <v>681</v>
      </c>
      <c r="E559" s="47" t="s">
        <v>6</v>
      </c>
      <c r="F559" s="81">
        <f>F560</f>
        <v>6117450</v>
      </c>
    </row>
    <row r="560" spans="1:6" ht="37.5" outlineLevel="7">
      <c r="A560" s="46" t="s">
        <v>37</v>
      </c>
      <c r="B560" s="47" t="s">
        <v>551</v>
      </c>
      <c r="C560" s="47" t="s">
        <v>72</v>
      </c>
      <c r="D560" s="47" t="s">
        <v>681</v>
      </c>
      <c r="E560" s="47" t="s">
        <v>38</v>
      </c>
      <c r="F560" s="81">
        <f>F561</f>
        <v>6117450</v>
      </c>
    </row>
    <row r="561" spans="1:6" ht="17.25" customHeight="1" outlineLevel="7">
      <c r="A561" s="46" t="s">
        <v>74</v>
      </c>
      <c r="B561" s="47" t="s">
        <v>551</v>
      </c>
      <c r="C561" s="47" t="s">
        <v>72</v>
      </c>
      <c r="D561" s="47" t="s">
        <v>681</v>
      </c>
      <c r="E561" s="47" t="s">
        <v>75</v>
      </c>
      <c r="F561" s="81">
        <v>6117450</v>
      </c>
    </row>
    <row r="562" spans="1:6" ht="18.75" hidden="1" outlineLevel="7">
      <c r="A562" s="51" t="s">
        <v>480</v>
      </c>
      <c r="B562" s="47" t="s">
        <v>551</v>
      </c>
      <c r="C562" s="47" t="s">
        <v>72</v>
      </c>
      <c r="D562" s="47" t="s">
        <v>314</v>
      </c>
      <c r="E562" s="47" t="s">
        <v>6</v>
      </c>
      <c r="F562" s="81">
        <f>F563</f>
        <v>0</v>
      </c>
    </row>
    <row r="563" spans="1:6" ht="56.25" hidden="1" outlineLevel="7">
      <c r="A563" s="46" t="s">
        <v>481</v>
      </c>
      <c r="B563" s="47" t="s">
        <v>551</v>
      </c>
      <c r="C563" s="47" t="s">
        <v>72</v>
      </c>
      <c r="D563" s="47" t="s">
        <v>676</v>
      </c>
      <c r="E563" s="47" t="s">
        <v>6</v>
      </c>
      <c r="F563" s="81">
        <f>F564</f>
        <v>0</v>
      </c>
    </row>
    <row r="564" spans="1:6" ht="37.5" hidden="1" outlineLevel="7">
      <c r="A564" s="46" t="s">
        <v>37</v>
      </c>
      <c r="B564" s="47" t="s">
        <v>551</v>
      </c>
      <c r="C564" s="47" t="s">
        <v>72</v>
      </c>
      <c r="D564" s="47" t="s">
        <v>676</v>
      </c>
      <c r="E564" s="47" t="s">
        <v>38</v>
      </c>
      <c r="F564" s="81">
        <f>F565</f>
        <v>0</v>
      </c>
    </row>
    <row r="565" spans="1:6" ht="18.75" hidden="1" outlineLevel="7">
      <c r="A565" s="46" t="s">
        <v>74</v>
      </c>
      <c r="B565" s="47" t="s">
        <v>551</v>
      </c>
      <c r="C565" s="47" t="s">
        <v>72</v>
      </c>
      <c r="D565" s="47" t="s">
        <v>676</v>
      </c>
      <c r="E565" s="47" t="s">
        <v>75</v>
      </c>
      <c r="F565" s="81">
        <v>0</v>
      </c>
    </row>
    <row r="566" spans="1:6" ht="18.75" outlineLevel="5" collapsed="1">
      <c r="A566" s="46" t="s">
        <v>258</v>
      </c>
      <c r="B566" s="47" t="s">
        <v>551</v>
      </c>
      <c r="C566" s="47" t="s">
        <v>257</v>
      </c>
      <c r="D566" s="47" t="s">
        <v>126</v>
      </c>
      <c r="E566" s="47" t="s">
        <v>6</v>
      </c>
      <c r="F566" s="258">
        <f>F567</f>
        <v>26310464</v>
      </c>
    </row>
    <row r="567" spans="1:6" ht="37.5" outlineLevel="6">
      <c r="A567" s="77" t="s">
        <v>398</v>
      </c>
      <c r="B567" s="62" t="s">
        <v>551</v>
      </c>
      <c r="C567" s="62" t="s">
        <v>257</v>
      </c>
      <c r="D567" s="62" t="s">
        <v>138</v>
      </c>
      <c r="E567" s="62" t="s">
        <v>6</v>
      </c>
      <c r="F567" s="259">
        <f>F568</f>
        <v>26310464</v>
      </c>
    </row>
    <row r="568" spans="1:6" ht="17.25" customHeight="1" outlineLevel="7">
      <c r="A568" s="46" t="s">
        <v>404</v>
      </c>
      <c r="B568" s="47" t="s">
        <v>551</v>
      </c>
      <c r="C568" s="47" t="s">
        <v>257</v>
      </c>
      <c r="D568" s="47" t="s">
        <v>149</v>
      </c>
      <c r="E568" s="47" t="s">
        <v>6</v>
      </c>
      <c r="F568" s="83">
        <f>F569+F573+F583</f>
        <v>26310464</v>
      </c>
    </row>
    <row r="569" spans="1:6" ht="23.25" customHeight="1" outlineLevel="7">
      <c r="A569" s="49" t="s">
        <v>207</v>
      </c>
      <c r="B569" s="47" t="s">
        <v>551</v>
      </c>
      <c r="C569" s="47" t="s">
        <v>257</v>
      </c>
      <c r="D569" s="47" t="s">
        <v>225</v>
      </c>
      <c r="E569" s="47" t="s">
        <v>6</v>
      </c>
      <c r="F569" s="83">
        <f>F570</f>
        <v>24996964</v>
      </c>
    </row>
    <row r="570" spans="1:6" ht="22.5" customHeight="1" outlineLevel="7">
      <c r="A570" s="46" t="s">
        <v>115</v>
      </c>
      <c r="B570" s="47" t="s">
        <v>551</v>
      </c>
      <c r="C570" s="47" t="s">
        <v>257</v>
      </c>
      <c r="D570" s="47" t="s">
        <v>151</v>
      </c>
      <c r="E570" s="47" t="s">
        <v>6</v>
      </c>
      <c r="F570" s="83">
        <f>F571</f>
        <v>24996964</v>
      </c>
    </row>
    <row r="571" spans="1:6" ht="24.75" customHeight="1" outlineLevel="7">
      <c r="A571" s="46" t="s">
        <v>37</v>
      </c>
      <c r="B571" s="47" t="s">
        <v>551</v>
      </c>
      <c r="C571" s="47" t="s">
        <v>257</v>
      </c>
      <c r="D571" s="47" t="s">
        <v>151</v>
      </c>
      <c r="E571" s="47" t="s">
        <v>38</v>
      </c>
      <c r="F571" s="83">
        <f>F572</f>
        <v>24996964</v>
      </c>
    </row>
    <row r="572" spans="1:6" ht="27" customHeight="1" outlineLevel="7">
      <c r="A572" s="46" t="s">
        <v>74</v>
      </c>
      <c r="B572" s="47" t="s">
        <v>551</v>
      </c>
      <c r="C572" s="47" t="s">
        <v>257</v>
      </c>
      <c r="D572" s="47" t="s">
        <v>151</v>
      </c>
      <c r="E572" s="47" t="s">
        <v>75</v>
      </c>
      <c r="F572" s="81">
        <f>потребность!I580</f>
        <v>24996964</v>
      </c>
    </row>
    <row r="573" spans="1:6" ht="37.5" outlineLevel="7">
      <c r="A573" s="49" t="s">
        <v>405</v>
      </c>
      <c r="B573" s="47" t="s">
        <v>551</v>
      </c>
      <c r="C573" s="47" t="s">
        <v>257</v>
      </c>
      <c r="D573" s="47" t="s">
        <v>226</v>
      </c>
      <c r="E573" s="47" t="s">
        <v>6</v>
      </c>
      <c r="F573" s="81">
        <f>F574+F580</f>
        <v>110500</v>
      </c>
    </row>
    <row r="574" spans="1:6" ht="18.75" outlineLevel="7">
      <c r="A574" s="46" t="s">
        <v>269</v>
      </c>
      <c r="B574" s="47" t="s">
        <v>551</v>
      </c>
      <c r="C574" s="47" t="s">
        <v>257</v>
      </c>
      <c r="D574" s="47" t="s">
        <v>289</v>
      </c>
      <c r="E574" s="47" t="s">
        <v>6</v>
      </c>
      <c r="F574" s="258">
        <f>F575</f>
        <v>25000</v>
      </c>
    </row>
    <row r="575" spans="1:6" ht="37.5" outlineLevel="7">
      <c r="A575" s="46" t="s">
        <v>37</v>
      </c>
      <c r="B575" s="47" t="s">
        <v>551</v>
      </c>
      <c r="C575" s="47" t="s">
        <v>257</v>
      </c>
      <c r="D575" s="47" t="s">
        <v>289</v>
      </c>
      <c r="E575" s="47" t="s">
        <v>38</v>
      </c>
      <c r="F575" s="258">
        <f>F576</f>
        <v>25000</v>
      </c>
    </row>
    <row r="576" spans="1:6" ht="18.75" outlineLevel="2">
      <c r="A576" s="46" t="s">
        <v>74</v>
      </c>
      <c r="B576" s="47" t="s">
        <v>551</v>
      </c>
      <c r="C576" s="47" t="s">
        <v>257</v>
      </c>
      <c r="D576" s="47" t="s">
        <v>289</v>
      </c>
      <c r="E576" s="47" t="s">
        <v>75</v>
      </c>
      <c r="F576" s="81">
        <v>25000</v>
      </c>
    </row>
    <row r="577" spans="1:8" s="72" customFormat="1" ht="18.75" hidden="1" outlineLevel="3">
      <c r="A577" s="76" t="s">
        <v>312</v>
      </c>
      <c r="B577" s="47" t="s">
        <v>551</v>
      </c>
      <c r="C577" s="47" t="s">
        <v>257</v>
      </c>
      <c r="D577" s="47" t="s">
        <v>761</v>
      </c>
      <c r="E577" s="47" t="s">
        <v>6</v>
      </c>
      <c r="F577" s="81">
        <f>F578</f>
        <v>0</v>
      </c>
      <c r="G577" s="73"/>
      <c r="H577" s="73"/>
    </row>
    <row r="578" spans="1:6" ht="37.5" hidden="1" outlineLevel="3">
      <c r="A578" s="46" t="s">
        <v>37</v>
      </c>
      <c r="B578" s="47" t="s">
        <v>551</v>
      </c>
      <c r="C578" s="47" t="s">
        <v>257</v>
      </c>
      <c r="D578" s="47" t="s">
        <v>761</v>
      </c>
      <c r="E578" s="47" t="s">
        <v>38</v>
      </c>
      <c r="F578" s="81">
        <f>F579</f>
        <v>0</v>
      </c>
    </row>
    <row r="579" spans="1:6" ht="19.5" customHeight="1" hidden="1" outlineLevel="3">
      <c r="A579" s="46" t="s">
        <v>74</v>
      </c>
      <c r="B579" s="47" t="s">
        <v>551</v>
      </c>
      <c r="C579" s="47" t="s">
        <v>257</v>
      </c>
      <c r="D579" s="47" t="s">
        <v>761</v>
      </c>
      <c r="E579" s="47" t="s">
        <v>75</v>
      </c>
      <c r="F579" s="81"/>
    </row>
    <row r="580" spans="1:6" ht="18.75" outlineLevel="3">
      <c r="A580" s="46" t="s">
        <v>112</v>
      </c>
      <c r="B580" s="47" t="s">
        <v>551</v>
      </c>
      <c r="C580" s="47" t="s">
        <v>257</v>
      </c>
      <c r="D580" s="47" t="s">
        <v>150</v>
      </c>
      <c r="E580" s="47" t="s">
        <v>6</v>
      </c>
      <c r="F580" s="83">
        <f>F581</f>
        <v>85500</v>
      </c>
    </row>
    <row r="581" spans="1:6" ht="37.5" outlineLevel="3">
      <c r="A581" s="46" t="s">
        <v>37</v>
      </c>
      <c r="B581" s="47" t="s">
        <v>551</v>
      </c>
      <c r="C581" s="47" t="s">
        <v>257</v>
      </c>
      <c r="D581" s="47" t="s">
        <v>150</v>
      </c>
      <c r="E581" s="47" t="s">
        <v>38</v>
      </c>
      <c r="F581" s="83">
        <f>F582</f>
        <v>85500</v>
      </c>
    </row>
    <row r="582" spans="1:6" ht="21" customHeight="1" outlineLevel="3">
      <c r="A582" s="46" t="s">
        <v>74</v>
      </c>
      <c r="B582" s="47" t="s">
        <v>551</v>
      </c>
      <c r="C582" s="47" t="s">
        <v>257</v>
      </c>
      <c r="D582" s="47" t="s">
        <v>150</v>
      </c>
      <c r="E582" s="47" t="s">
        <v>75</v>
      </c>
      <c r="F582" s="81">
        <v>85500</v>
      </c>
    </row>
    <row r="583" spans="1:6" ht="37.5" outlineLevel="3">
      <c r="A583" s="46" t="s">
        <v>780</v>
      </c>
      <c r="B583" s="47" t="s">
        <v>551</v>
      </c>
      <c r="C583" s="47" t="s">
        <v>257</v>
      </c>
      <c r="D583" s="47" t="s">
        <v>781</v>
      </c>
      <c r="E583" s="47" t="s">
        <v>6</v>
      </c>
      <c r="F583" s="81">
        <f>F584</f>
        <v>1203000</v>
      </c>
    </row>
    <row r="584" spans="1:6" ht="37.5" outlineLevel="3">
      <c r="A584" s="46" t="s">
        <v>37</v>
      </c>
      <c r="B584" s="47" t="s">
        <v>551</v>
      </c>
      <c r="C584" s="47" t="s">
        <v>257</v>
      </c>
      <c r="D584" s="47" t="s">
        <v>782</v>
      </c>
      <c r="E584" s="47" t="s">
        <v>38</v>
      </c>
      <c r="F584" s="81">
        <f>F585</f>
        <v>1203000</v>
      </c>
    </row>
    <row r="585" spans="1:6" ht="18" customHeight="1" outlineLevel="3">
      <c r="A585" s="46" t="s">
        <v>74</v>
      </c>
      <c r="B585" s="47" t="s">
        <v>551</v>
      </c>
      <c r="C585" s="47" t="s">
        <v>257</v>
      </c>
      <c r="D585" s="47" t="s">
        <v>782</v>
      </c>
      <c r="E585" s="47" t="s">
        <v>75</v>
      </c>
      <c r="F585" s="81">
        <v>1203000</v>
      </c>
    </row>
    <row r="586" spans="1:6" ht="37.5" hidden="1" outlineLevel="3">
      <c r="A586" s="78" t="s">
        <v>470</v>
      </c>
      <c r="B586" s="47" t="s">
        <v>551</v>
      </c>
      <c r="C586" s="47" t="s">
        <v>257</v>
      </c>
      <c r="D586" s="181" t="s">
        <v>753</v>
      </c>
      <c r="E586" s="47" t="s">
        <v>6</v>
      </c>
      <c r="F586" s="81">
        <f>F587</f>
        <v>0</v>
      </c>
    </row>
    <row r="587" spans="1:6" ht="37.5" hidden="1" outlineLevel="3">
      <c r="A587" s="46" t="s">
        <v>37</v>
      </c>
      <c r="B587" s="47" t="s">
        <v>551</v>
      </c>
      <c r="C587" s="47" t="s">
        <v>257</v>
      </c>
      <c r="D587" s="47" t="s">
        <v>753</v>
      </c>
      <c r="E587" s="47" t="s">
        <v>38</v>
      </c>
      <c r="F587" s="81">
        <f>F588</f>
        <v>0</v>
      </c>
    </row>
    <row r="588" spans="1:6" ht="18.75" hidden="1" outlineLevel="3">
      <c r="A588" s="46" t="s">
        <v>74</v>
      </c>
      <c r="B588" s="47" t="s">
        <v>551</v>
      </c>
      <c r="C588" s="47" t="s">
        <v>257</v>
      </c>
      <c r="D588" s="47" t="s">
        <v>753</v>
      </c>
      <c r="E588" s="47" t="s">
        <v>75</v>
      </c>
      <c r="F588" s="81">
        <v>0</v>
      </c>
    </row>
    <row r="589" spans="1:6" ht="18.75" outlineLevel="3">
      <c r="A589" s="46" t="s">
        <v>76</v>
      </c>
      <c r="B589" s="47" t="s">
        <v>551</v>
      </c>
      <c r="C589" s="47" t="s">
        <v>77</v>
      </c>
      <c r="D589" s="47" t="s">
        <v>126</v>
      </c>
      <c r="E589" s="47" t="s">
        <v>6</v>
      </c>
      <c r="F589" s="83">
        <f>F590</f>
        <v>2042300</v>
      </c>
    </row>
    <row r="590" spans="1:6" ht="37.5" outlineLevel="3">
      <c r="A590" s="77" t="s">
        <v>398</v>
      </c>
      <c r="B590" s="62" t="s">
        <v>551</v>
      </c>
      <c r="C590" s="62" t="s">
        <v>77</v>
      </c>
      <c r="D590" s="62" t="s">
        <v>138</v>
      </c>
      <c r="E590" s="62" t="s">
        <v>6</v>
      </c>
      <c r="F590" s="84">
        <f>F591+F605</f>
        <v>2042300</v>
      </c>
    </row>
    <row r="591" spans="1:6" ht="37.5" outlineLevel="3">
      <c r="A591" s="46" t="s">
        <v>401</v>
      </c>
      <c r="B591" s="47" t="s">
        <v>551</v>
      </c>
      <c r="C591" s="47" t="s">
        <v>77</v>
      </c>
      <c r="D591" s="47" t="s">
        <v>146</v>
      </c>
      <c r="E591" s="47" t="s">
        <v>6</v>
      </c>
      <c r="F591" s="83">
        <f>F592+F596</f>
        <v>1917300</v>
      </c>
    </row>
    <row r="592" spans="1:6" ht="37.5" outlineLevel="7">
      <c r="A592" s="78" t="s">
        <v>206</v>
      </c>
      <c r="B592" s="47" t="s">
        <v>551</v>
      </c>
      <c r="C592" s="47" t="s">
        <v>77</v>
      </c>
      <c r="D592" s="47" t="s">
        <v>221</v>
      </c>
      <c r="E592" s="47" t="s">
        <v>6</v>
      </c>
      <c r="F592" s="83">
        <f>F593</f>
        <v>70000</v>
      </c>
    </row>
    <row r="593" spans="1:6" ht="18.75" outlineLevel="7">
      <c r="A593" s="46" t="s">
        <v>432</v>
      </c>
      <c r="B593" s="47" t="s">
        <v>551</v>
      </c>
      <c r="C593" s="47" t="s">
        <v>77</v>
      </c>
      <c r="D593" s="47" t="s">
        <v>236</v>
      </c>
      <c r="E593" s="47" t="s">
        <v>6</v>
      </c>
      <c r="F593" s="83">
        <f>F594</f>
        <v>70000</v>
      </c>
    </row>
    <row r="594" spans="1:6" ht="23.25" customHeight="1" outlineLevel="7">
      <c r="A594" s="46" t="s">
        <v>15</v>
      </c>
      <c r="B594" s="47" t="s">
        <v>551</v>
      </c>
      <c r="C594" s="47" t="s">
        <v>77</v>
      </c>
      <c r="D594" s="47" t="s">
        <v>236</v>
      </c>
      <c r="E594" s="47" t="s">
        <v>16</v>
      </c>
      <c r="F594" s="83">
        <f>F595</f>
        <v>70000</v>
      </c>
    </row>
    <row r="595" spans="1:6" ht="37.5" outlineLevel="2">
      <c r="A595" s="46" t="s">
        <v>17</v>
      </c>
      <c r="B595" s="47" t="s">
        <v>551</v>
      </c>
      <c r="C595" s="47" t="s">
        <v>77</v>
      </c>
      <c r="D595" s="47" t="s">
        <v>236</v>
      </c>
      <c r="E595" s="47" t="s">
        <v>18</v>
      </c>
      <c r="F595" s="81">
        <v>70000</v>
      </c>
    </row>
    <row r="596" spans="1:8" s="72" customFormat="1" ht="37.5" outlineLevel="3">
      <c r="A596" s="78" t="s">
        <v>276</v>
      </c>
      <c r="B596" s="47" t="s">
        <v>551</v>
      </c>
      <c r="C596" s="47" t="s">
        <v>77</v>
      </c>
      <c r="D596" s="47" t="s">
        <v>224</v>
      </c>
      <c r="E596" s="47" t="s">
        <v>6</v>
      </c>
      <c r="F596" s="81">
        <f>F597</f>
        <v>1847300</v>
      </c>
      <c r="G596" s="73"/>
      <c r="H596" s="73"/>
    </row>
    <row r="597" spans="1:8" s="72" customFormat="1" ht="75" outlineLevel="3">
      <c r="A597" s="29" t="s">
        <v>406</v>
      </c>
      <c r="B597" s="47" t="s">
        <v>551</v>
      </c>
      <c r="C597" s="47" t="s">
        <v>77</v>
      </c>
      <c r="D597" s="47" t="s">
        <v>152</v>
      </c>
      <c r="E597" s="47" t="s">
        <v>6</v>
      </c>
      <c r="F597" s="83">
        <f>F598+F602+F600</f>
        <v>1847300</v>
      </c>
      <c r="G597" s="73"/>
      <c r="H597" s="73"/>
    </row>
    <row r="598" spans="1:6" ht="37.5" outlineLevel="5">
      <c r="A598" s="46" t="s">
        <v>15</v>
      </c>
      <c r="B598" s="47" t="s">
        <v>551</v>
      </c>
      <c r="C598" s="47" t="s">
        <v>77</v>
      </c>
      <c r="D598" s="47" t="s">
        <v>152</v>
      </c>
      <c r="E598" s="47" t="s">
        <v>16</v>
      </c>
      <c r="F598" s="83">
        <f>F599</f>
        <v>2000</v>
      </c>
    </row>
    <row r="599" spans="1:6" ht="37.5" outlineLevel="6">
      <c r="A599" s="46" t="s">
        <v>17</v>
      </c>
      <c r="B599" s="47" t="s">
        <v>551</v>
      </c>
      <c r="C599" s="47" t="s">
        <v>77</v>
      </c>
      <c r="D599" s="47" t="s">
        <v>152</v>
      </c>
      <c r="E599" s="47" t="s">
        <v>18</v>
      </c>
      <c r="F599" s="81">
        <v>2000</v>
      </c>
    </row>
    <row r="600" spans="1:6" ht="18.75" outlineLevel="7">
      <c r="A600" s="46" t="s">
        <v>90</v>
      </c>
      <c r="B600" s="47" t="s">
        <v>551</v>
      </c>
      <c r="C600" s="47" t="s">
        <v>77</v>
      </c>
      <c r="D600" s="47" t="s">
        <v>152</v>
      </c>
      <c r="E600" s="47" t="s">
        <v>91</v>
      </c>
      <c r="F600" s="83">
        <f>F601</f>
        <v>320000</v>
      </c>
    </row>
    <row r="601" spans="1:6" ht="37.5" outlineLevel="6">
      <c r="A601" s="46" t="s">
        <v>97</v>
      </c>
      <c r="B601" s="47" t="s">
        <v>551</v>
      </c>
      <c r="C601" s="47" t="s">
        <v>77</v>
      </c>
      <c r="D601" s="47" t="s">
        <v>152</v>
      </c>
      <c r="E601" s="47" t="s">
        <v>98</v>
      </c>
      <c r="F601" s="81">
        <v>320000</v>
      </c>
    </row>
    <row r="602" spans="1:6" ht="21" customHeight="1" outlineLevel="7">
      <c r="A602" s="46" t="s">
        <v>37</v>
      </c>
      <c r="B602" s="47" t="s">
        <v>551</v>
      </c>
      <c r="C602" s="47" t="s">
        <v>77</v>
      </c>
      <c r="D602" s="47" t="s">
        <v>152</v>
      </c>
      <c r="E602" s="47" t="s">
        <v>38</v>
      </c>
      <c r="F602" s="83">
        <f>F603</f>
        <v>1525300</v>
      </c>
    </row>
    <row r="603" spans="1:6" ht="18.75" outlineLevel="7">
      <c r="A603" s="46" t="s">
        <v>74</v>
      </c>
      <c r="B603" s="47" t="s">
        <v>551</v>
      </c>
      <c r="C603" s="47" t="s">
        <v>77</v>
      </c>
      <c r="D603" s="47" t="s">
        <v>152</v>
      </c>
      <c r="E603" s="47" t="s">
        <v>75</v>
      </c>
      <c r="F603" s="81">
        <v>1525300</v>
      </c>
    </row>
    <row r="604" spans="1:6" ht="18.75" outlineLevel="7">
      <c r="A604" s="51" t="s">
        <v>239</v>
      </c>
      <c r="B604" s="47" t="s">
        <v>551</v>
      </c>
      <c r="C604" s="47" t="s">
        <v>77</v>
      </c>
      <c r="D604" s="47" t="s">
        <v>238</v>
      </c>
      <c r="E604" s="47" t="s">
        <v>6</v>
      </c>
      <c r="F604" s="81">
        <f>F605</f>
        <v>125000</v>
      </c>
    </row>
    <row r="605" spans="1:6" ht="18.75" outlineLevel="5">
      <c r="A605" s="46" t="s">
        <v>78</v>
      </c>
      <c r="B605" s="47" t="s">
        <v>551</v>
      </c>
      <c r="C605" s="47" t="s">
        <v>77</v>
      </c>
      <c r="D605" s="47" t="s">
        <v>153</v>
      </c>
      <c r="E605" s="47" t="s">
        <v>6</v>
      </c>
      <c r="F605" s="83">
        <f>F606</f>
        <v>125000</v>
      </c>
    </row>
    <row r="606" spans="1:6" ht="37.5" outlineLevel="6">
      <c r="A606" s="46" t="s">
        <v>15</v>
      </c>
      <c r="B606" s="47" t="s">
        <v>551</v>
      </c>
      <c r="C606" s="47" t="s">
        <v>77</v>
      </c>
      <c r="D606" s="47" t="s">
        <v>153</v>
      </c>
      <c r="E606" s="47" t="s">
        <v>16</v>
      </c>
      <c r="F606" s="83">
        <f>F607</f>
        <v>125000</v>
      </c>
    </row>
    <row r="607" spans="1:6" ht="37.5" outlineLevel="7">
      <c r="A607" s="46" t="s">
        <v>17</v>
      </c>
      <c r="B607" s="47" t="s">
        <v>551</v>
      </c>
      <c r="C607" s="47" t="s">
        <v>77</v>
      </c>
      <c r="D607" s="47" t="s">
        <v>153</v>
      </c>
      <c r="E607" s="47" t="s">
        <v>18</v>
      </c>
      <c r="F607" s="81">
        <v>125000</v>
      </c>
    </row>
    <row r="608" spans="1:6" ht="18.75" outlineLevel="6">
      <c r="A608" s="46" t="s">
        <v>116</v>
      </c>
      <c r="B608" s="47" t="s">
        <v>551</v>
      </c>
      <c r="C608" s="47" t="s">
        <v>117</v>
      </c>
      <c r="D608" s="47" t="s">
        <v>126</v>
      </c>
      <c r="E608" s="47" t="s">
        <v>6</v>
      </c>
      <c r="F608" s="83">
        <f>F609</f>
        <v>21791996</v>
      </c>
    </row>
    <row r="609" spans="1:6" ht="22.5" customHeight="1" outlineLevel="7">
      <c r="A609" s="77" t="s">
        <v>407</v>
      </c>
      <c r="B609" s="62" t="s">
        <v>551</v>
      </c>
      <c r="C609" s="62" t="s">
        <v>117</v>
      </c>
      <c r="D609" s="62" t="s">
        <v>138</v>
      </c>
      <c r="E609" s="62" t="s">
        <v>6</v>
      </c>
      <c r="F609" s="260">
        <f>F610</f>
        <v>21791996</v>
      </c>
    </row>
    <row r="610" spans="1:6" ht="37.5" outlineLevel="6">
      <c r="A610" s="49" t="s">
        <v>209</v>
      </c>
      <c r="B610" s="47" t="s">
        <v>551</v>
      </c>
      <c r="C610" s="47" t="s">
        <v>117</v>
      </c>
      <c r="D610" s="47" t="s">
        <v>227</v>
      </c>
      <c r="E610" s="47" t="s">
        <v>6</v>
      </c>
      <c r="F610" s="84">
        <f>F611+F618+F625</f>
        <v>21791996</v>
      </c>
    </row>
    <row r="611" spans="1:6" ht="39.75" customHeight="1" outlineLevel="7">
      <c r="A611" s="46" t="s">
        <v>509</v>
      </c>
      <c r="B611" s="47" t="s">
        <v>551</v>
      </c>
      <c r="C611" s="47" t="s">
        <v>117</v>
      </c>
      <c r="D611" s="47" t="s">
        <v>550</v>
      </c>
      <c r="E611" s="47" t="s">
        <v>6</v>
      </c>
      <c r="F611" s="83">
        <f>F612+F614+F616</f>
        <v>5189242</v>
      </c>
    </row>
    <row r="612" spans="1:6" ht="75" outlineLevel="3">
      <c r="A612" s="46" t="s">
        <v>11</v>
      </c>
      <c r="B612" s="47" t="s">
        <v>551</v>
      </c>
      <c r="C612" s="47" t="s">
        <v>117</v>
      </c>
      <c r="D612" s="47" t="s">
        <v>550</v>
      </c>
      <c r="E612" s="47" t="s">
        <v>12</v>
      </c>
      <c r="F612" s="83">
        <f>F613</f>
        <v>5089242</v>
      </c>
    </row>
    <row r="613" spans="1:6" ht="37.5" outlineLevel="3">
      <c r="A613" s="46" t="s">
        <v>13</v>
      </c>
      <c r="B613" s="47" t="s">
        <v>551</v>
      </c>
      <c r="C613" s="47" t="s">
        <v>117</v>
      </c>
      <c r="D613" s="47" t="s">
        <v>550</v>
      </c>
      <c r="E613" s="47" t="s">
        <v>14</v>
      </c>
      <c r="F613" s="81">
        <f>потребность!I621</f>
        <v>5089242</v>
      </c>
    </row>
    <row r="614" spans="1:6" ht="37.5" outlineLevel="3">
      <c r="A614" s="46" t="s">
        <v>15</v>
      </c>
      <c r="B614" s="47" t="s">
        <v>551</v>
      </c>
      <c r="C614" s="47" t="s">
        <v>117</v>
      </c>
      <c r="D614" s="47" t="s">
        <v>550</v>
      </c>
      <c r="E614" s="47" t="s">
        <v>16</v>
      </c>
      <c r="F614" s="83">
        <f>F615</f>
        <v>100000</v>
      </c>
    </row>
    <row r="615" spans="1:8" s="72" customFormat="1" ht="36" customHeight="1" outlineLevel="3">
      <c r="A615" s="46" t="s">
        <v>17</v>
      </c>
      <c r="B615" s="47" t="s">
        <v>551</v>
      </c>
      <c r="C615" s="47" t="s">
        <v>117</v>
      </c>
      <c r="D615" s="47" t="s">
        <v>550</v>
      </c>
      <c r="E615" s="47" t="s">
        <v>18</v>
      </c>
      <c r="F615" s="81">
        <f>потребность!I623</f>
        <v>100000</v>
      </c>
      <c r="G615" s="73"/>
      <c r="H615" s="73"/>
    </row>
    <row r="616" spans="1:6" ht="18.75" hidden="1" outlineLevel="3">
      <c r="A616" s="46" t="s">
        <v>19</v>
      </c>
      <c r="B616" s="47" t="s">
        <v>551</v>
      </c>
      <c r="C616" s="47" t="s">
        <v>117</v>
      </c>
      <c r="D616" s="47" t="s">
        <v>550</v>
      </c>
      <c r="E616" s="47" t="s">
        <v>20</v>
      </c>
      <c r="F616" s="258">
        <f>F617</f>
        <v>0</v>
      </c>
    </row>
    <row r="617" spans="1:8" s="72" customFormat="1" ht="18.75" hidden="1" outlineLevel="3">
      <c r="A617" s="46" t="s">
        <v>21</v>
      </c>
      <c r="B617" s="47" t="s">
        <v>551</v>
      </c>
      <c r="C617" s="47" t="s">
        <v>117</v>
      </c>
      <c r="D617" s="47" t="s">
        <v>550</v>
      </c>
      <c r="E617" s="47" t="s">
        <v>22</v>
      </c>
      <c r="F617" s="81">
        <v>0</v>
      </c>
      <c r="G617" s="73"/>
      <c r="H617" s="73"/>
    </row>
    <row r="618" spans="1:6" ht="37.5" outlineLevel="3">
      <c r="A618" s="46" t="s">
        <v>33</v>
      </c>
      <c r="B618" s="47" t="s">
        <v>551</v>
      </c>
      <c r="C618" s="47" t="s">
        <v>117</v>
      </c>
      <c r="D618" s="47" t="s">
        <v>154</v>
      </c>
      <c r="E618" s="47" t="s">
        <v>6</v>
      </c>
      <c r="F618" s="83">
        <f>F619+F621+F623</f>
        <v>14521221</v>
      </c>
    </row>
    <row r="619" spans="1:6" ht="75" outlineLevel="3">
      <c r="A619" s="46" t="s">
        <v>11</v>
      </c>
      <c r="B619" s="47" t="s">
        <v>551</v>
      </c>
      <c r="C619" s="47" t="s">
        <v>117</v>
      </c>
      <c r="D619" s="47" t="s">
        <v>154</v>
      </c>
      <c r="E619" s="47" t="s">
        <v>12</v>
      </c>
      <c r="F619" s="83">
        <f>F620</f>
        <v>11638500</v>
      </c>
    </row>
    <row r="620" spans="1:6" ht="18.75" outlineLevel="3">
      <c r="A620" s="46" t="s">
        <v>34</v>
      </c>
      <c r="B620" s="47" t="s">
        <v>551</v>
      </c>
      <c r="C620" s="47" t="s">
        <v>117</v>
      </c>
      <c r="D620" s="47" t="s">
        <v>154</v>
      </c>
      <c r="E620" s="47" t="s">
        <v>35</v>
      </c>
      <c r="F620" s="81">
        <v>11638500</v>
      </c>
    </row>
    <row r="621" spans="1:6" ht="37.5" outlineLevel="3">
      <c r="A621" s="46" t="s">
        <v>15</v>
      </c>
      <c r="B621" s="47" t="s">
        <v>551</v>
      </c>
      <c r="C621" s="47" t="s">
        <v>117</v>
      </c>
      <c r="D621" s="47" t="s">
        <v>154</v>
      </c>
      <c r="E621" s="47" t="s">
        <v>16</v>
      </c>
      <c r="F621" s="83">
        <f>F622</f>
        <v>2843521</v>
      </c>
    </row>
    <row r="622" spans="1:6" ht="37.5" outlineLevel="3">
      <c r="A622" s="46" t="s">
        <v>17</v>
      </c>
      <c r="B622" s="47" t="s">
        <v>551</v>
      </c>
      <c r="C622" s="47" t="s">
        <v>117</v>
      </c>
      <c r="D622" s="47" t="s">
        <v>154</v>
      </c>
      <c r="E622" s="47" t="s">
        <v>18</v>
      </c>
      <c r="F622" s="81">
        <f>потребность!I630</f>
        <v>2843521</v>
      </c>
    </row>
    <row r="623" spans="1:8" s="72" customFormat="1" ht="18.75" outlineLevel="3">
      <c r="A623" s="46" t="s">
        <v>19</v>
      </c>
      <c r="B623" s="47" t="s">
        <v>551</v>
      </c>
      <c r="C623" s="47" t="s">
        <v>117</v>
      </c>
      <c r="D623" s="47" t="s">
        <v>154</v>
      </c>
      <c r="E623" s="47" t="s">
        <v>20</v>
      </c>
      <c r="F623" s="83">
        <f>F624</f>
        <v>39200</v>
      </c>
      <c r="G623" s="73"/>
      <c r="H623" s="73"/>
    </row>
    <row r="624" spans="1:6" ht="18.75" outlineLevel="3">
      <c r="A624" s="46" t="s">
        <v>21</v>
      </c>
      <c r="B624" s="47" t="s">
        <v>551</v>
      </c>
      <c r="C624" s="47" t="s">
        <v>117</v>
      </c>
      <c r="D624" s="47" t="s">
        <v>154</v>
      </c>
      <c r="E624" s="47" t="s">
        <v>22</v>
      </c>
      <c r="F624" s="81">
        <v>39200</v>
      </c>
    </row>
    <row r="625" spans="1:6" ht="23.25" customHeight="1" outlineLevel="3">
      <c r="A625" s="51" t="s">
        <v>36</v>
      </c>
      <c r="B625" s="47" t="s">
        <v>551</v>
      </c>
      <c r="C625" s="47" t="s">
        <v>117</v>
      </c>
      <c r="D625" s="47" t="s">
        <v>155</v>
      </c>
      <c r="E625" s="47" t="s">
        <v>6</v>
      </c>
      <c r="F625" s="83">
        <f>F626</f>
        <v>2081533</v>
      </c>
    </row>
    <row r="626" spans="1:6" ht="45.75" customHeight="1" outlineLevel="3">
      <c r="A626" s="46" t="s">
        <v>37</v>
      </c>
      <c r="B626" s="47" t="s">
        <v>551</v>
      </c>
      <c r="C626" s="47" t="s">
        <v>117</v>
      </c>
      <c r="D626" s="47" t="s">
        <v>155</v>
      </c>
      <c r="E626" s="47" t="s">
        <v>38</v>
      </c>
      <c r="F626" s="83">
        <f>F627</f>
        <v>2081533</v>
      </c>
    </row>
    <row r="627" spans="1:6" ht="22.5" customHeight="1" outlineLevel="3">
      <c r="A627" s="46" t="s">
        <v>39</v>
      </c>
      <c r="B627" s="47" t="s">
        <v>551</v>
      </c>
      <c r="C627" s="47" t="s">
        <v>117</v>
      </c>
      <c r="D627" s="47" t="s">
        <v>155</v>
      </c>
      <c r="E627" s="47" t="s">
        <v>40</v>
      </c>
      <c r="F627" s="81">
        <v>2081533</v>
      </c>
    </row>
    <row r="628" spans="1:6" ht="23.25" customHeight="1" outlineLevel="3">
      <c r="A628" s="77" t="s">
        <v>85</v>
      </c>
      <c r="B628" s="62" t="s">
        <v>551</v>
      </c>
      <c r="C628" s="62" t="s">
        <v>86</v>
      </c>
      <c r="D628" s="62" t="s">
        <v>126</v>
      </c>
      <c r="E628" s="62" t="s">
        <v>6</v>
      </c>
      <c r="F628" s="84">
        <f>F629+F635</f>
        <v>4489069</v>
      </c>
    </row>
    <row r="629" spans="1:6" ht="18.75" outlineLevel="3">
      <c r="A629" s="46" t="s">
        <v>94</v>
      </c>
      <c r="B629" s="47" t="s">
        <v>551</v>
      </c>
      <c r="C629" s="47" t="s">
        <v>95</v>
      </c>
      <c r="D629" s="47" t="s">
        <v>126</v>
      </c>
      <c r="E629" s="47" t="s">
        <v>6</v>
      </c>
      <c r="F629" s="83">
        <f>F630</f>
        <v>1310000</v>
      </c>
    </row>
    <row r="630" spans="1:6" ht="37.5" outlineLevel="3">
      <c r="A630" s="77" t="s">
        <v>398</v>
      </c>
      <c r="B630" s="62" t="s">
        <v>551</v>
      </c>
      <c r="C630" s="62" t="s">
        <v>95</v>
      </c>
      <c r="D630" s="62" t="s">
        <v>138</v>
      </c>
      <c r="E630" s="62" t="s">
        <v>6</v>
      </c>
      <c r="F630" s="84">
        <f>F631</f>
        <v>1310000</v>
      </c>
    </row>
    <row r="631" spans="1:6" ht="18.75" outlineLevel="3">
      <c r="A631" s="49" t="s">
        <v>764</v>
      </c>
      <c r="B631" s="47" t="s">
        <v>551</v>
      </c>
      <c r="C631" s="47" t="s">
        <v>95</v>
      </c>
      <c r="D631" s="47" t="s">
        <v>762</v>
      </c>
      <c r="E631" s="47" t="s">
        <v>6</v>
      </c>
      <c r="F631" s="83">
        <f>F632</f>
        <v>1310000</v>
      </c>
    </row>
    <row r="632" spans="1:6" ht="93.75" outlineLevel="3">
      <c r="A632" s="29" t="s">
        <v>408</v>
      </c>
      <c r="B632" s="47" t="s">
        <v>551</v>
      </c>
      <c r="C632" s="47" t="s">
        <v>95</v>
      </c>
      <c r="D632" s="47" t="s">
        <v>763</v>
      </c>
      <c r="E632" s="47" t="s">
        <v>6</v>
      </c>
      <c r="F632" s="83">
        <f>F633</f>
        <v>1310000</v>
      </c>
    </row>
    <row r="633" spans="1:6" ht="23.25" customHeight="1" outlineLevel="3">
      <c r="A633" s="46" t="s">
        <v>90</v>
      </c>
      <c r="B633" s="47" t="s">
        <v>551</v>
      </c>
      <c r="C633" s="47" t="s">
        <v>95</v>
      </c>
      <c r="D633" s="47" t="s">
        <v>763</v>
      </c>
      <c r="E633" s="47" t="s">
        <v>91</v>
      </c>
      <c r="F633" s="83">
        <f>F634</f>
        <v>1310000</v>
      </c>
    </row>
    <row r="634" spans="1:6" ht="37.5" outlineLevel="3">
      <c r="A634" s="46" t="s">
        <v>97</v>
      </c>
      <c r="B634" s="47" t="s">
        <v>551</v>
      </c>
      <c r="C634" s="47" t="s">
        <v>95</v>
      </c>
      <c r="D634" s="47" t="s">
        <v>763</v>
      </c>
      <c r="E634" s="47" t="s">
        <v>98</v>
      </c>
      <c r="F634" s="81">
        <v>1310000</v>
      </c>
    </row>
    <row r="635" spans="1:6" ht="18.75" outlineLevel="3">
      <c r="A635" s="46" t="s">
        <v>123</v>
      </c>
      <c r="B635" s="47" t="s">
        <v>551</v>
      </c>
      <c r="C635" s="47" t="s">
        <v>124</v>
      </c>
      <c r="D635" s="47" t="s">
        <v>126</v>
      </c>
      <c r="E635" s="47" t="s">
        <v>6</v>
      </c>
      <c r="F635" s="83">
        <f>F636</f>
        <v>3179069</v>
      </c>
    </row>
    <row r="636" spans="1:6" ht="39.75" customHeight="1" outlineLevel="3">
      <c r="A636" s="77" t="s">
        <v>407</v>
      </c>
      <c r="B636" s="62" t="s">
        <v>551</v>
      </c>
      <c r="C636" s="62" t="s">
        <v>124</v>
      </c>
      <c r="D636" s="62" t="s">
        <v>138</v>
      </c>
      <c r="E636" s="62" t="s">
        <v>6</v>
      </c>
      <c r="F636" s="84">
        <f>F637</f>
        <v>3179069</v>
      </c>
    </row>
    <row r="637" spans="1:6" ht="37.5" outlineLevel="3">
      <c r="A637" s="46" t="s">
        <v>399</v>
      </c>
      <c r="B637" s="47" t="s">
        <v>551</v>
      </c>
      <c r="C637" s="47" t="s">
        <v>124</v>
      </c>
      <c r="D637" s="47" t="s">
        <v>139</v>
      </c>
      <c r="E637" s="47" t="s">
        <v>6</v>
      </c>
      <c r="F637" s="83">
        <f>F638</f>
        <v>3179069</v>
      </c>
    </row>
    <row r="638" spans="1:6" ht="24.75" customHeight="1" outlineLevel="3">
      <c r="A638" s="78" t="s">
        <v>204</v>
      </c>
      <c r="B638" s="47" t="s">
        <v>551</v>
      </c>
      <c r="C638" s="47" t="s">
        <v>124</v>
      </c>
      <c r="D638" s="47" t="s">
        <v>235</v>
      </c>
      <c r="E638" s="47" t="s">
        <v>6</v>
      </c>
      <c r="F638" s="83">
        <f>F639</f>
        <v>3179069</v>
      </c>
    </row>
    <row r="639" spans="1:8" s="3" customFormat="1" ht="141" customHeight="1">
      <c r="A639" s="29" t="s">
        <v>679</v>
      </c>
      <c r="B639" s="47" t="s">
        <v>551</v>
      </c>
      <c r="C639" s="47" t="s">
        <v>124</v>
      </c>
      <c r="D639" s="47" t="s">
        <v>156</v>
      </c>
      <c r="E639" s="47" t="s">
        <v>6</v>
      </c>
      <c r="F639" s="83">
        <f>F642</f>
        <v>3179069</v>
      </c>
      <c r="G639" s="9"/>
      <c r="H639" s="9"/>
    </row>
    <row r="640" spans="1:8" s="3" customFormat="1" ht="37.5" hidden="1">
      <c r="A640" s="46" t="s">
        <v>15</v>
      </c>
      <c r="B640" s="47" t="s">
        <v>551</v>
      </c>
      <c r="C640" s="47" t="s">
        <v>124</v>
      </c>
      <c r="D640" s="47" t="s">
        <v>156</v>
      </c>
      <c r="E640" s="47" t="s">
        <v>16</v>
      </c>
      <c r="F640" s="83"/>
      <c r="G640" s="9"/>
      <c r="H640" s="9"/>
    </row>
    <row r="641" spans="1:8" s="3" customFormat="1" ht="37.5" hidden="1">
      <c r="A641" s="46" t="s">
        <v>17</v>
      </c>
      <c r="B641" s="47" t="s">
        <v>551</v>
      </c>
      <c r="C641" s="47" t="s">
        <v>124</v>
      </c>
      <c r="D641" s="47" t="s">
        <v>156</v>
      </c>
      <c r="E641" s="47" t="s">
        <v>18</v>
      </c>
      <c r="F641" s="83"/>
      <c r="G641" s="9"/>
      <c r="H641" s="9"/>
    </row>
    <row r="642" spans="1:8" s="3" customFormat="1" ht="18.75">
      <c r="A642" s="46" t="s">
        <v>90</v>
      </c>
      <c r="B642" s="47" t="s">
        <v>551</v>
      </c>
      <c r="C642" s="47" t="s">
        <v>124</v>
      </c>
      <c r="D642" s="47" t="s">
        <v>156</v>
      </c>
      <c r="E642" s="47" t="s">
        <v>91</v>
      </c>
      <c r="F642" s="83">
        <f>F643</f>
        <v>3179069</v>
      </c>
      <c r="G642" s="9"/>
      <c r="H642" s="9"/>
    </row>
    <row r="643" spans="1:8" s="3" customFormat="1" ht="37.5">
      <c r="A643" s="46" t="s">
        <v>97</v>
      </c>
      <c r="B643" s="47" t="s">
        <v>551</v>
      </c>
      <c r="C643" s="47" t="s">
        <v>124</v>
      </c>
      <c r="D643" s="47" t="s">
        <v>156</v>
      </c>
      <c r="E643" s="47" t="s">
        <v>98</v>
      </c>
      <c r="F643" s="81">
        <v>3179069</v>
      </c>
      <c r="G643" s="9"/>
      <c r="H643" s="9"/>
    </row>
    <row r="644" spans="1:8" s="3" customFormat="1" ht="18.75" hidden="1">
      <c r="A644" s="77" t="s">
        <v>100</v>
      </c>
      <c r="B644" s="47" t="s">
        <v>551</v>
      </c>
      <c r="C644" s="47" t="s">
        <v>101</v>
      </c>
      <c r="D644" s="62" t="s">
        <v>126</v>
      </c>
      <c r="E644" s="47" t="s">
        <v>6</v>
      </c>
      <c r="F644" s="81">
        <f aca="true" t="shared" si="4" ref="F644:F649">F645</f>
        <v>0</v>
      </c>
      <c r="G644" s="9"/>
      <c r="H644" s="9"/>
    </row>
    <row r="645" spans="1:6" ht="18.75" hidden="1">
      <c r="A645" s="46" t="s">
        <v>302</v>
      </c>
      <c r="B645" s="47" t="s">
        <v>551</v>
      </c>
      <c r="C645" s="47" t="s">
        <v>301</v>
      </c>
      <c r="D645" s="62" t="s">
        <v>126</v>
      </c>
      <c r="E645" s="47" t="s">
        <v>6</v>
      </c>
      <c r="F645" s="81">
        <f t="shared" si="4"/>
        <v>0</v>
      </c>
    </row>
    <row r="646" spans="1:6" ht="44.25" customHeight="1" hidden="1">
      <c r="A646" s="77" t="s">
        <v>380</v>
      </c>
      <c r="B646" s="47" t="s">
        <v>551</v>
      </c>
      <c r="C646" s="47" t="s">
        <v>301</v>
      </c>
      <c r="D646" s="62" t="s">
        <v>200</v>
      </c>
      <c r="E646" s="47" t="s">
        <v>6</v>
      </c>
      <c r="F646" s="81">
        <f t="shared" si="4"/>
        <v>0</v>
      </c>
    </row>
    <row r="647" spans="1:6" ht="37.5" hidden="1">
      <c r="A647" s="46" t="s">
        <v>213</v>
      </c>
      <c r="B647" s="47" t="s">
        <v>551</v>
      </c>
      <c r="C647" s="47" t="s">
        <v>301</v>
      </c>
      <c r="D647" s="47" t="s">
        <v>696</v>
      </c>
      <c r="E647" s="47" t="s">
        <v>6</v>
      </c>
      <c r="F647" s="81">
        <f t="shared" si="4"/>
        <v>0</v>
      </c>
    </row>
    <row r="648" spans="1:6" ht="18.75" hidden="1">
      <c r="A648" s="46" t="s">
        <v>381</v>
      </c>
      <c r="B648" s="47" t="s">
        <v>551</v>
      </c>
      <c r="C648" s="47" t="s">
        <v>301</v>
      </c>
      <c r="D648" s="47" t="s">
        <v>304</v>
      </c>
      <c r="E648" s="47" t="s">
        <v>6</v>
      </c>
      <c r="F648" s="81">
        <f>F649+F652+F655</f>
        <v>0</v>
      </c>
    </row>
    <row r="649" spans="1:6" ht="37.5" hidden="1">
      <c r="A649" s="46" t="s">
        <v>282</v>
      </c>
      <c r="B649" s="47" t="s">
        <v>551</v>
      </c>
      <c r="C649" s="47" t="s">
        <v>301</v>
      </c>
      <c r="D649" s="47" t="s">
        <v>303</v>
      </c>
      <c r="E649" s="47" t="s">
        <v>6</v>
      </c>
      <c r="F649" s="81">
        <f t="shared" si="4"/>
        <v>0</v>
      </c>
    </row>
    <row r="650" spans="1:6" ht="37.5" hidden="1">
      <c r="A650" s="46" t="s">
        <v>37</v>
      </c>
      <c r="B650" s="47" t="s">
        <v>551</v>
      </c>
      <c r="C650" s="47" t="s">
        <v>301</v>
      </c>
      <c r="D650" s="47" t="s">
        <v>303</v>
      </c>
      <c r="E650" s="47" t="s">
        <v>38</v>
      </c>
      <c r="F650" s="81">
        <f>F651</f>
        <v>0</v>
      </c>
    </row>
    <row r="651" spans="1:6" ht="18" customHeight="1" hidden="1">
      <c r="A651" s="46" t="s">
        <v>74</v>
      </c>
      <c r="B651" s="47" t="s">
        <v>551</v>
      </c>
      <c r="C651" s="47" t="s">
        <v>301</v>
      </c>
      <c r="D651" s="47" t="s">
        <v>303</v>
      </c>
      <c r="E651" s="47" t="s">
        <v>75</v>
      </c>
      <c r="F651" s="81">
        <f>потребность!I659</f>
        <v>0</v>
      </c>
    </row>
    <row r="652" spans="1:6" ht="56.25" hidden="1">
      <c r="A652" s="46" t="s">
        <v>790</v>
      </c>
      <c r="B652" s="47" t="s">
        <v>551</v>
      </c>
      <c r="C652" s="47" t="s">
        <v>301</v>
      </c>
      <c r="D652" s="47" t="s">
        <v>791</v>
      </c>
      <c r="E652" s="47" t="s">
        <v>6</v>
      </c>
      <c r="F652" s="82">
        <f>F653</f>
        <v>0</v>
      </c>
    </row>
    <row r="653" spans="1:6" ht="37.5" hidden="1">
      <c r="A653" s="46" t="s">
        <v>37</v>
      </c>
      <c r="B653" s="47" t="s">
        <v>551</v>
      </c>
      <c r="C653" s="47" t="s">
        <v>301</v>
      </c>
      <c r="D653" s="47" t="s">
        <v>791</v>
      </c>
      <c r="E653" s="47" t="s">
        <v>38</v>
      </c>
      <c r="F653" s="82">
        <f>F654</f>
        <v>0</v>
      </c>
    </row>
    <row r="654" spans="1:6" ht="18.75" hidden="1">
      <c r="A654" s="46" t="s">
        <v>74</v>
      </c>
      <c r="B654" s="47" t="s">
        <v>551</v>
      </c>
      <c r="C654" s="47" t="s">
        <v>301</v>
      </c>
      <c r="D654" s="47" t="s">
        <v>791</v>
      </c>
      <c r="E654" s="47" t="s">
        <v>75</v>
      </c>
      <c r="F654" s="81">
        <v>0</v>
      </c>
    </row>
    <row r="655" spans="1:6" ht="56.25" hidden="1">
      <c r="A655" s="182" t="s">
        <v>803</v>
      </c>
      <c r="B655" s="181" t="s">
        <v>551</v>
      </c>
      <c r="C655" s="181" t="s">
        <v>301</v>
      </c>
      <c r="D655" s="181" t="s">
        <v>802</v>
      </c>
      <c r="E655" s="181" t="s">
        <v>6</v>
      </c>
      <c r="F655" s="81">
        <f>F656</f>
        <v>0</v>
      </c>
    </row>
    <row r="656" spans="1:6" ht="37.5" hidden="1">
      <c r="A656" s="182" t="s">
        <v>37</v>
      </c>
      <c r="B656" s="181" t="s">
        <v>551</v>
      </c>
      <c r="C656" s="181" t="s">
        <v>301</v>
      </c>
      <c r="D656" s="181" t="s">
        <v>802</v>
      </c>
      <c r="E656" s="181" t="s">
        <v>38</v>
      </c>
      <c r="F656" s="81">
        <f>F657</f>
        <v>0</v>
      </c>
    </row>
    <row r="657" spans="1:6" ht="18.75" hidden="1">
      <c r="A657" s="182" t="s">
        <v>74</v>
      </c>
      <c r="B657" s="181" t="s">
        <v>551</v>
      </c>
      <c r="C657" s="181" t="s">
        <v>301</v>
      </c>
      <c r="D657" s="181" t="s">
        <v>802</v>
      </c>
      <c r="E657" s="181" t="s">
        <v>75</v>
      </c>
      <c r="F657" s="81">
        <v>0</v>
      </c>
    </row>
    <row r="658" spans="1:6" ht="37.5">
      <c r="A658" s="213" t="s">
        <v>776</v>
      </c>
      <c r="B658" s="201">
        <v>959</v>
      </c>
      <c r="C658" s="202" t="s">
        <v>5</v>
      </c>
      <c r="D658" s="202" t="s">
        <v>126</v>
      </c>
      <c r="E658" s="202" t="s">
        <v>6</v>
      </c>
      <c r="F658" s="261">
        <f>F659</f>
        <v>1420000</v>
      </c>
    </row>
    <row r="659" spans="1:6" ht="18.75">
      <c r="A659" s="46" t="s">
        <v>7</v>
      </c>
      <c r="B659" s="47" t="s">
        <v>777</v>
      </c>
      <c r="C659" s="47" t="s">
        <v>8</v>
      </c>
      <c r="D659" s="47" t="s">
        <v>126</v>
      </c>
      <c r="E659" s="47" t="s">
        <v>6</v>
      </c>
      <c r="F659" s="258">
        <f>F660</f>
        <v>1420000</v>
      </c>
    </row>
    <row r="660" spans="1:6" ht="56.25">
      <c r="A660" s="46" t="s">
        <v>9</v>
      </c>
      <c r="B660" s="47" t="s">
        <v>777</v>
      </c>
      <c r="C660" s="47" t="s">
        <v>10</v>
      </c>
      <c r="D660" s="47" t="s">
        <v>126</v>
      </c>
      <c r="E660" s="47" t="s">
        <v>6</v>
      </c>
      <c r="F660" s="83">
        <f>F661</f>
        <v>1420000</v>
      </c>
    </row>
    <row r="661" spans="1:6" ht="37.5">
      <c r="A661" s="46" t="s">
        <v>132</v>
      </c>
      <c r="B661" s="47" t="s">
        <v>777</v>
      </c>
      <c r="C661" s="47" t="s">
        <v>10</v>
      </c>
      <c r="D661" s="47" t="s">
        <v>127</v>
      </c>
      <c r="E661" s="47" t="s">
        <v>6</v>
      </c>
      <c r="F661" s="83">
        <f>F662+F665</f>
        <v>1420000</v>
      </c>
    </row>
    <row r="662" spans="1:6" ht="18.75">
      <c r="A662" s="46" t="s">
        <v>778</v>
      </c>
      <c r="B662" s="47" t="s">
        <v>777</v>
      </c>
      <c r="C662" s="47" t="s">
        <v>10</v>
      </c>
      <c r="D662" s="47" t="s">
        <v>143</v>
      </c>
      <c r="E662" s="47" t="s">
        <v>6</v>
      </c>
      <c r="F662" s="83">
        <f>F663</f>
        <v>1140000</v>
      </c>
    </row>
    <row r="663" spans="1:6" ht="75">
      <c r="A663" s="46" t="s">
        <v>11</v>
      </c>
      <c r="B663" s="47" t="s">
        <v>777</v>
      </c>
      <c r="C663" s="47" t="s">
        <v>10</v>
      </c>
      <c r="D663" s="47" t="s">
        <v>143</v>
      </c>
      <c r="E663" s="47" t="s">
        <v>12</v>
      </c>
      <c r="F663" s="83">
        <f>F664</f>
        <v>1140000</v>
      </c>
    </row>
    <row r="664" spans="1:6" ht="37.5">
      <c r="A664" s="46" t="s">
        <v>13</v>
      </c>
      <c r="B664" s="47" t="s">
        <v>777</v>
      </c>
      <c r="C664" s="47" t="s">
        <v>10</v>
      </c>
      <c r="D664" s="47" t="s">
        <v>143</v>
      </c>
      <c r="E664" s="47" t="s">
        <v>14</v>
      </c>
      <c r="F664" s="81">
        <f>потребность!I672</f>
        <v>1140000</v>
      </c>
    </row>
    <row r="665" spans="1:6" ht="45.75" customHeight="1">
      <c r="A665" s="46" t="s">
        <v>509</v>
      </c>
      <c r="B665" s="47" t="s">
        <v>777</v>
      </c>
      <c r="C665" s="47" t="s">
        <v>10</v>
      </c>
      <c r="D665" s="47" t="s">
        <v>510</v>
      </c>
      <c r="E665" s="47" t="s">
        <v>6</v>
      </c>
      <c r="F665" s="81">
        <f>F666+F668</f>
        <v>280000</v>
      </c>
    </row>
    <row r="666" spans="1:6" ht="75">
      <c r="A666" s="46" t="s">
        <v>11</v>
      </c>
      <c r="B666" s="47" t="s">
        <v>777</v>
      </c>
      <c r="C666" s="47" t="s">
        <v>10</v>
      </c>
      <c r="D666" s="47" t="s">
        <v>510</v>
      </c>
      <c r="E666" s="47" t="s">
        <v>12</v>
      </c>
      <c r="F666" s="81">
        <f>F667</f>
        <v>200000</v>
      </c>
    </row>
    <row r="667" spans="1:6" ht="37.5">
      <c r="A667" s="46" t="s">
        <v>13</v>
      </c>
      <c r="B667" s="47" t="s">
        <v>777</v>
      </c>
      <c r="C667" s="47" t="s">
        <v>10</v>
      </c>
      <c r="D667" s="47" t="s">
        <v>510</v>
      </c>
      <c r="E667" s="47" t="s">
        <v>14</v>
      </c>
      <c r="F667" s="81">
        <f>потребность!I675</f>
        <v>200000</v>
      </c>
    </row>
    <row r="668" spans="1:6" ht="37.5">
      <c r="A668" s="46" t="s">
        <v>15</v>
      </c>
      <c r="B668" s="47" t="s">
        <v>777</v>
      </c>
      <c r="C668" s="47" t="s">
        <v>10</v>
      </c>
      <c r="D668" s="47" t="s">
        <v>510</v>
      </c>
      <c r="E668" s="47" t="s">
        <v>16</v>
      </c>
      <c r="F668" s="81">
        <f>F669</f>
        <v>80000</v>
      </c>
    </row>
    <row r="669" spans="1:6" ht="37.5">
      <c r="A669" s="46" t="s">
        <v>17</v>
      </c>
      <c r="B669" s="47" t="s">
        <v>777</v>
      </c>
      <c r="C669" s="47" t="s">
        <v>10</v>
      </c>
      <c r="D669" s="47" t="s">
        <v>510</v>
      </c>
      <c r="E669" s="47" t="s">
        <v>18</v>
      </c>
      <c r="F669" s="81">
        <f>потребность!I677</f>
        <v>80000</v>
      </c>
    </row>
    <row r="670" spans="1:6" ht="18.75">
      <c r="A670" s="287" t="s">
        <v>800</v>
      </c>
      <c r="B670" s="288"/>
      <c r="C670" s="288"/>
      <c r="D670" s="289"/>
      <c r="E670" s="288"/>
      <c r="F670" s="85">
        <f>F10+F32+F449+F488+F658</f>
        <v>953447409.71</v>
      </c>
    </row>
    <row r="671" spans="4:6" ht="18.75">
      <c r="D671" s="150"/>
      <c r="F671" s="151"/>
    </row>
    <row r="672" spans="4:6" ht="18.75">
      <c r="D672" s="150"/>
      <c r="F672" s="151"/>
    </row>
    <row r="673" spans="4:6" ht="18.75">
      <c r="D673" s="150"/>
      <c r="F673" s="151"/>
    </row>
    <row r="674" spans="4:6" ht="18.75">
      <c r="D674" s="150"/>
      <c r="F674" s="151"/>
    </row>
    <row r="675" spans="4:6" ht="18.75">
      <c r="D675" s="150"/>
      <c r="F675" s="151"/>
    </row>
    <row r="676" spans="4:6" ht="18.75">
      <c r="D676" s="150"/>
      <c r="F676" s="151"/>
    </row>
    <row r="677" spans="4:6" ht="18.75">
      <c r="D677" s="150"/>
      <c r="F677" s="151"/>
    </row>
    <row r="678" spans="4:6" ht="18.75">
      <c r="D678" s="150"/>
      <c r="F678" s="151"/>
    </row>
    <row r="679" spans="4:6" ht="18.75">
      <c r="D679" s="150"/>
      <c r="F679" s="151"/>
    </row>
    <row r="680" spans="4:6" ht="18.75">
      <c r="D680" s="150"/>
      <c r="F680" s="151"/>
    </row>
    <row r="681" spans="4:6" ht="18.75">
      <c r="D681" s="150"/>
      <c r="F681" s="151"/>
    </row>
    <row r="682" ht="18.75">
      <c r="D682" s="150"/>
    </row>
    <row r="683" spans="4:6" ht="18.75">
      <c r="D683" s="150"/>
      <c r="F683" s="167"/>
    </row>
    <row r="684" spans="4:6" ht="18.75">
      <c r="D684" s="150"/>
      <c r="F684" s="151"/>
    </row>
    <row r="689" spans="2:7" ht="18.75">
      <c r="B689" s="23" t="s">
        <v>684</v>
      </c>
      <c r="D689" s="151"/>
      <c r="F689" s="152"/>
      <c r="G689" s="151"/>
    </row>
    <row r="690" spans="2:7" ht="18.75">
      <c r="B690" s="23" t="s">
        <v>683</v>
      </c>
      <c r="D690" s="151"/>
      <c r="F690" s="152"/>
      <c r="G690" s="151"/>
    </row>
  </sheetData>
  <sheetProtection/>
  <autoFilter ref="A9:F670"/>
  <mergeCells count="3">
    <mergeCell ref="A5:F5"/>
    <mergeCell ref="A6:F6"/>
    <mergeCell ref="A7:F7"/>
  </mergeCells>
  <printOptions/>
  <pageMargins left="0.7" right="0.7" top="0.75" bottom="0.75" header="0.3" footer="0.3"/>
  <pageSetup horizontalDpi="600" verticalDpi="600" orientation="portrait" paperSize="9" scale="65" r:id="rId1"/>
  <rowBreaks count="1" manualBreakCount="1">
    <brk id="39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2021-10-29T01:55:47Z</dcterms:modified>
  <cp:category/>
  <cp:version/>
  <cp:contentType/>
  <cp:contentStatus/>
</cp:coreProperties>
</file>