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0" yWindow="1845" windowWidth="12645" windowHeight="10065" activeTab="12"/>
  </bookViews>
  <sheets>
    <sheet name="прил 1" sheetId="3" r:id="rId1"/>
    <sheet name="прил 2" sheetId="12" r:id="rId2"/>
    <sheet name="прил 6" sheetId="20" r:id="rId3"/>
    <sheet name="прил 7" sheetId="4" r:id="rId4"/>
    <sheet name="прил 8" sheetId="15" r:id="rId5"/>
    <sheet name="прил 9" sheetId="14" r:id="rId6"/>
    <sheet name="прил 10" sheetId="13" r:id="rId7"/>
    <sheet name="прил 11" sheetId="1" r:id="rId8"/>
    <sheet name="прил 12" sheetId="16" r:id="rId9"/>
    <sheet name="прил 13" sheetId="9" r:id="rId10"/>
    <sheet name="прил 14" sheetId="17" r:id="rId11"/>
    <sheet name="прил 15" sheetId="8" r:id="rId12"/>
    <sheet name="прил 16" sheetId="18" r:id="rId13"/>
  </sheets>
  <externalReferences>
    <externalReference r:id="rId14"/>
  </externalReferences>
  <definedNames>
    <definedName name="_xlnm._FilterDatabase" localSheetId="7" hidden="1">'прил 11'!$A$9:$H$547</definedName>
    <definedName name="_xlnm._FilterDatabase" localSheetId="8" hidden="1">'прил 12'!$A$9:$WVL$490</definedName>
    <definedName name="_xlnm._FilterDatabase" localSheetId="9" hidden="1">'прил 13'!$A$11:$I$516</definedName>
    <definedName name="_xlnm._FilterDatabase" localSheetId="10" hidden="1">'прил 14'!$A$11:$WVM$460</definedName>
    <definedName name="_xlnm.Print_Area" localSheetId="6">'прил 10'!$A$1:$D$32</definedName>
    <definedName name="_xlnm.Print_Area" localSheetId="7">'прил 11'!$A$1:$F$547</definedName>
    <definedName name="_xlnm.Print_Area" localSheetId="8">'прил 12'!$A$1:$G$490</definedName>
    <definedName name="_xlnm.Print_Area" localSheetId="9">'прил 13'!$A$1:$E$516</definedName>
    <definedName name="_xlnm.Print_Area" localSheetId="10">'прил 14'!$A$1:$F$460</definedName>
    <definedName name="_xlnm.Print_Area" localSheetId="11">'прил 15'!$A$1:$C$69</definedName>
    <definedName name="_xlnm.Print_Area" localSheetId="12">'прил 16'!$A$1:$D$66</definedName>
    <definedName name="_xlnm.Print_Area" localSheetId="1">'прил 2'!$A$1:$D$13</definedName>
    <definedName name="_xlnm.Print_Area" localSheetId="3">'прил 7'!$A$1:$C$56</definedName>
  </definedNames>
  <calcPr calcId="145621"/>
</workbook>
</file>

<file path=xl/calcChain.xml><?xml version="1.0" encoding="utf-8"?>
<calcChain xmlns="http://schemas.openxmlformats.org/spreadsheetml/2006/main">
  <c r="D24" i="18" l="1"/>
  <c r="C24" i="18"/>
  <c r="D15" i="18"/>
  <c r="C15" i="18"/>
  <c r="C10" i="8"/>
  <c r="E462" i="17"/>
  <c r="E460" i="17"/>
  <c r="F433" i="17"/>
  <c r="E433" i="17"/>
  <c r="E430" i="17"/>
  <c r="F431" i="17"/>
  <c r="E431" i="17"/>
  <c r="F382" i="17"/>
  <c r="F381" i="17" s="1"/>
  <c r="E382" i="17"/>
  <c r="E381" i="17"/>
  <c r="F341" i="17"/>
  <c r="F340" i="17" s="1"/>
  <c r="F339" i="17" s="1"/>
  <c r="E341" i="17"/>
  <c r="E340" i="17" s="1"/>
  <c r="E339" i="17" s="1"/>
  <c r="F314" i="17"/>
  <c r="F313" i="17" s="1"/>
  <c r="F312" i="17" s="1"/>
  <c r="E314" i="17"/>
  <c r="E313" i="17"/>
  <c r="E312" i="17"/>
  <c r="F295" i="17"/>
  <c r="F294" i="17" s="1"/>
  <c r="E295" i="17"/>
  <c r="E294" i="17"/>
  <c r="F242" i="17"/>
  <c r="F241" i="17" s="1"/>
  <c r="E242" i="17"/>
  <c r="E241" i="17" s="1"/>
  <c r="F141" i="17"/>
  <c r="F140" i="17" s="1"/>
  <c r="F139" i="17" s="1"/>
  <c r="F138" i="17" s="1"/>
  <c r="F137" i="17" s="1"/>
  <c r="F136" i="17" s="1"/>
  <c r="E141" i="17"/>
  <c r="E140" i="17" s="1"/>
  <c r="E139" i="17" s="1"/>
  <c r="E138" i="17" s="1"/>
  <c r="E137" i="17" s="1"/>
  <c r="E136" i="17" s="1"/>
  <c r="F134" i="17"/>
  <c r="E134" i="17"/>
  <c r="E516" i="9"/>
  <c r="E428" i="9"/>
  <c r="E427" i="9" s="1"/>
  <c r="E387" i="9"/>
  <c r="E346" i="9"/>
  <c r="E345" i="9"/>
  <c r="E327" i="9"/>
  <c r="E326" i="9"/>
  <c r="E320" i="9"/>
  <c r="E319" i="9" s="1"/>
  <c r="E318" i="9" s="1"/>
  <c r="E310" i="9"/>
  <c r="E309" i="9"/>
  <c r="E264" i="9"/>
  <c r="E263" i="9" s="1"/>
  <c r="E255" i="9"/>
  <c r="E254" i="9"/>
  <c r="E177" i="9"/>
  <c r="E176" i="9" s="1"/>
  <c r="E144" i="9"/>
  <c r="E143" i="9"/>
  <c r="E142" i="9" s="1"/>
  <c r="E141" i="9" s="1"/>
  <c r="E140" i="9" s="1"/>
  <c r="E139" i="9" s="1"/>
  <c r="E137" i="9"/>
  <c r="E112" i="9"/>
  <c r="E111" i="9" s="1"/>
  <c r="G263" i="16"/>
  <c r="F263" i="16"/>
  <c r="G270" i="16"/>
  <c r="G269" i="16" s="1"/>
  <c r="G268" i="16" s="1"/>
  <c r="F270" i="16"/>
  <c r="F269" i="16"/>
  <c r="F268" i="16" s="1"/>
  <c r="G320" i="16"/>
  <c r="F320" i="16"/>
  <c r="G429" i="16"/>
  <c r="G428" i="16" s="1"/>
  <c r="G427" i="16" s="1"/>
  <c r="F429" i="16"/>
  <c r="F428" i="16" s="1"/>
  <c r="F427" i="16" s="1"/>
  <c r="G406" i="16"/>
  <c r="G405" i="16" s="1"/>
  <c r="F406" i="16"/>
  <c r="F405" i="16"/>
  <c r="G318" i="16"/>
  <c r="F318" i="16"/>
  <c r="G280" i="16"/>
  <c r="G279" i="16" s="1"/>
  <c r="F280" i="16"/>
  <c r="F279" i="16" s="1"/>
  <c r="G234" i="16"/>
  <c r="G233" i="16" s="1"/>
  <c r="F234" i="16"/>
  <c r="F233" i="16"/>
  <c r="G133" i="16"/>
  <c r="G132" i="16" s="1"/>
  <c r="G131" i="16" s="1"/>
  <c r="G130" i="16" s="1"/>
  <c r="G129" i="16" s="1"/>
  <c r="G128" i="16" s="1"/>
  <c r="F133" i="16"/>
  <c r="F132" i="16" s="1"/>
  <c r="F131" i="16" s="1"/>
  <c r="F130" i="16" s="1"/>
  <c r="F129" i="16" s="1"/>
  <c r="F128" i="16" s="1"/>
  <c r="G126" i="16"/>
  <c r="F126" i="16"/>
  <c r="F503" i="1"/>
  <c r="F471" i="1"/>
  <c r="F470" i="1"/>
  <c r="F452" i="1"/>
  <c r="F451" i="1"/>
  <c r="F445" i="1"/>
  <c r="F444" i="1" s="1"/>
  <c r="F443" i="1" s="1"/>
  <c r="F435" i="1"/>
  <c r="F434" i="1" s="1"/>
  <c r="F297" i="1"/>
  <c r="F296" i="1"/>
  <c r="F257" i="1"/>
  <c r="F256" i="1" s="1"/>
  <c r="F248" i="1"/>
  <c r="F247" i="1" s="1"/>
  <c r="F170" i="1"/>
  <c r="F169" i="1" s="1"/>
  <c r="F137" i="1"/>
  <c r="F136" i="1" s="1"/>
  <c r="F135" i="1" s="1"/>
  <c r="F134" i="1" s="1"/>
  <c r="F133" i="1" s="1"/>
  <c r="F132" i="1" s="1"/>
  <c r="F130" i="1"/>
  <c r="F105" i="1"/>
  <c r="F104" i="1" s="1"/>
  <c r="D32" i="13"/>
  <c r="C32" i="13"/>
  <c r="C40" i="14"/>
  <c r="D43" i="15"/>
  <c r="C43" i="15"/>
  <c r="C38" i="4"/>
  <c r="C37" i="4"/>
  <c r="C56" i="4" s="1"/>
  <c r="D52" i="15"/>
  <c r="C52" i="15"/>
  <c r="D39" i="15"/>
  <c r="C39" i="15"/>
  <c r="C39" i="4"/>
  <c r="C44" i="4"/>
  <c r="C54" i="4"/>
  <c r="C46" i="4"/>
  <c r="C45" i="4"/>
  <c r="C43" i="4"/>
  <c r="C41" i="4"/>
  <c r="F430" i="17" l="1"/>
  <c r="C38" i="15"/>
  <c r="C37" i="15" s="1"/>
  <c r="D38" i="15"/>
  <c r="D62" i="18" l="1"/>
  <c r="D61" i="18" s="1"/>
  <c r="C64" i="18"/>
  <c r="C62" i="18"/>
  <c r="C67" i="8"/>
  <c r="C65" i="8"/>
  <c r="F245" i="17"/>
  <c r="F244" i="17" s="1"/>
  <c r="E245" i="17"/>
  <c r="E244" i="17" s="1"/>
  <c r="F237" i="17"/>
  <c r="F236" i="17" s="1"/>
  <c r="F235" i="17" s="1"/>
  <c r="E237" i="17"/>
  <c r="E236" i="17" s="1"/>
  <c r="E235" i="17" s="1"/>
  <c r="E234" i="17" s="1"/>
  <c r="E258" i="9"/>
  <c r="E257" i="9" s="1"/>
  <c r="E253" i="9" s="1"/>
  <c r="E250" i="9"/>
  <c r="E249" i="9" s="1"/>
  <c r="E248" i="9" s="1"/>
  <c r="G237" i="16"/>
  <c r="G236" i="16" s="1"/>
  <c r="F237" i="16"/>
  <c r="F236" i="16" s="1"/>
  <c r="G229" i="16"/>
  <c r="G228" i="16" s="1"/>
  <c r="G227" i="16" s="1"/>
  <c r="G226" i="16" s="1"/>
  <c r="F229" i="16"/>
  <c r="F228" i="16" s="1"/>
  <c r="F227" i="16" s="1"/>
  <c r="F226" i="16" s="1"/>
  <c r="F243" i="1"/>
  <c r="F242" i="1" s="1"/>
  <c r="F241" i="1" s="1"/>
  <c r="F240" i="1" s="1"/>
  <c r="C61" i="18" l="1"/>
  <c r="E240" i="17"/>
  <c r="E239" i="17" s="1"/>
  <c r="E233" i="17" s="1"/>
  <c r="F240" i="17"/>
  <c r="F239" i="17" s="1"/>
  <c r="F234" i="17"/>
  <c r="F529" i="17"/>
  <c r="E529" i="17"/>
  <c r="E252" i="9"/>
  <c r="E583" i="9"/>
  <c r="E247" i="9"/>
  <c r="E246" i="9" s="1"/>
  <c r="E582" i="9"/>
  <c r="F232" i="16"/>
  <c r="F231" i="16" s="1"/>
  <c r="F225" i="16" s="1"/>
  <c r="G232" i="16"/>
  <c r="G231" i="16" s="1"/>
  <c r="C64" i="8"/>
  <c r="D59" i="18"/>
  <c r="C59" i="18"/>
  <c r="D47" i="18"/>
  <c r="D39" i="18"/>
  <c r="C39" i="18"/>
  <c r="D32" i="18"/>
  <c r="C32" i="18"/>
  <c r="F233" i="17" l="1"/>
  <c r="F553" i="1"/>
  <c r="F588" i="1" l="1"/>
  <c r="C62" i="8" l="1"/>
  <c r="C38" i="8"/>
  <c r="C20" i="8"/>
  <c r="C15" i="8"/>
  <c r="F359" i="17" l="1"/>
  <c r="E359" i="17"/>
  <c r="F304" i="17"/>
  <c r="F303" i="17" s="1"/>
  <c r="E304" i="17"/>
  <c r="E303" i="17" s="1"/>
  <c r="F232" i="17"/>
  <c r="F231" i="17" s="1"/>
  <c r="F230" i="17" s="1"/>
  <c r="E232" i="17"/>
  <c r="E231" i="17" s="1"/>
  <c r="E230" i="17" s="1"/>
  <c r="F228" i="17"/>
  <c r="F227" i="17" s="1"/>
  <c r="F225" i="17"/>
  <c r="F224" i="17" s="1"/>
  <c r="E228" i="17"/>
  <c r="E227" i="17" s="1"/>
  <c r="E225" i="17"/>
  <c r="E224" i="17" s="1"/>
  <c r="F196" i="17"/>
  <c r="F195" i="17" s="1"/>
  <c r="F194" i="17" s="1"/>
  <c r="F193" i="17" s="1"/>
  <c r="E196" i="17"/>
  <c r="E195" i="17" s="1"/>
  <c r="E194" i="17" s="1"/>
  <c r="E193" i="17" s="1"/>
  <c r="F152" i="17"/>
  <c r="F151" i="17" s="1"/>
  <c r="F150" i="17" s="1"/>
  <c r="F149" i="17" s="1"/>
  <c r="E152" i="17"/>
  <c r="E151" i="17" s="1"/>
  <c r="E150" i="17" s="1"/>
  <c r="E149" i="17" s="1"/>
  <c r="F106" i="17"/>
  <c r="E106" i="17"/>
  <c r="F87" i="17"/>
  <c r="E87" i="17"/>
  <c r="F77" i="17"/>
  <c r="E77" i="17"/>
  <c r="F75" i="17"/>
  <c r="E75" i="17"/>
  <c r="F73" i="17"/>
  <c r="E73" i="17"/>
  <c r="E66" i="17"/>
  <c r="F57" i="17"/>
  <c r="E57" i="17"/>
  <c r="F52" i="17"/>
  <c r="E52" i="17"/>
  <c r="F50" i="17"/>
  <c r="E50" i="17"/>
  <c r="F39" i="17"/>
  <c r="E39" i="17"/>
  <c r="F25" i="17"/>
  <c r="E25" i="17"/>
  <c r="F22" i="17"/>
  <c r="E22" i="17"/>
  <c r="E224" i="9"/>
  <c r="E223" i="9" s="1"/>
  <c r="E222" i="9" s="1"/>
  <c r="E569" i="9" s="1"/>
  <c r="E515" i="9"/>
  <c r="E508" i="9"/>
  <c r="E503" i="9"/>
  <c r="E496" i="9"/>
  <c r="E494" i="9"/>
  <c r="E481" i="9"/>
  <c r="E466" i="9"/>
  <c r="E457" i="9"/>
  <c r="E446" i="9"/>
  <c r="E440" i="9"/>
  <c r="E439" i="9" s="1"/>
  <c r="E438" i="9" s="1"/>
  <c r="E437" i="9" s="1"/>
  <c r="E436" i="9" s="1"/>
  <c r="E435" i="9" s="1"/>
  <c r="E434" i="9"/>
  <c r="E433" i="9"/>
  <c r="E416" i="9"/>
  <c r="E413" i="9"/>
  <c r="E411" i="9"/>
  <c r="E409" i="9"/>
  <c r="E406" i="9"/>
  <c r="E404" i="9"/>
  <c r="E402" i="9"/>
  <c r="E396" i="9"/>
  <c r="E384" i="9"/>
  <c r="E377" i="9"/>
  <c r="E376" i="9" s="1"/>
  <c r="E375" i="9" s="1"/>
  <c r="E374" i="9" s="1"/>
  <c r="E368" i="9"/>
  <c r="E365" i="9"/>
  <c r="E350" i="9"/>
  <c r="E353" i="9"/>
  <c r="E352" i="9" s="1"/>
  <c r="E351" i="9" s="1"/>
  <c r="E550" i="9" s="1"/>
  <c r="E344" i="9"/>
  <c r="E341" i="9"/>
  <c r="E317" i="9"/>
  <c r="E316" i="9" s="1"/>
  <c r="E315" i="9" s="1"/>
  <c r="E314" i="9"/>
  <c r="E308" i="9"/>
  <c r="E305" i="9"/>
  <c r="E304" i="9" s="1"/>
  <c r="E303" i="9" s="1"/>
  <c r="E302" i="9"/>
  <c r="E299" i="9"/>
  <c r="E284" i="9"/>
  <c r="E279" i="9"/>
  <c r="E268" i="9"/>
  <c r="E239" i="9"/>
  <c r="E238" i="9" s="1"/>
  <c r="E237" i="9" s="1"/>
  <c r="E242" i="9"/>
  <c r="E241" i="9" s="1"/>
  <c r="E240" i="9" s="1"/>
  <c r="E245" i="9"/>
  <c r="E244" i="9" s="1"/>
  <c r="E243" i="9" s="1"/>
  <c r="E538" i="9"/>
  <c r="E64" i="8" s="1"/>
  <c r="E234" i="9"/>
  <c r="E221" i="9"/>
  <c r="E220" i="9" s="1"/>
  <c r="E219" i="9" s="1"/>
  <c r="E218" i="9"/>
  <c r="E217" i="9" s="1"/>
  <c r="E216" i="9" s="1"/>
  <c r="E215" i="9"/>
  <c r="E212" i="9"/>
  <c r="E209" i="9"/>
  <c r="E202" i="9"/>
  <c r="E201" i="9" s="1"/>
  <c r="E200" i="9" s="1"/>
  <c r="E199" i="9" s="1"/>
  <c r="E198" i="9"/>
  <c r="E191" i="9"/>
  <c r="E181" i="9"/>
  <c r="E175" i="9"/>
  <c r="E155" i="9"/>
  <c r="E154" i="9" s="1"/>
  <c r="E153" i="9" s="1"/>
  <c r="E152" i="9" s="1"/>
  <c r="E133" i="9"/>
  <c r="E123" i="9"/>
  <c r="E118" i="9"/>
  <c r="F483" i="17" l="1"/>
  <c r="G61" i="18" s="1"/>
  <c r="F530" i="17"/>
  <c r="E483" i="17"/>
  <c r="F61" i="18" s="1"/>
  <c r="E530" i="17"/>
  <c r="F223" i="17"/>
  <c r="E223" i="17"/>
  <c r="E236" i="9"/>
  <c r="E109" i="9"/>
  <c r="E106" i="9"/>
  <c r="E87" i="9"/>
  <c r="E86" i="9" s="1"/>
  <c r="E85" i="9" s="1"/>
  <c r="E66" i="9"/>
  <c r="E97" i="9"/>
  <c r="E95" i="9"/>
  <c r="E90" i="9"/>
  <c r="E82" i="9"/>
  <c r="E77" i="9"/>
  <c r="E75" i="9"/>
  <c r="E73" i="9"/>
  <c r="E69" i="9"/>
  <c r="E57" i="9"/>
  <c r="E54" i="9"/>
  <c r="E52" i="9"/>
  <c r="E50" i="9"/>
  <c r="E39" i="9"/>
  <c r="E32" i="9"/>
  <c r="E29" i="9"/>
  <c r="E27" i="9"/>
  <c r="E25" i="9"/>
  <c r="E22" i="9"/>
  <c r="E17" i="9"/>
  <c r="G515" i="16"/>
  <c r="F515" i="16"/>
  <c r="E222" i="17" l="1"/>
  <c r="E482" i="17" s="1"/>
  <c r="F59" i="18" s="1"/>
  <c r="F60" i="18" s="1"/>
  <c r="E528" i="17"/>
  <c r="F222" i="17"/>
  <c r="F482" i="17" s="1"/>
  <c r="G59" i="18" s="1"/>
  <c r="G60" i="18" s="1"/>
  <c r="F528" i="17"/>
  <c r="E235" i="9"/>
  <c r="E537" i="9" s="1"/>
  <c r="E581" i="9"/>
  <c r="E62" i="8" s="1"/>
  <c r="F223" i="16" l="1"/>
  <c r="F222" i="16" s="1"/>
  <c r="G223" i="16"/>
  <c r="G222" i="16" s="1"/>
  <c r="G464" i="16"/>
  <c r="G415" i="16"/>
  <c r="G414" i="16" s="1"/>
  <c r="F415" i="16"/>
  <c r="F414" i="16" s="1"/>
  <c r="G217" i="16"/>
  <c r="G216" i="16" s="1"/>
  <c r="G220" i="16"/>
  <c r="G219" i="16" s="1"/>
  <c r="G225" i="16"/>
  <c r="F220" i="16"/>
  <c r="F219" i="16" s="1"/>
  <c r="F217" i="16"/>
  <c r="F216" i="16" s="1"/>
  <c r="G188" i="16"/>
  <c r="G187" i="16" s="1"/>
  <c r="G186" i="16" s="1"/>
  <c r="G185" i="16" s="1"/>
  <c r="F188" i="16"/>
  <c r="F187" i="16" s="1"/>
  <c r="F186" i="16" s="1"/>
  <c r="F185" i="16" s="1"/>
  <c r="G144" i="16"/>
  <c r="G143" i="16" s="1"/>
  <c r="G142" i="16" s="1"/>
  <c r="G141" i="16" s="1"/>
  <c r="F144" i="16"/>
  <c r="F143" i="16" s="1"/>
  <c r="F142" i="16" s="1"/>
  <c r="F141" i="16" s="1"/>
  <c r="G215" i="16" l="1"/>
  <c r="G214" i="16" s="1"/>
  <c r="F215" i="16"/>
  <c r="F214" i="16" s="1"/>
  <c r="F478" i="1" l="1"/>
  <c r="F477" i="1" s="1"/>
  <c r="F476" i="1" s="1"/>
  <c r="F474" i="1"/>
  <c r="F473" i="1" s="1"/>
  <c r="F441" i="1"/>
  <c r="F440" i="1" s="1"/>
  <c r="F429" i="1"/>
  <c r="F428" i="1" s="1"/>
  <c r="F311" i="1"/>
  <c r="F310" i="1" s="1"/>
  <c r="F309" i="1" s="1"/>
  <c r="F308" i="1" s="1"/>
  <c r="F307" i="1" s="1"/>
  <c r="F287" i="1"/>
  <c r="F286" i="1" s="1"/>
  <c r="F285" i="1" s="1"/>
  <c r="F251" i="1"/>
  <c r="F250" i="1" s="1"/>
  <c r="F246" i="1" s="1"/>
  <c r="F237" i="1"/>
  <c r="F236" i="1" s="1"/>
  <c r="F234" i="1"/>
  <c r="F233" i="1" s="1"/>
  <c r="F231" i="1"/>
  <c r="F230" i="1" s="1"/>
  <c r="F213" i="1"/>
  <c r="F212" i="1" s="1"/>
  <c r="F210" i="1"/>
  <c r="F209" i="1" s="1"/>
  <c r="F195" i="1"/>
  <c r="F194" i="1" s="1"/>
  <c r="F193" i="1" s="1"/>
  <c r="F192" i="1" s="1"/>
  <c r="F148" i="1"/>
  <c r="F147" i="1" s="1"/>
  <c r="F146" i="1" s="1"/>
  <c r="F145" i="1" s="1"/>
  <c r="F245" i="1" l="1"/>
  <c r="F239" i="1" s="1"/>
  <c r="F584" i="1" s="1"/>
  <c r="F229" i="1"/>
  <c r="F228" i="1" s="1"/>
  <c r="F583" i="1" s="1"/>
  <c r="D35" i="15"/>
  <c r="C35" i="15"/>
  <c r="D31" i="15"/>
  <c r="C31" i="15"/>
  <c r="D29" i="15"/>
  <c r="C29" i="15"/>
  <c r="D27" i="15"/>
  <c r="C27" i="15"/>
  <c r="D23" i="15"/>
  <c r="C23" i="15"/>
  <c r="D21" i="15"/>
  <c r="C21" i="15"/>
  <c r="D18" i="15"/>
  <c r="C18" i="15"/>
  <c r="D14" i="15"/>
  <c r="C14" i="15"/>
  <c r="D12" i="15"/>
  <c r="C12" i="15"/>
  <c r="D10" i="15"/>
  <c r="C10" i="15"/>
  <c r="C9" i="15" s="1"/>
  <c r="D9" i="15" l="1"/>
  <c r="C35" i="4" l="1"/>
  <c r="C18" i="4"/>
  <c r="E336" i="9" l="1"/>
  <c r="E335" i="9" s="1"/>
  <c r="F461" i="1"/>
  <c r="F460" i="1" s="1"/>
  <c r="D57" i="18" l="1"/>
  <c r="C57" i="18"/>
  <c r="C60" i="8"/>
  <c r="F451" i="17" l="1"/>
  <c r="F450" i="17" s="1"/>
  <c r="F449" i="17" s="1"/>
  <c r="F448" i="17" s="1"/>
  <c r="F481" i="17" s="1"/>
  <c r="G57" i="18" s="1"/>
  <c r="G58" i="18" s="1"/>
  <c r="E451" i="17"/>
  <c r="E450" i="17" s="1"/>
  <c r="E449" i="17" s="1"/>
  <c r="E448" i="17" s="1"/>
  <c r="E481" i="17" s="1"/>
  <c r="F57" i="18" s="1"/>
  <c r="F58" i="18" s="1"/>
  <c r="F217" i="17"/>
  <c r="F216" i="17" s="1"/>
  <c r="E217" i="17"/>
  <c r="E216" i="17" s="1"/>
  <c r="F211" i="17"/>
  <c r="F210" i="17" s="1"/>
  <c r="E211" i="17"/>
  <c r="E210" i="17" s="1"/>
  <c r="E507" i="9"/>
  <c r="E506" i="9" s="1"/>
  <c r="E505" i="9" s="1"/>
  <c r="G338" i="16"/>
  <c r="G337" i="16" s="1"/>
  <c r="G336" i="16" s="1"/>
  <c r="G335" i="16" s="1"/>
  <c r="F338" i="16"/>
  <c r="F337" i="16" s="1"/>
  <c r="F336" i="16" s="1"/>
  <c r="F335" i="16" s="1"/>
  <c r="G209" i="16"/>
  <c r="G208" i="16" s="1"/>
  <c r="F209" i="16"/>
  <c r="F208" i="16" s="1"/>
  <c r="G203" i="16"/>
  <c r="G202" i="16" s="1"/>
  <c r="F203" i="16"/>
  <c r="F202" i="16" s="1"/>
  <c r="F368" i="1"/>
  <c r="F367" i="1" s="1"/>
  <c r="F366" i="1" s="1"/>
  <c r="F365" i="1" s="1"/>
  <c r="F582" i="1" s="1"/>
  <c r="F527" i="17" l="1"/>
  <c r="E527" i="17"/>
  <c r="E504" i="9"/>
  <c r="E536" i="9" s="1"/>
  <c r="E580" i="9"/>
  <c r="E230" i="9" l="1"/>
  <c r="E229" i="9" s="1"/>
  <c r="F223" i="1"/>
  <c r="F222" i="1" s="1"/>
  <c r="E480" i="9" l="1"/>
  <c r="F341" i="1"/>
  <c r="E307" i="9" l="1"/>
  <c r="E306" i="9" s="1"/>
  <c r="F432" i="1"/>
  <c r="F431" i="1" s="1"/>
  <c r="E482" i="9" l="1"/>
  <c r="E479" i="9" s="1"/>
  <c r="F343" i="1" l="1"/>
  <c r="F340" i="1" s="1"/>
  <c r="C41" i="8" l="1"/>
  <c r="F217" i="1"/>
  <c r="F216" i="1" s="1"/>
  <c r="F215" i="1" s="1"/>
  <c r="G55" i="18" l="1"/>
  <c r="G56" i="18" s="1"/>
  <c r="D55" i="18"/>
  <c r="C55" i="18"/>
  <c r="D52" i="18"/>
  <c r="C52" i="18"/>
  <c r="D50" i="18"/>
  <c r="C50" i="18"/>
  <c r="D48" i="18"/>
  <c r="C48" i="18"/>
  <c r="D46" i="18"/>
  <c r="C46" i="18"/>
  <c r="D44" i="18"/>
  <c r="C44" i="18"/>
  <c r="D42" i="18"/>
  <c r="C42" i="18"/>
  <c r="D36" i="18"/>
  <c r="C36" i="18"/>
  <c r="D34" i="18"/>
  <c r="C34" i="18"/>
  <c r="D29" i="18"/>
  <c r="C29" i="18"/>
  <c r="D18" i="18"/>
  <c r="C18" i="18"/>
  <c r="D11" i="18"/>
  <c r="C11" i="18"/>
  <c r="F458" i="17"/>
  <c r="F457" i="17" s="1"/>
  <c r="F456" i="17" s="1"/>
  <c r="F455" i="17" s="1"/>
  <c r="F454" i="17" s="1"/>
  <c r="F453" i="17" s="1"/>
  <c r="E458" i="17"/>
  <c r="E457" i="17" s="1"/>
  <c r="E456" i="17" s="1"/>
  <c r="E455" i="17" s="1"/>
  <c r="E454" i="17" s="1"/>
  <c r="E453" i="17" s="1"/>
  <c r="F446" i="17"/>
  <c r="E446" i="17"/>
  <c r="F444" i="17"/>
  <c r="E444" i="17"/>
  <c r="F428" i="17"/>
  <c r="F427" i="17" s="1"/>
  <c r="E428" i="17"/>
  <c r="E427" i="17" s="1"/>
  <c r="F437" i="17"/>
  <c r="F436" i="17" s="1"/>
  <c r="E437" i="17"/>
  <c r="E436" i="17" s="1"/>
  <c r="F423" i="17"/>
  <c r="F422" i="17" s="1"/>
  <c r="E423" i="17"/>
  <c r="E422" i="17" s="1"/>
  <c r="F416" i="17"/>
  <c r="F415" i="17" s="1"/>
  <c r="F414" i="17" s="1"/>
  <c r="E416" i="17"/>
  <c r="E415" i="17" s="1"/>
  <c r="E414" i="17" s="1"/>
  <c r="F412" i="17"/>
  <c r="F411" i="17" s="1"/>
  <c r="F410" i="17" s="1"/>
  <c r="F518" i="17" s="1"/>
  <c r="E412" i="17"/>
  <c r="E411" i="17" s="1"/>
  <c r="E410" i="17" s="1"/>
  <c r="E518" i="17" s="1"/>
  <c r="F407" i="17"/>
  <c r="F406" i="17" s="1"/>
  <c r="E407" i="17"/>
  <c r="E406" i="17" s="1"/>
  <c r="F402" i="17"/>
  <c r="F401" i="17" s="1"/>
  <c r="F400" i="17" s="1"/>
  <c r="F501" i="17" s="1"/>
  <c r="E402" i="17"/>
  <c r="E401" i="17" s="1"/>
  <c r="E400" i="17" s="1"/>
  <c r="E501" i="17" s="1"/>
  <c r="F396" i="17"/>
  <c r="F395" i="17" s="1"/>
  <c r="F394" i="17" s="1"/>
  <c r="F393" i="17" s="1"/>
  <c r="E396" i="17"/>
  <c r="E395" i="17" s="1"/>
  <c r="E394" i="17" s="1"/>
  <c r="E393" i="17" s="1"/>
  <c r="F389" i="17"/>
  <c r="F388" i="17" s="1"/>
  <c r="F387" i="17" s="1"/>
  <c r="F504" i="17" s="1"/>
  <c r="E389" i="17"/>
  <c r="E388" i="17" s="1"/>
  <c r="E387" i="17" s="1"/>
  <c r="E504" i="17" s="1"/>
  <c r="F379" i="17"/>
  <c r="F378" i="17" s="1"/>
  <c r="E379" i="17"/>
  <c r="E378" i="17" s="1"/>
  <c r="F385" i="17"/>
  <c r="F384" i="17" s="1"/>
  <c r="F377" i="17" s="1"/>
  <c r="E385" i="17"/>
  <c r="E384" i="17" s="1"/>
  <c r="E377" i="17" s="1"/>
  <c r="F372" i="17"/>
  <c r="F371" i="17" s="1"/>
  <c r="E372" i="17"/>
  <c r="E371" i="17" s="1"/>
  <c r="F369" i="17"/>
  <c r="E369" i="17"/>
  <c r="F367" i="17"/>
  <c r="E367" i="17"/>
  <c r="F365" i="17"/>
  <c r="E365" i="17"/>
  <c r="F362" i="17"/>
  <c r="E362" i="17"/>
  <c r="F360" i="17"/>
  <c r="E360" i="17"/>
  <c r="F358" i="17"/>
  <c r="E358" i="17"/>
  <c r="F352" i="17"/>
  <c r="F351" i="17" s="1"/>
  <c r="F350" i="17" s="1"/>
  <c r="F500" i="17" s="1"/>
  <c r="E352" i="17"/>
  <c r="E351" i="17" s="1"/>
  <c r="E350" i="17" s="1"/>
  <c r="E500" i="17" s="1"/>
  <c r="F348" i="17"/>
  <c r="F347" i="17" s="1"/>
  <c r="F346" i="17" s="1"/>
  <c r="F345" i="17" s="1"/>
  <c r="E348" i="17"/>
  <c r="E347" i="17" s="1"/>
  <c r="E346" i="17" s="1"/>
  <c r="E345" i="17" s="1"/>
  <c r="F337" i="17"/>
  <c r="F336" i="17" s="1"/>
  <c r="F335" i="17" s="1"/>
  <c r="F334" i="17" s="1"/>
  <c r="E337" i="17"/>
  <c r="E336" i="17" s="1"/>
  <c r="E335" i="17" s="1"/>
  <c r="E334" i="17" s="1"/>
  <c r="F332" i="17"/>
  <c r="F331" i="17" s="1"/>
  <c r="E332" i="17"/>
  <c r="E331" i="17" s="1"/>
  <c r="F329" i="17"/>
  <c r="F328" i="17" s="1"/>
  <c r="E329" i="17"/>
  <c r="E328" i="17" s="1"/>
  <c r="F325" i="17"/>
  <c r="F324" i="17" s="1"/>
  <c r="F323" i="17" s="1"/>
  <c r="E325" i="17"/>
  <c r="E324" i="17" s="1"/>
  <c r="E323" i="17" s="1"/>
  <c r="F311" i="17"/>
  <c r="F310" i="17" s="1"/>
  <c r="E311" i="17"/>
  <c r="E310" i="17" s="1"/>
  <c r="F308" i="17"/>
  <c r="F307" i="17" s="1"/>
  <c r="E308" i="17"/>
  <c r="E307" i="17" s="1"/>
  <c r="F318" i="17"/>
  <c r="F317" i="17" s="1"/>
  <c r="E318" i="17"/>
  <c r="E317" i="17" s="1"/>
  <c r="F301" i="17"/>
  <c r="F300" i="17" s="1"/>
  <c r="E301" i="17"/>
  <c r="E300" i="17" s="1"/>
  <c r="F298" i="17"/>
  <c r="F297" i="17" s="1"/>
  <c r="E298" i="17"/>
  <c r="E297" i="17" s="1"/>
  <c r="F285" i="17"/>
  <c r="F284" i="17" s="1"/>
  <c r="E285" i="17"/>
  <c r="E284" i="17" s="1"/>
  <c r="F282" i="17"/>
  <c r="F281" i="17" s="1"/>
  <c r="E282" i="17"/>
  <c r="E281" i="17" s="1"/>
  <c r="F288" i="17"/>
  <c r="F287" i="17" s="1"/>
  <c r="E288" i="17"/>
  <c r="E287" i="17" s="1"/>
  <c r="F278" i="17"/>
  <c r="F277" i="17" s="1"/>
  <c r="E278" i="17"/>
  <c r="E277" i="17" s="1"/>
  <c r="F275" i="17"/>
  <c r="F274" i="17" s="1"/>
  <c r="E275" i="17"/>
  <c r="E274" i="17" s="1"/>
  <c r="F267" i="17"/>
  <c r="F266" i="17" s="1"/>
  <c r="F265" i="17" s="1"/>
  <c r="E267" i="17"/>
  <c r="E266" i="17" s="1"/>
  <c r="E265" i="17" s="1"/>
  <c r="F262" i="17"/>
  <c r="F261" i="17" s="1"/>
  <c r="F260" i="17" s="1"/>
  <c r="F506" i="17" s="1"/>
  <c r="E262" i="17"/>
  <c r="E261" i="17" s="1"/>
  <c r="E260" i="17" s="1"/>
  <c r="E506" i="17" s="1"/>
  <c r="F258" i="17"/>
  <c r="F257" i="17" s="1"/>
  <c r="F256" i="17" s="1"/>
  <c r="E258" i="17"/>
  <c r="E257" i="17" s="1"/>
  <c r="E256" i="17" s="1"/>
  <c r="F251" i="17"/>
  <c r="F250" i="17" s="1"/>
  <c r="F249" i="17" s="1"/>
  <c r="F248" i="17" s="1"/>
  <c r="F247" i="17" s="1"/>
  <c r="E251" i="17"/>
  <c r="E250" i="17" s="1"/>
  <c r="E249" i="17" s="1"/>
  <c r="E248" i="17" s="1"/>
  <c r="E247" i="17" s="1"/>
  <c r="F220" i="17"/>
  <c r="F219" i="17" s="1"/>
  <c r="F215" i="17" s="1"/>
  <c r="E220" i="17"/>
  <c r="E219" i="17" s="1"/>
  <c r="E215" i="17" s="1"/>
  <c r="E214" i="17" s="1"/>
  <c r="E213" i="17" s="1"/>
  <c r="F208" i="17"/>
  <c r="F207" i="17" s="1"/>
  <c r="E208" i="17"/>
  <c r="E207" i="17" s="1"/>
  <c r="F205" i="17"/>
  <c r="F204" i="17" s="1"/>
  <c r="E205" i="17"/>
  <c r="E204" i="17" s="1"/>
  <c r="F202" i="17"/>
  <c r="E202" i="17"/>
  <c r="E201" i="17" s="1"/>
  <c r="F191" i="17"/>
  <c r="F190" i="17" s="1"/>
  <c r="F189" i="17" s="1"/>
  <c r="E191" i="17"/>
  <c r="E190" i="17" s="1"/>
  <c r="E189" i="17" s="1"/>
  <c r="F184" i="17"/>
  <c r="F183" i="17" s="1"/>
  <c r="F182" i="17" s="1"/>
  <c r="F524" i="17" s="1"/>
  <c r="E184" i="17"/>
  <c r="E183" i="17" s="1"/>
  <c r="E182" i="17" s="1"/>
  <c r="E524" i="17" s="1"/>
  <c r="F180" i="17"/>
  <c r="F179" i="17" s="1"/>
  <c r="F178" i="17" s="1"/>
  <c r="E180" i="17"/>
  <c r="E179" i="17" s="1"/>
  <c r="E178" i="17" s="1"/>
  <c r="F174" i="17"/>
  <c r="F173" i="17" s="1"/>
  <c r="E174" i="17"/>
  <c r="E173" i="17" s="1"/>
  <c r="F171" i="17"/>
  <c r="F170" i="17" s="1"/>
  <c r="E171" i="17"/>
  <c r="E170" i="17" s="1"/>
  <c r="F165" i="17"/>
  <c r="F164" i="17" s="1"/>
  <c r="F163" i="17" s="1"/>
  <c r="F162" i="17" s="1"/>
  <c r="F161" i="17" s="1"/>
  <c r="E165" i="17"/>
  <c r="E164" i="17" s="1"/>
  <c r="E163" i="17" s="1"/>
  <c r="E162" i="17" s="1"/>
  <c r="E161" i="17" s="1"/>
  <c r="F159" i="17"/>
  <c r="F158" i="17" s="1"/>
  <c r="F157" i="17" s="1"/>
  <c r="F156" i="17" s="1"/>
  <c r="F155" i="17" s="1"/>
  <c r="E159" i="17"/>
  <c r="E158" i="17" s="1"/>
  <c r="E157" i="17" s="1"/>
  <c r="E156" i="17" s="1"/>
  <c r="E155" i="17" s="1"/>
  <c r="F147" i="17"/>
  <c r="F146" i="17" s="1"/>
  <c r="F145" i="17" s="1"/>
  <c r="F144" i="17" s="1"/>
  <c r="F143" i="17" s="1"/>
  <c r="E147" i="17"/>
  <c r="E146" i="17" s="1"/>
  <c r="E145" i="17" s="1"/>
  <c r="E144" i="17" s="1"/>
  <c r="E143" i="17" s="1"/>
  <c r="F129" i="17"/>
  <c r="E129" i="17"/>
  <c r="F127" i="17"/>
  <c r="E127" i="17"/>
  <c r="F124" i="17"/>
  <c r="E124" i="17"/>
  <c r="F122" i="17"/>
  <c r="E122" i="17"/>
  <c r="F119" i="17"/>
  <c r="E119" i="17"/>
  <c r="F117" i="17"/>
  <c r="E117" i="17"/>
  <c r="F114" i="17"/>
  <c r="E114" i="17"/>
  <c r="F112" i="17"/>
  <c r="E112" i="17"/>
  <c r="F132" i="17"/>
  <c r="F131" i="17" s="1"/>
  <c r="E132" i="17"/>
  <c r="E131" i="17" s="1"/>
  <c r="F108" i="17"/>
  <c r="F107" i="17" s="1"/>
  <c r="E108" i="17"/>
  <c r="E107" i="17" s="1"/>
  <c r="F105" i="17"/>
  <c r="F104" i="17" s="1"/>
  <c r="E105" i="17"/>
  <c r="E104" i="17" s="1"/>
  <c r="F102" i="17"/>
  <c r="E102" i="17"/>
  <c r="F100" i="17"/>
  <c r="E100" i="17"/>
  <c r="F96" i="17"/>
  <c r="E96" i="17"/>
  <c r="F94" i="17"/>
  <c r="E94" i="17"/>
  <c r="F89" i="17"/>
  <c r="F88" i="17" s="1"/>
  <c r="E89" i="17"/>
  <c r="E88" i="17" s="1"/>
  <c r="F86" i="17"/>
  <c r="F85" i="17" s="1"/>
  <c r="E86" i="17"/>
  <c r="E85" i="17" s="1"/>
  <c r="F81" i="17"/>
  <c r="F80" i="17" s="1"/>
  <c r="F79" i="17" s="1"/>
  <c r="E81" i="17"/>
  <c r="E80" i="17" s="1"/>
  <c r="E79" i="17" s="1"/>
  <c r="F76" i="17"/>
  <c r="E76" i="17"/>
  <c r="F74" i="17"/>
  <c r="E74" i="17"/>
  <c r="F72" i="17"/>
  <c r="E72" i="17"/>
  <c r="F68" i="17"/>
  <c r="F67" i="17" s="1"/>
  <c r="E68" i="17"/>
  <c r="E67" i="17" s="1"/>
  <c r="E65" i="17"/>
  <c r="E64" i="17" s="1"/>
  <c r="F65" i="17"/>
  <c r="F64" i="17" s="1"/>
  <c r="F59" i="17"/>
  <c r="F58" i="17" s="1"/>
  <c r="E59" i="17"/>
  <c r="E58" i="17" s="1"/>
  <c r="F56" i="17"/>
  <c r="F55" i="17" s="1"/>
  <c r="E56" i="17"/>
  <c r="E55" i="17" s="1"/>
  <c r="F53" i="17"/>
  <c r="E53" i="17"/>
  <c r="F51" i="17"/>
  <c r="E51" i="17"/>
  <c r="F49" i="17"/>
  <c r="E49" i="17"/>
  <c r="G46" i="17"/>
  <c r="F44" i="17"/>
  <c r="F43" i="17" s="1"/>
  <c r="F42" i="17" s="1"/>
  <c r="F41" i="17" s="1"/>
  <c r="F40" i="17" s="1"/>
  <c r="E44" i="17"/>
  <c r="E43" i="17" s="1"/>
  <c r="E42" i="17" s="1"/>
  <c r="E41" i="17" s="1"/>
  <c r="E40" i="17" s="1"/>
  <c r="F38" i="17"/>
  <c r="E38" i="17"/>
  <c r="F36" i="17"/>
  <c r="E36" i="17"/>
  <c r="F31" i="17"/>
  <c r="F30" i="17" s="1"/>
  <c r="E31" i="17"/>
  <c r="E30" i="17" s="1"/>
  <c r="F28" i="17"/>
  <c r="E28" i="17"/>
  <c r="F26" i="17"/>
  <c r="E26" i="17"/>
  <c r="F24" i="17"/>
  <c r="E24" i="17"/>
  <c r="F21" i="17"/>
  <c r="F20" i="17" s="1"/>
  <c r="E21" i="17"/>
  <c r="E20" i="17" s="1"/>
  <c r="F16" i="17"/>
  <c r="F15" i="17" s="1"/>
  <c r="F14" i="17" s="1"/>
  <c r="E16" i="17"/>
  <c r="E15" i="17" s="1"/>
  <c r="E14" i="17" s="1"/>
  <c r="H12" i="17"/>
  <c r="G488" i="16"/>
  <c r="G487" i="16" s="1"/>
  <c r="F488" i="16"/>
  <c r="F487" i="16" s="1"/>
  <c r="G481" i="16"/>
  <c r="G480" i="16" s="1"/>
  <c r="G479" i="16" s="1"/>
  <c r="G478" i="16" s="1"/>
  <c r="G477" i="16" s="1"/>
  <c r="F481" i="16"/>
  <c r="F480" i="16" s="1"/>
  <c r="F479" i="16" s="1"/>
  <c r="F478" i="16" s="1"/>
  <c r="F477" i="16" s="1"/>
  <c r="G474" i="16"/>
  <c r="G473" i="16" s="1"/>
  <c r="F474" i="16"/>
  <c r="F473" i="16" s="1"/>
  <c r="G471" i="16"/>
  <c r="F471" i="16"/>
  <c r="G469" i="16"/>
  <c r="F469" i="16"/>
  <c r="G467" i="16"/>
  <c r="F467" i="16"/>
  <c r="F464" i="16"/>
  <c r="G462" i="16"/>
  <c r="F462" i="16"/>
  <c r="G460" i="16"/>
  <c r="F460" i="16"/>
  <c r="G454" i="16"/>
  <c r="G453" i="16" s="1"/>
  <c r="G452" i="16" s="1"/>
  <c r="F454" i="16"/>
  <c r="F453" i="16" s="1"/>
  <c r="F452" i="16" s="1"/>
  <c r="G450" i="16"/>
  <c r="G449" i="16" s="1"/>
  <c r="G448" i="16" s="1"/>
  <c r="G447" i="16" s="1"/>
  <c r="F450" i="16"/>
  <c r="F449" i="16" s="1"/>
  <c r="F448" i="16" s="1"/>
  <c r="F447" i="16" s="1"/>
  <c r="G443" i="16"/>
  <c r="G442" i="16" s="1"/>
  <c r="F443" i="16"/>
  <c r="F442" i="16" s="1"/>
  <c r="G440" i="16"/>
  <c r="G439" i="16" s="1"/>
  <c r="F440" i="16"/>
  <c r="F439" i="16" s="1"/>
  <c r="G436" i="16"/>
  <c r="G435" i="16" s="1"/>
  <c r="G434" i="16" s="1"/>
  <c r="F436" i="16"/>
  <c r="F435" i="16" s="1"/>
  <c r="F434" i="16" s="1"/>
  <c r="G422" i="16"/>
  <c r="G421" i="16" s="1"/>
  <c r="F422" i="16"/>
  <c r="F421" i="16" s="1"/>
  <c r="G419" i="16"/>
  <c r="G418" i="16" s="1"/>
  <c r="F419" i="16"/>
  <c r="F418" i="16" s="1"/>
  <c r="G425" i="16"/>
  <c r="G424" i="16" s="1"/>
  <c r="F425" i="16"/>
  <c r="F424" i="16" s="1"/>
  <c r="G412" i="16"/>
  <c r="G411" i="16" s="1"/>
  <c r="F412" i="16"/>
  <c r="F411" i="16" s="1"/>
  <c r="G409" i="16"/>
  <c r="G408" i="16" s="1"/>
  <c r="F409" i="16"/>
  <c r="F408" i="16" s="1"/>
  <c r="G396" i="16"/>
  <c r="G395" i="16" s="1"/>
  <c r="F396" i="16"/>
  <c r="F395" i="16" s="1"/>
  <c r="G393" i="16"/>
  <c r="G392" i="16" s="1"/>
  <c r="F393" i="16"/>
  <c r="F392" i="16" s="1"/>
  <c r="G399" i="16"/>
  <c r="G398" i="16" s="1"/>
  <c r="F399" i="16"/>
  <c r="F398" i="16" s="1"/>
  <c r="G389" i="16"/>
  <c r="G388" i="16" s="1"/>
  <c r="F389" i="16"/>
  <c r="F388" i="16" s="1"/>
  <c r="G386" i="16"/>
  <c r="G385" i="16" s="1"/>
  <c r="F386" i="16"/>
  <c r="F385" i="16" s="1"/>
  <c r="G377" i="16"/>
  <c r="G376" i="16" s="1"/>
  <c r="G375" i="16" s="1"/>
  <c r="F377" i="16"/>
  <c r="F376" i="16" s="1"/>
  <c r="F375" i="16" s="1"/>
  <c r="G373" i="16"/>
  <c r="G372" i="16" s="1"/>
  <c r="G371" i="16" s="1"/>
  <c r="G370" i="16" s="1"/>
  <c r="F373" i="16"/>
  <c r="F372" i="16" s="1"/>
  <c r="F371" i="16" s="1"/>
  <c r="F370" i="16" s="1"/>
  <c r="G367" i="16"/>
  <c r="G366" i="16" s="1"/>
  <c r="G365" i="16" s="1"/>
  <c r="G364" i="16" s="1"/>
  <c r="F367" i="16"/>
  <c r="F366" i="16" s="1"/>
  <c r="F365" i="16" s="1"/>
  <c r="F364" i="16" s="1"/>
  <c r="G362" i="16"/>
  <c r="G361" i="16" s="1"/>
  <c r="F362" i="16"/>
  <c r="F361" i="16" s="1"/>
  <c r="G359" i="16"/>
  <c r="F359" i="16"/>
  <c r="G357" i="16"/>
  <c r="F357" i="16"/>
  <c r="G355" i="16"/>
  <c r="F355" i="16"/>
  <c r="G352" i="16"/>
  <c r="G351" i="16" s="1"/>
  <c r="F352" i="16"/>
  <c r="F351" i="16" s="1"/>
  <c r="G345" i="16"/>
  <c r="G344" i="16" s="1"/>
  <c r="G343" i="16" s="1"/>
  <c r="G342" i="16" s="1"/>
  <c r="G341" i="16" s="1"/>
  <c r="G340" i="16" s="1"/>
  <c r="G510" i="16" s="1"/>
  <c r="H453" i="17" s="1"/>
  <c r="F345" i="16"/>
  <c r="F344" i="16" s="1"/>
  <c r="F343" i="16" s="1"/>
  <c r="F342" i="16" s="1"/>
  <c r="F341" i="16" s="1"/>
  <c r="F340" i="16" s="1"/>
  <c r="F510" i="16" s="1"/>
  <c r="G453" i="17" s="1"/>
  <c r="G333" i="16"/>
  <c r="F333" i="16"/>
  <c r="G331" i="16"/>
  <c r="F331" i="16"/>
  <c r="G317" i="16"/>
  <c r="F317" i="16"/>
  <c r="G315" i="16"/>
  <c r="G314" i="16" s="1"/>
  <c r="F315" i="16"/>
  <c r="F314" i="16" s="1"/>
  <c r="G324" i="16"/>
  <c r="G323" i="16" s="1"/>
  <c r="F324" i="16"/>
  <c r="F323" i="16" s="1"/>
  <c r="G309" i="16"/>
  <c r="G308" i="16" s="1"/>
  <c r="G307" i="16" s="1"/>
  <c r="F309" i="16"/>
  <c r="F308" i="16" s="1"/>
  <c r="F307" i="16" s="1"/>
  <c r="G305" i="16"/>
  <c r="G304" i="16" s="1"/>
  <c r="G303" i="16" s="1"/>
  <c r="G302" i="16" s="1"/>
  <c r="F305" i="16"/>
  <c r="F304" i="16" s="1"/>
  <c r="F303" i="16" s="1"/>
  <c r="F302" i="16" s="1"/>
  <c r="G300" i="16"/>
  <c r="G299" i="16" s="1"/>
  <c r="G298" i="16" s="1"/>
  <c r="G297" i="16" s="1"/>
  <c r="F300" i="16"/>
  <c r="F299" i="16" s="1"/>
  <c r="F298" i="16" s="1"/>
  <c r="F297" i="16" s="1"/>
  <c r="G294" i="16"/>
  <c r="G293" i="16" s="1"/>
  <c r="G292" i="16" s="1"/>
  <c r="G291" i="16" s="1"/>
  <c r="F294" i="16"/>
  <c r="F293" i="16" s="1"/>
  <c r="F292" i="16" s="1"/>
  <c r="F291" i="16" s="1"/>
  <c r="G287" i="16"/>
  <c r="G286" i="16" s="1"/>
  <c r="G285" i="16" s="1"/>
  <c r="F287" i="16"/>
  <c r="F286" i="16" s="1"/>
  <c r="F285" i="16" s="1"/>
  <c r="G277" i="16"/>
  <c r="G276" i="16" s="1"/>
  <c r="G275" i="16" s="1"/>
  <c r="F277" i="16"/>
  <c r="F276" i="16" s="1"/>
  <c r="F275" i="16" s="1"/>
  <c r="F274" i="16" s="1"/>
  <c r="G283" i="16"/>
  <c r="G282" i="16" s="1"/>
  <c r="F283" i="16"/>
  <c r="F282" i="16" s="1"/>
  <c r="G266" i="16"/>
  <c r="G265" i="16" s="1"/>
  <c r="G264" i="16" s="1"/>
  <c r="G262" i="16" s="1"/>
  <c r="G261" i="16" s="1"/>
  <c r="F266" i="16"/>
  <c r="F265" i="16" s="1"/>
  <c r="F264" i="16" s="1"/>
  <c r="F262" i="16" s="1"/>
  <c r="F261" i="16" s="1"/>
  <c r="G259" i="16"/>
  <c r="G258" i="16" s="1"/>
  <c r="F259" i="16"/>
  <c r="F258" i="16" s="1"/>
  <c r="G254" i="16"/>
  <c r="G253" i="16" s="1"/>
  <c r="G252" i="16" s="1"/>
  <c r="F254" i="16"/>
  <c r="F253" i="16" s="1"/>
  <c r="F252" i="16" s="1"/>
  <c r="G250" i="16"/>
  <c r="G249" i="16" s="1"/>
  <c r="G248" i="16" s="1"/>
  <c r="F250" i="16"/>
  <c r="F249" i="16" s="1"/>
  <c r="F248" i="16" s="1"/>
  <c r="G243" i="16"/>
  <c r="G242" i="16" s="1"/>
  <c r="G241" i="16" s="1"/>
  <c r="G240" i="16" s="1"/>
  <c r="G239" i="16" s="1"/>
  <c r="F243" i="16"/>
  <c r="F242" i="16" s="1"/>
  <c r="F241" i="16" s="1"/>
  <c r="F240" i="16" s="1"/>
  <c r="F239" i="16" s="1"/>
  <c r="G212" i="16"/>
  <c r="G211" i="16" s="1"/>
  <c r="F212" i="16"/>
  <c r="F211" i="16" s="1"/>
  <c r="F200" i="16"/>
  <c r="F199" i="16" s="1"/>
  <c r="G200" i="16"/>
  <c r="G199" i="16" s="1"/>
  <c r="G197" i="16"/>
  <c r="G196" i="16" s="1"/>
  <c r="F197" i="16"/>
  <c r="F196" i="16" s="1"/>
  <c r="G194" i="16"/>
  <c r="G193" i="16" s="1"/>
  <c r="F194" i="16"/>
  <c r="G183" i="16"/>
  <c r="G182" i="16" s="1"/>
  <c r="G181" i="16" s="1"/>
  <c r="G180" i="16" s="1"/>
  <c r="G179" i="16" s="1"/>
  <c r="F183" i="16"/>
  <c r="F182" i="16" s="1"/>
  <c r="F181" i="16" s="1"/>
  <c r="F180" i="16" s="1"/>
  <c r="F179" i="16" s="1"/>
  <c r="G176" i="16"/>
  <c r="G175" i="16" s="1"/>
  <c r="G174" i="16" s="1"/>
  <c r="F176" i="16"/>
  <c r="F175" i="16" s="1"/>
  <c r="F174" i="16" s="1"/>
  <c r="G172" i="16"/>
  <c r="G171" i="16" s="1"/>
  <c r="G170" i="16" s="1"/>
  <c r="F172" i="16"/>
  <c r="F171" i="16" s="1"/>
  <c r="F170" i="16" s="1"/>
  <c r="G166" i="16"/>
  <c r="G165" i="16" s="1"/>
  <c r="F166" i="16"/>
  <c r="F165" i="16" s="1"/>
  <c r="G163" i="16"/>
  <c r="G162" i="16" s="1"/>
  <c r="F163" i="16"/>
  <c r="F162" i="16" s="1"/>
  <c r="G157" i="16"/>
  <c r="G156" i="16" s="1"/>
  <c r="G154" i="16" s="1"/>
  <c r="G153" i="16" s="1"/>
  <c r="F157" i="16"/>
  <c r="F156" i="16" s="1"/>
  <c r="F154" i="16" s="1"/>
  <c r="F153" i="16" s="1"/>
  <c r="G151" i="16"/>
  <c r="G150" i="16" s="1"/>
  <c r="G149" i="16" s="1"/>
  <c r="F151" i="16"/>
  <c r="F150" i="16" s="1"/>
  <c r="G139" i="16"/>
  <c r="G138" i="16" s="1"/>
  <c r="G137" i="16" s="1"/>
  <c r="G136" i="16" s="1"/>
  <c r="F139" i="16"/>
  <c r="F138" i="16" s="1"/>
  <c r="F137" i="16" s="1"/>
  <c r="F136" i="16" s="1"/>
  <c r="G121" i="16"/>
  <c r="F121" i="16"/>
  <c r="G119" i="16"/>
  <c r="F119" i="16"/>
  <c r="G116" i="16"/>
  <c r="F116" i="16"/>
  <c r="G114" i="16"/>
  <c r="F114" i="16"/>
  <c r="G111" i="16"/>
  <c r="F111" i="16"/>
  <c r="G109" i="16"/>
  <c r="F109" i="16"/>
  <c r="G106" i="16"/>
  <c r="F106" i="16"/>
  <c r="G104" i="16"/>
  <c r="F104" i="16"/>
  <c r="G124" i="16"/>
  <c r="G123" i="16" s="1"/>
  <c r="F124" i="16"/>
  <c r="F123" i="16" s="1"/>
  <c r="G100" i="16"/>
  <c r="G99" i="16" s="1"/>
  <c r="F100" i="16"/>
  <c r="F99" i="16" s="1"/>
  <c r="G97" i="16"/>
  <c r="F97" i="16"/>
  <c r="G95" i="16"/>
  <c r="F95" i="16"/>
  <c r="G91" i="16"/>
  <c r="F91" i="16"/>
  <c r="G89" i="16"/>
  <c r="F89" i="16"/>
  <c r="G84" i="16"/>
  <c r="G83" i="16" s="1"/>
  <c r="F84" i="16"/>
  <c r="F83" i="16" s="1"/>
  <c r="G82" i="16"/>
  <c r="G81" i="16" s="1"/>
  <c r="G80" i="16" s="1"/>
  <c r="F82" i="16"/>
  <c r="F81" i="16" s="1"/>
  <c r="F80" i="16" s="1"/>
  <c r="G76" i="16"/>
  <c r="G75" i="16" s="1"/>
  <c r="G74" i="16" s="1"/>
  <c r="G73" i="16" s="1"/>
  <c r="F76" i="16"/>
  <c r="F75" i="16" s="1"/>
  <c r="F74" i="16" s="1"/>
  <c r="F73" i="16" s="1"/>
  <c r="G71" i="16"/>
  <c r="F71" i="16"/>
  <c r="G69" i="16"/>
  <c r="F69" i="16"/>
  <c r="G67" i="16"/>
  <c r="F67" i="16"/>
  <c r="G63" i="16"/>
  <c r="G62" i="16" s="1"/>
  <c r="F63" i="16"/>
  <c r="F62" i="16" s="1"/>
  <c r="G60" i="16"/>
  <c r="G59" i="16" s="1"/>
  <c r="F60" i="16"/>
  <c r="F59" i="16" s="1"/>
  <c r="G54" i="16"/>
  <c r="G53" i="16" s="1"/>
  <c r="G52" i="16" s="1"/>
  <c r="G51" i="16" s="1"/>
  <c r="F54" i="16"/>
  <c r="F53" i="16" s="1"/>
  <c r="F52" i="16" s="1"/>
  <c r="F51" i="16" s="1"/>
  <c r="G49" i="16"/>
  <c r="G48" i="16" s="1"/>
  <c r="G46" i="16" s="1"/>
  <c r="G45" i="16" s="1"/>
  <c r="F49" i="16"/>
  <c r="F48" i="16" s="1"/>
  <c r="F46" i="16" s="1"/>
  <c r="F45" i="16" s="1"/>
  <c r="G43" i="16"/>
  <c r="F43" i="16"/>
  <c r="G41" i="16"/>
  <c r="F41" i="16"/>
  <c r="G36" i="16"/>
  <c r="G35" i="16" s="1"/>
  <c r="G34" i="16" s="1"/>
  <c r="G33" i="16" s="1"/>
  <c r="F36" i="16"/>
  <c r="F35" i="16" s="1"/>
  <c r="F34" i="16" s="1"/>
  <c r="F33" i="16" s="1"/>
  <c r="G29" i="16"/>
  <c r="G28" i="16" s="1"/>
  <c r="G27" i="16" s="1"/>
  <c r="G26" i="16" s="1"/>
  <c r="F29" i="16"/>
  <c r="F28" i="16" s="1"/>
  <c r="F27" i="16" s="1"/>
  <c r="F26" i="16" s="1"/>
  <c r="G24" i="16"/>
  <c r="G23" i="16" s="1"/>
  <c r="G22" i="16" s="1"/>
  <c r="G21" i="16" s="1"/>
  <c r="F24" i="16"/>
  <c r="F23" i="16" s="1"/>
  <c r="F22" i="16" s="1"/>
  <c r="F21" i="16" s="1"/>
  <c r="G18" i="16"/>
  <c r="F18" i="16"/>
  <c r="G16" i="16"/>
  <c r="F16" i="16"/>
  <c r="G14" i="16"/>
  <c r="F14" i="16"/>
  <c r="D37" i="15"/>
  <c r="D10" i="12"/>
  <c r="D13" i="12" s="1"/>
  <c r="C10" i="12"/>
  <c r="C13" i="12" s="1"/>
  <c r="F293" i="17" l="1"/>
  <c r="E293" i="17"/>
  <c r="F404" i="16"/>
  <c r="G404" i="16"/>
  <c r="D10" i="18"/>
  <c r="D66" i="18" s="1"/>
  <c r="E306" i="17"/>
  <c r="E493" i="17" s="1"/>
  <c r="E327" i="17"/>
  <c r="E322" i="17" s="1"/>
  <c r="E321" i="17" s="1"/>
  <c r="E273" i="17"/>
  <c r="E489" i="17" s="1"/>
  <c r="E280" i="17"/>
  <c r="E490" i="17" s="1"/>
  <c r="F502" i="17"/>
  <c r="E502" i="17"/>
  <c r="F492" i="17"/>
  <c r="F280" i="17"/>
  <c r="F490" i="17" s="1"/>
  <c r="E200" i="17"/>
  <c r="E199" i="17" s="1"/>
  <c r="E471" i="17" s="1"/>
  <c r="F39" i="18" s="1"/>
  <c r="F40" i="18" s="1"/>
  <c r="F391" i="16"/>
  <c r="G391" i="16"/>
  <c r="G192" i="16"/>
  <c r="G191" i="16" s="1"/>
  <c r="F135" i="16"/>
  <c r="F502" i="16" s="1"/>
  <c r="G143" i="17" s="1"/>
  <c r="G135" i="16"/>
  <c r="G502" i="16" s="1"/>
  <c r="H143" i="17" s="1"/>
  <c r="F99" i="17"/>
  <c r="E93" i="17"/>
  <c r="E92" i="17" s="1"/>
  <c r="E91" i="17" s="1"/>
  <c r="F111" i="17"/>
  <c r="F116" i="17"/>
  <c r="E48" i="17"/>
  <c r="E47" i="17" s="1"/>
  <c r="E46" i="17" s="1"/>
  <c r="E63" i="17"/>
  <c r="E510" i="17" s="1"/>
  <c r="F71" i="17"/>
  <c r="F70" i="17" s="1"/>
  <c r="F511" i="17" s="1"/>
  <c r="F93" i="17"/>
  <c r="F92" i="17" s="1"/>
  <c r="F91" i="17" s="1"/>
  <c r="E99" i="17"/>
  <c r="E494" i="17"/>
  <c r="E121" i="17"/>
  <c r="F121" i="17"/>
  <c r="E111" i="17"/>
  <c r="F169" i="17"/>
  <c r="F520" i="17" s="1"/>
  <c r="F494" i="17"/>
  <c r="G486" i="16"/>
  <c r="G485" i="16" s="1"/>
  <c r="G484" i="16" s="1"/>
  <c r="G483" i="16" s="1"/>
  <c r="G476" i="16" s="1"/>
  <c r="F79" i="16"/>
  <c r="F78" i="16" s="1"/>
  <c r="F88" i="16"/>
  <c r="F87" i="16" s="1"/>
  <c r="F86" i="16" s="1"/>
  <c r="F169" i="16"/>
  <c r="F168" i="16" s="1"/>
  <c r="G257" i="16"/>
  <c r="G256" i="16" s="1"/>
  <c r="G79" i="16"/>
  <c r="G78" i="16" s="1"/>
  <c r="F94" i="16"/>
  <c r="G466" i="16"/>
  <c r="F459" i="16"/>
  <c r="F466" i="16"/>
  <c r="F103" i="16"/>
  <c r="F446" i="16"/>
  <c r="F445" i="16" s="1"/>
  <c r="F108" i="16"/>
  <c r="G88" i="16"/>
  <c r="G87" i="16" s="1"/>
  <c r="G86" i="16" s="1"/>
  <c r="G459" i="16"/>
  <c r="G446" i="16"/>
  <c r="G445" i="16" s="1"/>
  <c r="F118" i="16"/>
  <c r="F330" i="16"/>
  <c r="F329" i="16" s="1"/>
  <c r="F328" i="16" s="1"/>
  <c r="E116" i="17"/>
  <c r="F421" i="17"/>
  <c r="F491" i="17" s="1"/>
  <c r="F201" i="17"/>
  <c r="F306" i="17"/>
  <c r="F493" i="17" s="1"/>
  <c r="E364" i="17"/>
  <c r="E443" i="17"/>
  <c r="E442" i="17" s="1"/>
  <c r="E426" i="17"/>
  <c r="E425" i="17" s="1"/>
  <c r="F273" i="17"/>
  <c r="F489" i="17" s="1"/>
  <c r="F327" i="17"/>
  <c r="F497" i="17" s="1"/>
  <c r="F357" i="17"/>
  <c r="F23" i="17"/>
  <c r="F19" i="17" s="1"/>
  <c r="F18" i="17" s="1"/>
  <c r="F48" i="17"/>
  <c r="F47" i="17" s="1"/>
  <c r="F46" i="17" s="1"/>
  <c r="E169" i="17"/>
  <c r="E168" i="17" s="1"/>
  <c r="E476" i="17" s="1"/>
  <c r="F48" i="18" s="1"/>
  <c r="F49" i="18" s="1"/>
  <c r="E23" i="17"/>
  <c r="E19" i="17" s="1"/>
  <c r="F35" i="17"/>
  <c r="F34" i="17" s="1"/>
  <c r="F33" i="17" s="1"/>
  <c r="E496" i="17"/>
  <c r="F426" i="17"/>
  <c r="F425" i="17" s="1"/>
  <c r="F443" i="17"/>
  <c r="F442" i="17" s="1"/>
  <c r="G384" i="16"/>
  <c r="F207" i="16"/>
  <c r="F206" i="16" s="1"/>
  <c r="F205" i="16" s="1"/>
  <c r="G207" i="16"/>
  <c r="G206" i="16" s="1"/>
  <c r="G205" i="16" s="1"/>
  <c r="G354" i="16"/>
  <c r="G350" i="16" s="1"/>
  <c r="G349" i="16" s="1"/>
  <c r="G118" i="16"/>
  <c r="G94" i="16"/>
  <c r="F273" i="16"/>
  <c r="F272" i="16" s="1"/>
  <c r="F507" i="16" s="1"/>
  <c r="G374" i="17" s="1"/>
  <c r="F417" i="16"/>
  <c r="F193" i="16"/>
  <c r="F192" i="16" s="1"/>
  <c r="F191" i="16" s="1"/>
  <c r="F247" i="16"/>
  <c r="G313" i="16"/>
  <c r="G312" i="16" s="1"/>
  <c r="G311" i="16" s="1"/>
  <c r="F58" i="16"/>
  <c r="F13" i="16"/>
  <c r="F12" i="16" s="1"/>
  <c r="F11" i="16" s="1"/>
  <c r="F40" i="16"/>
  <c r="F39" i="16" s="1"/>
  <c r="F38" i="16" s="1"/>
  <c r="G108" i="16"/>
  <c r="G247" i="16"/>
  <c r="G296" i="16"/>
  <c r="G40" i="16"/>
  <c r="G39" i="16" s="1"/>
  <c r="G38" i="16" s="1"/>
  <c r="F113" i="16"/>
  <c r="F161" i="16"/>
  <c r="F160" i="16" s="1"/>
  <c r="F159" i="16" s="1"/>
  <c r="F257" i="16"/>
  <c r="F256" i="16" s="1"/>
  <c r="G417" i="16"/>
  <c r="G13" i="16"/>
  <c r="G12" i="16" s="1"/>
  <c r="G11" i="16" s="1"/>
  <c r="C10" i="18"/>
  <c r="C66" i="18" s="1"/>
  <c r="F84" i="17"/>
  <c r="F83" i="17" s="1"/>
  <c r="F475" i="17" s="1"/>
  <c r="G46" i="18" s="1"/>
  <c r="G47" i="18" s="1"/>
  <c r="E521" i="17"/>
  <c r="E264" i="17"/>
  <c r="F521" i="17"/>
  <c r="F264" i="17"/>
  <c r="F477" i="17" s="1"/>
  <c r="G50" i="18" s="1"/>
  <c r="G51" i="18" s="1"/>
  <c r="E84" i="17"/>
  <c r="E83" i="17" s="1"/>
  <c r="F496" i="17"/>
  <c r="F126" i="17"/>
  <c r="F364" i="17"/>
  <c r="E35" i="17"/>
  <c r="E34" i="17" s="1"/>
  <c r="E33" i="17" s="1"/>
  <c r="E71" i="17"/>
  <c r="E70" i="17" s="1"/>
  <c r="E511" i="17" s="1"/>
  <c r="E126" i="17"/>
  <c r="E357" i="17"/>
  <c r="E421" i="17"/>
  <c r="E491" i="17" s="1"/>
  <c r="F384" i="16"/>
  <c r="G58" i="16"/>
  <c r="F438" i="16"/>
  <c r="G66" i="16"/>
  <c r="G65" i="16" s="1"/>
  <c r="G103" i="16"/>
  <c r="G113" i="16"/>
  <c r="F354" i="16"/>
  <c r="F350" i="16" s="1"/>
  <c r="F349" i="16" s="1"/>
  <c r="G330" i="16"/>
  <c r="G329" i="16" s="1"/>
  <c r="G328" i="16" s="1"/>
  <c r="F486" i="16"/>
  <c r="F485" i="16" s="1"/>
  <c r="F484" i="16" s="1"/>
  <c r="F483" i="16" s="1"/>
  <c r="F476" i="16" s="1"/>
  <c r="F155" i="16"/>
  <c r="F296" i="16"/>
  <c r="F313" i="16"/>
  <c r="F312" i="16" s="1"/>
  <c r="F311" i="16" s="1"/>
  <c r="D54" i="15"/>
  <c r="G497" i="16" s="1"/>
  <c r="G492" i="16"/>
  <c r="G494" i="16" s="1"/>
  <c r="G161" i="16"/>
  <c r="G160" i="16" s="1"/>
  <c r="G159" i="16" s="1"/>
  <c r="F149" i="16"/>
  <c r="F148" i="16"/>
  <c r="F147" i="16" s="1"/>
  <c r="G20" i="16"/>
  <c r="G47" i="16"/>
  <c r="G169" i="16"/>
  <c r="G168" i="16" s="1"/>
  <c r="E13" i="17"/>
  <c r="E514" i="17"/>
  <c r="F13" i="17"/>
  <c r="E520" i="17"/>
  <c r="E523" i="17"/>
  <c r="E177" i="17"/>
  <c r="E188" i="17"/>
  <c r="E187" i="17" s="1"/>
  <c r="E505" i="17"/>
  <c r="E255" i="17"/>
  <c r="E467" i="17" s="1"/>
  <c r="F29" i="18" s="1"/>
  <c r="F30" i="18" s="1"/>
  <c r="E516" i="17"/>
  <c r="E78" i="17"/>
  <c r="E472" i="17" s="1"/>
  <c r="F42" i="18" s="1"/>
  <c r="F43" i="18" s="1"/>
  <c r="F503" i="17"/>
  <c r="F516" i="17"/>
  <c r="F78" i="17"/>
  <c r="F472" i="17" s="1"/>
  <c r="G42" i="18" s="1"/>
  <c r="G43" i="18" s="1"/>
  <c r="F514" i="17"/>
  <c r="F214" i="17"/>
  <c r="F213" i="17" s="1"/>
  <c r="F63" i="17"/>
  <c r="F523" i="17"/>
  <c r="F177" i="17"/>
  <c r="F525" i="17"/>
  <c r="F188" i="17"/>
  <c r="F187" i="17" s="1"/>
  <c r="F505" i="17"/>
  <c r="F255" i="17"/>
  <c r="E503" i="17"/>
  <c r="E376" i="17"/>
  <c r="E375" i="17" s="1"/>
  <c r="E374" i="17" s="1"/>
  <c r="E399" i="17"/>
  <c r="E405" i="17"/>
  <c r="E409" i="17"/>
  <c r="E474" i="17" s="1"/>
  <c r="F44" i="18" s="1"/>
  <c r="F45" i="18" s="1"/>
  <c r="F399" i="17"/>
  <c r="F405" i="17"/>
  <c r="F409" i="17"/>
  <c r="F474" i="17" s="1"/>
  <c r="G44" i="18" s="1"/>
  <c r="G45" i="18" s="1"/>
  <c r="F20" i="16"/>
  <c r="F10" i="16" s="1"/>
  <c r="F9" i="16" s="1"/>
  <c r="F369" i="16"/>
  <c r="G148" i="16"/>
  <c r="G147" i="16" s="1"/>
  <c r="G155" i="16"/>
  <c r="G438" i="16"/>
  <c r="F47" i="16"/>
  <c r="F66" i="16"/>
  <c r="F65" i="16" s="1"/>
  <c r="G369" i="16"/>
  <c r="G274" i="16"/>
  <c r="G273" i="16" s="1"/>
  <c r="G272" i="16" s="1"/>
  <c r="E292" i="17" l="1"/>
  <c r="F292" i="17"/>
  <c r="F110" i="17"/>
  <c r="F98" i="17" s="1"/>
  <c r="F531" i="17" s="1"/>
  <c r="E110" i="17"/>
  <c r="E98" i="17" s="1"/>
  <c r="E484" i="17" s="1"/>
  <c r="G507" i="16"/>
  <c r="H374" i="17" s="1"/>
  <c r="F102" i="16"/>
  <c r="F493" i="16" s="1"/>
  <c r="G102" i="16"/>
  <c r="G493" i="16" s="1"/>
  <c r="G403" i="16"/>
  <c r="F403" i="16"/>
  <c r="F402" i="16" s="1"/>
  <c r="F401" i="16" s="1"/>
  <c r="F404" i="17"/>
  <c r="F469" i="17" s="1"/>
  <c r="G34" i="18" s="1"/>
  <c r="G35" i="18" s="1"/>
  <c r="F509" i="17"/>
  <c r="E404" i="17"/>
  <c r="E398" i="17" s="1"/>
  <c r="E509" i="17"/>
  <c r="E356" i="17"/>
  <c r="E499" i="17" s="1"/>
  <c r="E497" i="17"/>
  <c r="E525" i="17"/>
  <c r="E344" i="17"/>
  <c r="E343" i="17" s="1"/>
  <c r="E198" i="17"/>
  <c r="F376" i="17"/>
  <c r="F375" i="17" s="1"/>
  <c r="F374" i="17" s="1"/>
  <c r="F460" i="17" s="1"/>
  <c r="F344" i="17"/>
  <c r="F343" i="17" s="1"/>
  <c r="E466" i="17"/>
  <c r="F24" i="18" s="1"/>
  <c r="F25" i="18" s="1"/>
  <c r="E477" i="17"/>
  <c r="F50" i="18" s="1"/>
  <c r="F51" i="18" s="1"/>
  <c r="E469" i="17"/>
  <c r="F34" i="18" s="1"/>
  <c r="F35" i="18" s="1"/>
  <c r="E475" i="17"/>
  <c r="F46" i="18" s="1"/>
  <c r="F47" i="18" s="1"/>
  <c r="E320" i="17"/>
  <c r="E507" i="17"/>
  <c r="E441" i="17"/>
  <c r="E440" i="17" s="1"/>
  <c r="E439" i="17" s="1"/>
  <c r="F507" i="17"/>
  <c r="F441" i="17"/>
  <c r="F440" i="17" s="1"/>
  <c r="F439" i="17" s="1"/>
  <c r="F356" i="17"/>
  <c r="F355" i="17" s="1"/>
  <c r="F354" i="17" s="1"/>
  <c r="F291" i="17"/>
  <c r="F290" i="17" s="1"/>
  <c r="E291" i="17"/>
  <c r="E290" i="17" s="1"/>
  <c r="F322" i="17"/>
  <c r="F321" i="17" s="1"/>
  <c r="F320" i="17" s="1"/>
  <c r="F420" i="17"/>
  <c r="F419" i="17" s="1"/>
  <c r="F418" i="17" s="1"/>
  <c r="F200" i="17"/>
  <c r="F519" i="17"/>
  <c r="F168" i="17"/>
  <c r="F476" i="17" s="1"/>
  <c r="G48" i="18" s="1"/>
  <c r="G49" i="18" s="1"/>
  <c r="F383" i="16"/>
  <c r="F382" i="16" s="1"/>
  <c r="F381" i="16" s="1"/>
  <c r="F458" i="16"/>
  <c r="F457" i="16" s="1"/>
  <c r="F456" i="16" s="1"/>
  <c r="F433" i="16"/>
  <c r="F432" i="16" s="1"/>
  <c r="F431" i="16" s="1"/>
  <c r="G290" i="16"/>
  <c r="G508" i="16" s="1"/>
  <c r="H392" i="17" s="1"/>
  <c r="G246" i="16"/>
  <c r="G245" i="16" s="1"/>
  <c r="G505" i="16" s="1"/>
  <c r="H253" i="17" s="1"/>
  <c r="G383" i="16"/>
  <c r="G382" i="16" s="1"/>
  <c r="G381" i="16" s="1"/>
  <c r="F57" i="16"/>
  <c r="C54" i="15"/>
  <c r="F497" i="16" s="1"/>
  <c r="E272" i="17"/>
  <c r="E271" i="17" s="1"/>
  <c r="E519" i="17"/>
  <c r="E492" i="17"/>
  <c r="G458" i="16"/>
  <c r="G457" i="16" s="1"/>
  <c r="G456" i="16" s="1"/>
  <c r="G57" i="16"/>
  <c r="F290" i="16"/>
  <c r="F508" i="16" s="1"/>
  <c r="G392" i="17" s="1"/>
  <c r="G10" i="16"/>
  <c r="G9" i="16" s="1"/>
  <c r="F146" i="16"/>
  <c r="G433" i="16"/>
  <c r="G432" i="16" s="1"/>
  <c r="G431" i="16" s="1"/>
  <c r="F327" i="16"/>
  <c r="F326" i="16" s="1"/>
  <c r="F509" i="16" s="1"/>
  <c r="G439" i="17" s="1"/>
  <c r="G402" i="16"/>
  <c r="G401" i="16" s="1"/>
  <c r="E18" i="17"/>
  <c r="E479" i="17"/>
  <c r="F55" i="18" s="1"/>
  <c r="F56" i="18" s="1"/>
  <c r="E62" i="17"/>
  <c r="E470" i="17" s="1"/>
  <c r="F36" i="18" s="1"/>
  <c r="F37" i="18" s="1"/>
  <c r="G146" i="16"/>
  <c r="G93" i="16"/>
  <c r="F246" i="16"/>
  <c r="F245" i="16" s="1"/>
  <c r="F505" i="16" s="1"/>
  <c r="G253" i="17" s="1"/>
  <c r="F190" i="16"/>
  <c r="F178" i="16" s="1"/>
  <c r="F504" i="16" s="1"/>
  <c r="G186" i="17" s="1"/>
  <c r="G348" i="16"/>
  <c r="G347" i="16" s="1"/>
  <c r="F348" i="16"/>
  <c r="F347" i="16" s="1"/>
  <c r="E420" i="17"/>
  <c r="E419" i="17" s="1"/>
  <c r="E418" i="17" s="1"/>
  <c r="G190" i="16"/>
  <c r="G178" i="16" s="1"/>
  <c r="G504" i="16" s="1"/>
  <c r="H186" i="17" s="1"/>
  <c r="F492" i="16"/>
  <c r="F494" i="16" s="1"/>
  <c r="F479" i="17"/>
  <c r="F272" i="17"/>
  <c r="F271" i="17" s="1"/>
  <c r="F467" i="17"/>
  <c r="G29" i="18" s="1"/>
  <c r="G30" i="18" s="1"/>
  <c r="F254" i="17"/>
  <c r="F253" i="17" s="1"/>
  <c r="F478" i="17"/>
  <c r="G52" i="18" s="1"/>
  <c r="G53" i="18" s="1"/>
  <c r="F176" i="17"/>
  <c r="F510" i="17"/>
  <c r="F62" i="17"/>
  <c r="E167" i="17"/>
  <c r="E254" i="17"/>
  <c r="E253" i="17" s="1"/>
  <c r="E478" i="17"/>
  <c r="F52" i="18" s="1"/>
  <c r="F53" i="18" s="1"/>
  <c r="E176" i="17"/>
  <c r="E513" i="17"/>
  <c r="F398" i="17" l="1"/>
  <c r="F93" i="16"/>
  <c r="G503" i="16"/>
  <c r="H154" i="17" s="1"/>
  <c r="F503" i="16"/>
  <c r="G154" i="17" s="1"/>
  <c r="F380" i="16"/>
  <c r="F506" i="16" s="1"/>
  <c r="G269" i="17" s="1"/>
  <c r="E531" i="17"/>
  <c r="F466" i="17"/>
  <c r="G24" i="18" s="1"/>
  <c r="G25" i="18" s="1"/>
  <c r="F484" i="17"/>
  <c r="E468" i="17"/>
  <c r="F32" i="18" s="1"/>
  <c r="F33" i="18" s="1"/>
  <c r="F465" i="17"/>
  <c r="G10" i="18" s="1"/>
  <c r="G11" i="18" s="1"/>
  <c r="F392" i="17"/>
  <c r="E533" i="17"/>
  <c r="F66" i="18" s="1"/>
  <c r="F68" i="18" s="1"/>
  <c r="E270" i="17"/>
  <c r="F468" i="17"/>
  <c r="G32" i="18" s="1"/>
  <c r="G33" i="18" s="1"/>
  <c r="E355" i="17"/>
  <c r="E354" i="17" s="1"/>
  <c r="F499" i="17"/>
  <c r="F533" i="17" s="1"/>
  <c r="G66" i="18" s="1"/>
  <c r="G68" i="18" s="1"/>
  <c r="F513" i="17"/>
  <c r="F199" i="17"/>
  <c r="F167" i="17"/>
  <c r="F154" i="17" s="1"/>
  <c r="E61" i="17"/>
  <c r="E12" i="17" s="1"/>
  <c r="F56" i="16"/>
  <c r="F32" i="16" s="1"/>
  <c r="G56" i="16"/>
  <c r="G32" i="16" s="1"/>
  <c r="E392" i="17"/>
  <c r="G380" i="16"/>
  <c r="G379" i="16" s="1"/>
  <c r="G327" i="16"/>
  <c r="G326" i="16" s="1"/>
  <c r="E532" i="17"/>
  <c r="E154" i="17"/>
  <c r="E186" i="17"/>
  <c r="F270" i="17"/>
  <c r="F269" i="17" s="1"/>
  <c r="F470" i="17"/>
  <c r="G36" i="18" s="1"/>
  <c r="G37" i="18" s="1"/>
  <c r="F61" i="17"/>
  <c r="F12" i="17" s="1"/>
  <c r="G500" i="16" l="1"/>
  <c r="G31" i="16"/>
  <c r="G490" i="16" s="1"/>
  <c r="G496" i="16" s="1"/>
  <c r="G498" i="16" s="1"/>
  <c r="F500" i="16"/>
  <c r="G12" i="17" s="1"/>
  <c r="F31" i="16"/>
  <c r="F379" i="16"/>
  <c r="E269" i="17"/>
  <c r="G270" i="17" s="1"/>
  <c r="F532" i="17"/>
  <c r="E465" i="17"/>
  <c r="F10" i="18" s="1"/>
  <c r="F11" i="18" s="1"/>
  <c r="F471" i="17"/>
  <c r="G39" i="18" s="1"/>
  <c r="G40" i="18" s="1"/>
  <c r="F198" i="17"/>
  <c r="F186" i="17" s="1"/>
  <c r="G506" i="16"/>
  <c r="H269" i="17" s="1"/>
  <c r="G509" i="16"/>
  <c r="H439" i="17" s="1"/>
  <c r="F511" i="16"/>
  <c r="G460" i="17" s="1"/>
  <c r="F485" i="17"/>
  <c r="F490" i="16" l="1"/>
  <c r="F496" i="16" s="1"/>
  <c r="F498" i="16" s="1"/>
  <c r="F535" i="17"/>
  <c r="E485" i="17"/>
  <c r="E535" i="17" s="1"/>
  <c r="G511" i="16"/>
  <c r="H460" i="17" s="1"/>
  <c r="F462" i="17" s="1"/>
  <c r="F487" i="17"/>
  <c r="E487" i="17" l="1"/>
  <c r="C53" i="8"/>
  <c r="E477" i="9" l="1"/>
  <c r="E476" i="9" s="1"/>
  <c r="E132" i="9"/>
  <c r="E130" i="9"/>
  <c r="E129" i="9" l="1"/>
  <c r="F338" i="1"/>
  <c r="F337" i="1" s="1"/>
  <c r="F125" i="1"/>
  <c r="F123" i="1"/>
  <c r="F122" i="1" l="1"/>
  <c r="C36" i="8" l="1"/>
  <c r="C58" i="8" l="1"/>
  <c r="C55" i="8"/>
  <c r="C49" i="8"/>
  <c r="C51" i="8"/>
  <c r="C47" i="8"/>
  <c r="C45" i="8"/>
  <c r="C30" i="8"/>
  <c r="E127" i="9" l="1"/>
  <c r="E59" i="9" l="1"/>
  <c r="E58" i="9" s="1"/>
  <c r="E56" i="9"/>
  <c r="E55" i="9" s="1"/>
  <c r="E53" i="9"/>
  <c r="E51" i="9"/>
  <c r="E49" i="9"/>
  <c r="E44" i="9"/>
  <c r="E43" i="9" s="1"/>
  <c r="E38" i="9"/>
  <c r="E36" i="9"/>
  <c r="E31" i="9"/>
  <c r="E30" i="9" s="1"/>
  <c r="E28" i="9"/>
  <c r="E26" i="9"/>
  <c r="E24" i="9"/>
  <c r="E21" i="9"/>
  <c r="E20" i="9" s="1"/>
  <c r="E16" i="9"/>
  <c r="E495" i="9"/>
  <c r="E493" i="9"/>
  <c r="E499" i="9"/>
  <c r="E498" i="9" s="1"/>
  <c r="E502" i="9"/>
  <c r="E501" i="9" s="1"/>
  <c r="E486" i="9"/>
  <c r="E485" i="9" s="1"/>
  <c r="E472" i="9"/>
  <c r="E471" i="9" s="1"/>
  <c r="E451" i="9"/>
  <c r="E450" i="9" s="1"/>
  <c r="E449" i="9" s="1"/>
  <c r="E465" i="9"/>
  <c r="E464" i="9" s="1"/>
  <c r="E463" i="9" s="1"/>
  <c r="E461" i="9"/>
  <c r="E460" i="9" s="1"/>
  <c r="E459" i="9" s="1"/>
  <c r="E456" i="9"/>
  <c r="E455" i="9" s="1"/>
  <c r="E432" i="9"/>
  <c r="E431" i="9" s="1"/>
  <c r="E430" i="9" s="1"/>
  <c r="E559" i="9" s="1"/>
  <c r="E425" i="9"/>
  <c r="E424" i="9" s="1"/>
  <c r="E422" i="9"/>
  <c r="E421" i="9" s="1"/>
  <c r="E420" i="9" s="1"/>
  <c r="E415" i="9"/>
  <c r="E414" i="9" s="1"/>
  <c r="E412" i="9"/>
  <c r="E410" i="9"/>
  <c r="E408" i="9"/>
  <c r="E405" i="9"/>
  <c r="E403" i="9"/>
  <c r="E401" i="9"/>
  <c r="E372" i="9"/>
  <c r="E371" i="9" s="1"/>
  <c r="E370" i="9" s="1"/>
  <c r="E369" i="9" s="1"/>
  <c r="E395" i="9"/>
  <c r="E394" i="9" s="1"/>
  <c r="E393" i="9" s="1"/>
  <c r="E555" i="9" s="1"/>
  <c r="E391" i="9"/>
  <c r="E389" i="9"/>
  <c r="E383" i="9"/>
  <c r="E382" i="9" s="1"/>
  <c r="E381" i="9" s="1"/>
  <c r="E367" i="9"/>
  <c r="E366" i="9" s="1"/>
  <c r="E364" i="9"/>
  <c r="E363" i="9" s="1"/>
  <c r="E360" i="9"/>
  <c r="E359" i="9" s="1"/>
  <c r="E358" i="9" s="1"/>
  <c r="E551" i="9" s="1"/>
  <c r="E349" i="9"/>
  <c r="E348" i="9" s="1"/>
  <c r="E343" i="9"/>
  <c r="E342" i="9" s="1"/>
  <c r="E340" i="9"/>
  <c r="E339" i="9" s="1"/>
  <c r="E333" i="9"/>
  <c r="E332" i="9" s="1"/>
  <c r="E330" i="9"/>
  <c r="E329" i="9" s="1"/>
  <c r="E313" i="9"/>
  <c r="E294" i="9"/>
  <c r="E293" i="9" s="1"/>
  <c r="E291" i="9"/>
  <c r="E301" i="9"/>
  <c r="E300" i="9" s="1"/>
  <c r="E283" i="9"/>
  <c r="E282" i="9" s="1"/>
  <c r="E281" i="9" s="1"/>
  <c r="E575" i="9" s="1"/>
  <c r="E278" i="9"/>
  <c r="E277" i="9" s="1"/>
  <c r="E276" i="9" s="1"/>
  <c r="E561" i="9" s="1"/>
  <c r="E233" i="9"/>
  <c r="E232" i="9" s="1"/>
  <c r="E228" i="9" s="1"/>
  <c r="E214" i="9"/>
  <c r="E213" i="9" s="1"/>
  <c r="E211" i="9"/>
  <c r="E210" i="9" s="1"/>
  <c r="E208" i="9"/>
  <c r="E207" i="9" s="1"/>
  <c r="E197" i="9"/>
  <c r="E196" i="9" s="1"/>
  <c r="E195" i="9" s="1"/>
  <c r="E190" i="9"/>
  <c r="E189" i="9" s="1"/>
  <c r="E188" i="9" s="1"/>
  <c r="E578" i="9" s="1"/>
  <c r="E186" i="9"/>
  <c r="E185" i="9" s="1"/>
  <c r="E184" i="9" s="1"/>
  <c r="E577" i="9" s="1"/>
  <c r="E168" i="9"/>
  <c r="E167" i="9" s="1"/>
  <c r="E166" i="9" s="1"/>
  <c r="E165" i="9" s="1"/>
  <c r="E164" i="9" s="1"/>
  <c r="E325" i="9" l="1"/>
  <c r="E338" i="9"/>
  <c r="E386" i="9"/>
  <c r="E385" i="9" s="1"/>
  <c r="E549" i="9" s="1"/>
  <c r="E206" i="9"/>
  <c r="E205" i="9" s="1"/>
  <c r="E419" i="9"/>
  <c r="E522" i="9" s="1"/>
  <c r="E548" i="9"/>
  <c r="E547" i="9"/>
  <c r="E48" i="9"/>
  <c r="E227" i="9"/>
  <c r="E226" i="9" s="1"/>
  <c r="E475" i="9"/>
  <c r="E474" i="9" s="1"/>
  <c r="E35" i="9"/>
  <c r="E34" i="9" s="1"/>
  <c r="E194" i="9"/>
  <c r="E193" i="9" s="1"/>
  <c r="E458" i="9"/>
  <c r="E530" i="9" s="1"/>
  <c r="E47" i="8" s="1"/>
  <c r="E572" i="9"/>
  <c r="E280" i="9"/>
  <c r="E533" i="9" s="1"/>
  <c r="E53" i="8" s="1"/>
  <c r="E558" i="9"/>
  <c r="E454" i="9"/>
  <c r="E453" i="9" s="1"/>
  <c r="E525" i="9" s="1"/>
  <c r="E564" i="9"/>
  <c r="E448" i="9"/>
  <c r="E556" i="9"/>
  <c r="E23" i="9"/>
  <c r="E19" i="9" s="1"/>
  <c r="E18" i="9" s="1"/>
  <c r="E492" i="9"/>
  <c r="E491" i="9" s="1"/>
  <c r="E562" i="9" s="1"/>
  <c r="E407" i="9"/>
  <c r="E497" i="9"/>
  <c r="E470" i="9"/>
  <c r="E546" i="9" s="1"/>
  <c r="E400" i="9"/>
  <c r="E362" i="9"/>
  <c r="E552" i="9" s="1"/>
  <c r="E183" i="9"/>
  <c r="E96" i="9"/>
  <c r="E94" i="9"/>
  <c r="E89" i="9"/>
  <c r="E88" i="9" s="1"/>
  <c r="E81" i="9"/>
  <c r="E80" i="9" s="1"/>
  <c r="E79" i="9" s="1"/>
  <c r="E76" i="9"/>
  <c r="E74" i="9"/>
  <c r="E72" i="9"/>
  <c r="E65" i="9"/>
  <c r="E64" i="9" s="1"/>
  <c r="E324" i="9" l="1"/>
  <c r="E323" i="9" s="1"/>
  <c r="E322" i="9" s="1"/>
  <c r="E47" i="9"/>
  <c r="E46" i="9" s="1"/>
  <c r="E357" i="9"/>
  <c r="E356" i="9" s="1"/>
  <c r="E355" i="9" s="1"/>
  <c r="E568" i="9"/>
  <c r="E33" i="9"/>
  <c r="E93" i="9"/>
  <c r="E92" i="9" s="1"/>
  <c r="E91" i="9" s="1"/>
  <c r="E535" i="9" s="1"/>
  <c r="E58" i="8" s="1"/>
  <c r="E78" i="9"/>
  <c r="E528" i="9" s="1"/>
  <c r="E570" i="9"/>
  <c r="E469" i="9"/>
  <c r="E468" i="9" s="1"/>
  <c r="E467" i="9" s="1"/>
  <c r="E380" i="9"/>
  <c r="E379" i="9" s="1"/>
  <c r="E378" i="9" s="1"/>
  <c r="E490" i="9"/>
  <c r="E489" i="9" s="1"/>
  <c r="E563" i="9"/>
  <c r="E418" i="9"/>
  <c r="E417" i="9" s="1"/>
  <c r="E557" i="9"/>
  <c r="E447" i="9"/>
  <c r="E399" i="9"/>
  <c r="E554" i="9" s="1"/>
  <c r="E182" i="9"/>
  <c r="E534" i="9"/>
  <c r="E55" i="8" s="1"/>
  <c r="E84" i="9"/>
  <c r="E71" i="9"/>
  <c r="E70" i="9" s="1"/>
  <c r="E566" i="9" s="1"/>
  <c r="E579" i="9" l="1"/>
  <c r="E83" i="9"/>
  <c r="E524" i="9"/>
  <c r="E398" i="9"/>
  <c r="E397" i="9" s="1"/>
  <c r="C29" i="4" l="1"/>
  <c r="F423" i="1" l="1"/>
  <c r="F422" i="1" s="1"/>
  <c r="F92" i="1"/>
  <c r="F545" i="1" l="1"/>
  <c r="F544" i="1" s="1"/>
  <c r="F538" i="1"/>
  <c r="F537" i="1" s="1"/>
  <c r="F531" i="1"/>
  <c r="F530" i="1" s="1"/>
  <c r="F528" i="1"/>
  <c r="F526" i="1"/>
  <c r="F524" i="1"/>
  <c r="F521" i="1"/>
  <c r="F519" i="1"/>
  <c r="F517" i="1"/>
  <c r="F511" i="1"/>
  <c r="F510" i="1" s="1"/>
  <c r="F509" i="1" s="1"/>
  <c r="F507" i="1"/>
  <c r="F505" i="1"/>
  <c r="F499" i="1"/>
  <c r="F498" i="1" s="1"/>
  <c r="F497" i="1" s="1"/>
  <c r="F492" i="1"/>
  <c r="F491" i="1" s="1"/>
  <c r="F489" i="1"/>
  <c r="F488" i="1" s="1"/>
  <c r="F485" i="1"/>
  <c r="F484" i="1" s="1"/>
  <c r="F483" i="1" s="1"/>
  <c r="F468" i="1"/>
  <c r="F467" i="1" s="1"/>
  <c r="F465" i="1"/>
  <c r="F464" i="1" s="1"/>
  <c r="F458" i="1"/>
  <c r="F457" i="1" s="1"/>
  <c r="F455" i="1"/>
  <c r="F454" i="1" s="1"/>
  <c r="F426" i="1"/>
  <c r="F425" i="1" s="1"/>
  <c r="F438" i="1"/>
  <c r="F437" i="1" s="1"/>
  <c r="F421" i="1" s="1"/>
  <c r="F419" i="1"/>
  <c r="F418" i="1" s="1"/>
  <c r="F416" i="1"/>
  <c r="F415" i="1" s="1"/>
  <c r="F407" i="1"/>
  <c r="F406" i="1" s="1"/>
  <c r="F405" i="1" s="1"/>
  <c r="F403" i="1"/>
  <c r="F402" i="1" s="1"/>
  <c r="F401" i="1" s="1"/>
  <c r="F400" i="1" s="1"/>
  <c r="F397" i="1"/>
  <c r="F396" i="1" s="1"/>
  <c r="F395" i="1" s="1"/>
  <c r="F394" i="1" s="1"/>
  <c r="F392" i="1"/>
  <c r="F391" i="1" s="1"/>
  <c r="F389" i="1"/>
  <c r="F387" i="1"/>
  <c r="F385" i="1"/>
  <c r="F382" i="1"/>
  <c r="F381" i="1" s="1"/>
  <c r="F375" i="1"/>
  <c r="F374" i="1" s="1"/>
  <c r="F373" i="1" s="1"/>
  <c r="F360" i="1"/>
  <c r="F359" i="1" s="1"/>
  <c r="F356" i="1"/>
  <c r="F354" i="1"/>
  <c r="F363" i="1"/>
  <c r="F362" i="1" s="1"/>
  <c r="F347" i="1"/>
  <c r="F346" i="1" s="1"/>
  <c r="F332" i="1"/>
  <c r="F331" i="1" s="1"/>
  <c r="F330" i="1" s="1"/>
  <c r="F328" i="1"/>
  <c r="F327" i="1" s="1"/>
  <c r="F326" i="1" s="1"/>
  <c r="F325" i="1" s="1"/>
  <c r="F576" i="1" s="1"/>
  <c r="F323" i="1"/>
  <c r="F322" i="1" s="1"/>
  <c r="F321" i="1" s="1"/>
  <c r="F320" i="1" s="1"/>
  <c r="F571" i="1" s="1"/>
  <c r="F317" i="1"/>
  <c r="F316" i="1" s="1"/>
  <c r="F315" i="1" s="1"/>
  <c r="F314" i="1" s="1"/>
  <c r="F304" i="1"/>
  <c r="F303" i="1" s="1"/>
  <c r="F302" i="1" s="1"/>
  <c r="F294" i="1"/>
  <c r="F293" i="1" s="1"/>
  <c r="F300" i="1"/>
  <c r="F299" i="1" s="1"/>
  <c r="F292" i="1" s="1"/>
  <c r="F283" i="1"/>
  <c r="F282" i="1" s="1"/>
  <c r="F276" i="1"/>
  <c r="F275" i="1" s="1"/>
  <c r="F271" i="1"/>
  <c r="F270" i="1" s="1"/>
  <c r="F269" i="1" s="1"/>
  <c r="F267" i="1"/>
  <c r="F266" i="1" s="1"/>
  <c r="F265" i="1" s="1"/>
  <c r="F260" i="1"/>
  <c r="F259" i="1" s="1"/>
  <c r="F255" i="1" s="1"/>
  <c r="F226" i="1"/>
  <c r="F225" i="1" s="1"/>
  <c r="F221" i="1" s="1"/>
  <c r="F207" i="1"/>
  <c r="F206" i="1" s="1"/>
  <c r="F204" i="1"/>
  <c r="F203" i="1" s="1"/>
  <c r="F201" i="1"/>
  <c r="F200" i="1" s="1"/>
  <c r="F190" i="1"/>
  <c r="F189" i="1" s="1"/>
  <c r="F183" i="1"/>
  <c r="F182" i="1" s="1"/>
  <c r="F181" i="1" s="1"/>
  <c r="F179" i="1"/>
  <c r="F178" i="1" s="1"/>
  <c r="F177" i="1" s="1"/>
  <c r="F173" i="1"/>
  <c r="F172" i="1" s="1"/>
  <c r="F167" i="1"/>
  <c r="F166" i="1" s="1"/>
  <c r="F161" i="1"/>
  <c r="F160" i="1" s="1"/>
  <c r="F155" i="1"/>
  <c r="F154" i="1" s="1"/>
  <c r="F152" i="1" s="1"/>
  <c r="F151" i="1" s="1"/>
  <c r="F143" i="1"/>
  <c r="F142" i="1" s="1"/>
  <c r="F141" i="1" s="1"/>
  <c r="F140" i="1" s="1"/>
  <c r="F120" i="1"/>
  <c r="F118" i="1"/>
  <c r="F115" i="1"/>
  <c r="F113" i="1"/>
  <c r="F110" i="1"/>
  <c r="F108" i="1"/>
  <c r="F128" i="1"/>
  <c r="F127" i="1" s="1"/>
  <c r="F101" i="1"/>
  <c r="F100" i="1" s="1"/>
  <c r="F98" i="1"/>
  <c r="F96" i="1"/>
  <c r="F90" i="1"/>
  <c r="F89" i="1" s="1"/>
  <c r="F88" i="1" s="1"/>
  <c r="F87" i="1" s="1"/>
  <c r="F85" i="1"/>
  <c r="F84" i="1" s="1"/>
  <c r="F82" i="1"/>
  <c r="F81" i="1" s="1"/>
  <c r="F77" i="1"/>
  <c r="F76" i="1" s="1"/>
  <c r="F75" i="1" s="1"/>
  <c r="F74" i="1" s="1"/>
  <c r="F574" i="1" s="1"/>
  <c r="F72" i="1"/>
  <c r="F70" i="1"/>
  <c r="F68" i="1"/>
  <c r="F64" i="1"/>
  <c r="F63" i="1" s="1"/>
  <c r="F61" i="1"/>
  <c r="F60" i="1" s="1"/>
  <c r="F55" i="1"/>
  <c r="F54" i="1" s="1"/>
  <c r="F53" i="1" s="1"/>
  <c r="F52" i="1" s="1"/>
  <c r="F50" i="1"/>
  <c r="F49" i="1" s="1"/>
  <c r="F47" i="1" s="1"/>
  <c r="F46" i="1" s="1"/>
  <c r="F44" i="1"/>
  <c r="F37" i="1"/>
  <c r="F36" i="1" s="1"/>
  <c r="F30" i="1"/>
  <c r="F29" i="1" s="1"/>
  <c r="F28" i="1" s="1"/>
  <c r="F27" i="1" s="1"/>
  <c r="F25" i="1"/>
  <c r="F24" i="1" s="1"/>
  <c r="F23" i="1" s="1"/>
  <c r="F22" i="1" s="1"/>
  <c r="F19" i="1"/>
  <c r="F17" i="1"/>
  <c r="F15" i="1"/>
  <c r="F463" i="1" l="1"/>
  <c r="F450" i="1"/>
  <c r="F414" i="1"/>
  <c r="F413" i="1" s="1"/>
  <c r="F502" i="1"/>
  <c r="F165" i="1"/>
  <c r="F291" i="1"/>
  <c r="F290" i="1" s="1"/>
  <c r="F289" i="1" s="1"/>
  <c r="F561" i="1" s="1"/>
  <c r="F199" i="1"/>
  <c r="F198" i="1" s="1"/>
  <c r="F139" i="1"/>
  <c r="F556" i="1" s="1"/>
  <c r="F164" i="1"/>
  <c r="F578" i="1" s="1"/>
  <c r="F220" i="1"/>
  <c r="F219" i="1" s="1"/>
  <c r="F523" i="1"/>
  <c r="F336" i="1"/>
  <c r="F335" i="1" s="1"/>
  <c r="F334" i="1" s="1"/>
  <c r="F21" i="1"/>
  <c r="F358" i="1"/>
  <c r="F188" i="1"/>
  <c r="F187" i="1" s="1"/>
  <c r="F186" i="1" s="1"/>
  <c r="F35" i="1"/>
  <c r="F34" i="1" s="1"/>
  <c r="F281" i="1"/>
  <c r="F280" i="1" s="1"/>
  <c r="F568" i="1" s="1"/>
  <c r="F319" i="1"/>
  <c r="F80" i="1"/>
  <c r="F79" i="1" s="1"/>
  <c r="F176" i="1"/>
  <c r="F580" i="1" s="1"/>
  <c r="F59" i="1"/>
  <c r="F264" i="1"/>
  <c r="F569" i="1" s="1"/>
  <c r="F536" i="1"/>
  <c r="F535" i="1" s="1"/>
  <c r="F534" i="1" s="1"/>
  <c r="F487" i="1"/>
  <c r="F482" i="1" s="1"/>
  <c r="F372" i="1"/>
  <c r="F371" i="1" s="1"/>
  <c r="F370" i="1" s="1"/>
  <c r="F564" i="1" s="1"/>
  <c r="F158" i="1"/>
  <c r="F157" i="1" s="1"/>
  <c r="F159" i="1"/>
  <c r="F95" i="1"/>
  <c r="F107" i="1"/>
  <c r="F516" i="1"/>
  <c r="G409" i="1" s="1"/>
  <c r="F67" i="1"/>
  <c r="F66" i="1" s="1"/>
  <c r="F353" i="1"/>
  <c r="F352" i="1" s="1"/>
  <c r="F112" i="1"/>
  <c r="F384" i="1"/>
  <c r="F380" i="1" s="1"/>
  <c r="F379" i="1" s="1"/>
  <c r="F14" i="1"/>
  <c r="F399" i="1"/>
  <c r="F254" i="1"/>
  <c r="F253" i="1" s="1"/>
  <c r="F274" i="1"/>
  <c r="F273" i="1" s="1"/>
  <c r="F579" i="1" s="1"/>
  <c r="F117" i="1"/>
  <c r="F103" i="1" s="1"/>
  <c r="F42" i="1"/>
  <c r="F41" i="1" s="1"/>
  <c r="F40" i="1" s="1"/>
  <c r="F39" i="1" s="1"/>
  <c r="F48" i="1"/>
  <c r="F153" i="1"/>
  <c r="F577" i="1" l="1"/>
  <c r="G32" i="1"/>
  <c r="F94" i="1"/>
  <c r="F581" i="1"/>
  <c r="F573" i="1"/>
  <c r="F449" i="1"/>
  <c r="F448" i="1" s="1"/>
  <c r="F58" i="1"/>
  <c r="F572" i="1" s="1"/>
  <c r="F412" i="1"/>
  <c r="F351" i="1"/>
  <c r="F570" i="1" s="1"/>
  <c r="F313" i="1"/>
  <c r="F13" i="1"/>
  <c r="F589" i="1"/>
  <c r="F279" i="1"/>
  <c r="F278" i="1" s="1"/>
  <c r="F175" i="1"/>
  <c r="F163" i="1"/>
  <c r="F263" i="1"/>
  <c r="F262" i="1" s="1"/>
  <c r="F559" i="1" s="1"/>
  <c r="F543" i="1"/>
  <c r="F542" i="1" s="1"/>
  <c r="F541" i="1" s="1"/>
  <c r="F540" i="1" s="1"/>
  <c r="F533" i="1" s="1"/>
  <c r="F515" i="1"/>
  <c r="F514" i="1" s="1"/>
  <c r="F513" i="1" s="1"/>
  <c r="F501" i="1"/>
  <c r="F481" i="1"/>
  <c r="F480" i="1" s="1"/>
  <c r="F378" i="1"/>
  <c r="F377" i="1" s="1"/>
  <c r="F585" i="1" l="1"/>
  <c r="F411" i="1"/>
  <c r="F350" i="1"/>
  <c r="F349" i="1" s="1"/>
  <c r="F563" i="1" s="1"/>
  <c r="F562" i="1"/>
  <c r="F150" i="1"/>
  <c r="F447" i="1"/>
  <c r="F12" i="1"/>
  <c r="F11" i="1" s="1"/>
  <c r="F10" i="1" s="1"/>
  <c r="F197" i="1"/>
  <c r="F185" i="1" s="1"/>
  <c r="F558" i="1" s="1"/>
  <c r="F57" i="1"/>
  <c r="F33" i="1" s="1"/>
  <c r="F496" i="1"/>
  <c r="F495" i="1" s="1"/>
  <c r="F494" i="1" s="1"/>
  <c r="C23" i="4"/>
  <c r="F557" i="1" l="1"/>
  <c r="F32" i="1"/>
  <c r="F567" i="1"/>
  <c r="F586" i="1" s="1"/>
  <c r="F410" i="1"/>
  <c r="F560" i="1" s="1"/>
  <c r="F554" i="1"/>
  <c r="G12" i="9" s="1"/>
  <c r="F409" i="1" l="1"/>
  <c r="F547" i="1" s="1"/>
  <c r="E267" i="9" l="1"/>
  <c r="E266" i="9" s="1"/>
  <c r="E262" i="9" s="1"/>
  <c r="E102" i="9"/>
  <c r="C33" i="8" l="1"/>
  <c r="E135" i="9" l="1"/>
  <c r="E134" i="9" s="1"/>
  <c r="E261" i="9" l="1"/>
  <c r="E260" i="9" s="1"/>
  <c r="E298" i="9" l="1"/>
  <c r="E297" i="9" s="1"/>
  <c r="E180" i="9"/>
  <c r="E179" i="9" s="1"/>
  <c r="C21" i="4" l="1"/>
  <c r="E312" i="9" l="1"/>
  <c r="E108" i="9"/>
  <c r="E107" i="9" s="1"/>
  <c r="E296" i="9" l="1"/>
  <c r="E545" i="9" s="1"/>
  <c r="E42" i="9"/>
  <c r="E41" i="9" s="1"/>
  <c r="E40" i="9" l="1"/>
  <c r="E105" i="9"/>
  <c r="E104" i="9" s="1"/>
  <c r="E274" i="9" l="1"/>
  <c r="E273" i="9" s="1"/>
  <c r="E272" i="9" s="1"/>
  <c r="E271" i="9" l="1"/>
  <c r="E523" i="9" s="1"/>
  <c r="E560" i="9"/>
  <c r="C31" i="4"/>
  <c r="E270" i="9" l="1"/>
  <c r="E269" i="9" s="1"/>
  <c r="C26" i="8"/>
  <c r="E514" i="9"/>
  <c r="E513" i="9" s="1"/>
  <c r="E445" i="9"/>
  <c r="E444" i="9" s="1"/>
  <c r="E443" i="9" s="1"/>
  <c r="E442" i="9" s="1"/>
  <c r="E290" i="9"/>
  <c r="E289" i="9" s="1"/>
  <c r="E174" i="9"/>
  <c r="E173" i="9" s="1"/>
  <c r="E172" i="9" s="1"/>
  <c r="E162" i="9"/>
  <c r="E161" i="9" s="1"/>
  <c r="E160" i="9" s="1"/>
  <c r="E159" i="9" s="1"/>
  <c r="E150" i="9"/>
  <c r="E149" i="9" s="1"/>
  <c r="E148" i="9" s="1"/>
  <c r="E147" i="9" s="1"/>
  <c r="E146" i="9" s="1"/>
  <c r="E125" i="9"/>
  <c r="E122" i="9"/>
  <c r="E120" i="9"/>
  <c r="E117" i="9"/>
  <c r="E115" i="9"/>
  <c r="E100" i="9"/>
  <c r="E99" i="9" s="1"/>
  <c r="E68" i="9"/>
  <c r="E67" i="9" s="1"/>
  <c r="E63" i="9" s="1"/>
  <c r="E62" i="9" s="1"/>
  <c r="E15" i="9"/>
  <c r="E14" i="9" s="1"/>
  <c r="C27" i="4"/>
  <c r="C14" i="4"/>
  <c r="C12" i="4"/>
  <c r="C10" i="4"/>
  <c r="C9" i="4" s="1"/>
  <c r="C11" i="3"/>
  <c r="C14" i="3" s="1"/>
  <c r="E544" i="9" l="1"/>
  <c r="E288" i="9"/>
  <c r="E287" i="9" s="1"/>
  <c r="E286" i="9" s="1"/>
  <c r="E527" i="9"/>
  <c r="E567" i="9"/>
  <c r="E526" i="9"/>
  <c r="E565" i="9"/>
  <c r="E13" i="9"/>
  <c r="C9" i="8"/>
  <c r="C69" i="8" s="1"/>
  <c r="E33" i="8"/>
  <c r="E45" i="8"/>
  <c r="E158" i="9"/>
  <c r="E512" i="9"/>
  <c r="E573" i="9" s="1"/>
  <c r="E124" i="9"/>
  <c r="E119" i="9"/>
  <c r="E114" i="9"/>
  <c r="E110" i="9" l="1"/>
  <c r="E98" i="9"/>
  <c r="E584" i="9" s="1"/>
  <c r="F549" i="1"/>
  <c r="F551" i="1" s="1"/>
  <c r="E204" i="9"/>
  <c r="F591" i="1"/>
  <c r="E521" i="9"/>
  <c r="E9" i="8" s="1"/>
  <c r="E511" i="9"/>
  <c r="E531" i="9" s="1"/>
  <c r="E49" i="8" s="1"/>
  <c r="E171" i="9"/>
  <c r="E170" i="9" s="1"/>
  <c r="E157" i="9" s="1"/>
  <c r="E574" i="9"/>
  <c r="G583" i="9" s="1"/>
  <c r="E36" i="8"/>
  <c r="E38" i="8"/>
  <c r="E441" i="9"/>
  <c r="E26" i="8"/>
  <c r="E30" i="8"/>
  <c r="E488" i="9"/>
  <c r="E61" i="9" l="1"/>
  <c r="E12" i="9" s="1"/>
  <c r="E539" i="9"/>
  <c r="E585" i="9"/>
  <c r="F552" i="1"/>
  <c r="E532" i="9"/>
  <c r="E51" i="8" s="1"/>
  <c r="E510" i="9"/>
  <c r="E509" i="9" s="1"/>
  <c r="F593" i="1"/>
  <c r="E41" i="8"/>
  <c r="E285" i="9"/>
  <c r="E192" i="9"/>
  <c r="E69" i="8" l="1"/>
  <c r="G69" i="8"/>
  <c r="E540" i="9"/>
  <c r="F71" i="8" l="1"/>
  <c r="E518" i="9"/>
  <c r="E586" i="9"/>
  <c r="E542" i="9"/>
  <c r="F565" i="1"/>
  <c r="G586" i="1" s="1"/>
</calcChain>
</file>

<file path=xl/sharedStrings.xml><?xml version="1.0" encoding="utf-8"?>
<sst xmlns="http://schemas.openxmlformats.org/spreadsheetml/2006/main" count="9710" uniqueCount="747">
  <si>
    <t>Наименование показателей</t>
  </si>
  <si>
    <t>Вед.</t>
  </si>
  <si>
    <t>Разд.</t>
  </si>
  <si>
    <t>Ц.ст.</t>
  </si>
  <si>
    <t>Расх.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</si>
  <si>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</si>
  <si>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</si>
  <si>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</si>
  <si>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</si>
  <si>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</si>
  <si>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</si>
  <si>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</si>
  <si>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</si>
  <si>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</si>
  <si>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</si>
  <si>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</si>
  <si>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</si>
  <si>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</si>
  <si>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</si>
  <si>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</si>
  <si>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</si>
  <si>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</si>
  <si>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</si>
  <si>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</si>
  <si>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</si>
  <si>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</si>
  <si>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0200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</si>
  <si>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</si>
  <si>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</si>
  <si>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</si>
  <si>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</si>
  <si>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</si>
  <si>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</si>
  <si>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</si>
  <si>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</si>
  <si>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</si>
  <si>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</si>
  <si>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</si>
  <si>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</si>
  <si>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</si>
  <si>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</si>
  <si>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</si>
  <si>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</si>
  <si>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</si>
  <si>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</si>
  <si>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</si>
  <si>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</si>
  <si>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</si>
  <si>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</si>
  <si>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</si>
  <si>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</si>
  <si>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</si>
  <si>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 xml:space="preserve"> 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</si>
  <si>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</si>
  <si>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</si>
  <si>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</si>
  <si>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</si>
  <si>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</si>
  <si>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</si>
  <si>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</si>
  <si>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</si>
  <si>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</si>
  <si>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</si>
  <si>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</si>
  <si>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</si>
  <si>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</si>
  <si>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</si>
  <si>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</si>
  <si>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</si>
  <si>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</si>
  <si>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</si>
  <si>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</si>
  <si>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</si>
  <si>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</si>
  <si>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</si>
  <si>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</si>
  <si>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</si>
  <si>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</si>
  <si>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</si>
  <si>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</si>
  <si>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</si>
  <si>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</si>
  <si>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</si>
  <si>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</si>
  <si>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</si>
  <si>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</si>
  <si>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</si>
  <si>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</si>
  <si>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</si>
  <si>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</si>
  <si>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</si>
  <si>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</si>
  <si>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</si>
  <si>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</si>
  <si>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</si>
  <si>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</si>
  <si>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</si>
  <si>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</si>
  <si>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</si>
  <si>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</si>
  <si>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</si>
  <si>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</si>
  <si>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</si>
  <si>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</si>
  <si>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</si>
  <si>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</si>
  <si>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</si>
  <si>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</si>
  <si>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</si>
  <si>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</si>
  <si>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</si>
  <si>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</si>
  <si>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</si>
  <si>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</si>
  <si>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</si>
  <si>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</si>
  <si>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</si>
  <si>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</si>
  <si>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</si>
  <si>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</si>
  <si>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</si>
  <si>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</si>
  <si>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</si>
  <si>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</si>
  <si>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</si>
  <si>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</si>
  <si>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ВСЕГО</t>
  </si>
  <si>
    <t>0000000000</t>
  </si>
  <si>
    <t>9900000000</t>
  </si>
  <si>
    <t>0600000000</t>
  </si>
  <si>
    <t>0500000000</t>
  </si>
  <si>
    <t>0696470010</t>
  </si>
  <si>
    <t>0800000000</t>
  </si>
  <si>
    <t>Непрограммные направления деятельности органов местного самоуправления</t>
  </si>
  <si>
    <t>9909920060</t>
  </si>
  <si>
    <t>0700000000</t>
  </si>
  <si>
    <t>0300000000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</si>
  <si>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</si>
  <si>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</si>
  <si>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</si>
  <si>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</si>
  <si>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</si>
  <si>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</si>
  <si>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</si>
  <si>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9909910050</t>
  </si>
  <si>
    <t>0111170020</t>
  </si>
  <si>
    <t>0111193070</t>
  </si>
  <si>
    <t>0120000000</t>
  </si>
  <si>
    <t>0121170030</t>
  </si>
  <si>
    <t>0121193060</t>
  </si>
  <si>
    <t>0130000000</t>
  </si>
  <si>
    <t>0131220500</t>
  </si>
  <si>
    <t>0131170040</t>
  </si>
  <si>
    <t>0121493080</t>
  </si>
  <si>
    <t>0191220160</t>
  </si>
  <si>
    <t>0191170010</t>
  </si>
  <si>
    <t>0191170070</t>
  </si>
  <si>
    <t>0111393090</t>
  </si>
  <si>
    <t>Источники</t>
  </si>
  <si>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</si>
  <si>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</si>
  <si>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</si>
  <si>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</si>
  <si>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</si>
  <si>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Итого источников 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</si>
  <si>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</si>
  <si>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</si>
  <si>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</si>
  <si>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</si>
  <si>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</si>
  <si>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</si>
  <si>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</si>
  <si>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</si>
  <si>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</si>
  <si>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</si>
  <si>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</si>
  <si>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</si>
  <si>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</si>
  <si>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</si>
  <si>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</si>
  <si>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</si>
  <si>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</si>
  <si>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</si>
  <si>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</si>
  <si>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</si>
  <si>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</si>
  <si>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</si>
  <si>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</si>
  <si>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</si>
  <si>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</si>
  <si>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</si>
  <si>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</si>
  <si>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</si>
  <si>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</si>
  <si>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</si>
  <si>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</si>
  <si>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</si>
  <si>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Распределение</t>
  </si>
  <si>
    <t xml:space="preserve">Сумма </t>
  </si>
  <si>
    <t>НЕПРОГРАММНЫЕ РАСХОДЫ</t>
  </si>
  <si>
    <t>Руководитель контрольно -счетной палаты</t>
  </si>
  <si>
    <t>0400000000</t>
  </si>
  <si>
    <t>0494120170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</si>
  <si>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</si>
  <si>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</si>
  <si>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</si>
  <si>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</si>
  <si>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</si>
  <si>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</si>
  <si>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</si>
  <si>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</si>
  <si>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</si>
  <si>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</si>
  <si>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</si>
  <si>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</si>
  <si>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</si>
  <si>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</si>
  <si>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</si>
  <si>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</si>
  <si>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</si>
  <si>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</si>
  <si>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</si>
  <si>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</si>
  <si>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</si>
  <si>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</si>
  <si>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</si>
  <si>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</si>
  <si>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</si>
  <si>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</si>
  <si>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</si>
  <si>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</si>
  <si>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</si>
  <si>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0494100000</t>
  </si>
  <si>
    <t>0696400000</t>
  </si>
  <si>
    <t>0797400000</t>
  </si>
  <si>
    <t>0898100000</t>
  </si>
  <si>
    <t>0111300000</t>
  </si>
  <si>
    <t>0121220050</t>
  </si>
  <si>
    <t>Приложение 1</t>
  </si>
  <si>
    <t>0191200000</t>
  </si>
  <si>
    <t>Основное мероприятие: "Мероприятия для детей и молодежи"</t>
  </si>
  <si>
    <t>Сумма</t>
  </si>
  <si>
    <t xml:space="preserve">Распределение </t>
  </si>
  <si>
    <t>Объемы</t>
  </si>
  <si>
    <t>Наименование</t>
  </si>
  <si>
    <t>БЕЗВОЗМЕЗДНЫЕ ПОСТУПЛЕНИЯ ОТ ДРУГИХ БЮДЖЕТОВ БЮДЖЕТНОЙ СИСТЕМЫ РОССИЙСКОЙ ФЕДЕРАЦИИ</t>
  </si>
  <si>
    <t>Оборудование и содержание площадок временного хранения ТБО</t>
  </si>
  <si>
    <t>0393340060</t>
  </si>
  <si>
    <t>0393300000</t>
  </si>
  <si>
    <t>Основное мероприятие: "Создание условий для получения качественного общего образования"</t>
  </si>
  <si>
    <t>Основное мероприятие: "Мероприятия в области окружающей среды"</t>
  </si>
  <si>
    <t>Основное мероприятие: "Повышение уровня качества предоставления муниципальных услуг"</t>
  </si>
  <si>
    <t>Возмещение части затрат и (или) недополученных доходов юридическим лицам, предоставляющим услуги по водоснабжению</t>
  </si>
  <si>
    <t>Субвенции бюджетам бюджетной системы Российской Федерации</t>
  </si>
  <si>
    <t>630</t>
  </si>
  <si>
    <t>Приложение 11</t>
  </si>
  <si>
    <t>Приложение 7</t>
  </si>
  <si>
    <t>Приложение 13</t>
  </si>
  <si>
    <t>0703</t>
  </si>
  <si>
    <t>Дополнительное образование детей</t>
  </si>
  <si>
    <t xml:space="preserve">подразделам, целевым статьям (муниципальным программам Ханкайского муниципального района и </t>
  </si>
  <si>
    <t>непрограммным направлениям деятельности), группам (группам и подгруппам)</t>
  </si>
  <si>
    <t xml:space="preserve">видов расходов классификации расходов бюджетов </t>
  </si>
  <si>
    <t>СУДЕБНАЯ СИСТЕМА</t>
  </si>
  <si>
    <t>0105</t>
  </si>
  <si>
    <t>Субсидии муниципальным унитарным предприятиям на финансовое обеспечение затрат по капитальному ремонту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</si>
  <si>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</si>
  <si>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</si>
  <si>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</si>
  <si>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</si>
  <si>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</si>
  <si>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 по профилактике терроризма и экстремизма</t>
  </si>
  <si>
    <t>0121220040</t>
  </si>
  <si>
    <t>9909970200</t>
  </si>
  <si>
    <t>0696500000</t>
  </si>
  <si>
    <t xml:space="preserve">Иные бюджетные ассигнования
</t>
  </si>
  <si>
    <t xml:space="preserve">Уплата налогов, сборов и иных платежей
</t>
  </si>
  <si>
    <t>Приложение 2</t>
  </si>
  <si>
    <t>№ п/п</t>
  </si>
  <si>
    <t>0100000</t>
  </si>
  <si>
    <t>0200000</t>
  </si>
  <si>
    <t>0300000</t>
  </si>
  <si>
    <t>0400000</t>
  </si>
  <si>
    <t>0500000</t>
  </si>
  <si>
    <t>0600000</t>
  </si>
  <si>
    <t>0700000</t>
  </si>
  <si>
    <t>0800000</t>
  </si>
  <si>
    <t>9900000</t>
  </si>
  <si>
    <t>норм.обяз.</t>
  </si>
  <si>
    <t>ОМСУ</t>
  </si>
  <si>
    <t>норматив</t>
  </si>
  <si>
    <t>Основное мероприятие: "Создание условий для получения качественного общего образовани"</t>
  </si>
  <si>
    <t>9910000000</t>
  </si>
  <si>
    <t>Финансовое обеспечение переданных полномочий</t>
  </si>
  <si>
    <t>9919959300</t>
  </si>
  <si>
    <t>9919993100</t>
  </si>
  <si>
    <t>Расходы по софинансированию на капитальный ремонт и ремонт автомобильных дорог общего пользования населенных пунктов</t>
  </si>
  <si>
    <t xml:space="preserve">Развитие спортивной инфраструктуры, находящейся в муниципальной собственности </t>
  </si>
  <si>
    <t>Обеспечение беспрепятственного доступа инвалидов к объектам социальной инфраструктуры</t>
  </si>
  <si>
    <t>0111220020</t>
  </si>
  <si>
    <t>0111220040</t>
  </si>
  <si>
    <t>9919951200</t>
  </si>
  <si>
    <t>9919993040</t>
  </si>
  <si>
    <t>9919159300</t>
  </si>
  <si>
    <t>9919193100</t>
  </si>
  <si>
    <t>план</t>
  </si>
  <si>
    <t>2 02 30000 00 0000 150</t>
  </si>
  <si>
    <t>0131220040</t>
  </si>
  <si>
    <t>Субсидии бюджетам бюджетной системы Российской Федерации (межбюджетные субсидии)</t>
  </si>
  <si>
    <t>Транспорт</t>
  </si>
  <si>
    <t>0408</t>
  </si>
  <si>
    <t>Другие вопросы в области жилищно-коммунального хозяйства</t>
  </si>
  <si>
    <t>0505</t>
  </si>
  <si>
    <t>0292192540</t>
  </si>
  <si>
    <t>99199М0820</t>
  </si>
  <si>
    <t xml:space="preserve">Расходы на строительство, реконструкцию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</t>
  </si>
  <si>
    <t>01112S2010</t>
  </si>
  <si>
    <t>2 02 20000 00 0000 150</t>
  </si>
  <si>
    <t>Расходы по софинансированию мероприятия по энергосбережению и повышению энергетической эффективности систем коммунальной инфраструктуры</t>
  </si>
  <si>
    <t>1102</t>
  </si>
  <si>
    <t>Массовый спорт</t>
  </si>
  <si>
    <t>049P5S2190</t>
  </si>
  <si>
    <t>049P500000</t>
  </si>
  <si>
    <t>013P500000</t>
  </si>
  <si>
    <t>Федеральный проект "Спорт - норма жизни"</t>
  </si>
  <si>
    <t>Расходы на софинансирование по обеспечению граждан твердым топливом (дровами) за счет средств местного бюджета</t>
  </si>
  <si>
    <t>Расходы по софинансированию на комплектование книжных фондов и обеспечение информационно-техническим оборудованием библиотек за счет средств местного бюджета</t>
  </si>
  <si>
    <t>02921S2540</t>
  </si>
  <si>
    <t>Иные выплаты населению</t>
  </si>
  <si>
    <t>360</t>
  </si>
  <si>
    <t>Мероприятия по пожарной безопасности</t>
  </si>
  <si>
    <t>0121220400</t>
  </si>
  <si>
    <t>к проекту решения Думы</t>
  </si>
  <si>
    <t>012E200000</t>
  </si>
  <si>
    <t>Основное мероприятие "Совершенствование деятельности муниципальной службы в Ханкайском муниципальном районе"</t>
  </si>
  <si>
    <t>0696100000</t>
  </si>
  <si>
    <t>0696113010</t>
  </si>
  <si>
    <t>1100000000</t>
  </si>
  <si>
    <t>Основное мероприятие: "Повышение уровня качества предоставления муниципальных услуг" 6.2</t>
  </si>
  <si>
    <t>1196200000</t>
  </si>
  <si>
    <t>1196212080</t>
  </si>
  <si>
    <t>1600000000</t>
  </si>
  <si>
    <t>1695600000</t>
  </si>
  <si>
    <t>Диспансеризация муниципальных служащих</t>
  </si>
  <si>
    <t>Повышение квалификации муниципальных служащих</t>
  </si>
  <si>
    <t>0696113020</t>
  </si>
  <si>
    <t>Основное мероприятие: "Доступная среда"</t>
  </si>
  <si>
    <t>Обеспечение благоприятных условий для социальной интеграции инвалидов</t>
  </si>
  <si>
    <t>0898120200</t>
  </si>
  <si>
    <t>Основное мероприятие:"Повышение уровня качества предоставления муницпальных услуг"</t>
  </si>
  <si>
    <t>Мероприятия по информационно- техническому сопровождению коммуникационного оборудования и программных продуктов</t>
  </si>
  <si>
    <t>1196212070</t>
  </si>
  <si>
    <t xml:space="preserve">Информационное освещение  деятельности органов местного самоуправления </t>
  </si>
  <si>
    <t>1500000000</t>
  </si>
  <si>
    <t>1596300000</t>
  </si>
  <si>
    <t>1596360010</t>
  </si>
  <si>
    <t>Муниципальная программа "Развитие дорожного хозяйства и повышение безопасности дорожного движения в Ханкайском муниципальном районе" на 2020-2024 годы</t>
  </si>
  <si>
    <t>1200000000</t>
  </si>
  <si>
    <t>Основное мероприятие: Мероприятия по поддержке и развитию дорожной отрасли"</t>
  </si>
  <si>
    <t>1297300000</t>
  </si>
  <si>
    <t>Развитие муниципального дорожного фонда (содоржание и ремонт, проектирование, строительство и капитальный ремонт улично- дородной сети на них и другие расходы)</t>
  </si>
  <si>
    <t>1297342400</t>
  </si>
  <si>
    <t>1400000000</t>
  </si>
  <si>
    <t>1495300000</t>
  </si>
  <si>
    <t>Мероприятия в области градостроительной деятельности</t>
  </si>
  <si>
    <t>1495314010</t>
  </si>
  <si>
    <t>Мероприятия в области землеустроительной деятельности</t>
  </si>
  <si>
    <t>Основное мероприятие "Повышение эффективности управления муниципальным имуществом"</t>
  </si>
  <si>
    <t>Содержание и обслуживание муниципального жилого фонда</t>
  </si>
  <si>
    <t>1596360020</t>
  </si>
  <si>
    <t>Муниципальная программа "Развитие систем жилищно-коммунальной инфраструктуры  в Ханкайском муниципальном районе" на 2020-2024 годы</t>
  </si>
  <si>
    <t>Основное мероприятие: "Развитие систем энерго- тепло- газо- водоснабжения в Ханкайском муниципальном районе" на 2020-2024 годы</t>
  </si>
  <si>
    <t>0797200000</t>
  </si>
  <si>
    <t>0797241200</t>
  </si>
  <si>
    <t>0797241500</t>
  </si>
  <si>
    <t>0797241600</t>
  </si>
  <si>
    <t>Основное мероприятие "Прочие мероприятия"</t>
  </si>
  <si>
    <t>0797443300</t>
  </si>
  <si>
    <t>Основное мероприятие "Развитие систем энерго- тепло- газо- и водоснабжения в Ханкайском муниципальном районе"</t>
  </si>
  <si>
    <t>07972S2620</t>
  </si>
  <si>
    <t>Муниципальная программа "Охрана окружающей среды Ханкайского муниципального района" на 2020-2024 годы</t>
  </si>
  <si>
    <t>Основное мероприятие: "Развитие  системы утилизации и переработки бытовых отходов на территории Ханкайского муниципального района"</t>
  </si>
  <si>
    <t>Мероприятия по обустройству контейнерных площадок</t>
  </si>
  <si>
    <t>0393140040</t>
  </si>
  <si>
    <t>Основное мероприятие :"Мероприятия в области окружающей среды"</t>
  </si>
  <si>
    <t>1300000000</t>
  </si>
  <si>
    <t>Основное мероприятие "Мероприятие по уничтожению дикорастущей конопли"</t>
  </si>
  <si>
    <t>1393200000</t>
  </si>
  <si>
    <t>Материально- техническое обеспечение мепроприятия</t>
  </si>
  <si>
    <t>1393220030</t>
  </si>
  <si>
    <t>Муниципальная программа "Развитие культуры и туризма в Ханкайского муниципального района" на 2020-2024 годы</t>
  </si>
  <si>
    <t>Основное мероприятие "Обеспечение деятельности учреждений дополнительного образования"</t>
  </si>
  <si>
    <t>Муниципальная программа "Развитие культуры и туризма в Ханкайском муниципальном районе" на 2020-2024 годы</t>
  </si>
  <si>
    <t>Основное мероприятие: "Обеспечение деятельности музейно- библиотечного обслуживания"</t>
  </si>
  <si>
    <t>Субсидии некоммерческих организациям (за исключением государственных (муниципальных) учреждений)</t>
  </si>
  <si>
    <t>Муниципальная программа "Социальное развитие села Ханкайского муниципального района" на 2020-2024 годы</t>
  </si>
  <si>
    <t>Основное мероприятие "Субсидирование на приобретение жилья в сельской местности"</t>
  </si>
  <si>
    <t>Муниципальная программа "Обеспечение жильем молодых семей Ханкайского мунципального района" на 2020- 2024 годы</t>
  </si>
  <si>
    <t>1000000000</t>
  </si>
  <si>
    <t>1095800000</t>
  </si>
  <si>
    <t>10958L4970</t>
  </si>
  <si>
    <t>Муниципальная программа  "Развитие физической культуры и спорта в Ханкайском муниципальном районе" на 2020-2024 годы</t>
  </si>
  <si>
    <t>Федеральный проект "Спорт- норма жизни"</t>
  </si>
  <si>
    <t>Муниципальная программа "Развитие муниципальной службы в  Ханкайском муниципальном районе" на 2020-2024 годы</t>
  </si>
  <si>
    <t>Муниципальная программа "Управление муниципальным имуществом в Ханкайском муниципальном районе" на 2020-2024 годы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</si>
  <si>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</si>
  <si>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</t>
  </si>
  <si>
    <t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мероприятий при осуществлении деятельности по обращению с животными без владельцев</t>
  </si>
  <si>
    <t>9919993130</t>
  </si>
  <si>
    <t>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</t>
  </si>
  <si>
    <t>Основное мероприятие: Организация деятельности в области градостроения"</t>
  </si>
  <si>
    <t>1495400000</t>
  </si>
  <si>
    <t>Основное мероприятие: "Организация деятельности в области землепользования"</t>
  </si>
  <si>
    <t>Муниципальная программа "Развитие градостроительной и землеустроительной деятельности на территории Ханкайского муниципального района" на 2020-2024 годы</t>
  </si>
  <si>
    <t>07972S2270</t>
  </si>
  <si>
    <t>07972S2320</t>
  </si>
  <si>
    <t>0393100000</t>
  </si>
  <si>
    <t>Субсидии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</t>
  </si>
  <si>
    <t>Основное мероприятие "Обеспечение выплаты молодым семьям субсидий на приобретение (строительство) стандартного жилья"</t>
  </si>
  <si>
    <t>Муниципальная программа  "Развитие образования в Ханкайском муниципальном районе" на 2020-2024 годы</t>
  </si>
  <si>
    <t>Подпрограмма "Развитие дошкольного образования в Ханкайском муниципальном районе"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</si>
  <si>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</si>
  <si>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 в  Ханкайском муниципальном районе" в 2020-2024 годы</t>
  </si>
  <si>
    <t>Подпрограмма "Развитие системы общего образования в  Ханкайском муниципальном районе" на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</si>
  <si>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</t>
  </si>
  <si>
    <t>Подпрограмма "Развитие системы дополнительного образования в Ханкайском муниципальном районе" на 2020-2024 годы</t>
  </si>
  <si>
    <t>Основное мероприятие: "Мероприятия не связанные с дополнительным образовательным процессом"</t>
  </si>
  <si>
    <t>Субвенции бюджетам муниципальных образований Приморского края на  организацию и обеспечение оздоровления и отдыха детей Приморского края (за исключением организации отдыха детей в каникулярное время)</t>
  </si>
  <si>
    <t>Муниципальная программа "Развитие образования в Ханкайском муниципальном районе" на 2020-2024 годы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</si>
  <si>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</si>
  <si>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платы, взимаемой с родителей (законных представителей) за присмотр и уход за детьми, осваивающими  образовательные программы дошкольного образования в организациях, осуществляющих образовательную деятельность</t>
  </si>
  <si>
    <t>МБ+КБ</t>
  </si>
  <si>
    <t>Субвенции на реализацию государственных полномочий органов опеки и попечительства в отношении несовершеннолетних</t>
  </si>
  <si>
    <t>9919993160</t>
  </si>
  <si>
    <t>(рублей)</t>
  </si>
  <si>
    <t>12973S2390</t>
  </si>
  <si>
    <t>0900000</t>
  </si>
  <si>
    <t>1000000</t>
  </si>
  <si>
    <t>1100000</t>
  </si>
  <si>
    <t>1200000</t>
  </si>
  <si>
    <t>1300000</t>
  </si>
  <si>
    <t>1400000</t>
  </si>
  <si>
    <t>1500000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</si>
  <si>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</t>
  </si>
  <si>
    <t xml:space="preserve"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 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</si>
  <si>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</t>
  </si>
  <si>
    <t>0900000000</t>
  </si>
  <si>
    <t>0595100000</t>
  </si>
  <si>
    <t>0999100000</t>
  </si>
  <si>
    <t>1393300000</t>
  </si>
  <si>
    <t>0595120130</t>
  </si>
  <si>
    <t>1495414020</t>
  </si>
  <si>
    <t>Подпрограмма "Развитие дошкольного образования в Ханкайском муниципальном районе" на 2020-2024 годы</t>
  </si>
  <si>
    <t>Подпрограмма "Развитие системы общего образования в  Ханкайском муниципальном районе" на  2020-2024 годы</t>
  </si>
  <si>
    <t>Муниципальная программа "Развитие культуры и туризма в Ханкайском муниципальном районе»" на 2020-2024 годы</t>
  </si>
  <si>
    <t xml:space="preserve">Основное мероприятие: "Развитие системы утилизации и переработки бытовых отходов на территории Ханкайского муниципального района" </t>
  </si>
  <si>
    <t>Муниципальная программа "Развитие физической культуры  и спорта в Ханкайском муниципальном районе"  на 2020-2024 годы</t>
  </si>
  <si>
    <t>Основное мероприятие: "Субсидирование расходов на приобретение жилья в сельской местности"</t>
  </si>
  <si>
    <t>Муниципальная программа "Развитие муниципальной службы в Ханкайском муниципальном районе" на 2020-2024 годы</t>
  </si>
  <si>
    <t>Муниципальная программа "Развитие систем жилищно-коммунальной инфраструктуры в Ханкайском муниципальном районе" на 2020-2024 годы</t>
  </si>
  <si>
    <t>Муниципальная программа "Обеспечение жильем молодых семей Ханкайского муниципального района" на 2020-2024 годы</t>
  </si>
  <si>
    <t>Основное мероприятие: "Обеспечение выплаты молодым семьям субсидий на приобретение (строительство) жилья"</t>
  </si>
  <si>
    <t>Основное мероприятие: "Организация деятельности в области градостроения"</t>
  </si>
  <si>
    <t xml:space="preserve">Мероприятия по профилактике правонарушений </t>
  </si>
  <si>
    <t>Мероприятия по профилактике правонарушений</t>
  </si>
  <si>
    <t>Приложение 15</t>
  </si>
  <si>
    <t>Муниципальная программа "Доступная среда в Ханкайском муниципальном районе" на 2020-2024 годы</t>
  </si>
  <si>
    <t>Муниципальная программа "Развитие информационного общества в Ханкайском муниципальном районе"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</si>
  <si>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в Ханкайском муниципальном районе"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</si>
  <si>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на территории Ханкайского муниципального района" на 2020-2024 годы</t>
  </si>
  <si>
    <t>Муниципальная программа "Профилактика правонарушений, терроризма и экстремизма и противодействие распространению наркотиков на территории Ханкайского муниципального района" на 2020-2024 годы</t>
  </si>
  <si>
    <t>Субвенции бюджетам муниципальных образований Приморского края на реализацию государственных полномочий по назначению и предоставлению выплаты единовременного пособия при передаче ребенка на воспитание в семью</t>
  </si>
  <si>
    <t>9919952600</t>
  </si>
  <si>
    <t>Субвенции бюджетам муниципальных образований Приморского края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</si>
  <si>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9919993050</t>
  </si>
  <si>
    <t>Приложение 6</t>
  </si>
  <si>
    <t>Сумма на 2022 год</t>
  </si>
  <si>
    <t>Приложение 8</t>
  </si>
  <si>
    <t>Приложение 9</t>
  </si>
  <si>
    <t>Наименование межбюджетных трансфертов</t>
  </si>
  <si>
    <t>Приложение 10</t>
  </si>
  <si>
    <t>Наименование межбюджетных трасфертов</t>
  </si>
  <si>
    <t>Приложение 12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</si>
  <si>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</t>
  </si>
  <si>
    <t>1495314020</t>
  </si>
  <si>
    <t>Муниципальная программа "Социальное развитие села  Ханкайского муниципального района" на 2020-2024 годы</t>
  </si>
  <si>
    <t>0590000000</t>
  </si>
  <si>
    <t>05958L4970</t>
  </si>
  <si>
    <t>Субсидии бюджетам муниципальных образований Приморского края на оснащение объектов спортивной инфраструктуры спортивно-технологическим оборудованием</t>
  </si>
  <si>
    <t>049P552280</t>
  </si>
  <si>
    <t>Расходы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</si>
  <si>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01112S2020</t>
  </si>
  <si>
    <t>Расходы на проведение ремонтных работ общеобразовательных учреждений</t>
  </si>
  <si>
    <t>01212S2340</t>
  </si>
  <si>
    <t>собствен.</t>
  </si>
  <si>
    <t>усл.утв. 2,5%</t>
  </si>
  <si>
    <t>усл.утв. 5%</t>
  </si>
  <si>
    <t>обязательства</t>
  </si>
  <si>
    <t>Приложение 14</t>
  </si>
  <si>
    <t>по разделам, подразделам, целевым статьям (муниципальным программам Ханкайского</t>
  </si>
  <si>
    <t>муниципального района и непрограммным направлениям деятельности), группам</t>
  </si>
  <si>
    <t xml:space="preserve"> (группам и подгруппам) видов расходов классификации расходов бюджетов </t>
  </si>
  <si>
    <t xml:space="preserve">Сумма на 2022 год </t>
  </si>
  <si>
    <t>Приложение 16</t>
  </si>
  <si>
    <t xml:space="preserve"> бюджетных ассигнований по муниципальным программам Ханкайского </t>
  </si>
  <si>
    <t>Федеральный проект "Чистая вода"</t>
  </si>
  <si>
    <t>079G500000</t>
  </si>
  <si>
    <t>Федеральный проект "Учитель будущего"</t>
  </si>
  <si>
    <t>019E500000</t>
  </si>
  <si>
    <t>019E593140</t>
  </si>
  <si>
    <t>079G552430</t>
  </si>
  <si>
    <t>Расходы на приобретение муниципальными учреждениями недвижимого и особо ценного движимого имущества</t>
  </si>
  <si>
    <t>0111270060</t>
  </si>
  <si>
    <t>Субсидии бюджетам муниципальных образований Приморского края на строительство и реконструкцию (модернизацию) объектов питьевого водоснабжения</t>
  </si>
  <si>
    <t>0797440010</t>
  </si>
  <si>
    <t>Муниципальная программа "Укрепление общественного здоровья в Ханкайском муниципальном районе" на 2020-2024 годы</t>
  </si>
  <si>
    <t>1700000000</t>
  </si>
  <si>
    <t>Основное мероприятие: "Укрепление общественного здоровья"</t>
  </si>
  <si>
    <t>1795700000</t>
  </si>
  <si>
    <t>Мероприятия направленные на формирование системы мотивации граждан к здоровому образу жизни</t>
  </si>
  <si>
    <t>1795720180</t>
  </si>
  <si>
    <t>1700000</t>
  </si>
  <si>
    <t>Федеральный проект "Успех каждого ребенка"</t>
  </si>
  <si>
    <t>Мероприятия по созданию в общеобразовательных организациях условий для занятий физической культурой и спортом</t>
  </si>
  <si>
    <t>012E250970</t>
  </si>
  <si>
    <t>Субвенции бюджетам муниципальных образований Приморского края на 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края, софинансируемые за счет средств федерального бюджета</t>
  </si>
  <si>
    <t>01211R3041</t>
  </si>
  <si>
    <t>Перечень</t>
  </si>
  <si>
    <t>Код главно-го админи-стратора</t>
  </si>
  <si>
    <t>Сумма на 2023 год</t>
  </si>
  <si>
    <t xml:space="preserve">межбюджетных трансфертов от других бюджетов бюджетной системы на 2021 год  </t>
  </si>
  <si>
    <t xml:space="preserve">межбюджетных трансфертов от других бюджетов бюджетной системы на 2022 и 2023 годы  </t>
  </si>
  <si>
    <t>Сумма 2021 год</t>
  </si>
  <si>
    <t xml:space="preserve"> Ханкайского муниципального округа</t>
  </si>
  <si>
    <t xml:space="preserve">Сумма на 2023 год </t>
  </si>
  <si>
    <t>структуре расходов бюджета Ханкайского муниципального округа</t>
  </si>
  <si>
    <t>бюджетных ассигнований из бюджета Ханкайского муниципального округа на 2021 год в ведомственной бюджета</t>
  </si>
  <si>
    <t>1 05 01000 00 0000 110</t>
  </si>
  <si>
    <t>Налог, взимаемый в связи с применением упрощенной системы налогообложения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</si>
  <si>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</si>
  <si>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</si>
  <si>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1 06 00000 00 0000 000</t>
  </si>
  <si>
    <t>НАЛОГИ НА ИМУЩЕСТВО</t>
  </si>
  <si>
    <t>Земельный налог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</si>
  <si>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</si>
  <si>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1 06 01020 04 0000 110</t>
  </si>
  <si>
    <t>1 06 06000 00 0000 110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</si>
  <si>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</si>
  <si>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</si>
  <si>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1 11 05012 04 0000 120</t>
  </si>
  <si>
    <t>1 11 05074 04 0000 120</t>
  </si>
  <si>
    <t xml:space="preserve">Доходы от сдачи в аренду имущества, составляющего казну городских округов (за исключением земельных участков)
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</si>
  <si>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</si>
  <si>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</si>
  <si>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</si>
  <si>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поступающие в порядке возмещения расходов, понесенных в связи с эксплуатацией имущества городских округов</t>
  </si>
  <si>
    <t>1 13 02064 04 0000 130</t>
  </si>
  <si>
    <t>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</si>
  <si>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</si>
  <si>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округов
</t>
  </si>
  <si>
    <t>1 14 06012 04 0000 430</t>
  </si>
  <si>
    <t>1 17 00000 00 0000 000</t>
  </si>
  <si>
    <t>ПРОЧИЕ НЕНАЛОГОВЫЕ ДОХОДЫ</t>
  </si>
  <si>
    <t>Прочие неналоговые доходы бюджетов городских округов</t>
  </si>
  <si>
    <t>1 17 05040 04 0000 180</t>
  </si>
  <si>
    <t xml:space="preserve">Субсидии бюджетам городских округов на строительство и реконструкцию (модернизацию) объектов питьевого водоснабжения
</t>
  </si>
  <si>
    <t>2 02 25243 04 0000 150</t>
  </si>
  <si>
    <t>Прочие субсидии бюджетам городских округов</t>
  </si>
  <si>
    <t>2 02 29999 04 0000 150</t>
  </si>
  <si>
    <t>Субвенции бюджетам городских округов на выполнение передаваемых полномочий субъектов Российской Федерации</t>
  </si>
  <si>
    <t>2 02 30024 04 0000 150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</si>
  <si>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</si>
  <si>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2 02 30029 04 0000 150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</si>
  <si>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</si>
  <si>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</si>
  <si>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2 02 35120 04 0000 150</t>
  </si>
  <si>
    <t xml:space="preserve">2 02 35260 04 0000 150
</t>
  </si>
  <si>
    <t>Субвенции бюджетам городских округов на государственную регистрацию актов гражданского состояния</t>
  </si>
  <si>
    <t>2 02 35930 04 0000 150</t>
  </si>
  <si>
    <t>1 00 00000 00 0000 000</t>
  </si>
  <si>
    <t>НАЛОГИ  НА  ПРИБЫЛЬ, ДОХОДЫ</t>
  </si>
  <si>
    <t>НАЛОГИ НА ТОВАРЫ (РАБОТЫ, УСЛУГИ), РЕАЛИЗУЕМЫЕ НА ТЕРРИТОРИИ РОССИЙСКОЙ ФЕДЕРАЦИИ</t>
  </si>
  <si>
    <t xml:space="preserve">НАЛОГИ  НА  СОВОКУПНЫЙ ДОХОД </t>
  </si>
  <si>
    <t xml:space="preserve">1 05 03000 01 0000 110 </t>
  </si>
  <si>
    <t>ГОСУДАРСТВЕННАЯ  ПОШЛИНА</t>
  </si>
  <si>
    <t xml:space="preserve">ДОХОДЫ  ОТ  ИСПОЛЬЗОВАНИЯ ИМУЩЕСТВА, НАХОДЯЩЕГОСЯ В ГОСУДАРСТВЕННОЙ И МУНИЦИПАЛЬНОЙ СОБСТВЕННОСТИ </t>
  </si>
  <si>
    <t>ПЛАТЕЖИ  ПРИ ПОЛЬЗОВАНИИ ПРИРОДНЫМИ  РЕСУРСАМИ</t>
  </si>
  <si>
    <t>ДОХОДЫ ОТ ОКАЗАНИЯ ПЛАТНЫХ УСЛУГ (РАБОТ) И КОМПЕНСАЦИИ ЗАТРАТ ГОСУДАРСТВА</t>
  </si>
  <si>
    <t xml:space="preserve">ДОХОДЫ ОТ ПРОДАЖИ МАТЕРИАЛЬНЫХ И НЕМАТЕРИАЛЬНЫХ АКТИВОВ                      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</si>
  <si>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</si>
  <si>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Финансовое управление Администрации Ханкайского муниципального округа Приморского края</t>
  </si>
  <si>
    <t>Руководство и управление в сфере установленных функций органов местного  самоуправления Ханкайского муниципального округа</t>
  </si>
  <si>
    <t>9909910031</t>
  </si>
  <si>
    <t>Глава Ханкайского  муниципального округа</t>
  </si>
  <si>
    <t>9909910011</t>
  </si>
  <si>
    <t>Контрольный орган Администрации Ханкайского муниципального округа</t>
  </si>
  <si>
    <t>955</t>
  </si>
  <si>
    <t>956</t>
  </si>
  <si>
    <t>957</t>
  </si>
  <si>
    <t>9909970101</t>
  </si>
  <si>
    <t>Мероприятия, проводимые Администрацией Ханкайского муниципального округа</t>
  </si>
  <si>
    <t>Обеспечение пожарной безопасности</t>
  </si>
  <si>
    <t>0310</t>
  </si>
  <si>
    <t>Мероприятия, направленные на расходы по обеспечению первичных мер пожарной безопасности</t>
  </si>
  <si>
    <t>9909920200</t>
  </si>
  <si>
    <t>99199M0820</t>
  </si>
  <si>
    <t>Муниципальная программа "Благоустройство, озеленение и освещение территории муниципального округа" на 2021 -2025 годы</t>
  </si>
  <si>
    <t>1800000000</t>
  </si>
  <si>
    <t>Основное мероприятие: "Благоустройство территории муниципального округа"</t>
  </si>
  <si>
    <t>1895800000</t>
  </si>
  <si>
    <t>Мероприятия, направленные на расходы связанные с потреблением электроэнергии, восстановлением, капитальным ремонтом и ремонтом объектов уличного освещения</t>
  </si>
  <si>
    <t>1895843600</t>
  </si>
  <si>
    <t>Мероприятия, направленные на расходы связанные с содержанием и развитием озеленения на территории муниципального округа</t>
  </si>
  <si>
    <t>1895843700</t>
  </si>
  <si>
    <t>Мероприятия, направленные на благоустройство муниципального округа</t>
  </si>
  <si>
    <t>1895843800</t>
  </si>
  <si>
    <t xml:space="preserve">Муниципальная программа "Формирование современной городской среды" на  территории Ханкайского муниципального округа" на 2021-2027 годы </t>
  </si>
  <si>
    <t>1900000000</t>
  </si>
  <si>
    <t>Администрация Ханкайского муниципального округа Приморского края</t>
  </si>
  <si>
    <t xml:space="preserve">Субсидии бюджетам муниципальных образований на софинансирование расходных обязательств, возникающих при реализации мероприятий по модернизации муниципальных детских школ искусств по видам искусств </t>
  </si>
  <si>
    <t>02923L3060</t>
  </si>
  <si>
    <t>Другие вопросы в области культуры, кинематографии</t>
  </si>
  <si>
    <t>0804</t>
  </si>
  <si>
    <t>Расходы на софинансирование строительство, реконструкцию, ремонту объектов культуры (в том числе проектно-изыскательские работы)</t>
  </si>
  <si>
    <t>02923S2050</t>
  </si>
  <si>
    <t>Резервный фонды Администрации Ханкайского муниципального округа</t>
  </si>
  <si>
    <t>Дума Ханкайского муниципального округа Приморского края</t>
  </si>
  <si>
    <t>Председатель Думы Ханкайского  муниципипального округа</t>
  </si>
  <si>
    <t>9909910021</t>
  </si>
  <si>
    <t>9909910041</t>
  </si>
  <si>
    <t>Депутаты Думы Ханкайского муниципального округа</t>
  </si>
  <si>
    <t>Мероприятия, проводимые Думой Ханкайского муниципального округа</t>
  </si>
  <si>
    <t>9909970201</t>
  </si>
  <si>
    <t>0111220400</t>
  </si>
  <si>
    <t>0191110031</t>
  </si>
  <si>
    <t>958</t>
  </si>
  <si>
    <t>1800000</t>
  </si>
  <si>
    <t>1900000</t>
  </si>
  <si>
    <t>9909910101</t>
  </si>
  <si>
    <t>краевые</t>
  </si>
  <si>
    <t>9909900011</t>
  </si>
  <si>
    <t>Мероприятия, проводимые администрацией Ханкайского муниципального округа</t>
  </si>
  <si>
    <t>МБ</t>
  </si>
  <si>
    <t xml:space="preserve"> муниципального округа на 2022 и 2023 годы</t>
  </si>
  <si>
    <t xml:space="preserve"> бюджетных ассигнований по муниципальным программам Ханкайского муниципального округа на 2021 год</t>
  </si>
  <si>
    <t xml:space="preserve"> бюджетных ассигнований из бюджета Ханкайского муниципального округа на 2022 и 2023 годы  </t>
  </si>
  <si>
    <t xml:space="preserve"> бюджетных ассигнований из бюджета Ханкайского муниципального округа на 2021 год по разделам,  </t>
  </si>
  <si>
    <t>бюджетных ассигнований из бюджета Ханкайского муниципального округа на 2022 и 2023 годы в ведомственной структуре расходов бюджета Ханкайского муниципального округа</t>
  </si>
  <si>
    <t xml:space="preserve">главных администраторов источников внутреннего  финансирования дефицита  бюджета                       </t>
  </si>
  <si>
    <t>Ханкайского муниципального округа</t>
  </si>
  <si>
    <t>ФИНАНСОВОЕ  УПРАВЛЕНИЕ АДМИНИСТРАЦИИ ХАНКАЙСКОГО МУНИЦИПАЛЬНОГО ОКРУГА ПРИМОРСКОГО КРАЯ</t>
  </si>
  <si>
    <t>Код источников внутреннего финансирования дефицита  бюджета муниципального округа</t>
  </si>
  <si>
    <t>01 05 02 01 04 0000 510</t>
  </si>
  <si>
    <t xml:space="preserve">Увеличение прочих остатков денежных средств бюджетов городских округов
</t>
  </si>
  <si>
    <t>01 05 02 01 04 0000 610</t>
  </si>
  <si>
    <t>Уменьшение прочих остатков денежных средств бюджетов городских округов</t>
  </si>
  <si>
    <t xml:space="preserve"> 01 05 02 01 04 0000 510</t>
  </si>
  <si>
    <t>Увеличение прочих остатков денежных средств бюджетов городских округов</t>
  </si>
  <si>
    <t xml:space="preserve"> 01 05 02 01 04 0000 610</t>
  </si>
  <si>
    <t>Уменьшение прочих остатков денежных средств бюджетов  городских округов</t>
  </si>
  <si>
    <t>внутреннего финансирования дефицита  бюджета Ханкайского муниципального округа на 2021 год</t>
  </si>
  <si>
    <t xml:space="preserve">внутреннего финансирования дефицита  бюджета Ханкайского муниципального округа  </t>
  </si>
  <si>
    <t xml:space="preserve">             на 2022 и 2023 годы</t>
  </si>
  <si>
    <t>Управление образования Администрации Ханкайского муниципального округа Приморского края</t>
  </si>
  <si>
    <t>доходов бюджета Ханкайского муниципального округа на 2021 год</t>
  </si>
  <si>
    <t>доходов бюджета Ханкайского муниципального округа на 2022 и 2023 годы</t>
  </si>
  <si>
    <t>Муниципальная программа "Управление муниципальным имуществом  в Ханкайском муниципальном районе" на 2020-2024 годы</t>
  </si>
  <si>
    <t>Расходы, направленные на  формирование современной городской среды</t>
  </si>
  <si>
    <t>Федеральный проект "Формирование комфортной городской среды"</t>
  </si>
  <si>
    <t>Подпрограмма № 1 «Формирование современной городской среды на территории Ханкайского муниципального округа» на 2021-2027 годы»</t>
  </si>
  <si>
    <t>1910000000</t>
  </si>
  <si>
    <t>191F200000</t>
  </si>
  <si>
    <t>191F255550</t>
  </si>
  <si>
    <t>Подпрограмма № 2 «Благоустройство территорий Ханкайского муниципального округа» на 2021 – 2027 годы</t>
  </si>
  <si>
    <t>Основное мероприятие: "Благоустройство территорий, детских и спортивных площадок"</t>
  </si>
  <si>
    <t>1920000000</t>
  </si>
  <si>
    <t>1925900000</t>
  </si>
  <si>
    <t>19259S2610</t>
  </si>
  <si>
    <t>Мероприятия, направленные на благоустройство территорий, детских и спортивных площадок на территории Ханкайского муниципального округа</t>
  </si>
  <si>
    <t>2 02 25232 04 0000 150</t>
  </si>
  <si>
    <t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</si>
  <si>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2 02 25555 04 0000 150</t>
  </si>
  <si>
    <t>Субсидии бюджетам городских округов на реализацию программ формирования современной городской среды</t>
  </si>
  <si>
    <t>2 02 35118 04 0000 150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</si>
  <si>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</si>
  <si>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2 02 35304 04 0000 150</t>
  </si>
  <si>
    <t>Субвенции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</si>
  <si>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2 02 35469 04 0000 150</t>
  </si>
  <si>
    <t>Субвенции бюджетам городских округов на проведение Всероссийской переписи населения 2020 года</t>
  </si>
  <si>
    <t>2 02 36900 04 0000 150</t>
  </si>
  <si>
    <t>Единая субвенция бюджетам городских округов из бюджета субъекта Российской Федерации</t>
  </si>
  <si>
    <t>2 02 40000 00 0000 150</t>
  </si>
  <si>
    <t>Иные межбюджетные трансферты</t>
  </si>
  <si>
    <t>2 02 45303 04 0000 150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</si>
  <si>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</si>
  <si>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2 02 25519 04 0000 150</t>
  </si>
  <si>
    <t>Субсидии бюджетам городских округов на поддержку отрасли культуры</t>
  </si>
  <si>
    <t>2 02 35260 04 0000 150</t>
  </si>
  <si>
    <t>Субсидии бюджетам муниципальных образований Приморского края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</si>
  <si>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муниципальных образований Приморского края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</si>
  <si>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бюджетам муниципальных образований Приморского края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</si>
  <si>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Субсидии бюджетам муниципальных образований Приморского края на капитальный ремонт зданий муниципальных общеобразовательных учреждений</t>
  </si>
  <si>
    <t>Субсидии бюджетам муниципальных образований Приморского края на обеспечение граждан твердым топливом</t>
  </si>
  <si>
    <t>Субсидии бюджетам муниципальных образований Приморского края на социальные выплаты молодым семьям для приобретения (строительства) стандартного жилья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</si>
  <si>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</t>
  </si>
  <si>
    <t>Субсидии бюджетам муниципальных образований Приморского края на поддержку муниципальных программ формирования современной городской среды</t>
  </si>
  <si>
    <t>Субсидии бюджетам муниципальных образований Приморского края на поддержку муниципальных программ по благоустройству территорий муниципальных образований Приморского края</t>
  </si>
  <si>
    <t>Субвенции на проведение Всероссийской переписи населения</t>
  </si>
  <si>
    <t xml:space="preserve">Субвенции бюджетам муниципальных образований Приморского края на осуществление полномочий
Российской Федерации по первичному воинскому учету на территориях, где отсутствуют военные комиссариаты
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</si>
  <si>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</si>
  <si>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</si>
  <si>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</si>
  <si>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Приморского края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</si>
  <si>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</si>
  <si>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 xml:space="preserve">Субвенции для финансового обеспечения переданных исполнительно-распорядительным органам
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
</t>
  </si>
  <si>
    <t>Субвенции, передаваемые органам местного самоуправления городских округов и муниципальных районов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</si>
  <si>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Субвенции бюджетам муниципальных образований Приморского края на реализацию государственного полномочия по назначению и предоставлению выплаты единовременного пособия при передаче ребенка на воспитание в семью</t>
  </si>
  <si>
    <t>Единая субвенция местным бюджетам из краевого бюджета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</si>
  <si>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</t>
  </si>
  <si>
    <t>Компенсация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</si>
  <si>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Иные межбюджетные трансферты бюджетам муниципальных образований Приморского края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</si>
  <si>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Субсидии бюджетам муниципальных образований Приморского края на 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</t>
  </si>
  <si>
    <t xml:space="preserve">Субвенции бюджетам муниципальных образований Приморского края на осуществление полномочийРоссийской Федерации по первичному воинскому учету на территориях, где отсутствуют военные комиссариаты
</t>
  </si>
  <si>
    <t xml:space="preserve"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Приморского края
</t>
  </si>
  <si>
    <t xml:space="preserve"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
</t>
  </si>
  <si>
    <t>9919954690</t>
  </si>
  <si>
    <t>9919993000</t>
  </si>
  <si>
    <t xml:space="preserve">НАЦИОНАЛЬНАЯ ОБОРОНА
</t>
  </si>
  <si>
    <t xml:space="preserve">Мобилизационная и вневойсковая подготовка
</t>
  </si>
  <si>
    <t>0203</t>
  </si>
  <si>
    <t>Субвенции на осуществление первичного воинского учета на территориях, где отсутствуют военные комиссариаты</t>
  </si>
  <si>
    <t>9919951180</t>
  </si>
  <si>
    <t>1297392390</t>
  </si>
  <si>
    <t>1925992610</t>
  </si>
  <si>
    <t>0797292620</t>
  </si>
  <si>
    <t>Субсидии из краевого бюджета бюджетам муниципальных образований Приморского края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</si>
  <si>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0111292020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</si>
  <si>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</si>
  <si>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011P200000</t>
  </si>
  <si>
    <t>011P252320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</si>
  <si>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</si>
  <si>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0121153030</t>
  </si>
  <si>
    <t>Cубсидии из краевого бюджета бюджетам муниципальных образований на капитальный ремонт зданий муниципальных общеобразовательных учреждений</t>
  </si>
  <si>
    <t>0121292340</t>
  </si>
  <si>
    <t>Федеральный проект "Культурная среда"</t>
  </si>
  <si>
    <t>029A100000</t>
  </si>
  <si>
    <t>029A155191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</si>
</sst>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2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i/>
      <sz val="14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4"/>
      <name val="Arial Cyr"/>
      <charset val="204"/>
    </font>
    <font>
      <sz val="14"/>
      <color rgb="FFFF0000"/>
      <name val="Times New Roman"/>
      <family val="1"/>
      <charset val="204"/>
    </font>
    <font>
      <sz val="14"/>
      <color rgb="FF7030A0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5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4" fontId="2" fillId="2" borderId="0" xfId="0" applyNumberFormat="1" applyFont="1" applyFill="1"/>
    <xf numFmtId="4" fontId="1" fillId="2" borderId="0" xfId="0" applyNumberFormat="1" applyFont="1" applyFill="1" applyAlignment="1">
      <alignment vertical="top"/>
    </xf>
    <xf numFmtId="4" fontId="2" fillId="2" borderId="0" xfId="0" applyNumberFormat="1" applyFont="1" applyFill="1" applyAlignment="1">
      <alignment vertical="top"/>
    </xf>
    <xf numFmtId="0" fontId="2" fillId="0" borderId="0" xfId="0" applyFont="1" applyFill="1"/>
    <xf numFmtId="0" fontId="5" fillId="0" borderId="0" xfId="0" applyFont="1" applyFill="1"/>
    <xf numFmtId="4" fontId="3" fillId="2" borderId="0" xfId="0" applyNumberFormat="1" applyFont="1" applyFill="1"/>
    <xf numFmtId="0" fontId="1" fillId="2" borderId="0" xfId="0" applyFont="1" applyFill="1" applyBorder="1"/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4" fontId="1" fillId="2" borderId="0" xfId="0" applyNumberFormat="1" applyFont="1" applyFill="1" applyBorder="1" applyAlignment="1">
      <alignment vertical="top"/>
    </xf>
    <xf numFmtId="0" fontId="8" fillId="2" borderId="3" xfId="0" applyFont="1" applyFill="1" applyBorder="1" applyAlignment="1">
      <alignment vertical="center" wrapText="1"/>
    </xf>
    <xf numFmtId="0" fontId="6" fillId="0" borderId="0" xfId="0" applyFont="1" applyFill="1"/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wrapText="1"/>
    </xf>
    <xf numFmtId="0" fontId="6" fillId="0" borderId="0" xfId="0" applyFont="1" applyFill="1" applyBorder="1"/>
    <xf numFmtId="0" fontId="6" fillId="2" borderId="0" xfId="0" applyFont="1" applyFill="1" applyAlignment="1"/>
    <xf numFmtId="0" fontId="6" fillId="2" borderId="0" xfId="0" applyFont="1" applyFill="1"/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/>
    <xf numFmtId="0" fontId="4" fillId="0" borderId="1" xfId="0" applyFont="1" applyFill="1" applyBorder="1"/>
    <xf numFmtId="49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horizontal="center" vertical="top" wrapText="1"/>
    </xf>
    <xf numFmtId="4" fontId="7" fillId="2" borderId="0" xfId="0" applyNumberFormat="1" applyFont="1" applyFill="1" applyAlignment="1">
      <alignment horizontal="right" vertical="top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49" fontId="10" fillId="2" borderId="1" xfId="0" applyNumberFormat="1" applyFont="1" applyFill="1" applyBorder="1" applyAlignment="1">
      <alignment horizontal="center" vertical="top" shrinkToFit="1"/>
    </xf>
    <xf numFmtId="0" fontId="9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center" vertical="top" shrinkToFit="1"/>
    </xf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9" fillId="2" borderId="0" xfId="0" applyFont="1" applyFill="1"/>
    <xf numFmtId="4" fontId="6" fillId="2" borderId="0" xfId="0" applyNumberFormat="1" applyFont="1" applyFill="1" applyAlignment="1">
      <alignment vertical="top"/>
    </xf>
    <xf numFmtId="0" fontId="7" fillId="2" borderId="0" xfId="0" applyFont="1" applyFill="1"/>
    <xf numFmtId="0" fontId="7" fillId="2" borderId="0" xfId="0" applyFont="1" applyFill="1" applyAlignment="1">
      <alignment horizontal="center" wrapText="1"/>
    </xf>
    <xf numFmtId="4" fontId="9" fillId="2" borderId="0" xfId="0" applyNumberFormat="1" applyFont="1" applyFill="1"/>
    <xf numFmtId="49" fontId="7" fillId="2" borderId="0" xfId="0" applyNumberFormat="1" applyFont="1" applyFill="1"/>
    <xf numFmtId="4" fontId="7" fillId="2" borderId="0" xfId="0" applyNumberFormat="1" applyFont="1" applyFill="1"/>
    <xf numFmtId="0" fontId="12" fillId="0" borderId="1" xfId="0" applyFont="1" applyBorder="1" applyAlignment="1">
      <alignment wrapText="1"/>
    </xf>
    <xf numFmtId="49" fontId="13" fillId="2" borderId="1" xfId="0" applyNumberFormat="1" applyFont="1" applyFill="1" applyBorder="1" applyAlignment="1">
      <alignment horizontal="center" vertical="top" shrinkToFit="1"/>
    </xf>
    <xf numFmtId="0" fontId="8" fillId="2" borderId="1" xfId="0" applyFont="1" applyFill="1" applyBorder="1" applyAlignment="1">
      <alignment vertical="center" wrapText="1"/>
    </xf>
    <xf numFmtId="49" fontId="14" fillId="2" borderId="1" xfId="0" applyNumberFormat="1" applyFont="1" applyFill="1" applyBorder="1" applyAlignment="1">
      <alignment horizontal="center" vertical="top" shrinkToFit="1"/>
    </xf>
    <xf numFmtId="0" fontId="8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164" fontId="6" fillId="2" borderId="0" xfId="0" applyNumberFormat="1" applyFont="1" applyFill="1" applyAlignment="1">
      <alignment horizontal="right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right" wrapText="1"/>
    </xf>
    <xf numFmtId="164" fontId="6" fillId="0" borderId="0" xfId="0" applyNumberFormat="1" applyFont="1" applyFill="1"/>
    <xf numFmtId="164" fontId="2" fillId="2" borderId="0" xfId="0" applyNumberFormat="1" applyFont="1" applyFill="1"/>
    <xf numFmtId="0" fontId="6" fillId="2" borderId="4" xfId="0" applyFont="1" applyFill="1" applyBorder="1" applyAlignment="1">
      <alignment horizontal="center" vertical="top"/>
    </xf>
    <xf numFmtId="4" fontId="1" fillId="2" borderId="0" xfId="0" applyNumberFormat="1" applyFont="1" applyFill="1"/>
    <xf numFmtId="0" fontId="8" fillId="2" borderId="1" xfId="0" applyFont="1" applyFill="1" applyBorder="1" applyAlignment="1">
      <alignment vertical="top" wrapText="1"/>
    </xf>
    <xf numFmtId="0" fontId="15" fillId="2" borderId="0" xfId="0" applyFont="1" applyFill="1"/>
    <xf numFmtId="4" fontId="15" fillId="2" borderId="0" xfId="0" applyNumberFormat="1" applyFont="1" applyFill="1"/>
    <xf numFmtId="0" fontId="16" fillId="2" borderId="0" xfId="0" applyFont="1" applyFill="1"/>
    <xf numFmtId="0" fontId="6" fillId="0" borderId="0" xfId="0" applyFont="1" applyFill="1" applyAlignment="1">
      <alignment horizontal="right"/>
    </xf>
    <xf numFmtId="0" fontId="7" fillId="3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0" fontId="6" fillId="2" borderId="0" xfId="0" applyFont="1" applyFill="1" applyAlignment="1">
      <alignment vertical="top" wrapText="1"/>
    </xf>
    <xf numFmtId="4" fontId="6" fillId="2" borderId="1" xfId="0" applyNumberFormat="1" applyFont="1" applyFill="1" applyBorder="1" applyAlignment="1">
      <alignment horizontal="right" vertical="top"/>
    </xf>
    <xf numFmtId="4" fontId="6" fillId="2" borderId="1" xfId="0" applyNumberFormat="1" applyFont="1" applyFill="1" applyBorder="1"/>
    <xf numFmtId="4" fontId="9" fillId="2" borderId="1" xfId="0" applyNumberFormat="1" applyFont="1" applyFill="1" applyBorder="1" applyAlignment="1">
      <alignment horizontal="right" vertical="top" shrinkToFit="1"/>
    </xf>
    <xf numFmtId="4" fontId="6" fillId="2" borderId="1" xfId="0" applyNumberFormat="1" applyFont="1" applyFill="1" applyBorder="1" applyAlignment="1">
      <alignment horizontal="right" vertical="top" wrapText="1"/>
    </xf>
    <xf numFmtId="4" fontId="14" fillId="2" borderId="1" xfId="0" applyNumberFormat="1" applyFont="1" applyFill="1" applyBorder="1" applyAlignment="1">
      <alignment horizontal="right" vertical="top" shrinkToFit="1"/>
    </xf>
    <xf numFmtId="4" fontId="17" fillId="2" borderId="1" xfId="0" applyNumberFormat="1" applyFont="1" applyFill="1" applyBorder="1" applyAlignment="1">
      <alignment horizontal="right" vertical="top"/>
    </xf>
    <xf numFmtId="4" fontId="10" fillId="2" borderId="1" xfId="0" applyNumberFormat="1" applyFont="1" applyFill="1" applyBorder="1" applyAlignment="1">
      <alignment horizontal="right" vertical="top" shrinkToFit="1"/>
    </xf>
    <xf numFmtId="4" fontId="17" fillId="2" borderId="1" xfId="0" applyNumberFormat="1" applyFont="1" applyFill="1" applyBorder="1" applyAlignment="1">
      <alignment horizontal="right" vertical="top" shrinkToFit="1"/>
    </xf>
    <xf numFmtId="4" fontId="17" fillId="2" borderId="1" xfId="0" applyNumberFormat="1" applyFont="1" applyFill="1" applyBorder="1" applyAlignment="1">
      <alignment vertical="top"/>
    </xf>
    <xf numFmtId="4" fontId="6" fillId="2" borderId="1" xfId="0" applyNumberFormat="1" applyFont="1" applyFill="1" applyBorder="1" applyAlignment="1">
      <alignment vertical="top"/>
    </xf>
    <xf numFmtId="4" fontId="14" fillId="2" borderId="1" xfId="0" quotePrefix="1" applyNumberFormat="1" applyFont="1" applyFill="1" applyBorder="1" applyAlignment="1">
      <alignment horizontal="right" vertical="top" shrinkToFit="1"/>
    </xf>
    <xf numFmtId="4" fontId="10" fillId="2" borderId="0" xfId="0" applyNumberFormat="1" applyFont="1" applyFill="1" applyBorder="1" applyAlignment="1">
      <alignment horizontal="right" vertical="top" shrinkToFit="1"/>
    </xf>
    <xf numFmtId="4" fontId="3" fillId="2" borderId="0" xfId="0" applyNumberFormat="1" applyFont="1" applyFill="1" applyAlignment="1">
      <alignment vertical="top"/>
    </xf>
    <xf numFmtId="4" fontId="4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wrapText="1"/>
    </xf>
    <xf numFmtId="4" fontId="6" fillId="2" borderId="1" xfId="0" applyNumberFormat="1" applyFont="1" applyFill="1" applyBorder="1" applyAlignment="1">
      <alignment horizontal="right" wrapText="1"/>
    </xf>
    <xf numFmtId="4" fontId="4" fillId="2" borderId="1" xfId="0" applyNumberFormat="1" applyFont="1" applyFill="1" applyBorder="1"/>
    <xf numFmtId="4" fontId="4" fillId="0" borderId="1" xfId="0" applyNumberFormat="1" applyFont="1" applyFill="1" applyBorder="1"/>
    <xf numFmtId="4" fontId="5" fillId="2" borderId="0" xfId="0" applyNumberFormat="1" applyFont="1" applyFill="1"/>
    <xf numFmtId="4" fontId="13" fillId="2" borderId="1" xfId="0" applyNumberFormat="1" applyFont="1" applyFill="1" applyBorder="1" applyAlignment="1">
      <alignment horizontal="right" vertical="top" shrinkToFit="1"/>
    </xf>
    <xf numFmtId="4" fontId="10" fillId="2" borderId="2" xfId="0" applyNumberFormat="1" applyFont="1" applyFill="1" applyBorder="1" applyAlignment="1">
      <alignment horizontal="right" vertical="top" shrinkToFit="1"/>
    </xf>
    <xf numFmtId="0" fontId="9" fillId="2" borderId="0" xfId="0" applyFont="1" applyFill="1" applyAlignment="1">
      <alignment wrapText="1"/>
    </xf>
    <xf numFmtId="4" fontId="9" fillId="2" borderId="0" xfId="0" applyNumberFormat="1" applyFont="1" applyFill="1" applyAlignment="1">
      <alignment wrapText="1"/>
    </xf>
    <xf numFmtId="164" fontId="1" fillId="2" borderId="0" xfId="0" applyNumberFormat="1" applyFont="1" applyFill="1"/>
    <xf numFmtId="164" fontId="3" fillId="2" borderId="0" xfId="0" applyNumberFormat="1" applyFont="1" applyFill="1"/>
    <xf numFmtId="0" fontId="17" fillId="2" borderId="5" xfId="0" applyFont="1" applyFill="1" applyBorder="1" applyAlignment="1">
      <alignment vertical="top" wrapText="1"/>
    </xf>
    <xf numFmtId="0" fontId="10" fillId="3" borderId="1" xfId="0" applyFont="1" applyFill="1" applyBorder="1" applyAlignment="1">
      <alignment vertical="center" wrapText="1"/>
    </xf>
    <xf numFmtId="4" fontId="5" fillId="2" borderId="0" xfId="0" applyNumberFormat="1" applyFont="1" applyFill="1" applyAlignment="1">
      <alignment vertical="top"/>
    </xf>
    <xf numFmtId="164" fontId="5" fillId="2" borderId="0" xfId="0" applyNumberFormat="1" applyFont="1" applyFill="1"/>
    <xf numFmtId="49" fontId="10" fillId="2" borderId="1" xfId="0" applyNumberFormat="1" applyFont="1" applyFill="1" applyBorder="1" applyAlignment="1">
      <alignment horizontal="center" shrinkToFit="1"/>
    </xf>
    <xf numFmtId="4" fontId="10" fillId="2" borderId="1" xfId="0" applyNumberFormat="1" applyFont="1" applyFill="1" applyBorder="1" applyAlignment="1">
      <alignment horizontal="right" shrinkToFit="1"/>
    </xf>
    <xf numFmtId="4" fontId="3" fillId="2" borderId="0" xfId="0" applyNumberFormat="1" applyFont="1" applyFill="1" applyAlignment="1"/>
    <xf numFmtId="4" fontId="5" fillId="2" borderId="0" xfId="0" applyNumberFormat="1" applyFont="1" applyFill="1" applyAlignment="1"/>
    <xf numFmtId="164" fontId="5" fillId="2" borderId="0" xfId="0" applyNumberFormat="1" applyFont="1" applyFill="1" applyAlignment="1"/>
    <xf numFmtId="0" fontId="3" fillId="2" borderId="0" xfId="0" applyFont="1" applyFill="1" applyAlignment="1"/>
    <xf numFmtId="0" fontId="18" fillId="3" borderId="1" xfId="0" applyFont="1" applyFill="1" applyBorder="1" applyAlignment="1">
      <alignment vertical="center" wrapText="1"/>
    </xf>
    <xf numFmtId="0" fontId="16" fillId="2" borderId="0" xfId="0" applyFont="1" applyFill="1" applyAlignment="1">
      <alignment vertical="top"/>
    </xf>
    <xf numFmtId="4" fontId="16" fillId="2" borderId="0" xfId="0" applyNumberFormat="1" applyFont="1" applyFill="1" applyAlignment="1">
      <alignment vertical="top"/>
    </xf>
    <xf numFmtId="4" fontId="4" fillId="0" borderId="1" xfId="0" applyNumberFormat="1" applyFont="1" applyFill="1" applyBorder="1" applyAlignment="1">
      <alignment horizontal="right" wrapText="1"/>
    </xf>
    <xf numFmtId="164" fontId="16" fillId="2" borderId="0" xfId="0" applyNumberFormat="1" applyFont="1" applyFill="1"/>
    <xf numFmtId="0" fontId="10" fillId="2" borderId="1" xfId="0" applyFont="1" applyFill="1" applyBorder="1" applyAlignment="1">
      <alignment wrapText="1"/>
    </xf>
    <xf numFmtId="4" fontId="6" fillId="0" borderId="1" xfId="0" applyNumberFormat="1" applyFont="1" applyFill="1" applyBorder="1"/>
    <xf numFmtId="4" fontId="6" fillId="2" borderId="0" xfId="0" applyNumberFormat="1" applyFont="1" applyFill="1" applyBorder="1" applyAlignment="1">
      <alignment horizontal="right" wrapText="1"/>
    </xf>
    <xf numFmtId="0" fontId="7" fillId="0" borderId="0" xfId="0" applyFont="1"/>
    <xf numFmtId="4" fontId="7" fillId="0" borderId="0" xfId="0" applyNumberFormat="1" applyFont="1" applyAlignment="1">
      <alignment horizontal="right"/>
    </xf>
    <xf numFmtId="0" fontId="6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right"/>
    </xf>
    <xf numFmtId="0" fontId="11" fillId="0" borderId="0" xfId="0" applyFont="1"/>
    <xf numFmtId="4" fontId="6" fillId="2" borderId="1" xfId="0" applyNumberFormat="1" applyFont="1" applyFill="1" applyBorder="1" applyAlignment="1">
      <alignment horizontal="center" vertical="center" wrapText="1"/>
    </xf>
    <xf numFmtId="165" fontId="3" fillId="2" borderId="0" xfId="0" applyNumberFormat="1" applyFont="1" applyFill="1"/>
    <xf numFmtId="165" fontId="2" fillId="2" borderId="0" xfId="0" applyNumberFormat="1" applyFont="1" applyFill="1"/>
    <xf numFmtId="165" fontId="19" fillId="2" borderId="0" xfId="0" applyNumberFormat="1" applyFont="1" applyFill="1" applyBorder="1" applyAlignment="1">
      <alignment vertical="top" wrapText="1"/>
    </xf>
    <xf numFmtId="0" fontId="9" fillId="2" borderId="1" xfId="0" applyFont="1" applyFill="1" applyBorder="1" applyAlignment="1">
      <alignment wrapText="1"/>
    </xf>
    <xf numFmtId="4" fontId="6" fillId="2" borderId="0" xfId="0" applyNumberFormat="1" applyFont="1" applyFill="1" applyAlignment="1">
      <alignment horizontal="right" vertical="top"/>
    </xf>
    <xf numFmtId="49" fontId="6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vertical="top"/>
    </xf>
    <xf numFmtId="0" fontId="4" fillId="2" borderId="0" xfId="0" applyFont="1" applyFill="1"/>
    <xf numFmtId="4" fontId="4" fillId="2" borderId="0" xfId="0" applyNumberFormat="1" applyFont="1" applyFill="1" applyAlignment="1">
      <alignment vertical="top"/>
    </xf>
    <xf numFmtId="0" fontId="5" fillId="2" borderId="0" xfId="0" applyFont="1" applyFill="1"/>
    <xf numFmtId="0" fontId="7" fillId="2" borderId="0" xfId="0" applyFont="1" applyFill="1" applyAlignment="1">
      <alignment vertical="top"/>
    </xf>
    <xf numFmtId="0" fontId="9" fillId="2" borderId="6" xfId="0" applyFont="1" applyFill="1" applyBorder="1" applyAlignment="1">
      <alignment horizontal="center" vertical="center" wrapText="1"/>
    </xf>
    <xf numFmtId="4" fontId="10" fillId="2" borderId="6" xfId="0" applyNumberFormat="1" applyFont="1" applyFill="1" applyBorder="1" applyAlignment="1">
      <alignment horizontal="right" vertical="top" shrinkToFit="1"/>
    </xf>
    <xf numFmtId="4" fontId="9" fillId="2" borderId="6" xfId="0" applyNumberFormat="1" applyFont="1" applyFill="1" applyBorder="1" applyAlignment="1">
      <alignment horizontal="right" vertical="top" shrinkToFit="1"/>
    </xf>
    <xf numFmtId="4" fontId="14" fillId="2" borderId="6" xfId="0" applyNumberFormat="1" applyFont="1" applyFill="1" applyBorder="1" applyAlignment="1">
      <alignment horizontal="right" vertical="top" shrinkToFit="1"/>
    </xf>
    <xf numFmtId="0" fontId="20" fillId="2" borderId="0" xfId="0" applyFont="1" applyFill="1"/>
    <xf numFmtId="0" fontId="6" fillId="2" borderId="1" xfId="0" applyFont="1" applyFill="1" applyBorder="1" applyAlignment="1">
      <alignment horizontal="left" wrapText="1"/>
    </xf>
    <xf numFmtId="0" fontId="14" fillId="2" borderId="1" xfId="0" applyFont="1" applyFill="1" applyBorder="1" applyAlignment="1">
      <alignment wrapText="1"/>
    </xf>
    <xf numFmtId="0" fontId="6" fillId="2" borderId="0" xfId="0" applyFont="1" applyFill="1" applyBorder="1" applyAlignment="1">
      <alignment horizontal="center" vertical="top" wrapText="1"/>
    </xf>
    <xf numFmtId="0" fontId="7" fillId="2" borderId="0" xfId="0" applyFont="1" applyFill="1" applyBorder="1"/>
    <xf numFmtId="4" fontId="8" fillId="2" borderId="1" xfId="0" applyNumberFormat="1" applyFont="1" applyFill="1" applyBorder="1" applyAlignment="1">
      <alignment vertical="top"/>
    </xf>
    <xf numFmtId="4" fontId="14" fillId="2" borderId="1" xfId="0" applyNumberFormat="1" applyFont="1" applyFill="1" applyBorder="1" applyAlignment="1">
      <alignment horizontal="right" vertical="top"/>
    </xf>
    <xf numFmtId="4" fontId="15" fillId="2" borderId="0" xfId="0" applyNumberFormat="1" applyFont="1" applyFill="1" applyAlignment="1">
      <alignment vertical="top"/>
    </xf>
    <xf numFmtId="0" fontId="17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/>
    </xf>
    <xf numFmtId="0" fontId="18" fillId="2" borderId="1" xfId="0" applyFont="1" applyFill="1" applyBorder="1" applyAlignment="1">
      <alignment vertical="top" wrapText="1"/>
    </xf>
    <xf numFmtId="0" fontId="8" fillId="0" borderId="1" xfId="0" applyFont="1" applyBorder="1" applyAlignment="1">
      <alignment vertical="top"/>
    </xf>
    <xf numFmtId="0" fontId="4" fillId="0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7" fillId="0" borderId="0" xfId="0" applyFont="1" applyBorder="1" applyAlignment="1"/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right"/>
    </xf>
    <xf numFmtId="49" fontId="6" fillId="2" borderId="0" xfId="0" applyNumberFormat="1" applyFont="1" applyFill="1"/>
    <xf numFmtId="4" fontId="6" fillId="2" borderId="0" xfId="0" applyNumberFormat="1" applyFont="1" applyFill="1"/>
    <xf numFmtId="164" fontId="6" fillId="2" borderId="0" xfId="0" applyNumberFormat="1" applyFont="1" applyFill="1" applyAlignment="1">
      <alignment vertical="top"/>
    </xf>
    <xf numFmtId="4" fontId="11" fillId="0" borderId="0" xfId="0" applyNumberFormat="1" applyFont="1"/>
    <xf numFmtId="0" fontId="18" fillId="0" borderId="1" xfId="0" applyFont="1" applyFill="1" applyBorder="1" applyAlignment="1">
      <alignment horizontal="left"/>
    </xf>
    <xf numFmtId="0" fontId="18" fillId="0" borderId="1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wrapText="1"/>
    </xf>
    <xf numFmtId="0" fontId="7" fillId="0" borderId="5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justify" wrapText="1"/>
    </xf>
    <xf numFmtId="0" fontId="7" fillId="2" borderId="1" xfId="0" applyFont="1" applyFill="1" applyBorder="1" applyAlignment="1">
      <alignment horizontal="left" wrapText="1"/>
    </xf>
    <xf numFmtId="4" fontId="7" fillId="0" borderId="7" xfId="0" applyNumberFormat="1" applyFont="1" applyFill="1" applyBorder="1" applyAlignment="1">
      <alignment horizontal="right"/>
    </xf>
    <xf numFmtId="4" fontId="7" fillId="0" borderId="1" xfId="0" applyNumberFormat="1" applyFont="1" applyFill="1" applyBorder="1" applyAlignment="1">
      <alignment horizontal="right"/>
    </xf>
    <xf numFmtId="4" fontId="18" fillId="0" borderId="1" xfId="0" applyNumberFormat="1" applyFont="1" applyFill="1" applyBorder="1" applyAlignment="1">
      <alignment horizontal="right"/>
    </xf>
    <xf numFmtId="4" fontId="9" fillId="2" borderId="0" xfId="0" applyNumberFormat="1" applyFont="1" applyFill="1" applyBorder="1" applyAlignment="1">
      <alignment horizontal="right" shrinkToFit="1"/>
    </xf>
    <xf numFmtId="4" fontId="22" fillId="4" borderId="0" xfId="0" applyNumberFormat="1" applyFont="1" applyFill="1" applyAlignment="1">
      <alignment vertical="top"/>
    </xf>
    <xf numFmtId="4" fontId="23" fillId="2" borderId="0" xfId="0" applyNumberFormat="1" applyFont="1" applyFill="1" applyAlignment="1">
      <alignment vertical="top"/>
    </xf>
    <xf numFmtId="0" fontId="3" fillId="2" borderId="0" xfId="0" applyFont="1" applyFill="1" applyAlignment="1">
      <alignment vertical="top"/>
    </xf>
    <xf numFmtId="4" fontId="3" fillId="2" borderId="0" xfId="0" applyNumberFormat="1" applyFont="1" applyFill="1" applyAlignment="1">
      <alignment horizontal="right" vertical="top"/>
    </xf>
    <xf numFmtId="0" fontId="7" fillId="0" borderId="1" xfId="0" applyFont="1" applyBorder="1" applyAlignment="1">
      <alignment vertical="top" wrapText="1"/>
    </xf>
    <xf numFmtId="0" fontId="24" fillId="2" borderId="1" xfId="0" applyFont="1" applyFill="1" applyBorder="1" applyAlignment="1">
      <alignment vertical="top" wrapText="1"/>
    </xf>
    <xf numFmtId="0" fontId="17" fillId="0" borderId="1" xfId="0" applyFont="1" applyBorder="1" applyAlignment="1">
      <alignment vertical="top"/>
    </xf>
    <xf numFmtId="0" fontId="24" fillId="2" borderId="1" xfId="0" applyFont="1" applyFill="1" applyBorder="1" applyAlignment="1">
      <alignment horizontal="center" vertical="top"/>
    </xf>
    <xf numFmtId="0" fontId="17" fillId="2" borderId="1" xfId="0" applyFont="1" applyFill="1" applyBorder="1" applyAlignment="1">
      <alignment horizontal="center" vertical="top"/>
    </xf>
    <xf numFmtId="0" fontId="7" fillId="2" borderId="5" xfId="0" applyFont="1" applyFill="1" applyBorder="1" applyAlignment="1">
      <alignment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/>
    </xf>
    <xf numFmtId="0" fontId="10" fillId="2" borderId="2" xfId="0" applyFont="1" applyFill="1" applyBorder="1" applyAlignment="1">
      <alignment horizontal="right"/>
    </xf>
    <xf numFmtId="0" fontId="9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wrapText="1"/>
    </xf>
    <xf numFmtId="0" fontId="21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left" wrapText="1"/>
    </xf>
    <xf numFmtId="0" fontId="7" fillId="0" borderId="0" xfId="0" applyFont="1" applyAlignment="1"/>
    <xf numFmtId="0" fontId="7" fillId="0" borderId="0" xfId="0" applyFont="1" applyBorder="1" applyAlignment="1"/>
    <xf numFmtId="0" fontId="8" fillId="3" borderId="1" xfId="0" applyFont="1" applyFill="1" applyBorder="1" applyAlignment="1">
      <alignment vertical="top" wrapText="1"/>
    </xf>
    <xf numFmtId="0" fontId="6" fillId="2" borderId="4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1514474</xdr:colOff>
      <xdr:row>1</xdr:row>
      <xdr:rowOff>381000</xdr:rowOff>
    </xdr:from>
    <xdr:to>
      <xdr:col>3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125074" y="4000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1514474</xdr:colOff>
      <xdr:row>1</xdr:row>
      <xdr:rowOff>381000</xdr:rowOff>
    </xdr:from>
    <xdr:to>
      <xdr:col>2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49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80;&#1085;&#1072;&#1085;&#1089;&#1086;&#1074;&#1086;&#1077;%20&#1091;&#1087;&#1088;&#1072;&#1074;&#1083;&#1077;&#1085;&#1080;&#1077;/&#1054;&#1089;&#1090;&#1072;&#1087;&#1077;&#1085;&#1082;&#1086;/&#1056;&#1077;&#1096;&#1077;&#1085;&#1080;&#1103;%20&#1044;&#1091;&#1084;&#1099;/2020/&#1056;&#1077;&#1096;&#1077;&#1085;&#1080;&#1077;%20539%20&#1086;&#1090;%2017.12.2019/&#1055;&#1088;&#1086;&#1077;&#1082;&#1090;%20&#1088;&#1077;&#1096;&#1077;&#1085;&#1080;&#1103;/&#1055;&#1088;&#1080;&#1083;&#1086;&#1078;&#1077;&#1085;&#1080;&#1103;%201,2,6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1"/>
      <sheetName val="прил 2"/>
      <sheetName val="прил 6"/>
      <sheetName val="прил 7 "/>
      <sheetName val="прил 8 "/>
      <sheetName val="прил 9   "/>
      <sheetName val="прил 10 "/>
      <sheetName val="прил 11"/>
      <sheetName val="прил 12"/>
      <sheetName val="прил 13"/>
      <sheetName val="прил 14"/>
      <sheetName val="прил 15"/>
      <sheetName val="прил 16"/>
      <sheetName val="прил 17"/>
      <sheetName val="прил 18"/>
    </sheetNames>
    <sheetDataSet>
      <sheetData sheetId="0"/>
      <sheetData sheetId="1"/>
      <sheetData sheetId="2"/>
      <sheetData sheetId="3"/>
      <sheetData sheetId="4">
        <row r="9">
          <cell r="C9">
            <v>251618500</v>
          </cell>
        </row>
      </sheetData>
      <sheetData sheetId="5"/>
      <sheetData sheetId="6"/>
      <sheetData sheetId="7"/>
      <sheetData sheetId="8">
        <row r="468">
          <cell r="F468">
            <v>615194524.40999997</v>
          </cell>
        </row>
        <row r="478">
          <cell r="G478">
            <v>72206241.75999999</v>
          </cell>
        </row>
      </sheetData>
      <sheetData sheetId="9"/>
      <sheetData sheetId="10">
        <row r="438">
          <cell r="E438">
            <v>615194524.40999997</v>
          </cell>
        </row>
        <row r="457">
          <cell r="F457">
            <v>1240000</v>
          </cell>
        </row>
      </sheetData>
      <sheetData sheetId="11"/>
      <sheetData sheetId="12">
        <row r="60">
          <cell r="F60">
            <v>615194524.41000009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07"/>
  <sheetViews>
    <sheetView view="pageBreakPreview" zoomScale="106" zoomScaleNormal="100" zoomScaleSheetLayoutView="106" workbookViewId="0">
      <selection activeCell="C14" sqref="C14"/>
    </sheetView>
  </sheetViews>
  <sheetFormatPr defaultRowHeight="18.75" x14ac:dyDescent="0.3"/>
  <cols>
    <col min="1" max="1" width="29.140625" style="15" customWidth="1"/>
    <col min="2" max="2" width="45.140625" style="15" customWidth="1"/>
    <col min="3" max="3" width="19.85546875" style="15" customWidth="1"/>
    <col min="4" max="256" width="9.140625" style="7"/>
    <col min="257" max="257" width="26.85546875" style="7" customWidth="1"/>
    <col min="258" max="258" width="40.42578125" style="7" customWidth="1"/>
    <col min="259" max="259" width="13.5703125" style="7" customWidth="1"/>
    <col min="260" max="512" width="9.140625" style="7"/>
    <col min="513" max="513" width="26.85546875" style="7" customWidth="1"/>
    <col min="514" max="514" width="40.42578125" style="7" customWidth="1"/>
    <col min="515" max="515" width="13.5703125" style="7" customWidth="1"/>
    <col min="516" max="768" width="9.140625" style="7"/>
    <col min="769" max="769" width="26.85546875" style="7" customWidth="1"/>
    <col min="770" max="770" width="40.42578125" style="7" customWidth="1"/>
    <col min="771" max="771" width="13.5703125" style="7" customWidth="1"/>
    <col min="772" max="1024" width="9.140625" style="7"/>
    <col min="1025" max="1025" width="26.85546875" style="7" customWidth="1"/>
    <col min="1026" max="1026" width="40.42578125" style="7" customWidth="1"/>
    <col min="1027" max="1027" width="13.5703125" style="7" customWidth="1"/>
    <col min="1028" max="1280" width="9.140625" style="7"/>
    <col min="1281" max="1281" width="26.85546875" style="7" customWidth="1"/>
    <col min="1282" max="1282" width="40.42578125" style="7" customWidth="1"/>
    <col min="1283" max="1283" width="13.5703125" style="7" customWidth="1"/>
    <col min="1284" max="1536" width="9.140625" style="7"/>
    <col min="1537" max="1537" width="26.85546875" style="7" customWidth="1"/>
    <col min="1538" max="1538" width="40.42578125" style="7" customWidth="1"/>
    <col min="1539" max="1539" width="13.5703125" style="7" customWidth="1"/>
    <col min="1540" max="1792" width="9.140625" style="7"/>
    <col min="1793" max="1793" width="26.85546875" style="7" customWidth="1"/>
    <col min="1794" max="1794" width="40.42578125" style="7" customWidth="1"/>
    <col min="1795" max="1795" width="13.5703125" style="7" customWidth="1"/>
    <col min="1796" max="2048" width="9.140625" style="7"/>
    <col min="2049" max="2049" width="26.85546875" style="7" customWidth="1"/>
    <col min="2050" max="2050" width="40.42578125" style="7" customWidth="1"/>
    <col min="2051" max="2051" width="13.5703125" style="7" customWidth="1"/>
    <col min="2052" max="2304" width="9.140625" style="7"/>
    <col min="2305" max="2305" width="26.85546875" style="7" customWidth="1"/>
    <col min="2306" max="2306" width="40.42578125" style="7" customWidth="1"/>
    <col min="2307" max="2307" width="13.5703125" style="7" customWidth="1"/>
    <col min="2308" max="2560" width="9.140625" style="7"/>
    <col min="2561" max="2561" width="26.85546875" style="7" customWidth="1"/>
    <col min="2562" max="2562" width="40.42578125" style="7" customWidth="1"/>
    <col min="2563" max="2563" width="13.5703125" style="7" customWidth="1"/>
    <col min="2564" max="2816" width="9.140625" style="7"/>
    <col min="2817" max="2817" width="26.85546875" style="7" customWidth="1"/>
    <col min="2818" max="2818" width="40.42578125" style="7" customWidth="1"/>
    <col min="2819" max="2819" width="13.5703125" style="7" customWidth="1"/>
    <col min="2820" max="3072" width="9.140625" style="7"/>
    <col min="3073" max="3073" width="26.85546875" style="7" customWidth="1"/>
    <col min="3074" max="3074" width="40.42578125" style="7" customWidth="1"/>
    <col min="3075" max="3075" width="13.5703125" style="7" customWidth="1"/>
    <col min="3076" max="3328" width="9.140625" style="7"/>
    <col min="3329" max="3329" width="26.85546875" style="7" customWidth="1"/>
    <col min="3330" max="3330" width="40.42578125" style="7" customWidth="1"/>
    <col min="3331" max="3331" width="13.5703125" style="7" customWidth="1"/>
    <col min="3332" max="3584" width="9.140625" style="7"/>
    <col min="3585" max="3585" width="26.85546875" style="7" customWidth="1"/>
    <col min="3586" max="3586" width="40.42578125" style="7" customWidth="1"/>
    <col min="3587" max="3587" width="13.5703125" style="7" customWidth="1"/>
    <col min="3588" max="3840" width="9.140625" style="7"/>
    <col min="3841" max="3841" width="26.85546875" style="7" customWidth="1"/>
    <col min="3842" max="3842" width="40.42578125" style="7" customWidth="1"/>
    <col min="3843" max="3843" width="13.5703125" style="7" customWidth="1"/>
    <col min="3844" max="4096" width="9.140625" style="7"/>
    <col min="4097" max="4097" width="26.85546875" style="7" customWidth="1"/>
    <col min="4098" max="4098" width="40.42578125" style="7" customWidth="1"/>
    <col min="4099" max="4099" width="13.5703125" style="7" customWidth="1"/>
    <col min="4100" max="4352" width="9.140625" style="7"/>
    <col min="4353" max="4353" width="26.85546875" style="7" customWidth="1"/>
    <col min="4354" max="4354" width="40.42578125" style="7" customWidth="1"/>
    <col min="4355" max="4355" width="13.5703125" style="7" customWidth="1"/>
    <col min="4356" max="4608" width="9.140625" style="7"/>
    <col min="4609" max="4609" width="26.85546875" style="7" customWidth="1"/>
    <col min="4610" max="4610" width="40.42578125" style="7" customWidth="1"/>
    <col min="4611" max="4611" width="13.5703125" style="7" customWidth="1"/>
    <col min="4612" max="4864" width="9.140625" style="7"/>
    <col min="4865" max="4865" width="26.85546875" style="7" customWidth="1"/>
    <col min="4866" max="4866" width="40.42578125" style="7" customWidth="1"/>
    <col min="4867" max="4867" width="13.5703125" style="7" customWidth="1"/>
    <col min="4868" max="5120" width="9.140625" style="7"/>
    <col min="5121" max="5121" width="26.85546875" style="7" customWidth="1"/>
    <col min="5122" max="5122" width="40.42578125" style="7" customWidth="1"/>
    <col min="5123" max="5123" width="13.5703125" style="7" customWidth="1"/>
    <col min="5124" max="5376" width="9.140625" style="7"/>
    <col min="5377" max="5377" width="26.85546875" style="7" customWidth="1"/>
    <col min="5378" max="5378" width="40.42578125" style="7" customWidth="1"/>
    <col min="5379" max="5379" width="13.5703125" style="7" customWidth="1"/>
    <col min="5380" max="5632" width="9.140625" style="7"/>
    <col min="5633" max="5633" width="26.85546875" style="7" customWidth="1"/>
    <col min="5634" max="5634" width="40.42578125" style="7" customWidth="1"/>
    <col min="5635" max="5635" width="13.5703125" style="7" customWidth="1"/>
    <col min="5636" max="5888" width="9.140625" style="7"/>
    <col min="5889" max="5889" width="26.85546875" style="7" customWidth="1"/>
    <col min="5890" max="5890" width="40.42578125" style="7" customWidth="1"/>
    <col min="5891" max="5891" width="13.5703125" style="7" customWidth="1"/>
    <col min="5892" max="6144" width="9.140625" style="7"/>
    <col min="6145" max="6145" width="26.85546875" style="7" customWidth="1"/>
    <col min="6146" max="6146" width="40.42578125" style="7" customWidth="1"/>
    <col min="6147" max="6147" width="13.5703125" style="7" customWidth="1"/>
    <col min="6148" max="6400" width="9.140625" style="7"/>
    <col min="6401" max="6401" width="26.85546875" style="7" customWidth="1"/>
    <col min="6402" max="6402" width="40.42578125" style="7" customWidth="1"/>
    <col min="6403" max="6403" width="13.5703125" style="7" customWidth="1"/>
    <col min="6404" max="6656" width="9.140625" style="7"/>
    <col min="6657" max="6657" width="26.85546875" style="7" customWidth="1"/>
    <col min="6658" max="6658" width="40.42578125" style="7" customWidth="1"/>
    <col min="6659" max="6659" width="13.5703125" style="7" customWidth="1"/>
    <col min="6660" max="6912" width="9.140625" style="7"/>
    <col min="6913" max="6913" width="26.85546875" style="7" customWidth="1"/>
    <col min="6914" max="6914" width="40.42578125" style="7" customWidth="1"/>
    <col min="6915" max="6915" width="13.5703125" style="7" customWidth="1"/>
    <col min="6916" max="7168" width="9.140625" style="7"/>
    <col min="7169" max="7169" width="26.85546875" style="7" customWidth="1"/>
    <col min="7170" max="7170" width="40.42578125" style="7" customWidth="1"/>
    <col min="7171" max="7171" width="13.5703125" style="7" customWidth="1"/>
    <col min="7172" max="7424" width="9.140625" style="7"/>
    <col min="7425" max="7425" width="26.85546875" style="7" customWidth="1"/>
    <col min="7426" max="7426" width="40.42578125" style="7" customWidth="1"/>
    <col min="7427" max="7427" width="13.5703125" style="7" customWidth="1"/>
    <col min="7428" max="7680" width="9.140625" style="7"/>
    <col min="7681" max="7681" width="26.85546875" style="7" customWidth="1"/>
    <col min="7682" max="7682" width="40.42578125" style="7" customWidth="1"/>
    <col min="7683" max="7683" width="13.5703125" style="7" customWidth="1"/>
    <col min="7684" max="7936" width="9.140625" style="7"/>
    <col min="7937" max="7937" width="26.85546875" style="7" customWidth="1"/>
    <col min="7938" max="7938" width="40.42578125" style="7" customWidth="1"/>
    <col min="7939" max="7939" width="13.5703125" style="7" customWidth="1"/>
    <col min="7940" max="8192" width="9.140625" style="7"/>
    <col min="8193" max="8193" width="26.85546875" style="7" customWidth="1"/>
    <col min="8194" max="8194" width="40.42578125" style="7" customWidth="1"/>
    <col min="8195" max="8195" width="13.5703125" style="7" customWidth="1"/>
    <col min="8196" max="8448" width="9.140625" style="7"/>
    <col min="8449" max="8449" width="26.85546875" style="7" customWidth="1"/>
    <col min="8450" max="8450" width="40.42578125" style="7" customWidth="1"/>
    <col min="8451" max="8451" width="13.5703125" style="7" customWidth="1"/>
    <col min="8452" max="8704" width="9.140625" style="7"/>
    <col min="8705" max="8705" width="26.85546875" style="7" customWidth="1"/>
    <col min="8706" max="8706" width="40.42578125" style="7" customWidth="1"/>
    <col min="8707" max="8707" width="13.5703125" style="7" customWidth="1"/>
    <col min="8708" max="8960" width="9.140625" style="7"/>
    <col min="8961" max="8961" width="26.85546875" style="7" customWidth="1"/>
    <col min="8962" max="8962" width="40.42578125" style="7" customWidth="1"/>
    <col min="8963" max="8963" width="13.5703125" style="7" customWidth="1"/>
    <col min="8964" max="9216" width="9.140625" style="7"/>
    <col min="9217" max="9217" width="26.85546875" style="7" customWidth="1"/>
    <col min="9218" max="9218" width="40.42578125" style="7" customWidth="1"/>
    <col min="9219" max="9219" width="13.5703125" style="7" customWidth="1"/>
    <col min="9220" max="9472" width="9.140625" style="7"/>
    <col min="9473" max="9473" width="26.85546875" style="7" customWidth="1"/>
    <col min="9474" max="9474" width="40.42578125" style="7" customWidth="1"/>
    <col min="9475" max="9475" width="13.5703125" style="7" customWidth="1"/>
    <col min="9476" max="9728" width="9.140625" style="7"/>
    <col min="9729" max="9729" width="26.85546875" style="7" customWidth="1"/>
    <col min="9730" max="9730" width="40.42578125" style="7" customWidth="1"/>
    <col min="9731" max="9731" width="13.5703125" style="7" customWidth="1"/>
    <col min="9732" max="9984" width="9.140625" style="7"/>
    <col min="9985" max="9985" width="26.85546875" style="7" customWidth="1"/>
    <col min="9986" max="9986" width="40.42578125" style="7" customWidth="1"/>
    <col min="9987" max="9987" width="13.5703125" style="7" customWidth="1"/>
    <col min="9988" max="10240" width="9.140625" style="7"/>
    <col min="10241" max="10241" width="26.85546875" style="7" customWidth="1"/>
    <col min="10242" max="10242" width="40.42578125" style="7" customWidth="1"/>
    <col min="10243" max="10243" width="13.5703125" style="7" customWidth="1"/>
    <col min="10244" max="10496" width="9.140625" style="7"/>
    <col min="10497" max="10497" width="26.85546875" style="7" customWidth="1"/>
    <col min="10498" max="10498" width="40.42578125" style="7" customWidth="1"/>
    <col min="10499" max="10499" width="13.5703125" style="7" customWidth="1"/>
    <col min="10500" max="10752" width="9.140625" style="7"/>
    <col min="10753" max="10753" width="26.85546875" style="7" customWidth="1"/>
    <col min="10754" max="10754" width="40.42578125" style="7" customWidth="1"/>
    <col min="10755" max="10755" width="13.5703125" style="7" customWidth="1"/>
    <col min="10756" max="11008" width="9.140625" style="7"/>
    <col min="11009" max="11009" width="26.85546875" style="7" customWidth="1"/>
    <col min="11010" max="11010" width="40.42578125" style="7" customWidth="1"/>
    <col min="11011" max="11011" width="13.5703125" style="7" customWidth="1"/>
    <col min="11012" max="11264" width="9.140625" style="7"/>
    <col min="11265" max="11265" width="26.85546875" style="7" customWidth="1"/>
    <col min="11266" max="11266" width="40.42578125" style="7" customWidth="1"/>
    <col min="11267" max="11267" width="13.5703125" style="7" customWidth="1"/>
    <col min="11268" max="11520" width="9.140625" style="7"/>
    <col min="11521" max="11521" width="26.85546875" style="7" customWidth="1"/>
    <col min="11522" max="11522" width="40.42578125" style="7" customWidth="1"/>
    <col min="11523" max="11523" width="13.5703125" style="7" customWidth="1"/>
    <col min="11524" max="11776" width="9.140625" style="7"/>
    <col min="11777" max="11777" width="26.85546875" style="7" customWidth="1"/>
    <col min="11778" max="11778" width="40.42578125" style="7" customWidth="1"/>
    <col min="11779" max="11779" width="13.5703125" style="7" customWidth="1"/>
    <col min="11780" max="12032" width="9.140625" style="7"/>
    <col min="12033" max="12033" width="26.85546875" style="7" customWidth="1"/>
    <col min="12034" max="12034" width="40.42578125" style="7" customWidth="1"/>
    <col min="12035" max="12035" width="13.5703125" style="7" customWidth="1"/>
    <col min="12036" max="12288" width="9.140625" style="7"/>
    <col min="12289" max="12289" width="26.85546875" style="7" customWidth="1"/>
    <col min="12290" max="12290" width="40.42578125" style="7" customWidth="1"/>
    <col min="12291" max="12291" width="13.5703125" style="7" customWidth="1"/>
    <col min="12292" max="12544" width="9.140625" style="7"/>
    <col min="12545" max="12545" width="26.85546875" style="7" customWidth="1"/>
    <col min="12546" max="12546" width="40.42578125" style="7" customWidth="1"/>
    <col min="12547" max="12547" width="13.5703125" style="7" customWidth="1"/>
    <col min="12548" max="12800" width="9.140625" style="7"/>
    <col min="12801" max="12801" width="26.85546875" style="7" customWidth="1"/>
    <col min="12802" max="12802" width="40.42578125" style="7" customWidth="1"/>
    <col min="12803" max="12803" width="13.5703125" style="7" customWidth="1"/>
    <col min="12804" max="13056" width="9.140625" style="7"/>
    <col min="13057" max="13057" width="26.85546875" style="7" customWidth="1"/>
    <col min="13058" max="13058" width="40.42578125" style="7" customWidth="1"/>
    <col min="13059" max="13059" width="13.5703125" style="7" customWidth="1"/>
    <col min="13060" max="13312" width="9.140625" style="7"/>
    <col min="13313" max="13313" width="26.85546875" style="7" customWidth="1"/>
    <col min="13314" max="13314" width="40.42578125" style="7" customWidth="1"/>
    <col min="13315" max="13315" width="13.5703125" style="7" customWidth="1"/>
    <col min="13316" max="13568" width="9.140625" style="7"/>
    <col min="13569" max="13569" width="26.85546875" style="7" customWidth="1"/>
    <col min="13570" max="13570" width="40.42578125" style="7" customWidth="1"/>
    <col min="13571" max="13571" width="13.5703125" style="7" customWidth="1"/>
    <col min="13572" max="13824" width="9.140625" style="7"/>
    <col min="13825" max="13825" width="26.85546875" style="7" customWidth="1"/>
    <col min="13826" max="13826" width="40.42578125" style="7" customWidth="1"/>
    <col min="13827" max="13827" width="13.5703125" style="7" customWidth="1"/>
    <col min="13828" max="14080" width="9.140625" style="7"/>
    <col min="14081" max="14081" width="26.85546875" style="7" customWidth="1"/>
    <col min="14082" max="14082" width="40.42578125" style="7" customWidth="1"/>
    <col min="14083" max="14083" width="13.5703125" style="7" customWidth="1"/>
    <col min="14084" max="14336" width="9.140625" style="7"/>
    <col min="14337" max="14337" width="26.85546875" style="7" customWidth="1"/>
    <col min="14338" max="14338" width="40.42578125" style="7" customWidth="1"/>
    <col min="14339" max="14339" width="13.5703125" style="7" customWidth="1"/>
    <col min="14340" max="14592" width="9.140625" style="7"/>
    <col min="14593" max="14593" width="26.85546875" style="7" customWidth="1"/>
    <col min="14594" max="14594" width="40.42578125" style="7" customWidth="1"/>
    <col min="14595" max="14595" width="13.5703125" style="7" customWidth="1"/>
    <col min="14596" max="14848" width="9.140625" style="7"/>
    <col min="14849" max="14849" width="26.85546875" style="7" customWidth="1"/>
    <col min="14850" max="14850" width="40.42578125" style="7" customWidth="1"/>
    <col min="14851" max="14851" width="13.5703125" style="7" customWidth="1"/>
    <col min="14852" max="15104" width="9.140625" style="7"/>
    <col min="15105" max="15105" width="26.85546875" style="7" customWidth="1"/>
    <col min="15106" max="15106" width="40.42578125" style="7" customWidth="1"/>
    <col min="15107" max="15107" width="13.5703125" style="7" customWidth="1"/>
    <col min="15108" max="15360" width="9.140625" style="7"/>
    <col min="15361" max="15361" width="26.85546875" style="7" customWidth="1"/>
    <col min="15362" max="15362" width="40.42578125" style="7" customWidth="1"/>
    <col min="15363" max="15363" width="13.5703125" style="7" customWidth="1"/>
    <col min="15364" max="15616" width="9.140625" style="7"/>
    <col min="15617" max="15617" width="26.85546875" style="7" customWidth="1"/>
    <col min="15618" max="15618" width="40.42578125" style="7" customWidth="1"/>
    <col min="15619" max="15619" width="13.5703125" style="7" customWidth="1"/>
    <col min="15620" max="15872" width="9.140625" style="7"/>
    <col min="15873" max="15873" width="26.85546875" style="7" customWidth="1"/>
    <col min="15874" max="15874" width="40.42578125" style="7" customWidth="1"/>
    <col min="15875" max="15875" width="13.5703125" style="7" customWidth="1"/>
    <col min="15876" max="16128" width="9.140625" style="7"/>
    <col min="16129" max="16129" width="26.85546875" style="7" customWidth="1"/>
    <col min="16130" max="16130" width="40.42578125" style="7" customWidth="1"/>
    <col min="16131" max="16131" width="13.5703125" style="7" customWidth="1"/>
    <col min="16132" max="16384" width="9.140625" style="7"/>
  </cols>
  <sheetData>
    <row r="1" spans="1:3" x14ac:dyDescent="0.3">
      <c r="C1" s="77" t="s">
        <v>238</v>
      </c>
    </row>
    <row r="2" spans="1:3" x14ac:dyDescent="0.3">
      <c r="C2" s="77" t="s">
        <v>332</v>
      </c>
    </row>
    <row r="3" spans="1:3" x14ac:dyDescent="0.3">
      <c r="C3" s="77" t="s">
        <v>533</v>
      </c>
    </row>
    <row r="4" spans="1:3" x14ac:dyDescent="0.3">
      <c r="C4" s="77"/>
    </row>
    <row r="5" spans="1:3" s="8" customFormat="1" x14ac:dyDescent="0.25">
      <c r="A5" s="206" t="s">
        <v>158</v>
      </c>
      <c r="B5" s="206"/>
      <c r="C5" s="206"/>
    </row>
    <row r="6" spans="1:3" ht="37.5" customHeight="1" x14ac:dyDescent="0.25">
      <c r="A6" s="205" t="s">
        <v>660</v>
      </c>
      <c r="B6" s="205"/>
      <c r="C6" s="205"/>
    </row>
    <row r="7" spans="1:3" x14ac:dyDescent="0.25">
      <c r="A7" s="16"/>
      <c r="B7" s="16"/>
      <c r="C7" s="16"/>
    </row>
    <row r="8" spans="1:3" x14ac:dyDescent="0.3">
      <c r="A8" s="77" t="s">
        <v>159</v>
      </c>
      <c r="B8" s="166"/>
      <c r="C8" s="17"/>
    </row>
    <row r="9" spans="1:3" x14ac:dyDescent="0.3">
      <c r="A9" s="77"/>
      <c r="C9" s="77" t="s">
        <v>434</v>
      </c>
    </row>
    <row r="10" spans="1:3" ht="56.25" x14ac:dyDescent="0.25">
      <c r="A10" s="170" t="s">
        <v>160</v>
      </c>
      <c r="B10" s="170" t="s">
        <v>161</v>
      </c>
      <c r="C10" s="170" t="s">
        <v>241</v>
      </c>
    </row>
    <row r="11" spans="1:3" ht="37.5" x14ac:dyDescent="0.3">
      <c r="A11" s="18" t="s">
        <v>162</v>
      </c>
      <c r="B11" s="19" t="s">
        <v>163</v>
      </c>
      <c r="C11" s="97">
        <f>C12+C13</f>
        <v>0</v>
      </c>
    </row>
    <row r="12" spans="1:3" ht="56.25" x14ac:dyDescent="0.3">
      <c r="A12" s="18" t="s">
        <v>656</v>
      </c>
      <c r="B12" s="19" t="s">
        <v>657</v>
      </c>
      <c r="C12" s="97">
        <v>-961436323.28999996</v>
      </c>
    </row>
    <row r="13" spans="1:3" ht="56.25" x14ac:dyDescent="0.3">
      <c r="A13" s="18" t="s">
        <v>658</v>
      </c>
      <c r="B13" s="19" t="s">
        <v>659</v>
      </c>
      <c r="C13" s="97">
        <v>961436323.28999996</v>
      </c>
    </row>
    <row r="14" spans="1:3" x14ac:dyDescent="0.3">
      <c r="A14" s="18"/>
      <c r="B14" s="20" t="s">
        <v>164</v>
      </c>
      <c r="C14" s="121">
        <f>C11</f>
        <v>0</v>
      </c>
    </row>
    <row r="15" spans="1:3" x14ac:dyDescent="0.3">
      <c r="A15" s="21"/>
      <c r="B15" s="21"/>
      <c r="C15" s="21"/>
    </row>
    <row r="16" spans="1:3" x14ac:dyDescent="0.3">
      <c r="A16" s="21"/>
      <c r="B16" s="21"/>
      <c r="C16" s="21"/>
    </row>
    <row r="17" spans="1:3" x14ac:dyDescent="0.3">
      <c r="A17" s="21"/>
      <c r="B17" s="21"/>
      <c r="C17" s="21"/>
    </row>
    <row r="18" spans="1:3" x14ac:dyDescent="0.3">
      <c r="A18" s="21"/>
      <c r="B18" s="21"/>
      <c r="C18" s="21"/>
    </row>
    <row r="19" spans="1:3" x14ac:dyDescent="0.3">
      <c r="A19" s="21"/>
      <c r="B19" s="21"/>
      <c r="C19" s="21"/>
    </row>
    <row r="20" spans="1:3" x14ac:dyDescent="0.3">
      <c r="A20" s="21"/>
      <c r="B20" s="21"/>
      <c r="C20" s="21"/>
    </row>
    <row r="21" spans="1:3" x14ac:dyDescent="0.3">
      <c r="A21" s="21"/>
      <c r="B21" s="21"/>
      <c r="C21" s="21"/>
    </row>
    <row r="22" spans="1:3" x14ac:dyDescent="0.3">
      <c r="A22" s="21"/>
      <c r="B22" s="21"/>
      <c r="C22" s="21"/>
    </row>
    <row r="23" spans="1:3" x14ac:dyDescent="0.3">
      <c r="A23" s="21"/>
      <c r="B23" s="21"/>
      <c r="C23" s="21"/>
    </row>
    <row r="24" spans="1:3" x14ac:dyDescent="0.3">
      <c r="A24" s="21"/>
      <c r="B24" s="21"/>
      <c r="C24" s="21"/>
    </row>
    <row r="25" spans="1:3" x14ac:dyDescent="0.3">
      <c r="A25" s="21"/>
      <c r="B25" s="21"/>
      <c r="C25" s="21"/>
    </row>
    <row r="26" spans="1:3" x14ac:dyDescent="0.3">
      <c r="A26" s="21"/>
      <c r="B26" s="21"/>
      <c r="C26" s="21"/>
    </row>
    <row r="27" spans="1:3" x14ac:dyDescent="0.3">
      <c r="A27" s="21"/>
      <c r="B27" s="21"/>
      <c r="C27" s="21"/>
    </row>
    <row r="28" spans="1:3" x14ac:dyDescent="0.3">
      <c r="A28" s="21"/>
      <c r="B28" s="21"/>
      <c r="C28" s="21"/>
    </row>
    <row r="29" spans="1:3" x14ac:dyDescent="0.3">
      <c r="A29" s="21"/>
      <c r="B29" s="21"/>
      <c r="C29" s="21"/>
    </row>
    <row r="30" spans="1:3" x14ac:dyDescent="0.3">
      <c r="A30" s="21"/>
      <c r="B30" s="21"/>
      <c r="C30" s="21"/>
    </row>
    <row r="31" spans="1:3" x14ac:dyDescent="0.3">
      <c r="A31" s="21"/>
      <c r="B31" s="21"/>
      <c r="C31" s="21"/>
    </row>
    <row r="32" spans="1:3" x14ac:dyDescent="0.3">
      <c r="A32" s="21"/>
      <c r="B32" s="21"/>
      <c r="C32" s="21"/>
    </row>
    <row r="33" spans="1:3" x14ac:dyDescent="0.3">
      <c r="A33" s="21"/>
      <c r="B33" s="21"/>
      <c r="C33" s="21"/>
    </row>
    <row r="34" spans="1:3" x14ac:dyDescent="0.3">
      <c r="A34" s="21"/>
      <c r="B34" s="21"/>
      <c r="C34" s="21"/>
    </row>
    <row r="35" spans="1:3" x14ac:dyDescent="0.3">
      <c r="A35" s="21"/>
      <c r="B35" s="21"/>
      <c r="C35" s="21"/>
    </row>
    <row r="36" spans="1:3" x14ac:dyDescent="0.3">
      <c r="A36" s="21"/>
      <c r="B36" s="21"/>
      <c r="C36" s="21"/>
    </row>
    <row r="37" spans="1:3" x14ac:dyDescent="0.3">
      <c r="A37" s="21"/>
      <c r="B37" s="21"/>
      <c r="C37" s="21"/>
    </row>
    <row r="38" spans="1:3" x14ac:dyDescent="0.3">
      <c r="A38" s="21"/>
      <c r="B38" s="21"/>
      <c r="C38" s="21"/>
    </row>
    <row r="39" spans="1:3" x14ac:dyDescent="0.3">
      <c r="A39" s="21"/>
      <c r="B39" s="21"/>
      <c r="C39" s="21"/>
    </row>
    <row r="40" spans="1:3" x14ac:dyDescent="0.3">
      <c r="A40" s="21"/>
      <c r="B40" s="21"/>
      <c r="C40" s="21"/>
    </row>
    <row r="41" spans="1:3" x14ac:dyDescent="0.3">
      <c r="A41" s="21"/>
      <c r="B41" s="21"/>
      <c r="C41" s="21"/>
    </row>
    <row r="42" spans="1:3" x14ac:dyDescent="0.3">
      <c r="A42" s="21"/>
      <c r="B42" s="21"/>
      <c r="C42" s="21"/>
    </row>
    <row r="43" spans="1:3" x14ac:dyDescent="0.3">
      <c r="A43" s="21"/>
      <c r="B43" s="21"/>
      <c r="C43" s="21"/>
    </row>
    <row r="44" spans="1:3" x14ac:dyDescent="0.3">
      <c r="A44" s="21"/>
      <c r="B44" s="21"/>
      <c r="C44" s="21"/>
    </row>
    <row r="45" spans="1:3" x14ac:dyDescent="0.3">
      <c r="A45" s="21"/>
      <c r="B45" s="21"/>
      <c r="C45" s="21"/>
    </row>
    <row r="46" spans="1:3" x14ac:dyDescent="0.3">
      <c r="A46" s="21"/>
      <c r="B46" s="21"/>
      <c r="C46" s="21"/>
    </row>
    <row r="47" spans="1:3" x14ac:dyDescent="0.3">
      <c r="A47" s="21"/>
      <c r="B47" s="21"/>
      <c r="C47" s="21"/>
    </row>
    <row r="48" spans="1:3" x14ac:dyDescent="0.3">
      <c r="A48" s="21"/>
      <c r="B48" s="21"/>
      <c r="C48" s="21"/>
    </row>
    <row r="49" spans="1:3" x14ac:dyDescent="0.3">
      <c r="A49" s="21"/>
      <c r="B49" s="21"/>
      <c r="C49" s="21"/>
    </row>
    <row r="50" spans="1:3" x14ac:dyDescent="0.3">
      <c r="A50" s="21"/>
      <c r="B50" s="21"/>
      <c r="C50" s="21"/>
    </row>
    <row r="51" spans="1:3" x14ac:dyDescent="0.3">
      <c r="A51" s="21"/>
      <c r="B51" s="21"/>
      <c r="C51" s="21"/>
    </row>
    <row r="52" spans="1:3" x14ac:dyDescent="0.3">
      <c r="A52" s="21"/>
      <c r="B52" s="21"/>
      <c r="C52" s="21"/>
    </row>
    <row r="53" spans="1:3" x14ac:dyDescent="0.3">
      <c r="A53" s="21"/>
      <c r="B53" s="21"/>
      <c r="C53" s="21"/>
    </row>
    <row r="54" spans="1:3" x14ac:dyDescent="0.3">
      <c r="A54" s="21"/>
      <c r="B54" s="21"/>
      <c r="C54" s="21"/>
    </row>
    <row r="55" spans="1:3" x14ac:dyDescent="0.3">
      <c r="A55" s="21"/>
      <c r="B55" s="21"/>
      <c r="C55" s="21"/>
    </row>
    <row r="56" spans="1:3" x14ac:dyDescent="0.3">
      <c r="A56" s="21"/>
      <c r="B56" s="21"/>
      <c r="C56" s="21"/>
    </row>
    <row r="57" spans="1:3" x14ac:dyDescent="0.3">
      <c r="A57" s="21"/>
      <c r="B57" s="21"/>
      <c r="C57" s="21"/>
    </row>
    <row r="58" spans="1:3" x14ac:dyDescent="0.3">
      <c r="A58" s="21"/>
      <c r="B58" s="21"/>
      <c r="C58" s="21"/>
    </row>
    <row r="59" spans="1:3" x14ac:dyDescent="0.3">
      <c r="A59" s="21"/>
      <c r="B59" s="21"/>
      <c r="C59" s="21"/>
    </row>
    <row r="60" spans="1:3" x14ac:dyDescent="0.3">
      <c r="A60" s="21"/>
      <c r="B60" s="21"/>
      <c r="C60" s="21"/>
    </row>
    <row r="61" spans="1:3" x14ac:dyDescent="0.3">
      <c r="A61" s="21"/>
      <c r="B61" s="21"/>
      <c r="C61" s="21"/>
    </row>
    <row r="62" spans="1:3" x14ac:dyDescent="0.3">
      <c r="A62" s="21"/>
      <c r="B62" s="21"/>
      <c r="C62" s="21"/>
    </row>
    <row r="63" spans="1:3" x14ac:dyDescent="0.3">
      <c r="A63" s="21"/>
      <c r="B63" s="21"/>
      <c r="C63" s="21"/>
    </row>
    <row r="64" spans="1:3" x14ac:dyDescent="0.3">
      <c r="A64" s="21"/>
      <c r="B64" s="21"/>
      <c r="C64" s="21"/>
    </row>
    <row r="65" spans="1:3" x14ac:dyDescent="0.3">
      <c r="A65" s="21"/>
      <c r="B65" s="21"/>
      <c r="C65" s="21"/>
    </row>
    <row r="66" spans="1:3" x14ac:dyDescent="0.3">
      <c r="A66" s="21"/>
      <c r="B66" s="21"/>
      <c r="C66" s="21"/>
    </row>
    <row r="67" spans="1:3" x14ac:dyDescent="0.3">
      <c r="A67" s="21"/>
      <c r="B67" s="21"/>
      <c r="C67" s="21"/>
    </row>
    <row r="68" spans="1:3" x14ac:dyDescent="0.3">
      <c r="A68" s="21"/>
      <c r="B68" s="21"/>
      <c r="C68" s="21"/>
    </row>
    <row r="69" spans="1:3" x14ac:dyDescent="0.3">
      <c r="A69" s="21"/>
      <c r="B69" s="21"/>
      <c r="C69" s="21"/>
    </row>
    <row r="70" spans="1:3" x14ac:dyDescent="0.3">
      <c r="A70" s="21"/>
      <c r="B70" s="21"/>
      <c r="C70" s="21"/>
    </row>
    <row r="71" spans="1:3" x14ac:dyDescent="0.3">
      <c r="A71" s="21"/>
      <c r="B71" s="21"/>
      <c r="C71" s="21"/>
    </row>
    <row r="72" spans="1:3" x14ac:dyDescent="0.3">
      <c r="A72" s="21"/>
      <c r="B72" s="21"/>
      <c r="C72" s="21"/>
    </row>
    <row r="73" spans="1:3" x14ac:dyDescent="0.3">
      <c r="A73" s="21"/>
      <c r="B73" s="21"/>
      <c r="C73" s="21"/>
    </row>
    <row r="74" spans="1:3" x14ac:dyDescent="0.3">
      <c r="A74" s="21"/>
      <c r="B74" s="21"/>
      <c r="C74" s="21"/>
    </row>
    <row r="75" spans="1:3" x14ac:dyDescent="0.3">
      <c r="A75" s="21"/>
      <c r="B75" s="21"/>
      <c r="C75" s="21"/>
    </row>
    <row r="76" spans="1:3" x14ac:dyDescent="0.3">
      <c r="A76" s="21"/>
      <c r="B76" s="21"/>
      <c r="C76" s="21"/>
    </row>
    <row r="77" spans="1:3" x14ac:dyDescent="0.3">
      <c r="A77" s="21"/>
      <c r="B77" s="21"/>
      <c r="C77" s="21"/>
    </row>
    <row r="78" spans="1:3" x14ac:dyDescent="0.3">
      <c r="A78" s="21"/>
      <c r="B78" s="21"/>
      <c r="C78" s="21"/>
    </row>
    <row r="79" spans="1:3" x14ac:dyDescent="0.3">
      <c r="A79" s="21"/>
      <c r="B79" s="21"/>
      <c r="C79" s="21"/>
    </row>
    <row r="80" spans="1:3" x14ac:dyDescent="0.3">
      <c r="A80" s="21"/>
      <c r="B80" s="21"/>
      <c r="C80" s="21"/>
    </row>
    <row r="81" spans="1:3" x14ac:dyDescent="0.3">
      <c r="A81" s="21"/>
      <c r="B81" s="21"/>
      <c r="C81" s="21"/>
    </row>
    <row r="82" spans="1:3" x14ac:dyDescent="0.3">
      <c r="A82" s="21"/>
      <c r="B82" s="21"/>
      <c r="C82" s="21"/>
    </row>
    <row r="83" spans="1:3" x14ac:dyDescent="0.3">
      <c r="A83" s="21"/>
      <c r="B83" s="21"/>
      <c r="C83" s="21"/>
    </row>
    <row r="84" spans="1:3" x14ac:dyDescent="0.3">
      <c r="A84" s="21"/>
      <c r="B84" s="21"/>
      <c r="C84" s="21"/>
    </row>
    <row r="85" spans="1:3" x14ac:dyDescent="0.3">
      <c r="A85" s="21"/>
      <c r="B85" s="21"/>
      <c r="C85" s="21"/>
    </row>
    <row r="86" spans="1:3" x14ac:dyDescent="0.3">
      <c r="A86" s="21"/>
      <c r="B86" s="21"/>
      <c r="C86" s="21"/>
    </row>
    <row r="87" spans="1:3" x14ac:dyDescent="0.3">
      <c r="A87" s="21"/>
      <c r="B87" s="21"/>
      <c r="C87" s="21"/>
    </row>
    <row r="88" spans="1:3" x14ac:dyDescent="0.3">
      <c r="A88" s="21"/>
      <c r="B88" s="21"/>
      <c r="C88" s="21"/>
    </row>
    <row r="89" spans="1:3" x14ac:dyDescent="0.3">
      <c r="A89" s="21"/>
      <c r="B89" s="21"/>
      <c r="C89" s="21"/>
    </row>
    <row r="90" spans="1:3" x14ac:dyDescent="0.3">
      <c r="A90" s="21"/>
      <c r="B90" s="21"/>
      <c r="C90" s="21"/>
    </row>
    <row r="91" spans="1:3" x14ac:dyDescent="0.3">
      <c r="A91" s="21"/>
      <c r="B91" s="21"/>
      <c r="C91" s="21"/>
    </row>
    <row r="92" spans="1:3" x14ac:dyDescent="0.3">
      <c r="A92" s="21"/>
      <c r="B92" s="21"/>
      <c r="C92" s="21"/>
    </row>
    <row r="93" spans="1:3" x14ac:dyDescent="0.3">
      <c r="A93" s="21"/>
      <c r="B93" s="21"/>
      <c r="C93" s="21"/>
    </row>
    <row r="94" spans="1:3" x14ac:dyDescent="0.3">
      <c r="A94" s="21"/>
      <c r="B94" s="21"/>
      <c r="C94" s="21"/>
    </row>
    <row r="95" spans="1:3" x14ac:dyDescent="0.3">
      <c r="A95" s="21"/>
      <c r="B95" s="21"/>
      <c r="C95" s="21"/>
    </row>
    <row r="96" spans="1:3" x14ac:dyDescent="0.3">
      <c r="A96" s="21"/>
      <c r="B96" s="21"/>
      <c r="C96" s="21"/>
    </row>
    <row r="97" spans="1:3" x14ac:dyDescent="0.3">
      <c r="A97" s="21"/>
      <c r="B97" s="21"/>
      <c r="C97" s="21"/>
    </row>
    <row r="98" spans="1:3" x14ac:dyDescent="0.3">
      <c r="A98" s="21"/>
      <c r="B98" s="21"/>
      <c r="C98" s="21"/>
    </row>
    <row r="99" spans="1:3" x14ac:dyDescent="0.3">
      <c r="A99" s="21"/>
      <c r="B99" s="21"/>
      <c r="C99" s="21"/>
    </row>
    <row r="100" spans="1:3" x14ac:dyDescent="0.3">
      <c r="A100" s="21"/>
      <c r="B100" s="21"/>
      <c r="C100" s="21"/>
    </row>
    <row r="101" spans="1:3" x14ac:dyDescent="0.3">
      <c r="A101" s="21"/>
      <c r="B101" s="21"/>
      <c r="C101" s="21"/>
    </row>
    <row r="102" spans="1:3" x14ac:dyDescent="0.3">
      <c r="A102" s="21"/>
      <c r="B102" s="21"/>
      <c r="C102" s="21"/>
    </row>
    <row r="103" spans="1:3" x14ac:dyDescent="0.3">
      <c r="A103" s="21"/>
      <c r="B103" s="21"/>
      <c r="C103" s="21"/>
    </row>
    <row r="104" spans="1:3" x14ac:dyDescent="0.3">
      <c r="A104" s="21"/>
      <c r="B104" s="21"/>
      <c r="C104" s="21"/>
    </row>
    <row r="105" spans="1:3" x14ac:dyDescent="0.3">
      <c r="A105" s="21"/>
      <c r="B105" s="21"/>
      <c r="C105" s="21"/>
    </row>
    <row r="106" spans="1:3" x14ac:dyDescent="0.3">
      <c r="A106" s="21"/>
      <c r="B106" s="21"/>
      <c r="C106" s="21"/>
    </row>
    <row r="107" spans="1:3" x14ac:dyDescent="0.3">
      <c r="A107" s="21"/>
      <c r="B107" s="21"/>
      <c r="C107" s="21"/>
    </row>
    <row r="108" spans="1:3" x14ac:dyDescent="0.3">
      <c r="A108" s="21"/>
      <c r="B108" s="21"/>
      <c r="C108" s="21"/>
    </row>
    <row r="109" spans="1:3" x14ac:dyDescent="0.3">
      <c r="A109" s="21"/>
      <c r="B109" s="21"/>
      <c r="C109" s="21"/>
    </row>
    <row r="110" spans="1:3" x14ac:dyDescent="0.3">
      <c r="A110" s="21"/>
      <c r="B110" s="21"/>
      <c r="C110" s="21"/>
    </row>
    <row r="111" spans="1:3" x14ac:dyDescent="0.3">
      <c r="A111" s="21"/>
      <c r="B111" s="21"/>
      <c r="C111" s="21"/>
    </row>
    <row r="112" spans="1:3" x14ac:dyDescent="0.3">
      <c r="A112" s="21"/>
      <c r="B112" s="21"/>
      <c r="C112" s="21"/>
    </row>
    <row r="113" spans="1:3" x14ac:dyDescent="0.3">
      <c r="A113" s="21"/>
      <c r="B113" s="21"/>
      <c r="C113" s="21"/>
    </row>
    <row r="114" spans="1:3" x14ac:dyDescent="0.3">
      <c r="A114" s="21"/>
      <c r="B114" s="21"/>
      <c r="C114" s="21"/>
    </row>
    <row r="115" spans="1:3" x14ac:dyDescent="0.3">
      <c r="A115" s="21"/>
      <c r="B115" s="21"/>
      <c r="C115" s="21"/>
    </row>
    <row r="116" spans="1:3" x14ac:dyDescent="0.3">
      <c r="A116" s="21"/>
      <c r="B116" s="21"/>
      <c r="C116" s="21"/>
    </row>
    <row r="117" spans="1:3" x14ac:dyDescent="0.3">
      <c r="A117" s="21"/>
      <c r="B117" s="21"/>
      <c r="C117" s="21"/>
    </row>
    <row r="118" spans="1:3" x14ac:dyDescent="0.3">
      <c r="A118" s="21"/>
      <c r="B118" s="21"/>
      <c r="C118" s="21"/>
    </row>
    <row r="119" spans="1:3" x14ac:dyDescent="0.3">
      <c r="A119" s="21"/>
      <c r="B119" s="21"/>
      <c r="C119" s="21"/>
    </row>
    <row r="120" spans="1:3" x14ac:dyDescent="0.3">
      <c r="A120" s="21"/>
      <c r="B120" s="21"/>
      <c r="C120" s="21"/>
    </row>
    <row r="121" spans="1:3" x14ac:dyDescent="0.3">
      <c r="A121" s="21"/>
      <c r="B121" s="21"/>
      <c r="C121" s="21"/>
    </row>
    <row r="122" spans="1:3" x14ac:dyDescent="0.3">
      <c r="A122" s="21"/>
      <c r="B122" s="21"/>
      <c r="C122" s="21"/>
    </row>
    <row r="123" spans="1:3" x14ac:dyDescent="0.3">
      <c r="A123" s="21"/>
      <c r="B123" s="21"/>
      <c r="C123" s="21"/>
    </row>
    <row r="124" spans="1:3" x14ac:dyDescent="0.3">
      <c r="A124" s="21"/>
      <c r="B124" s="21"/>
      <c r="C124" s="21"/>
    </row>
    <row r="125" spans="1:3" x14ac:dyDescent="0.3">
      <c r="A125" s="21"/>
      <c r="B125" s="21"/>
      <c r="C125" s="21"/>
    </row>
    <row r="126" spans="1:3" x14ac:dyDescent="0.3">
      <c r="A126" s="21"/>
      <c r="B126" s="21"/>
      <c r="C126" s="21"/>
    </row>
    <row r="127" spans="1:3" x14ac:dyDescent="0.3">
      <c r="A127" s="21"/>
      <c r="B127" s="21"/>
      <c r="C127" s="21"/>
    </row>
    <row r="128" spans="1:3" x14ac:dyDescent="0.3">
      <c r="A128" s="21"/>
      <c r="B128" s="21"/>
      <c r="C128" s="21"/>
    </row>
    <row r="129" spans="1:3" x14ac:dyDescent="0.3">
      <c r="A129" s="21"/>
      <c r="B129" s="21"/>
      <c r="C129" s="21"/>
    </row>
    <row r="130" spans="1:3" x14ac:dyDescent="0.3">
      <c r="A130" s="21"/>
      <c r="B130" s="21"/>
      <c r="C130" s="21"/>
    </row>
    <row r="131" spans="1:3" x14ac:dyDescent="0.3">
      <c r="A131" s="21"/>
      <c r="B131" s="21"/>
      <c r="C131" s="21"/>
    </row>
    <row r="132" spans="1:3" x14ac:dyDescent="0.3">
      <c r="A132" s="21"/>
      <c r="B132" s="21"/>
      <c r="C132" s="21"/>
    </row>
    <row r="133" spans="1:3" x14ac:dyDescent="0.3">
      <c r="A133" s="21"/>
      <c r="B133" s="21"/>
      <c r="C133" s="21"/>
    </row>
    <row r="134" spans="1:3" x14ac:dyDescent="0.3">
      <c r="A134" s="21"/>
      <c r="B134" s="21"/>
      <c r="C134" s="21"/>
    </row>
    <row r="135" spans="1:3" x14ac:dyDescent="0.3">
      <c r="A135" s="21"/>
      <c r="B135" s="21"/>
      <c r="C135" s="21"/>
    </row>
    <row r="136" spans="1:3" x14ac:dyDescent="0.3">
      <c r="A136" s="21"/>
      <c r="B136" s="21"/>
      <c r="C136" s="21"/>
    </row>
    <row r="137" spans="1:3" x14ac:dyDescent="0.3">
      <c r="A137" s="21"/>
      <c r="B137" s="21"/>
      <c r="C137" s="21"/>
    </row>
    <row r="138" spans="1:3" x14ac:dyDescent="0.3">
      <c r="A138" s="21"/>
      <c r="B138" s="21"/>
      <c r="C138" s="21"/>
    </row>
    <row r="139" spans="1:3" x14ac:dyDescent="0.3">
      <c r="A139" s="21"/>
      <c r="B139" s="21"/>
      <c r="C139" s="21"/>
    </row>
    <row r="140" spans="1:3" x14ac:dyDescent="0.3">
      <c r="A140" s="21"/>
      <c r="B140" s="21"/>
      <c r="C140" s="21"/>
    </row>
    <row r="141" spans="1:3" x14ac:dyDescent="0.3">
      <c r="A141" s="21"/>
      <c r="B141" s="21"/>
      <c r="C141" s="21"/>
    </row>
    <row r="142" spans="1:3" x14ac:dyDescent="0.3">
      <c r="A142" s="21"/>
      <c r="B142" s="21"/>
      <c r="C142" s="21"/>
    </row>
    <row r="143" spans="1:3" x14ac:dyDescent="0.3">
      <c r="A143" s="21"/>
      <c r="B143" s="21"/>
      <c r="C143" s="21"/>
    </row>
    <row r="144" spans="1:3" x14ac:dyDescent="0.3">
      <c r="A144" s="21"/>
      <c r="B144" s="21"/>
      <c r="C144" s="21"/>
    </row>
    <row r="145" spans="1:3" x14ac:dyDescent="0.3">
      <c r="A145" s="21"/>
      <c r="B145" s="21"/>
      <c r="C145" s="21"/>
    </row>
    <row r="146" spans="1:3" x14ac:dyDescent="0.3">
      <c r="A146" s="21"/>
      <c r="B146" s="21"/>
      <c r="C146" s="21"/>
    </row>
    <row r="147" spans="1:3" x14ac:dyDescent="0.3">
      <c r="A147" s="21"/>
      <c r="B147" s="21"/>
      <c r="C147" s="21"/>
    </row>
    <row r="148" spans="1:3" x14ac:dyDescent="0.3">
      <c r="A148" s="21"/>
      <c r="B148" s="21"/>
      <c r="C148" s="21"/>
    </row>
    <row r="149" spans="1:3" x14ac:dyDescent="0.3">
      <c r="A149" s="21"/>
      <c r="B149" s="21"/>
      <c r="C149" s="21"/>
    </row>
    <row r="150" spans="1:3" x14ac:dyDescent="0.3">
      <c r="A150" s="21"/>
      <c r="B150" s="21"/>
      <c r="C150" s="21"/>
    </row>
    <row r="151" spans="1:3" x14ac:dyDescent="0.3">
      <c r="A151" s="21"/>
      <c r="B151" s="21"/>
      <c r="C151" s="21"/>
    </row>
    <row r="152" spans="1:3" x14ac:dyDescent="0.3">
      <c r="A152" s="21"/>
      <c r="B152" s="21"/>
      <c r="C152" s="21"/>
    </row>
    <row r="153" spans="1:3" x14ac:dyDescent="0.3">
      <c r="A153" s="21"/>
      <c r="B153" s="21"/>
      <c r="C153" s="21"/>
    </row>
    <row r="154" spans="1:3" x14ac:dyDescent="0.3">
      <c r="A154" s="21"/>
      <c r="B154" s="21"/>
      <c r="C154" s="21"/>
    </row>
    <row r="155" spans="1:3" x14ac:dyDescent="0.3">
      <c r="A155" s="21"/>
      <c r="B155" s="21"/>
      <c r="C155" s="21"/>
    </row>
    <row r="156" spans="1:3" x14ac:dyDescent="0.3">
      <c r="A156" s="21"/>
      <c r="B156" s="21"/>
      <c r="C156" s="21"/>
    </row>
    <row r="157" spans="1:3" x14ac:dyDescent="0.3">
      <c r="A157" s="21"/>
      <c r="B157" s="21"/>
      <c r="C157" s="21"/>
    </row>
    <row r="158" spans="1:3" x14ac:dyDescent="0.3">
      <c r="A158" s="21"/>
      <c r="B158" s="21"/>
      <c r="C158" s="21"/>
    </row>
    <row r="159" spans="1:3" x14ac:dyDescent="0.3">
      <c r="A159" s="21"/>
      <c r="B159" s="21"/>
      <c r="C159" s="21"/>
    </row>
    <row r="160" spans="1:3" x14ac:dyDescent="0.3">
      <c r="A160" s="21"/>
      <c r="B160" s="21"/>
      <c r="C160" s="21"/>
    </row>
    <row r="161" spans="1:3" x14ac:dyDescent="0.3">
      <c r="A161" s="21"/>
      <c r="B161" s="21"/>
      <c r="C161" s="21"/>
    </row>
    <row r="162" spans="1:3" x14ac:dyDescent="0.3">
      <c r="A162" s="21"/>
      <c r="B162" s="21"/>
      <c r="C162" s="21"/>
    </row>
    <row r="163" spans="1:3" x14ac:dyDescent="0.3">
      <c r="A163" s="21"/>
      <c r="B163" s="21"/>
      <c r="C163" s="21"/>
    </row>
    <row r="164" spans="1:3" x14ac:dyDescent="0.3">
      <c r="A164" s="21"/>
      <c r="B164" s="21"/>
      <c r="C164" s="21"/>
    </row>
    <row r="165" spans="1:3" x14ac:dyDescent="0.3">
      <c r="A165" s="21"/>
      <c r="B165" s="21"/>
      <c r="C165" s="21"/>
    </row>
    <row r="166" spans="1:3" x14ac:dyDescent="0.3">
      <c r="A166" s="21"/>
      <c r="B166" s="21"/>
      <c r="C166" s="21"/>
    </row>
    <row r="167" spans="1:3" x14ac:dyDescent="0.3">
      <c r="A167" s="21"/>
      <c r="B167" s="21"/>
      <c r="C167" s="21"/>
    </row>
    <row r="168" spans="1:3" x14ac:dyDescent="0.3">
      <c r="A168" s="21"/>
      <c r="B168" s="21"/>
      <c r="C168" s="21"/>
    </row>
    <row r="169" spans="1:3" x14ac:dyDescent="0.3">
      <c r="A169" s="21"/>
      <c r="B169" s="21"/>
      <c r="C169" s="21"/>
    </row>
    <row r="170" spans="1:3" x14ac:dyDescent="0.3">
      <c r="A170" s="21"/>
      <c r="B170" s="21"/>
      <c r="C170" s="21"/>
    </row>
    <row r="171" spans="1:3" x14ac:dyDescent="0.3">
      <c r="A171" s="21"/>
      <c r="B171" s="21"/>
      <c r="C171" s="21"/>
    </row>
    <row r="172" spans="1:3" x14ac:dyDescent="0.3">
      <c r="A172" s="21"/>
      <c r="B172" s="21"/>
      <c r="C172" s="21"/>
    </row>
    <row r="173" spans="1:3" x14ac:dyDescent="0.3">
      <c r="A173" s="21"/>
      <c r="B173" s="21"/>
      <c r="C173" s="21"/>
    </row>
    <row r="174" spans="1:3" x14ac:dyDescent="0.3">
      <c r="A174" s="21"/>
      <c r="B174" s="21"/>
      <c r="C174" s="21"/>
    </row>
    <row r="175" spans="1:3" x14ac:dyDescent="0.3">
      <c r="A175" s="21"/>
      <c r="B175" s="21"/>
      <c r="C175" s="21"/>
    </row>
    <row r="176" spans="1:3" x14ac:dyDescent="0.3">
      <c r="A176" s="21"/>
      <c r="B176" s="21"/>
      <c r="C176" s="21"/>
    </row>
    <row r="177" spans="1:3" x14ac:dyDescent="0.3">
      <c r="A177" s="21"/>
      <c r="B177" s="21"/>
      <c r="C177" s="21"/>
    </row>
    <row r="178" spans="1:3" x14ac:dyDescent="0.3">
      <c r="A178" s="21"/>
      <c r="B178" s="21"/>
      <c r="C178" s="21"/>
    </row>
    <row r="179" spans="1:3" x14ac:dyDescent="0.3">
      <c r="A179" s="21"/>
      <c r="B179" s="21"/>
      <c r="C179" s="21"/>
    </row>
    <row r="180" spans="1:3" x14ac:dyDescent="0.3">
      <c r="A180" s="21"/>
      <c r="B180" s="21"/>
      <c r="C180" s="21"/>
    </row>
    <row r="181" spans="1:3" x14ac:dyDescent="0.3">
      <c r="A181" s="21"/>
      <c r="B181" s="21"/>
      <c r="C181" s="21"/>
    </row>
    <row r="182" spans="1:3" x14ac:dyDescent="0.3">
      <c r="A182" s="21"/>
      <c r="B182" s="21"/>
      <c r="C182" s="21"/>
    </row>
    <row r="183" spans="1:3" x14ac:dyDescent="0.3">
      <c r="A183" s="21"/>
      <c r="B183" s="21"/>
      <c r="C183" s="21"/>
    </row>
    <row r="184" spans="1:3" x14ac:dyDescent="0.3">
      <c r="A184" s="21"/>
      <c r="B184" s="21"/>
      <c r="C184" s="21"/>
    </row>
    <row r="185" spans="1:3" x14ac:dyDescent="0.3">
      <c r="A185" s="21"/>
      <c r="B185" s="21"/>
      <c r="C185" s="21"/>
    </row>
    <row r="186" spans="1:3" x14ac:dyDescent="0.3">
      <c r="A186" s="21"/>
      <c r="B186" s="21"/>
      <c r="C186" s="21"/>
    </row>
    <row r="187" spans="1:3" x14ac:dyDescent="0.3">
      <c r="A187" s="21"/>
      <c r="B187" s="21"/>
      <c r="C187" s="21"/>
    </row>
    <row r="188" spans="1:3" x14ac:dyDescent="0.3">
      <c r="A188" s="21"/>
      <c r="B188" s="21"/>
      <c r="C188" s="21"/>
    </row>
    <row r="189" spans="1:3" x14ac:dyDescent="0.3">
      <c r="A189" s="21"/>
      <c r="B189" s="21"/>
      <c r="C189" s="21"/>
    </row>
    <row r="190" spans="1:3" x14ac:dyDescent="0.3">
      <c r="A190" s="21"/>
      <c r="B190" s="21"/>
      <c r="C190" s="21"/>
    </row>
    <row r="191" spans="1:3" x14ac:dyDescent="0.3">
      <c r="A191" s="21"/>
      <c r="B191" s="21"/>
      <c r="C191" s="21"/>
    </row>
    <row r="192" spans="1:3" x14ac:dyDescent="0.3">
      <c r="A192" s="21"/>
      <c r="B192" s="21"/>
      <c r="C192" s="21"/>
    </row>
    <row r="193" spans="1:3" x14ac:dyDescent="0.3">
      <c r="A193" s="21"/>
      <c r="B193" s="21"/>
      <c r="C193" s="21"/>
    </row>
    <row r="194" spans="1:3" x14ac:dyDescent="0.3">
      <c r="A194" s="21"/>
      <c r="B194" s="21"/>
      <c r="C194" s="21"/>
    </row>
    <row r="195" spans="1:3" x14ac:dyDescent="0.3">
      <c r="A195" s="21"/>
      <c r="B195" s="21"/>
      <c r="C195" s="21"/>
    </row>
    <row r="196" spans="1:3" x14ac:dyDescent="0.3">
      <c r="A196" s="21"/>
      <c r="B196" s="21"/>
      <c r="C196" s="21"/>
    </row>
    <row r="197" spans="1:3" x14ac:dyDescent="0.3">
      <c r="A197" s="21"/>
      <c r="B197" s="21"/>
      <c r="C197" s="21"/>
    </row>
    <row r="198" spans="1:3" x14ac:dyDescent="0.3">
      <c r="A198" s="21"/>
      <c r="B198" s="21"/>
      <c r="C198" s="21"/>
    </row>
    <row r="199" spans="1:3" x14ac:dyDescent="0.3">
      <c r="A199" s="21"/>
      <c r="B199" s="21"/>
      <c r="C199" s="21"/>
    </row>
    <row r="200" spans="1:3" x14ac:dyDescent="0.3">
      <c r="A200" s="21"/>
      <c r="B200" s="21"/>
      <c r="C200" s="21"/>
    </row>
    <row r="201" spans="1:3" x14ac:dyDescent="0.3">
      <c r="A201" s="21"/>
      <c r="B201" s="21"/>
      <c r="C201" s="21"/>
    </row>
    <row r="202" spans="1:3" x14ac:dyDescent="0.3">
      <c r="A202" s="21"/>
      <c r="B202" s="21"/>
      <c r="C202" s="21"/>
    </row>
    <row r="203" spans="1:3" x14ac:dyDescent="0.3">
      <c r="A203" s="21"/>
      <c r="B203" s="21"/>
      <c r="C203" s="21"/>
    </row>
    <row r="204" spans="1:3" x14ac:dyDescent="0.3">
      <c r="A204" s="21"/>
      <c r="B204" s="21"/>
      <c r="C204" s="21"/>
    </row>
    <row r="205" spans="1:3" x14ac:dyDescent="0.3">
      <c r="A205" s="21"/>
      <c r="B205" s="21"/>
      <c r="C205" s="21"/>
    </row>
    <row r="206" spans="1:3" x14ac:dyDescent="0.3">
      <c r="A206" s="21"/>
      <c r="B206" s="21"/>
      <c r="C206" s="21"/>
    </row>
    <row r="207" spans="1:3" x14ac:dyDescent="0.3">
      <c r="A207" s="21"/>
      <c r="B207" s="21"/>
      <c r="C207" s="21"/>
    </row>
    <row r="208" spans="1:3" x14ac:dyDescent="0.3">
      <c r="A208" s="21"/>
      <c r="B208" s="21"/>
      <c r="C208" s="21"/>
    </row>
    <row r="209" spans="1:3" x14ac:dyDescent="0.3">
      <c r="A209" s="21"/>
      <c r="B209" s="21"/>
      <c r="C209" s="21"/>
    </row>
    <row r="210" spans="1:3" x14ac:dyDescent="0.3">
      <c r="A210" s="21"/>
      <c r="B210" s="21"/>
      <c r="C210" s="21"/>
    </row>
    <row r="211" spans="1:3" x14ac:dyDescent="0.3">
      <c r="A211" s="21"/>
      <c r="B211" s="21"/>
      <c r="C211" s="21"/>
    </row>
    <row r="212" spans="1:3" x14ac:dyDescent="0.3">
      <c r="A212" s="21"/>
      <c r="B212" s="21"/>
      <c r="C212" s="21"/>
    </row>
    <row r="213" spans="1:3" x14ac:dyDescent="0.3">
      <c r="A213" s="21"/>
      <c r="B213" s="21"/>
      <c r="C213" s="21"/>
    </row>
    <row r="214" spans="1:3" x14ac:dyDescent="0.3">
      <c r="A214" s="21"/>
      <c r="B214" s="21"/>
      <c r="C214" s="21"/>
    </row>
    <row r="215" spans="1:3" x14ac:dyDescent="0.3">
      <c r="A215" s="21"/>
      <c r="B215" s="21"/>
      <c r="C215" s="21"/>
    </row>
    <row r="216" spans="1:3" x14ac:dyDescent="0.3">
      <c r="A216" s="21"/>
      <c r="B216" s="21"/>
      <c r="C216" s="21"/>
    </row>
    <row r="217" spans="1:3" x14ac:dyDescent="0.3">
      <c r="A217" s="21"/>
      <c r="B217" s="21"/>
      <c r="C217" s="21"/>
    </row>
    <row r="218" spans="1:3" x14ac:dyDescent="0.3">
      <c r="A218" s="21"/>
      <c r="B218" s="21"/>
      <c r="C218" s="21"/>
    </row>
    <row r="219" spans="1:3" x14ac:dyDescent="0.3">
      <c r="A219" s="21"/>
      <c r="B219" s="21"/>
      <c r="C219" s="21"/>
    </row>
    <row r="220" spans="1:3" x14ac:dyDescent="0.3">
      <c r="A220" s="21"/>
      <c r="B220" s="21"/>
      <c r="C220" s="21"/>
    </row>
    <row r="221" spans="1:3" x14ac:dyDescent="0.3">
      <c r="A221" s="21"/>
      <c r="B221" s="21"/>
      <c r="C221" s="21"/>
    </row>
    <row r="222" spans="1:3" x14ac:dyDescent="0.3">
      <c r="A222" s="21"/>
      <c r="B222" s="21"/>
      <c r="C222" s="21"/>
    </row>
    <row r="223" spans="1:3" x14ac:dyDescent="0.3">
      <c r="A223" s="21"/>
      <c r="B223" s="21"/>
      <c r="C223" s="21"/>
    </row>
    <row r="224" spans="1:3" x14ac:dyDescent="0.3">
      <c r="A224" s="21"/>
      <c r="B224" s="21"/>
      <c r="C224" s="21"/>
    </row>
    <row r="225" spans="1:3" x14ac:dyDescent="0.3">
      <c r="A225" s="21"/>
      <c r="B225" s="21"/>
      <c r="C225" s="21"/>
    </row>
    <row r="226" spans="1:3" x14ac:dyDescent="0.3">
      <c r="A226" s="21"/>
      <c r="B226" s="21"/>
      <c r="C226" s="21"/>
    </row>
    <row r="227" spans="1:3" x14ac:dyDescent="0.3">
      <c r="A227" s="21"/>
      <c r="B227" s="21"/>
      <c r="C227" s="21"/>
    </row>
    <row r="228" spans="1:3" x14ac:dyDescent="0.3">
      <c r="A228" s="21"/>
      <c r="B228" s="21"/>
      <c r="C228" s="21"/>
    </row>
    <row r="229" spans="1:3" x14ac:dyDescent="0.3">
      <c r="A229" s="21"/>
      <c r="B229" s="21"/>
      <c r="C229" s="21"/>
    </row>
    <row r="230" spans="1:3" x14ac:dyDescent="0.3">
      <c r="A230" s="21"/>
      <c r="B230" s="21"/>
      <c r="C230" s="21"/>
    </row>
    <row r="231" spans="1:3" x14ac:dyDescent="0.3">
      <c r="A231" s="21"/>
      <c r="B231" s="21"/>
      <c r="C231" s="21"/>
    </row>
    <row r="232" spans="1:3" x14ac:dyDescent="0.3">
      <c r="A232" s="21"/>
      <c r="B232" s="21"/>
      <c r="C232" s="21"/>
    </row>
    <row r="233" spans="1:3" x14ac:dyDescent="0.3">
      <c r="A233" s="21"/>
      <c r="B233" s="21"/>
      <c r="C233" s="21"/>
    </row>
    <row r="234" spans="1:3" x14ac:dyDescent="0.3">
      <c r="A234" s="21"/>
      <c r="B234" s="21"/>
      <c r="C234" s="21"/>
    </row>
    <row r="235" spans="1:3" x14ac:dyDescent="0.3">
      <c r="A235" s="21"/>
      <c r="B235" s="21"/>
      <c r="C235" s="21"/>
    </row>
    <row r="236" spans="1:3" x14ac:dyDescent="0.3">
      <c r="A236" s="21"/>
      <c r="B236" s="21"/>
      <c r="C236" s="21"/>
    </row>
    <row r="237" spans="1:3" x14ac:dyDescent="0.3">
      <c r="A237" s="21"/>
      <c r="B237" s="21"/>
      <c r="C237" s="21"/>
    </row>
    <row r="238" spans="1:3" x14ac:dyDescent="0.3">
      <c r="A238" s="21"/>
      <c r="B238" s="21"/>
      <c r="C238" s="21"/>
    </row>
    <row r="239" spans="1:3" x14ac:dyDescent="0.3">
      <c r="A239" s="21"/>
      <c r="B239" s="21"/>
      <c r="C239" s="21"/>
    </row>
    <row r="240" spans="1:3" x14ac:dyDescent="0.3">
      <c r="A240" s="21"/>
      <c r="B240" s="21"/>
      <c r="C240" s="21"/>
    </row>
    <row r="241" spans="1:3" x14ac:dyDescent="0.3">
      <c r="A241" s="21"/>
      <c r="B241" s="21"/>
      <c r="C241" s="21"/>
    </row>
    <row r="242" spans="1:3" x14ac:dyDescent="0.3">
      <c r="A242" s="21"/>
      <c r="B242" s="21"/>
      <c r="C242" s="21"/>
    </row>
    <row r="243" spans="1:3" x14ac:dyDescent="0.3">
      <c r="A243" s="21"/>
      <c r="B243" s="21"/>
      <c r="C243" s="21"/>
    </row>
    <row r="244" spans="1:3" x14ac:dyDescent="0.3">
      <c r="A244" s="21"/>
      <c r="B244" s="21"/>
      <c r="C244" s="21"/>
    </row>
    <row r="245" spans="1:3" x14ac:dyDescent="0.3">
      <c r="A245" s="21"/>
      <c r="B245" s="21"/>
      <c r="C245" s="21"/>
    </row>
    <row r="246" spans="1:3" x14ac:dyDescent="0.3">
      <c r="A246" s="21"/>
      <c r="B246" s="21"/>
      <c r="C246" s="21"/>
    </row>
    <row r="247" spans="1:3" x14ac:dyDescent="0.3">
      <c r="A247" s="21"/>
      <c r="B247" s="21"/>
      <c r="C247" s="21"/>
    </row>
    <row r="248" spans="1:3" x14ac:dyDescent="0.3">
      <c r="A248" s="21"/>
      <c r="B248" s="21"/>
      <c r="C248" s="21"/>
    </row>
    <row r="249" spans="1:3" x14ac:dyDescent="0.3">
      <c r="A249" s="21"/>
      <c r="B249" s="21"/>
      <c r="C249" s="21"/>
    </row>
    <row r="250" spans="1:3" x14ac:dyDescent="0.3">
      <c r="A250" s="21"/>
      <c r="B250" s="21"/>
      <c r="C250" s="21"/>
    </row>
    <row r="251" spans="1:3" x14ac:dyDescent="0.3">
      <c r="A251" s="21"/>
      <c r="B251" s="21"/>
      <c r="C251" s="21"/>
    </row>
    <row r="252" spans="1:3" x14ac:dyDescent="0.3">
      <c r="A252" s="21"/>
      <c r="B252" s="21"/>
      <c r="C252" s="21"/>
    </row>
    <row r="253" spans="1:3" x14ac:dyDescent="0.3">
      <c r="A253" s="21"/>
      <c r="B253" s="21"/>
      <c r="C253" s="21"/>
    </row>
    <row r="254" spans="1:3" x14ac:dyDescent="0.3">
      <c r="A254" s="21"/>
      <c r="B254" s="21"/>
      <c r="C254" s="21"/>
    </row>
    <row r="255" spans="1:3" x14ac:dyDescent="0.3">
      <c r="A255" s="21"/>
      <c r="B255" s="21"/>
      <c r="C255" s="21"/>
    </row>
    <row r="256" spans="1:3" x14ac:dyDescent="0.3">
      <c r="A256" s="21"/>
      <c r="B256" s="21"/>
      <c r="C256" s="21"/>
    </row>
    <row r="257" spans="1:3" x14ac:dyDescent="0.3">
      <c r="A257" s="21"/>
      <c r="B257" s="21"/>
      <c r="C257" s="21"/>
    </row>
    <row r="258" spans="1:3" x14ac:dyDescent="0.3">
      <c r="A258" s="21"/>
      <c r="B258" s="21"/>
      <c r="C258" s="21"/>
    </row>
    <row r="259" spans="1:3" x14ac:dyDescent="0.3">
      <c r="A259" s="21"/>
      <c r="B259" s="21"/>
      <c r="C259" s="21"/>
    </row>
    <row r="260" spans="1:3" x14ac:dyDescent="0.3">
      <c r="A260" s="21"/>
      <c r="B260" s="21"/>
      <c r="C260" s="21"/>
    </row>
    <row r="261" spans="1:3" x14ac:dyDescent="0.3">
      <c r="A261" s="21"/>
      <c r="B261" s="21"/>
      <c r="C261" s="21"/>
    </row>
    <row r="262" spans="1:3" x14ac:dyDescent="0.3">
      <c r="A262" s="21"/>
      <c r="B262" s="21"/>
      <c r="C262" s="21"/>
    </row>
    <row r="263" spans="1:3" x14ac:dyDescent="0.3">
      <c r="A263" s="21"/>
      <c r="B263" s="21"/>
      <c r="C263" s="21"/>
    </row>
    <row r="264" spans="1:3" x14ac:dyDescent="0.3">
      <c r="A264" s="21"/>
      <c r="B264" s="21"/>
      <c r="C264" s="21"/>
    </row>
    <row r="265" spans="1:3" x14ac:dyDescent="0.3">
      <c r="A265" s="21"/>
      <c r="B265" s="21"/>
      <c r="C265" s="21"/>
    </row>
    <row r="266" spans="1:3" x14ac:dyDescent="0.3">
      <c r="A266" s="21"/>
      <c r="B266" s="21"/>
      <c r="C266" s="21"/>
    </row>
    <row r="267" spans="1:3" x14ac:dyDescent="0.3">
      <c r="A267" s="21"/>
      <c r="B267" s="21"/>
      <c r="C267" s="21"/>
    </row>
    <row r="268" spans="1:3" x14ac:dyDescent="0.3">
      <c r="A268" s="21"/>
      <c r="B268" s="21"/>
      <c r="C268" s="21"/>
    </row>
    <row r="269" spans="1:3" x14ac:dyDescent="0.3">
      <c r="A269" s="21"/>
      <c r="B269" s="21"/>
      <c r="C269" s="21"/>
    </row>
    <row r="270" spans="1:3" x14ac:dyDescent="0.3">
      <c r="A270" s="21"/>
      <c r="B270" s="21"/>
      <c r="C270" s="21"/>
    </row>
    <row r="271" spans="1:3" x14ac:dyDescent="0.3">
      <c r="A271" s="21"/>
      <c r="B271" s="21"/>
      <c r="C271" s="21"/>
    </row>
    <row r="272" spans="1:3" x14ac:dyDescent="0.3">
      <c r="A272" s="21"/>
      <c r="B272" s="21"/>
      <c r="C272" s="21"/>
    </row>
    <row r="273" spans="1:3" x14ac:dyDescent="0.3">
      <c r="A273" s="21"/>
      <c r="B273" s="21"/>
      <c r="C273" s="21"/>
    </row>
    <row r="274" spans="1:3" x14ac:dyDescent="0.3">
      <c r="A274" s="21"/>
      <c r="B274" s="21"/>
      <c r="C274" s="21"/>
    </row>
    <row r="275" spans="1:3" x14ac:dyDescent="0.3">
      <c r="A275" s="21"/>
      <c r="B275" s="21"/>
      <c r="C275" s="21"/>
    </row>
    <row r="276" spans="1:3" x14ac:dyDescent="0.3">
      <c r="A276" s="21"/>
      <c r="B276" s="21"/>
      <c r="C276" s="21"/>
    </row>
    <row r="277" spans="1:3" x14ac:dyDescent="0.3">
      <c r="A277" s="21"/>
      <c r="B277" s="21"/>
      <c r="C277" s="21"/>
    </row>
    <row r="278" spans="1:3" x14ac:dyDescent="0.3">
      <c r="A278" s="21"/>
      <c r="B278" s="21"/>
      <c r="C278" s="21"/>
    </row>
    <row r="279" spans="1:3" x14ac:dyDescent="0.3">
      <c r="A279" s="21"/>
      <c r="B279" s="21"/>
      <c r="C279" s="21"/>
    </row>
    <row r="280" spans="1:3" x14ac:dyDescent="0.3">
      <c r="A280" s="21"/>
      <c r="B280" s="21"/>
      <c r="C280" s="21"/>
    </row>
    <row r="281" spans="1:3" x14ac:dyDescent="0.3">
      <c r="A281" s="21"/>
      <c r="B281" s="21"/>
      <c r="C281" s="21"/>
    </row>
    <row r="282" spans="1:3" x14ac:dyDescent="0.3">
      <c r="A282" s="21"/>
      <c r="B282" s="21"/>
      <c r="C282" s="21"/>
    </row>
    <row r="283" spans="1:3" x14ac:dyDescent="0.3">
      <c r="A283" s="21"/>
      <c r="B283" s="21"/>
      <c r="C283" s="21"/>
    </row>
    <row r="284" spans="1:3" x14ac:dyDescent="0.3">
      <c r="A284" s="21"/>
      <c r="B284" s="21"/>
      <c r="C284" s="21"/>
    </row>
    <row r="285" spans="1:3" x14ac:dyDescent="0.3">
      <c r="A285" s="21"/>
      <c r="B285" s="21"/>
      <c r="C285" s="21"/>
    </row>
    <row r="286" spans="1:3" x14ac:dyDescent="0.3">
      <c r="A286" s="21"/>
      <c r="B286" s="21"/>
      <c r="C286" s="21"/>
    </row>
    <row r="287" spans="1:3" x14ac:dyDescent="0.3">
      <c r="A287" s="21"/>
      <c r="B287" s="21"/>
      <c r="C287" s="21"/>
    </row>
    <row r="288" spans="1:3" x14ac:dyDescent="0.3">
      <c r="A288" s="21"/>
      <c r="B288" s="21"/>
      <c r="C288" s="21"/>
    </row>
    <row r="289" spans="1:3" x14ac:dyDescent="0.3">
      <c r="A289" s="21"/>
      <c r="B289" s="21"/>
      <c r="C289" s="21"/>
    </row>
    <row r="290" spans="1:3" x14ac:dyDescent="0.3">
      <c r="A290" s="21"/>
      <c r="B290" s="21"/>
      <c r="C290" s="21"/>
    </row>
    <row r="291" spans="1:3" x14ac:dyDescent="0.3">
      <c r="A291" s="21"/>
      <c r="B291" s="21"/>
      <c r="C291" s="21"/>
    </row>
    <row r="292" spans="1:3" x14ac:dyDescent="0.3">
      <c r="A292" s="21"/>
      <c r="B292" s="21"/>
      <c r="C292" s="21"/>
    </row>
    <row r="293" spans="1:3" x14ac:dyDescent="0.3">
      <c r="A293" s="21"/>
      <c r="B293" s="21"/>
      <c r="C293" s="21"/>
    </row>
    <row r="294" spans="1:3" x14ac:dyDescent="0.3">
      <c r="A294" s="21"/>
      <c r="B294" s="21"/>
      <c r="C294" s="21"/>
    </row>
    <row r="295" spans="1:3" x14ac:dyDescent="0.3">
      <c r="A295" s="21"/>
      <c r="B295" s="21"/>
      <c r="C295" s="21"/>
    </row>
    <row r="296" spans="1:3" x14ac:dyDescent="0.3">
      <c r="A296" s="21"/>
      <c r="B296" s="21"/>
      <c r="C296" s="21"/>
    </row>
    <row r="297" spans="1:3" x14ac:dyDescent="0.3">
      <c r="A297" s="21"/>
      <c r="B297" s="21"/>
      <c r="C297" s="21"/>
    </row>
    <row r="298" spans="1:3" x14ac:dyDescent="0.3">
      <c r="A298" s="21"/>
      <c r="B298" s="21"/>
      <c r="C298" s="21"/>
    </row>
    <row r="299" spans="1:3" x14ac:dyDescent="0.3">
      <c r="A299" s="21"/>
      <c r="B299" s="21"/>
      <c r="C299" s="21"/>
    </row>
    <row r="300" spans="1:3" x14ac:dyDescent="0.3">
      <c r="A300" s="21"/>
      <c r="B300" s="21"/>
      <c r="C300" s="21"/>
    </row>
    <row r="301" spans="1:3" x14ac:dyDescent="0.3">
      <c r="A301" s="21"/>
      <c r="B301" s="21"/>
      <c r="C301" s="21"/>
    </row>
    <row r="302" spans="1:3" x14ac:dyDescent="0.3">
      <c r="A302" s="21"/>
      <c r="B302" s="21"/>
      <c r="C302" s="21"/>
    </row>
    <row r="303" spans="1:3" x14ac:dyDescent="0.3">
      <c r="A303" s="21"/>
      <c r="B303" s="21"/>
      <c r="C303" s="21"/>
    </row>
    <row r="304" spans="1:3" x14ac:dyDescent="0.3">
      <c r="A304" s="21"/>
      <c r="B304" s="21"/>
      <c r="C304" s="21"/>
    </row>
    <row r="305" spans="1:3" x14ac:dyDescent="0.3">
      <c r="A305" s="21"/>
      <c r="B305" s="21"/>
      <c r="C305" s="21"/>
    </row>
    <row r="306" spans="1:3" x14ac:dyDescent="0.3">
      <c r="A306" s="21"/>
      <c r="B306" s="21"/>
      <c r="C306" s="21"/>
    </row>
    <row r="307" spans="1:3" x14ac:dyDescent="0.3">
      <c r="A307" s="21"/>
      <c r="B307" s="21"/>
      <c r="C307" s="21"/>
    </row>
    <row r="308" spans="1:3" x14ac:dyDescent="0.3">
      <c r="A308" s="21"/>
      <c r="B308" s="21"/>
      <c r="C308" s="21"/>
    </row>
    <row r="309" spans="1:3" x14ac:dyDescent="0.3">
      <c r="A309" s="21"/>
      <c r="B309" s="21"/>
      <c r="C309" s="21"/>
    </row>
    <row r="310" spans="1:3" x14ac:dyDescent="0.3">
      <c r="A310" s="21"/>
      <c r="B310" s="21"/>
      <c r="C310" s="21"/>
    </row>
    <row r="311" spans="1:3" x14ac:dyDescent="0.3">
      <c r="A311" s="21"/>
      <c r="B311" s="21"/>
      <c r="C311" s="21"/>
    </row>
    <row r="312" spans="1:3" x14ac:dyDescent="0.3">
      <c r="A312" s="21"/>
      <c r="B312" s="21"/>
      <c r="C312" s="21"/>
    </row>
    <row r="313" spans="1:3" x14ac:dyDescent="0.3">
      <c r="A313" s="21"/>
      <c r="B313" s="21"/>
      <c r="C313" s="21"/>
    </row>
    <row r="314" spans="1:3" x14ac:dyDescent="0.3">
      <c r="A314" s="21"/>
      <c r="B314" s="21"/>
      <c r="C314" s="21"/>
    </row>
    <row r="315" spans="1:3" x14ac:dyDescent="0.3">
      <c r="A315" s="21"/>
      <c r="B315" s="21"/>
      <c r="C315" s="21"/>
    </row>
    <row r="316" spans="1:3" x14ac:dyDescent="0.3">
      <c r="A316" s="21"/>
      <c r="B316" s="21"/>
      <c r="C316" s="21"/>
    </row>
    <row r="317" spans="1:3" x14ac:dyDescent="0.3">
      <c r="A317" s="21"/>
      <c r="B317" s="21"/>
      <c r="C317" s="21"/>
    </row>
    <row r="318" spans="1:3" x14ac:dyDescent="0.3">
      <c r="A318" s="21"/>
      <c r="B318" s="21"/>
      <c r="C318" s="21"/>
    </row>
    <row r="319" spans="1:3" x14ac:dyDescent="0.3">
      <c r="A319" s="21"/>
      <c r="B319" s="21"/>
      <c r="C319" s="21"/>
    </row>
    <row r="320" spans="1:3" x14ac:dyDescent="0.3">
      <c r="A320" s="21"/>
      <c r="B320" s="21"/>
      <c r="C320" s="21"/>
    </row>
    <row r="321" spans="1:3" x14ac:dyDescent="0.3">
      <c r="A321" s="21"/>
      <c r="B321" s="21"/>
      <c r="C321" s="21"/>
    </row>
    <row r="322" spans="1:3" x14ac:dyDescent="0.3">
      <c r="A322" s="21"/>
      <c r="B322" s="21"/>
      <c r="C322" s="21"/>
    </row>
    <row r="323" spans="1:3" x14ac:dyDescent="0.3">
      <c r="A323" s="21"/>
      <c r="B323" s="21"/>
      <c r="C323" s="21"/>
    </row>
    <row r="324" spans="1:3" x14ac:dyDescent="0.3">
      <c r="A324" s="21"/>
      <c r="B324" s="21"/>
      <c r="C324" s="21"/>
    </row>
    <row r="325" spans="1:3" x14ac:dyDescent="0.3">
      <c r="A325" s="21"/>
      <c r="B325" s="21"/>
      <c r="C325" s="21"/>
    </row>
    <row r="326" spans="1:3" x14ac:dyDescent="0.3">
      <c r="A326" s="21"/>
      <c r="B326" s="21"/>
      <c r="C326" s="21"/>
    </row>
    <row r="327" spans="1:3" x14ac:dyDescent="0.3">
      <c r="A327" s="21"/>
      <c r="B327" s="21"/>
      <c r="C327" s="21"/>
    </row>
    <row r="328" spans="1:3" x14ac:dyDescent="0.3">
      <c r="A328" s="21"/>
      <c r="B328" s="21"/>
      <c r="C328" s="21"/>
    </row>
    <row r="329" spans="1:3" x14ac:dyDescent="0.3">
      <c r="A329" s="21"/>
      <c r="B329" s="21"/>
      <c r="C329" s="21"/>
    </row>
    <row r="330" spans="1:3" x14ac:dyDescent="0.3">
      <c r="A330" s="21"/>
      <c r="B330" s="21"/>
      <c r="C330" s="21"/>
    </row>
    <row r="331" spans="1:3" x14ac:dyDescent="0.3">
      <c r="A331" s="21"/>
      <c r="B331" s="21"/>
      <c r="C331" s="21"/>
    </row>
    <row r="332" spans="1:3" x14ac:dyDescent="0.3">
      <c r="A332" s="21"/>
      <c r="B332" s="21"/>
      <c r="C332" s="21"/>
    </row>
    <row r="333" spans="1:3" x14ac:dyDescent="0.3">
      <c r="A333" s="21"/>
      <c r="B333" s="21"/>
      <c r="C333" s="21"/>
    </row>
    <row r="334" spans="1:3" x14ac:dyDescent="0.3">
      <c r="A334" s="21"/>
      <c r="B334" s="21"/>
      <c r="C334" s="21"/>
    </row>
    <row r="335" spans="1:3" x14ac:dyDescent="0.3">
      <c r="A335" s="21"/>
      <c r="B335" s="21"/>
      <c r="C335" s="21"/>
    </row>
    <row r="336" spans="1:3" x14ac:dyDescent="0.3">
      <c r="A336" s="21"/>
      <c r="B336" s="21"/>
      <c r="C336" s="21"/>
    </row>
    <row r="337" spans="1:3" x14ac:dyDescent="0.3">
      <c r="A337" s="21"/>
      <c r="B337" s="21"/>
      <c r="C337" s="21"/>
    </row>
    <row r="338" spans="1:3" x14ac:dyDescent="0.3">
      <c r="A338" s="21"/>
      <c r="B338" s="21"/>
      <c r="C338" s="21"/>
    </row>
    <row r="339" spans="1:3" x14ac:dyDescent="0.3">
      <c r="A339" s="21"/>
      <c r="B339" s="21"/>
      <c r="C339" s="21"/>
    </row>
    <row r="340" spans="1:3" x14ac:dyDescent="0.3">
      <c r="A340" s="21"/>
      <c r="B340" s="21"/>
      <c r="C340" s="21"/>
    </row>
    <row r="341" spans="1:3" x14ac:dyDescent="0.3">
      <c r="A341" s="21"/>
      <c r="B341" s="21"/>
      <c r="C341" s="21"/>
    </row>
    <row r="342" spans="1:3" x14ac:dyDescent="0.3">
      <c r="A342" s="21"/>
      <c r="B342" s="21"/>
      <c r="C342" s="21"/>
    </row>
    <row r="343" spans="1:3" x14ac:dyDescent="0.3">
      <c r="A343" s="21"/>
      <c r="B343" s="21"/>
      <c r="C343" s="21"/>
    </row>
    <row r="344" spans="1:3" x14ac:dyDescent="0.3">
      <c r="A344" s="21"/>
      <c r="B344" s="21"/>
      <c r="C344" s="21"/>
    </row>
    <row r="345" spans="1:3" x14ac:dyDescent="0.3">
      <c r="A345" s="21"/>
      <c r="B345" s="21"/>
      <c r="C345" s="21"/>
    </row>
    <row r="346" spans="1:3" x14ac:dyDescent="0.3">
      <c r="A346" s="21"/>
      <c r="B346" s="21"/>
      <c r="C346" s="21"/>
    </row>
    <row r="347" spans="1:3" x14ac:dyDescent="0.3">
      <c r="A347" s="21"/>
      <c r="B347" s="21"/>
      <c r="C347" s="21"/>
    </row>
    <row r="348" spans="1:3" x14ac:dyDescent="0.3">
      <c r="A348" s="21"/>
      <c r="B348" s="21"/>
      <c r="C348" s="21"/>
    </row>
    <row r="349" spans="1:3" x14ac:dyDescent="0.3">
      <c r="A349" s="21"/>
      <c r="B349" s="21"/>
      <c r="C349" s="21"/>
    </row>
    <row r="350" spans="1:3" x14ac:dyDescent="0.3">
      <c r="A350" s="21"/>
      <c r="B350" s="21"/>
      <c r="C350" s="21"/>
    </row>
    <row r="351" spans="1:3" x14ac:dyDescent="0.3">
      <c r="A351" s="21"/>
      <c r="B351" s="21"/>
      <c r="C351" s="21"/>
    </row>
    <row r="352" spans="1:3" x14ac:dyDescent="0.3">
      <c r="A352" s="21"/>
      <c r="B352" s="21"/>
      <c r="C352" s="21"/>
    </row>
    <row r="353" spans="1:3" x14ac:dyDescent="0.3">
      <c r="A353" s="21"/>
      <c r="B353" s="21"/>
      <c r="C353" s="21"/>
    </row>
    <row r="354" spans="1:3" x14ac:dyDescent="0.3">
      <c r="A354" s="21"/>
      <c r="B354" s="21"/>
      <c r="C354" s="21"/>
    </row>
    <row r="355" spans="1:3" x14ac:dyDescent="0.3">
      <c r="A355" s="21"/>
      <c r="B355" s="21"/>
      <c r="C355" s="21"/>
    </row>
    <row r="356" spans="1:3" x14ac:dyDescent="0.3">
      <c r="A356" s="21"/>
      <c r="B356" s="21"/>
      <c r="C356" s="21"/>
    </row>
    <row r="357" spans="1:3" x14ac:dyDescent="0.3">
      <c r="A357" s="21"/>
      <c r="B357" s="21"/>
      <c r="C357" s="21"/>
    </row>
    <row r="358" spans="1:3" x14ac:dyDescent="0.3">
      <c r="A358" s="21"/>
      <c r="B358" s="21"/>
      <c r="C358" s="21"/>
    </row>
    <row r="359" spans="1:3" x14ac:dyDescent="0.3">
      <c r="A359" s="21"/>
      <c r="B359" s="21"/>
      <c r="C359" s="21"/>
    </row>
    <row r="360" spans="1:3" x14ac:dyDescent="0.3">
      <c r="A360" s="21"/>
      <c r="B360" s="21"/>
      <c r="C360" s="21"/>
    </row>
    <row r="361" spans="1:3" x14ac:dyDescent="0.3">
      <c r="A361" s="21"/>
      <c r="B361" s="21"/>
      <c r="C361" s="21"/>
    </row>
    <row r="362" spans="1:3" x14ac:dyDescent="0.3">
      <c r="A362" s="21"/>
      <c r="B362" s="21"/>
      <c r="C362" s="21"/>
    </row>
    <row r="363" spans="1:3" x14ac:dyDescent="0.3">
      <c r="A363" s="21"/>
      <c r="B363" s="21"/>
      <c r="C363" s="21"/>
    </row>
    <row r="364" spans="1:3" x14ac:dyDescent="0.3">
      <c r="A364" s="21"/>
      <c r="B364" s="21"/>
      <c r="C364" s="21"/>
    </row>
    <row r="365" spans="1:3" x14ac:dyDescent="0.3">
      <c r="A365" s="21"/>
      <c r="B365" s="21"/>
      <c r="C365" s="21"/>
    </row>
    <row r="366" spans="1:3" x14ac:dyDescent="0.3">
      <c r="A366" s="21"/>
      <c r="B366" s="21"/>
      <c r="C366" s="21"/>
    </row>
    <row r="367" spans="1:3" x14ac:dyDescent="0.3">
      <c r="A367" s="21"/>
      <c r="B367" s="21"/>
      <c r="C367" s="21"/>
    </row>
    <row r="368" spans="1:3" x14ac:dyDescent="0.3">
      <c r="A368" s="21"/>
      <c r="B368" s="21"/>
      <c r="C368" s="21"/>
    </row>
    <row r="369" spans="1:3" x14ac:dyDescent="0.3">
      <c r="A369" s="21"/>
      <c r="B369" s="21"/>
      <c r="C369" s="21"/>
    </row>
    <row r="370" spans="1:3" x14ac:dyDescent="0.3">
      <c r="A370" s="21"/>
      <c r="B370" s="21"/>
      <c r="C370" s="21"/>
    </row>
    <row r="371" spans="1:3" x14ac:dyDescent="0.3">
      <c r="A371" s="21"/>
      <c r="B371" s="21"/>
      <c r="C371" s="21"/>
    </row>
    <row r="372" spans="1:3" x14ac:dyDescent="0.3">
      <c r="A372" s="21"/>
      <c r="B372" s="21"/>
      <c r="C372" s="21"/>
    </row>
    <row r="373" spans="1:3" x14ac:dyDescent="0.3">
      <c r="A373" s="21"/>
      <c r="B373" s="21"/>
      <c r="C373" s="21"/>
    </row>
    <row r="374" spans="1:3" x14ac:dyDescent="0.3">
      <c r="A374" s="21"/>
      <c r="B374" s="21"/>
      <c r="C374" s="21"/>
    </row>
    <row r="375" spans="1:3" x14ac:dyDescent="0.3">
      <c r="A375" s="21"/>
      <c r="B375" s="21"/>
      <c r="C375" s="21"/>
    </row>
    <row r="376" spans="1:3" x14ac:dyDescent="0.3">
      <c r="A376" s="21"/>
      <c r="B376" s="21"/>
      <c r="C376" s="21"/>
    </row>
    <row r="377" spans="1:3" x14ac:dyDescent="0.3">
      <c r="A377" s="21"/>
      <c r="B377" s="21"/>
      <c r="C377" s="21"/>
    </row>
    <row r="378" spans="1:3" x14ac:dyDescent="0.3">
      <c r="A378" s="21"/>
      <c r="B378" s="21"/>
      <c r="C378" s="21"/>
    </row>
    <row r="379" spans="1:3" x14ac:dyDescent="0.3">
      <c r="A379" s="21"/>
      <c r="B379" s="21"/>
      <c r="C379" s="21"/>
    </row>
    <row r="380" spans="1:3" x14ac:dyDescent="0.3">
      <c r="A380" s="21"/>
      <c r="B380" s="21"/>
      <c r="C380" s="21"/>
    </row>
    <row r="381" spans="1:3" x14ac:dyDescent="0.3">
      <c r="A381" s="21"/>
      <c r="B381" s="21"/>
      <c r="C381" s="21"/>
    </row>
    <row r="382" spans="1:3" x14ac:dyDescent="0.3">
      <c r="A382" s="21"/>
      <c r="B382" s="21"/>
      <c r="C382" s="21"/>
    </row>
    <row r="383" spans="1:3" x14ac:dyDescent="0.3">
      <c r="A383" s="21"/>
      <c r="B383" s="21"/>
      <c r="C383" s="21"/>
    </row>
    <row r="384" spans="1:3" x14ac:dyDescent="0.3">
      <c r="A384" s="21"/>
      <c r="B384" s="21"/>
      <c r="C384" s="21"/>
    </row>
    <row r="385" spans="1:3" x14ac:dyDescent="0.3">
      <c r="A385" s="21"/>
      <c r="B385" s="21"/>
      <c r="C385" s="21"/>
    </row>
    <row r="386" spans="1:3" x14ac:dyDescent="0.3">
      <c r="A386" s="21"/>
      <c r="B386" s="21"/>
      <c r="C386" s="21"/>
    </row>
    <row r="387" spans="1:3" x14ac:dyDescent="0.3">
      <c r="A387" s="21"/>
      <c r="B387" s="21"/>
      <c r="C387" s="21"/>
    </row>
    <row r="388" spans="1:3" x14ac:dyDescent="0.3">
      <c r="A388" s="21"/>
      <c r="B388" s="21"/>
      <c r="C388" s="21"/>
    </row>
    <row r="389" spans="1:3" x14ac:dyDescent="0.3">
      <c r="A389" s="21"/>
      <c r="B389" s="21"/>
      <c r="C389" s="21"/>
    </row>
    <row r="390" spans="1:3" x14ac:dyDescent="0.3">
      <c r="A390" s="21"/>
      <c r="B390" s="21"/>
      <c r="C390" s="21"/>
    </row>
    <row r="391" spans="1:3" x14ac:dyDescent="0.3">
      <c r="A391" s="21"/>
      <c r="B391" s="21"/>
      <c r="C391" s="21"/>
    </row>
    <row r="392" spans="1:3" x14ac:dyDescent="0.3">
      <c r="A392" s="21"/>
      <c r="B392" s="21"/>
      <c r="C392" s="21"/>
    </row>
    <row r="393" spans="1:3" x14ac:dyDescent="0.3">
      <c r="A393" s="21"/>
      <c r="B393" s="21"/>
      <c r="C393" s="21"/>
    </row>
    <row r="394" spans="1:3" x14ac:dyDescent="0.3">
      <c r="A394" s="21"/>
      <c r="B394" s="21"/>
      <c r="C394" s="21"/>
    </row>
    <row r="395" spans="1:3" x14ac:dyDescent="0.3">
      <c r="A395" s="21"/>
      <c r="B395" s="21"/>
      <c r="C395" s="21"/>
    </row>
    <row r="396" spans="1:3" x14ac:dyDescent="0.3">
      <c r="A396" s="21"/>
      <c r="B396" s="21"/>
      <c r="C396" s="21"/>
    </row>
    <row r="397" spans="1:3" x14ac:dyDescent="0.3">
      <c r="A397" s="21"/>
      <c r="B397" s="21"/>
      <c r="C397" s="21"/>
    </row>
    <row r="398" spans="1:3" x14ac:dyDescent="0.3">
      <c r="A398" s="21"/>
      <c r="B398" s="21"/>
      <c r="C398" s="21"/>
    </row>
    <row r="399" spans="1:3" x14ac:dyDescent="0.3">
      <c r="A399" s="21"/>
      <c r="B399" s="21"/>
      <c r="C399" s="21"/>
    </row>
    <row r="400" spans="1:3" x14ac:dyDescent="0.3">
      <c r="A400" s="21"/>
      <c r="B400" s="21"/>
      <c r="C400" s="21"/>
    </row>
    <row r="401" spans="1:3" x14ac:dyDescent="0.3">
      <c r="A401" s="21"/>
      <c r="B401" s="21"/>
      <c r="C401" s="21"/>
    </row>
    <row r="402" spans="1:3" x14ac:dyDescent="0.3">
      <c r="A402" s="21"/>
      <c r="B402" s="21"/>
      <c r="C402" s="21"/>
    </row>
    <row r="403" spans="1:3" x14ac:dyDescent="0.3">
      <c r="A403" s="21"/>
      <c r="B403" s="21"/>
      <c r="C403" s="21"/>
    </row>
    <row r="404" spans="1:3" x14ac:dyDescent="0.3">
      <c r="A404" s="21"/>
      <c r="B404" s="21"/>
      <c r="C404" s="21"/>
    </row>
    <row r="405" spans="1:3" x14ac:dyDescent="0.3">
      <c r="A405" s="21"/>
      <c r="B405" s="21"/>
      <c r="C405" s="21"/>
    </row>
    <row r="406" spans="1:3" x14ac:dyDescent="0.3">
      <c r="A406" s="21"/>
      <c r="B406" s="21"/>
      <c r="C406" s="21"/>
    </row>
    <row r="407" spans="1:3" x14ac:dyDescent="0.3">
      <c r="A407" s="21"/>
      <c r="B407" s="21"/>
      <c r="C407" s="21"/>
    </row>
    <row r="408" spans="1:3" x14ac:dyDescent="0.3">
      <c r="A408" s="21"/>
      <c r="B408" s="21"/>
      <c r="C408" s="21"/>
    </row>
    <row r="409" spans="1:3" x14ac:dyDescent="0.3">
      <c r="A409" s="21"/>
      <c r="B409" s="21"/>
      <c r="C409" s="21"/>
    </row>
    <row r="410" spans="1:3" x14ac:dyDescent="0.3">
      <c r="A410" s="21"/>
      <c r="B410" s="21"/>
      <c r="C410" s="21"/>
    </row>
    <row r="411" spans="1:3" x14ac:dyDescent="0.3">
      <c r="A411" s="21"/>
      <c r="B411" s="21"/>
      <c r="C411" s="21"/>
    </row>
    <row r="412" spans="1:3" x14ac:dyDescent="0.3">
      <c r="A412" s="21"/>
      <c r="B412" s="21"/>
      <c r="C412" s="21"/>
    </row>
    <row r="413" spans="1:3" x14ac:dyDescent="0.3">
      <c r="A413" s="21"/>
      <c r="B413" s="21"/>
      <c r="C413" s="21"/>
    </row>
    <row r="414" spans="1:3" x14ac:dyDescent="0.3">
      <c r="A414" s="21"/>
      <c r="B414" s="21"/>
      <c r="C414" s="21"/>
    </row>
    <row r="415" spans="1:3" x14ac:dyDescent="0.3">
      <c r="A415" s="21"/>
      <c r="B415" s="21"/>
      <c r="C415" s="21"/>
    </row>
    <row r="416" spans="1:3" x14ac:dyDescent="0.3">
      <c r="A416" s="21"/>
      <c r="B416" s="21"/>
      <c r="C416" s="21"/>
    </row>
    <row r="417" spans="1:3" x14ac:dyDescent="0.3">
      <c r="A417" s="21"/>
      <c r="B417" s="21"/>
      <c r="C417" s="21"/>
    </row>
    <row r="418" spans="1:3" x14ac:dyDescent="0.3">
      <c r="A418" s="21"/>
      <c r="B418" s="21"/>
      <c r="C418" s="21"/>
    </row>
    <row r="419" spans="1:3" x14ac:dyDescent="0.3">
      <c r="A419" s="21"/>
      <c r="B419" s="21"/>
      <c r="C419" s="21"/>
    </row>
    <row r="420" spans="1:3" x14ac:dyDescent="0.3">
      <c r="A420" s="21"/>
      <c r="B420" s="21"/>
      <c r="C420" s="21"/>
    </row>
    <row r="421" spans="1:3" x14ac:dyDescent="0.3">
      <c r="A421" s="21"/>
      <c r="B421" s="21"/>
      <c r="C421" s="21"/>
    </row>
    <row r="422" spans="1:3" x14ac:dyDescent="0.3">
      <c r="A422" s="21"/>
      <c r="B422" s="21"/>
      <c r="C422" s="21"/>
    </row>
    <row r="423" spans="1:3" x14ac:dyDescent="0.3">
      <c r="A423" s="21"/>
      <c r="B423" s="21"/>
      <c r="C423" s="21"/>
    </row>
    <row r="424" spans="1:3" x14ac:dyDescent="0.3">
      <c r="A424" s="21"/>
      <c r="B424" s="21"/>
      <c r="C424" s="21"/>
    </row>
    <row r="425" spans="1:3" x14ac:dyDescent="0.3">
      <c r="A425" s="21"/>
      <c r="B425" s="21"/>
      <c r="C425" s="21"/>
    </row>
    <row r="426" spans="1:3" x14ac:dyDescent="0.3">
      <c r="A426" s="21"/>
      <c r="B426" s="21"/>
      <c r="C426" s="21"/>
    </row>
    <row r="427" spans="1:3" x14ac:dyDescent="0.3">
      <c r="A427" s="21"/>
      <c r="B427" s="21"/>
      <c r="C427" s="21"/>
    </row>
    <row r="428" spans="1:3" x14ac:dyDescent="0.3">
      <c r="A428" s="21"/>
      <c r="B428" s="21"/>
      <c r="C428" s="21"/>
    </row>
    <row r="429" spans="1:3" x14ac:dyDescent="0.3">
      <c r="A429" s="21"/>
      <c r="B429" s="21"/>
      <c r="C429" s="21"/>
    </row>
    <row r="430" spans="1:3" x14ac:dyDescent="0.3">
      <c r="A430" s="21"/>
      <c r="B430" s="21"/>
      <c r="C430" s="21"/>
    </row>
    <row r="431" spans="1:3" x14ac:dyDescent="0.3">
      <c r="A431" s="21"/>
      <c r="B431" s="21"/>
      <c r="C431" s="21"/>
    </row>
    <row r="432" spans="1:3" x14ac:dyDescent="0.3">
      <c r="A432" s="21"/>
      <c r="B432" s="21"/>
      <c r="C432" s="21"/>
    </row>
    <row r="433" spans="1:3" x14ac:dyDescent="0.3">
      <c r="A433" s="21"/>
      <c r="B433" s="21"/>
      <c r="C433" s="21"/>
    </row>
    <row r="434" spans="1:3" x14ac:dyDescent="0.3">
      <c r="A434" s="21"/>
      <c r="B434" s="21"/>
      <c r="C434" s="21"/>
    </row>
    <row r="435" spans="1:3" x14ac:dyDescent="0.3">
      <c r="A435" s="21"/>
      <c r="B435" s="21"/>
      <c r="C435" s="21"/>
    </row>
    <row r="436" spans="1:3" x14ac:dyDescent="0.3">
      <c r="A436" s="21"/>
      <c r="B436" s="21"/>
      <c r="C436" s="21"/>
    </row>
    <row r="437" spans="1:3" x14ac:dyDescent="0.3">
      <c r="A437" s="21"/>
      <c r="B437" s="21"/>
      <c r="C437" s="21"/>
    </row>
    <row r="438" spans="1:3" x14ac:dyDescent="0.3">
      <c r="A438" s="21"/>
      <c r="B438" s="21"/>
      <c r="C438" s="21"/>
    </row>
    <row r="439" spans="1:3" x14ac:dyDescent="0.3">
      <c r="A439" s="21"/>
      <c r="B439" s="21"/>
      <c r="C439" s="21"/>
    </row>
    <row r="440" spans="1:3" x14ac:dyDescent="0.3">
      <c r="A440" s="21"/>
      <c r="B440" s="21"/>
      <c r="C440" s="21"/>
    </row>
    <row r="441" spans="1:3" x14ac:dyDescent="0.3">
      <c r="A441" s="21"/>
      <c r="B441" s="21"/>
      <c r="C441" s="21"/>
    </row>
    <row r="442" spans="1:3" x14ac:dyDescent="0.3">
      <c r="A442" s="21"/>
      <c r="B442" s="21"/>
      <c r="C442" s="21"/>
    </row>
    <row r="443" spans="1:3" x14ac:dyDescent="0.3">
      <c r="A443" s="21"/>
      <c r="B443" s="21"/>
      <c r="C443" s="21"/>
    </row>
    <row r="444" spans="1:3" x14ac:dyDescent="0.3">
      <c r="A444" s="21"/>
      <c r="B444" s="21"/>
      <c r="C444" s="21"/>
    </row>
    <row r="445" spans="1:3" x14ac:dyDescent="0.3">
      <c r="A445" s="21"/>
      <c r="B445" s="21"/>
      <c r="C445" s="21"/>
    </row>
    <row r="446" spans="1:3" x14ac:dyDescent="0.3">
      <c r="A446" s="21"/>
      <c r="B446" s="21"/>
      <c r="C446" s="21"/>
    </row>
    <row r="447" spans="1:3" x14ac:dyDescent="0.3">
      <c r="A447" s="21"/>
      <c r="B447" s="21"/>
      <c r="C447" s="21"/>
    </row>
    <row r="448" spans="1:3" x14ac:dyDescent="0.3">
      <c r="A448" s="21"/>
      <c r="B448" s="21"/>
      <c r="C448" s="21"/>
    </row>
    <row r="449" spans="1:3" x14ac:dyDescent="0.3">
      <c r="A449" s="21"/>
      <c r="B449" s="21"/>
      <c r="C449" s="21"/>
    </row>
    <row r="450" spans="1:3" x14ac:dyDescent="0.3">
      <c r="A450" s="21"/>
      <c r="B450" s="21"/>
      <c r="C450" s="21"/>
    </row>
    <row r="451" spans="1:3" x14ac:dyDescent="0.3">
      <c r="A451" s="21"/>
      <c r="B451" s="21"/>
      <c r="C451" s="21"/>
    </row>
    <row r="452" spans="1:3" x14ac:dyDescent="0.3">
      <c r="A452" s="21"/>
      <c r="B452" s="21"/>
      <c r="C452" s="21"/>
    </row>
    <row r="453" spans="1:3" x14ac:dyDescent="0.3">
      <c r="A453" s="21"/>
      <c r="B453" s="21"/>
      <c r="C453" s="21"/>
    </row>
    <row r="454" spans="1:3" x14ac:dyDescent="0.3">
      <c r="A454" s="21"/>
      <c r="B454" s="21"/>
      <c r="C454" s="21"/>
    </row>
    <row r="455" spans="1:3" x14ac:dyDescent="0.3">
      <c r="A455" s="21"/>
      <c r="B455" s="21"/>
      <c r="C455" s="21"/>
    </row>
    <row r="456" spans="1:3" x14ac:dyDescent="0.3">
      <c r="A456" s="21"/>
      <c r="B456" s="21"/>
      <c r="C456" s="21"/>
    </row>
    <row r="457" spans="1:3" x14ac:dyDescent="0.3">
      <c r="A457" s="21"/>
      <c r="B457" s="21"/>
      <c r="C457" s="21"/>
    </row>
    <row r="458" spans="1:3" x14ac:dyDescent="0.3">
      <c r="A458" s="21"/>
      <c r="B458" s="21"/>
      <c r="C458" s="21"/>
    </row>
    <row r="459" spans="1:3" x14ac:dyDescent="0.3">
      <c r="A459" s="21"/>
      <c r="B459" s="21"/>
      <c r="C459" s="21"/>
    </row>
    <row r="460" spans="1:3" x14ac:dyDescent="0.3">
      <c r="A460" s="21"/>
      <c r="B460" s="21"/>
      <c r="C460" s="21"/>
    </row>
    <row r="461" spans="1:3" x14ac:dyDescent="0.3">
      <c r="A461" s="21"/>
      <c r="B461" s="21"/>
      <c r="C461" s="21"/>
    </row>
    <row r="462" spans="1:3" x14ac:dyDescent="0.3">
      <c r="A462" s="21"/>
      <c r="B462" s="21"/>
      <c r="C462" s="21"/>
    </row>
    <row r="463" spans="1:3" x14ac:dyDescent="0.3">
      <c r="A463" s="21"/>
      <c r="B463" s="21"/>
      <c r="C463" s="21"/>
    </row>
    <row r="464" spans="1:3" x14ac:dyDescent="0.3">
      <c r="A464" s="21"/>
      <c r="B464" s="21"/>
      <c r="C464" s="21"/>
    </row>
    <row r="465" spans="1:3" x14ac:dyDescent="0.3">
      <c r="A465" s="21"/>
      <c r="B465" s="21"/>
      <c r="C465" s="21"/>
    </row>
    <row r="466" spans="1:3" x14ac:dyDescent="0.3">
      <c r="A466" s="21"/>
      <c r="B466" s="21"/>
      <c r="C466" s="21"/>
    </row>
    <row r="467" spans="1:3" x14ac:dyDescent="0.3">
      <c r="A467" s="21"/>
      <c r="B467" s="21"/>
      <c r="C467" s="21"/>
    </row>
    <row r="468" spans="1:3" x14ac:dyDescent="0.3">
      <c r="A468" s="21"/>
      <c r="B468" s="21"/>
      <c r="C468" s="21"/>
    </row>
    <row r="469" spans="1:3" x14ac:dyDescent="0.3">
      <c r="A469" s="21"/>
      <c r="B469" s="21"/>
      <c r="C469" s="21"/>
    </row>
    <row r="470" spans="1:3" x14ac:dyDescent="0.3">
      <c r="A470" s="21"/>
      <c r="B470" s="21"/>
      <c r="C470" s="21"/>
    </row>
    <row r="471" spans="1:3" x14ac:dyDescent="0.3">
      <c r="A471" s="21"/>
      <c r="B471" s="21"/>
      <c r="C471" s="21"/>
    </row>
    <row r="472" spans="1:3" x14ac:dyDescent="0.3">
      <c r="A472" s="21"/>
      <c r="B472" s="21"/>
      <c r="C472" s="21"/>
    </row>
    <row r="473" spans="1:3" x14ac:dyDescent="0.3">
      <c r="A473" s="21"/>
      <c r="B473" s="21"/>
      <c r="C473" s="21"/>
    </row>
    <row r="474" spans="1:3" x14ac:dyDescent="0.3">
      <c r="A474" s="21"/>
      <c r="B474" s="21"/>
      <c r="C474" s="21"/>
    </row>
    <row r="475" spans="1:3" x14ac:dyDescent="0.3">
      <c r="A475" s="21"/>
      <c r="B475" s="21"/>
      <c r="C475" s="21"/>
    </row>
    <row r="476" spans="1:3" x14ac:dyDescent="0.3">
      <c r="A476" s="21"/>
      <c r="B476" s="21"/>
      <c r="C476" s="21"/>
    </row>
    <row r="477" spans="1:3" x14ac:dyDescent="0.3">
      <c r="A477" s="21"/>
      <c r="B477" s="21"/>
      <c r="C477" s="21"/>
    </row>
    <row r="478" spans="1:3" x14ac:dyDescent="0.3">
      <c r="A478" s="21"/>
      <c r="B478" s="21"/>
      <c r="C478" s="21"/>
    </row>
    <row r="479" spans="1:3" x14ac:dyDescent="0.3">
      <c r="A479" s="21"/>
      <c r="B479" s="21"/>
      <c r="C479" s="21"/>
    </row>
    <row r="480" spans="1:3" x14ac:dyDescent="0.3">
      <c r="A480" s="21"/>
      <c r="B480" s="21"/>
      <c r="C480" s="21"/>
    </row>
    <row r="481" spans="1:3" x14ac:dyDescent="0.3">
      <c r="A481" s="21"/>
      <c r="B481" s="21"/>
      <c r="C481" s="21"/>
    </row>
    <row r="482" spans="1:3" x14ac:dyDescent="0.3">
      <c r="A482" s="21"/>
      <c r="B482" s="21"/>
      <c r="C482" s="21"/>
    </row>
    <row r="483" spans="1:3" x14ac:dyDescent="0.3">
      <c r="A483" s="21"/>
      <c r="B483" s="21"/>
      <c r="C483" s="21"/>
    </row>
    <row r="484" spans="1:3" x14ac:dyDescent="0.3">
      <c r="A484" s="21"/>
      <c r="B484" s="21"/>
      <c r="C484" s="21"/>
    </row>
    <row r="485" spans="1:3" x14ac:dyDescent="0.3">
      <c r="A485" s="21"/>
      <c r="B485" s="21"/>
      <c r="C485" s="21"/>
    </row>
    <row r="486" spans="1:3" x14ac:dyDescent="0.3">
      <c r="A486" s="21"/>
      <c r="B486" s="21"/>
      <c r="C486" s="21"/>
    </row>
    <row r="487" spans="1:3" x14ac:dyDescent="0.3">
      <c r="A487" s="21"/>
      <c r="B487" s="21"/>
      <c r="C487" s="21"/>
    </row>
    <row r="488" spans="1:3" x14ac:dyDescent="0.3">
      <c r="A488" s="21"/>
      <c r="B488" s="21"/>
      <c r="C488" s="21"/>
    </row>
    <row r="489" spans="1:3" x14ac:dyDescent="0.3">
      <c r="A489" s="21"/>
      <c r="B489" s="21"/>
      <c r="C489" s="21"/>
    </row>
    <row r="490" spans="1:3" x14ac:dyDescent="0.3">
      <c r="A490" s="21"/>
      <c r="B490" s="21"/>
      <c r="C490" s="21"/>
    </row>
    <row r="491" spans="1:3" x14ac:dyDescent="0.3">
      <c r="A491" s="21"/>
      <c r="B491" s="21"/>
      <c r="C491" s="21"/>
    </row>
    <row r="492" spans="1:3" x14ac:dyDescent="0.3">
      <c r="A492" s="21"/>
      <c r="B492" s="21"/>
      <c r="C492" s="21"/>
    </row>
    <row r="493" spans="1:3" x14ac:dyDescent="0.3">
      <c r="A493" s="21"/>
      <c r="B493" s="21"/>
      <c r="C493" s="21"/>
    </row>
    <row r="494" spans="1:3" x14ac:dyDescent="0.3">
      <c r="A494" s="21"/>
      <c r="B494" s="21"/>
      <c r="C494" s="21"/>
    </row>
    <row r="495" spans="1:3" x14ac:dyDescent="0.3">
      <c r="A495" s="21"/>
      <c r="B495" s="21"/>
      <c r="C495" s="21"/>
    </row>
    <row r="496" spans="1:3" x14ac:dyDescent="0.3">
      <c r="A496" s="21"/>
      <c r="B496" s="21"/>
      <c r="C496" s="21"/>
    </row>
    <row r="497" spans="1:3" x14ac:dyDescent="0.3">
      <c r="A497" s="21"/>
      <c r="B497" s="21"/>
      <c r="C497" s="21"/>
    </row>
    <row r="498" spans="1:3" x14ac:dyDescent="0.3">
      <c r="A498" s="21"/>
      <c r="B498" s="21"/>
      <c r="C498" s="21"/>
    </row>
    <row r="499" spans="1:3" x14ac:dyDescent="0.3">
      <c r="A499" s="21"/>
      <c r="B499" s="21"/>
      <c r="C499" s="21"/>
    </row>
    <row r="500" spans="1:3" x14ac:dyDescent="0.3">
      <c r="A500" s="21"/>
      <c r="B500" s="21"/>
      <c r="C500" s="21"/>
    </row>
    <row r="501" spans="1:3" x14ac:dyDescent="0.3">
      <c r="A501" s="21"/>
      <c r="B501" s="21"/>
      <c r="C501" s="21"/>
    </row>
    <row r="502" spans="1:3" x14ac:dyDescent="0.3">
      <c r="A502" s="21"/>
      <c r="B502" s="21"/>
      <c r="C502" s="21"/>
    </row>
    <row r="503" spans="1:3" x14ac:dyDescent="0.3">
      <c r="A503" s="21"/>
      <c r="B503" s="21"/>
      <c r="C503" s="21"/>
    </row>
    <row r="504" spans="1:3" x14ac:dyDescent="0.3">
      <c r="A504" s="21"/>
      <c r="B504" s="21"/>
      <c r="C504" s="21"/>
    </row>
    <row r="505" spans="1:3" x14ac:dyDescent="0.3">
      <c r="A505" s="21"/>
      <c r="B505" s="21"/>
      <c r="C505" s="21"/>
    </row>
    <row r="506" spans="1:3" x14ac:dyDescent="0.3">
      <c r="A506" s="21"/>
      <c r="B506" s="21"/>
      <c r="C506" s="21"/>
    </row>
    <row r="507" spans="1:3" x14ac:dyDescent="0.3">
      <c r="A507" s="21"/>
      <c r="B507" s="21"/>
      <c r="C507" s="21"/>
    </row>
    <row r="508" spans="1:3" x14ac:dyDescent="0.3">
      <c r="A508" s="21"/>
      <c r="B508" s="21"/>
      <c r="C508" s="21"/>
    </row>
    <row r="509" spans="1:3" x14ac:dyDescent="0.3">
      <c r="A509" s="21"/>
      <c r="B509" s="21"/>
      <c r="C509" s="21"/>
    </row>
    <row r="510" spans="1:3" x14ac:dyDescent="0.3">
      <c r="A510" s="21"/>
      <c r="B510" s="21"/>
      <c r="C510" s="21"/>
    </row>
    <row r="511" spans="1:3" x14ac:dyDescent="0.3">
      <c r="A511" s="21"/>
      <c r="B511" s="21"/>
      <c r="C511" s="21"/>
    </row>
    <row r="512" spans="1:3" x14ac:dyDescent="0.3">
      <c r="A512" s="21"/>
      <c r="B512" s="21"/>
      <c r="C512" s="21"/>
    </row>
    <row r="513" spans="1:3" x14ac:dyDescent="0.3">
      <c r="A513" s="21"/>
      <c r="B513" s="21"/>
      <c r="C513" s="21"/>
    </row>
    <row r="514" spans="1:3" x14ac:dyDescent="0.3">
      <c r="A514" s="21"/>
      <c r="B514" s="21"/>
      <c r="C514" s="21"/>
    </row>
    <row r="515" spans="1:3" x14ac:dyDescent="0.3">
      <c r="A515" s="21"/>
      <c r="B515" s="21"/>
      <c r="C515" s="21"/>
    </row>
    <row r="516" spans="1:3" x14ac:dyDescent="0.3">
      <c r="A516" s="21"/>
      <c r="B516" s="21"/>
      <c r="C516" s="21"/>
    </row>
    <row r="517" spans="1:3" x14ac:dyDescent="0.3">
      <c r="A517" s="21"/>
      <c r="B517" s="21"/>
      <c r="C517" s="21"/>
    </row>
    <row r="518" spans="1:3" x14ac:dyDescent="0.3">
      <c r="A518" s="21"/>
      <c r="B518" s="21"/>
      <c r="C518" s="21"/>
    </row>
    <row r="519" spans="1:3" x14ac:dyDescent="0.3">
      <c r="A519" s="21"/>
      <c r="B519" s="21"/>
      <c r="C519" s="21"/>
    </row>
    <row r="520" spans="1:3" x14ac:dyDescent="0.3">
      <c r="A520" s="21"/>
      <c r="B520" s="21"/>
      <c r="C520" s="21"/>
    </row>
    <row r="521" spans="1:3" x14ac:dyDescent="0.3">
      <c r="A521" s="21"/>
      <c r="B521" s="21"/>
      <c r="C521" s="21"/>
    </row>
    <row r="522" spans="1:3" x14ac:dyDescent="0.3">
      <c r="A522" s="21"/>
      <c r="B522" s="21"/>
      <c r="C522" s="21"/>
    </row>
    <row r="523" spans="1:3" x14ac:dyDescent="0.3">
      <c r="A523" s="21"/>
      <c r="B523" s="21"/>
      <c r="C523" s="21"/>
    </row>
    <row r="524" spans="1:3" x14ac:dyDescent="0.3">
      <c r="A524" s="21"/>
      <c r="B524" s="21"/>
      <c r="C524" s="21"/>
    </row>
    <row r="525" spans="1:3" x14ac:dyDescent="0.3">
      <c r="A525" s="21"/>
      <c r="B525" s="21"/>
      <c r="C525" s="21"/>
    </row>
    <row r="526" spans="1:3" x14ac:dyDescent="0.3">
      <c r="A526" s="21"/>
      <c r="B526" s="21"/>
      <c r="C526" s="21"/>
    </row>
    <row r="527" spans="1:3" x14ac:dyDescent="0.3">
      <c r="A527" s="21"/>
      <c r="B527" s="21"/>
      <c r="C527" s="21"/>
    </row>
    <row r="528" spans="1:3" x14ac:dyDescent="0.3">
      <c r="A528" s="21"/>
      <c r="B528" s="21"/>
      <c r="C528" s="21"/>
    </row>
    <row r="529" spans="1:3" x14ac:dyDescent="0.3">
      <c r="A529" s="21"/>
      <c r="B529" s="21"/>
      <c r="C529" s="21"/>
    </row>
    <row r="530" spans="1:3" x14ac:dyDescent="0.3">
      <c r="A530" s="21"/>
      <c r="B530" s="21"/>
      <c r="C530" s="21"/>
    </row>
    <row r="531" spans="1:3" x14ac:dyDescent="0.3">
      <c r="A531" s="21"/>
      <c r="B531" s="21"/>
      <c r="C531" s="21"/>
    </row>
    <row r="532" spans="1:3" x14ac:dyDescent="0.3">
      <c r="A532" s="21"/>
      <c r="B532" s="21"/>
      <c r="C532" s="21"/>
    </row>
    <row r="533" spans="1:3" x14ac:dyDescent="0.3">
      <c r="A533" s="21"/>
      <c r="B533" s="21"/>
      <c r="C533" s="21"/>
    </row>
    <row r="534" spans="1:3" x14ac:dyDescent="0.3">
      <c r="A534" s="21"/>
      <c r="B534" s="21"/>
      <c r="C534" s="21"/>
    </row>
    <row r="535" spans="1:3" x14ac:dyDescent="0.3">
      <c r="A535" s="21"/>
      <c r="B535" s="21"/>
      <c r="C535" s="21"/>
    </row>
    <row r="536" spans="1:3" x14ac:dyDescent="0.3">
      <c r="A536" s="21"/>
      <c r="B536" s="21"/>
      <c r="C536" s="21"/>
    </row>
    <row r="537" spans="1:3" x14ac:dyDescent="0.3">
      <c r="A537" s="21"/>
      <c r="B537" s="21"/>
      <c r="C537" s="21"/>
    </row>
    <row r="538" spans="1:3" x14ac:dyDescent="0.3">
      <c r="A538" s="21"/>
      <c r="B538" s="21"/>
      <c r="C538" s="21"/>
    </row>
    <row r="539" spans="1:3" x14ac:dyDescent="0.3">
      <c r="A539" s="21"/>
      <c r="B539" s="21"/>
      <c r="C539" s="21"/>
    </row>
    <row r="540" spans="1:3" x14ac:dyDescent="0.3">
      <c r="A540" s="21"/>
      <c r="B540" s="21"/>
      <c r="C540" s="21"/>
    </row>
    <row r="541" spans="1:3" x14ac:dyDescent="0.3">
      <c r="A541" s="21"/>
      <c r="B541" s="21"/>
      <c r="C541" s="21"/>
    </row>
    <row r="542" spans="1:3" x14ac:dyDescent="0.3">
      <c r="A542" s="21"/>
      <c r="B542" s="21"/>
      <c r="C542" s="21"/>
    </row>
    <row r="543" spans="1:3" x14ac:dyDescent="0.3">
      <c r="A543" s="21"/>
      <c r="B543" s="21"/>
      <c r="C543" s="21"/>
    </row>
    <row r="544" spans="1:3" x14ac:dyDescent="0.3">
      <c r="A544" s="21"/>
      <c r="B544" s="21"/>
      <c r="C544" s="21"/>
    </row>
    <row r="545" spans="1:3" x14ac:dyDescent="0.3">
      <c r="A545" s="21"/>
      <c r="B545" s="21"/>
      <c r="C545" s="21"/>
    </row>
    <row r="546" spans="1:3" x14ac:dyDescent="0.3">
      <c r="A546" s="21"/>
      <c r="B546" s="21"/>
      <c r="C546" s="21"/>
    </row>
    <row r="547" spans="1:3" x14ac:dyDescent="0.3">
      <c r="A547" s="21"/>
      <c r="B547" s="21"/>
      <c r="C547" s="21"/>
    </row>
    <row r="548" spans="1:3" x14ac:dyDescent="0.3">
      <c r="A548" s="21"/>
      <c r="B548" s="21"/>
      <c r="C548" s="21"/>
    </row>
    <row r="549" spans="1:3" x14ac:dyDescent="0.3">
      <c r="A549" s="21"/>
      <c r="B549" s="21"/>
      <c r="C549" s="21"/>
    </row>
    <row r="550" spans="1:3" x14ac:dyDescent="0.3">
      <c r="A550" s="21"/>
      <c r="B550" s="21"/>
      <c r="C550" s="21"/>
    </row>
    <row r="551" spans="1:3" x14ac:dyDescent="0.3">
      <c r="A551" s="21"/>
      <c r="B551" s="21"/>
      <c r="C551" s="21"/>
    </row>
    <row r="552" spans="1:3" x14ac:dyDescent="0.3">
      <c r="A552" s="21"/>
      <c r="B552" s="21"/>
      <c r="C552" s="21"/>
    </row>
    <row r="553" spans="1:3" x14ac:dyDescent="0.3">
      <c r="A553" s="21"/>
      <c r="B553" s="21"/>
      <c r="C553" s="21"/>
    </row>
    <row r="554" spans="1:3" x14ac:dyDescent="0.3">
      <c r="A554" s="21"/>
      <c r="B554" s="21"/>
      <c r="C554" s="21"/>
    </row>
    <row r="555" spans="1:3" x14ac:dyDescent="0.3">
      <c r="A555" s="21"/>
      <c r="B555" s="21"/>
      <c r="C555" s="21"/>
    </row>
    <row r="556" spans="1:3" x14ac:dyDescent="0.3">
      <c r="A556" s="21"/>
      <c r="B556" s="21"/>
      <c r="C556" s="21"/>
    </row>
    <row r="557" spans="1:3" x14ac:dyDescent="0.3">
      <c r="A557" s="21"/>
      <c r="B557" s="21"/>
      <c r="C557" s="21"/>
    </row>
    <row r="558" spans="1:3" x14ac:dyDescent="0.3">
      <c r="A558" s="21"/>
      <c r="B558" s="21"/>
      <c r="C558" s="21"/>
    </row>
    <row r="559" spans="1:3" x14ac:dyDescent="0.3">
      <c r="A559" s="21"/>
      <c r="B559" s="21"/>
      <c r="C559" s="21"/>
    </row>
    <row r="560" spans="1:3" x14ac:dyDescent="0.3">
      <c r="A560" s="21"/>
      <c r="B560" s="21"/>
      <c r="C560" s="21"/>
    </row>
    <row r="561" spans="1:3" x14ac:dyDescent="0.3">
      <c r="A561" s="21"/>
      <c r="B561" s="21"/>
      <c r="C561" s="21"/>
    </row>
    <row r="562" spans="1:3" x14ac:dyDescent="0.3">
      <c r="A562" s="21"/>
      <c r="B562" s="21"/>
      <c r="C562" s="21"/>
    </row>
    <row r="563" spans="1:3" x14ac:dyDescent="0.3">
      <c r="A563" s="21"/>
      <c r="B563" s="21"/>
      <c r="C563" s="21"/>
    </row>
    <row r="564" spans="1:3" x14ac:dyDescent="0.3">
      <c r="A564" s="21"/>
      <c r="B564" s="21"/>
      <c r="C564" s="21"/>
    </row>
    <row r="565" spans="1:3" x14ac:dyDescent="0.3">
      <c r="A565" s="21"/>
      <c r="B565" s="21"/>
      <c r="C565" s="21"/>
    </row>
    <row r="566" spans="1:3" x14ac:dyDescent="0.3">
      <c r="A566" s="21"/>
      <c r="B566" s="21"/>
      <c r="C566" s="21"/>
    </row>
    <row r="567" spans="1:3" x14ac:dyDescent="0.3">
      <c r="A567" s="21"/>
      <c r="B567" s="21"/>
      <c r="C567" s="21"/>
    </row>
    <row r="568" spans="1:3" x14ac:dyDescent="0.3">
      <c r="A568" s="21"/>
      <c r="B568" s="21"/>
      <c r="C568" s="21"/>
    </row>
    <row r="569" spans="1:3" x14ac:dyDescent="0.3">
      <c r="A569" s="21"/>
      <c r="B569" s="21"/>
      <c r="C569" s="21"/>
    </row>
    <row r="570" spans="1:3" x14ac:dyDescent="0.3">
      <c r="A570" s="21"/>
      <c r="B570" s="21"/>
      <c r="C570" s="21"/>
    </row>
    <row r="571" spans="1:3" x14ac:dyDescent="0.3">
      <c r="A571" s="21"/>
      <c r="B571" s="21"/>
      <c r="C571" s="21"/>
    </row>
    <row r="572" spans="1:3" x14ac:dyDescent="0.3">
      <c r="A572" s="21"/>
      <c r="B572" s="21"/>
      <c r="C572" s="21"/>
    </row>
    <row r="573" spans="1:3" x14ac:dyDescent="0.3">
      <c r="A573" s="21"/>
      <c r="B573" s="21"/>
      <c r="C573" s="21"/>
    </row>
    <row r="574" spans="1:3" x14ac:dyDescent="0.3">
      <c r="A574" s="21"/>
      <c r="B574" s="21"/>
      <c r="C574" s="21"/>
    </row>
    <row r="575" spans="1:3" x14ac:dyDescent="0.3">
      <c r="A575" s="21"/>
      <c r="B575" s="21"/>
      <c r="C575" s="21"/>
    </row>
    <row r="576" spans="1:3" x14ac:dyDescent="0.3">
      <c r="A576" s="21"/>
      <c r="B576" s="21"/>
      <c r="C576" s="21"/>
    </row>
    <row r="577" spans="1:3" x14ac:dyDescent="0.3">
      <c r="A577" s="21"/>
      <c r="B577" s="21"/>
      <c r="C577" s="21"/>
    </row>
    <row r="578" spans="1:3" x14ac:dyDescent="0.3">
      <c r="A578" s="21"/>
      <c r="B578" s="21"/>
      <c r="C578" s="21"/>
    </row>
    <row r="579" spans="1:3" x14ac:dyDescent="0.3">
      <c r="A579" s="21"/>
      <c r="B579" s="21"/>
      <c r="C579" s="21"/>
    </row>
    <row r="580" spans="1:3" x14ac:dyDescent="0.3">
      <c r="A580" s="21"/>
      <c r="B580" s="21"/>
      <c r="C580" s="21"/>
    </row>
    <row r="581" spans="1:3" x14ac:dyDescent="0.3">
      <c r="A581" s="21"/>
      <c r="B581" s="21"/>
      <c r="C581" s="21"/>
    </row>
    <row r="582" spans="1:3" x14ac:dyDescent="0.3">
      <c r="A582" s="21"/>
      <c r="B582" s="21"/>
      <c r="C582" s="21"/>
    </row>
    <row r="583" spans="1:3" x14ac:dyDescent="0.3">
      <c r="A583" s="21"/>
      <c r="B583" s="21"/>
      <c r="C583" s="21"/>
    </row>
    <row r="584" spans="1:3" x14ac:dyDescent="0.3">
      <c r="A584" s="21"/>
      <c r="B584" s="21"/>
      <c r="C584" s="21"/>
    </row>
    <row r="585" spans="1:3" x14ac:dyDescent="0.3">
      <c r="A585" s="21"/>
      <c r="B585" s="21"/>
      <c r="C585" s="21"/>
    </row>
    <row r="586" spans="1:3" x14ac:dyDescent="0.3">
      <c r="A586" s="21"/>
      <c r="B586" s="21"/>
      <c r="C586" s="21"/>
    </row>
    <row r="587" spans="1:3" x14ac:dyDescent="0.3">
      <c r="A587" s="21"/>
      <c r="B587" s="21"/>
      <c r="C587" s="21"/>
    </row>
    <row r="588" spans="1:3" x14ac:dyDescent="0.3">
      <c r="A588" s="21"/>
      <c r="B588" s="21"/>
      <c r="C588" s="21"/>
    </row>
    <row r="589" spans="1:3" x14ac:dyDescent="0.3">
      <c r="A589" s="21"/>
      <c r="B589" s="21"/>
      <c r="C589" s="21"/>
    </row>
    <row r="590" spans="1:3" x14ac:dyDescent="0.3">
      <c r="A590" s="21"/>
      <c r="B590" s="21"/>
      <c r="C590" s="21"/>
    </row>
    <row r="591" spans="1:3" x14ac:dyDescent="0.3">
      <c r="A591" s="21"/>
      <c r="B591" s="21"/>
      <c r="C591" s="21"/>
    </row>
    <row r="592" spans="1:3" x14ac:dyDescent="0.3">
      <c r="A592" s="21"/>
      <c r="B592" s="21"/>
      <c r="C592" s="21"/>
    </row>
    <row r="593" spans="1:3" x14ac:dyDescent="0.3">
      <c r="A593" s="21"/>
      <c r="B593" s="21"/>
      <c r="C593" s="21"/>
    </row>
    <row r="594" spans="1:3" x14ac:dyDescent="0.3">
      <c r="A594" s="21"/>
      <c r="B594" s="21"/>
      <c r="C594" s="21"/>
    </row>
    <row r="595" spans="1:3" x14ac:dyDescent="0.3">
      <c r="A595" s="21"/>
      <c r="B595" s="21"/>
      <c r="C595" s="21"/>
    </row>
    <row r="596" spans="1:3" x14ac:dyDescent="0.3">
      <c r="A596" s="21"/>
      <c r="B596" s="21"/>
      <c r="C596" s="21"/>
    </row>
    <row r="597" spans="1:3" x14ac:dyDescent="0.3">
      <c r="A597" s="21"/>
      <c r="B597" s="21"/>
      <c r="C597" s="21"/>
    </row>
    <row r="598" spans="1:3" x14ac:dyDescent="0.3">
      <c r="A598" s="21"/>
      <c r="B598" s="21"/>
      <c r="C598" s="21"/>
    </row>
    <row r="599" spans="1:3" x14ac:dyDescent="0.3">
      <c r="A599" s="21"/>
      <c r="B599" s="21"/>
      <c r="C599" s="21"/>
    </row>
    <row r="600" spans="1:3" x14ac:dyDescent="0.3">
      <c r="A600" s="21"/>
      <c r="B600" s="21"/>
      <c r="C600" s="21"/>
    </row>
    <row r="601" spans="1:3" x14ac:dyDescent="0.3">
      <c r="A601" s="21"/>
      <c r="B601" s="21"/>
      <c r="C601" s="21"/>
    </row>
    <row r="602" spans="1:3" x14ac:dyDescent="0.3">
      <c r="A602" s="21"/>
      <c r="B602" s="21"/>
      <c r="C602" s="21"/>
    </row>
    <row r="603" spans="1:3" x14ac:dyDescent="0.3">
      <c r="A603" s="21"/>
      <c r="B603" s="21"/>
      <c r="C603" s="21"/>
    </row>
    <row r="604" spans="1:3" x14ac:dyDescent="0.3">
      <c r="A604" s="21"/>
      <c r="B604" s="21"/>
      <c r="C604" s="21"/>
    </row>
    <row r="605" spans="1:3" x14ac:dyDescent="0.3">
      <c r="A605" s="21"/>
      <c r="B605" s="21"/>
      <c r="C605" s="21"/>
    </row>
    <row r="606" spans="1:3" x14ac:dyDescent="0.3">
      <c r="A606" s="21"/>
      <c r="B606" s="21"/>
      <c r="C606" s="21"/>
    </row>
    <row r="607" spans="1:3" x14ac:dyDescent="0.3">
      <c r="A607" s="21"/>
      <c r="B607" s="21"/>
      <c r="C607" s="21"/>
    </row>
    <row r="608" spans="1:3" x14ac:dyDescent="0.3">
      <c r="A608" s="21"/>
      <c r="B608" s="21"/>
      <c r="C608" s="21"/>
    </row>
    <row r="609" spans="1:3" x14ac:dyDescent="0.3">
      <c r="A609" s="21"/>
      <c r="B609" s="21"/>
      <c r="C609" s="21"/>
    </row>
    <row r="610" spans="1:3" x14ac:dyDescent="0.3">
      <c r="A610" s="21"/>
      <c r="B610" s="21"/>
      <c r="C610" s="21"/>
    </row>
    <row r="611" spans="1:3" x14ac:dyDescent="0.3">
      <c r="A611" s="21"/>
      <c r="B611" s="21"/>
      <c r="C611" s="21"/>
    </row>
    <row r="612" spans="1:3" x14ac:dyDescent="0.3">
      <c r="A612" s="21"/>
      <c r="B612" s="21"/>
      <c r="C612" s="21"/>
    </row>
    <row r="613" spans="1:3" x14ac:dyDescent="0.3">
      <c r="A613" s="21"/>
      <c r="B613" s="21"/>
      <c r="C613" s="21"/>
    </row>
    <row r="614" spans="1:3" x14ac:dyDescent="0.3">
      <c r="A614" s="21"/>
      <c r="B614" s="21"/>
      <c r="C614" s="21"/>
    </row>
    <row r="615" spans="1:3" x14ac:dyDescent="0.3">
      <c r="A615" s="21"/>
      <c r="B615" s="21"/>
      <c r="C615" s="21"/>
    </row>
    <row r="616" spans="1:3" x14ac:dyDescent="0.3">
      <c r="A616" s="21"/>
      <c r="B616" s="21"/>
      <c r="C616" s="21"/>
    </row>
    <row r="617" spans="1:3" x14ac:dyDescent="0.3">
      <c r="A617" s="21"/>
      <c r="B617" s="21"/>
      <c r="C617" s="21"/>
    </row>
    <row r="618" spans="1:3" x14ac:dyDescent="0.3">
      <c r="A618" s="21"/>
      <c r="B618" s="21"/>
      <c r="C618" s="21"/>
    </row>
    <row r="619" spans="1:3" x14ac:dyDescent="0.3">
      <c r="A619" s="21"/>
      <c r="B619" s="21"/>
      <c r="C619" s="21"/>
    </row>
    <row r="620" spans="1:3" x14ac:dyDescent="0.3">
      <c r="A620" s="21"/>
      <c r="B620" s="21"/>
      <c r="C620" s="21"/>
    </row>
    <row r="621" spans="1:3" x14ac:dyDescent="0.3">
      <c r="A621" s="21"/>
      <c r="B621" s="21"/>
      <c r="C621" s="21"/>
    </row>
    <row r="622" spans="1:3" x14ac:dyDescent="0.3">
      <c r="A622" s="21"/>
      <c r="B622" s="21"/>
      <c r="C622" s="21"/>
    </row>
    <row r="623" spans="1:3" x14ac:dyDescent="0.3">
      <c r="A623" s="21"/>
      <c r="B623" s="21"/>
      <c r="C623" s="21"/>
    </row>
    <row r="624" spans="1:3" x14ac:dyDescent="0.3">
      <c r="A624" s="21"/>
      <c r="B624" s="21"/>
      <c r="C624" s="21"/>
    </row>
    <row r="625" spans="1:3" x14ac:dyDescent="0.3">
      <c r="A625" s="21"/>
      <c r="B625" s="21"/>
      <c r="C625" s="21"/>
    </row>
    <row r="626" spans="1:3" x14ac:dyDescent="0.3">
      <c r="A626" s="21"/>
      <c r="B626" s="21"/>
      <c r="C626" s="21"/>
    </row>
    <row r="627" spans="1:3" x14ac:dyDescent="0.3">
      <c r="A627" s="21"/>
      <c r="B627" s="21"/>
      <c r="C627" s="21"/>
    </row>
    <row r="628" spans="1:3" x14ac:dyDescent="0.3">
      <c r="A628" s="21"/>
      <c r="B628" s="21"/>
      <c r="C628" s="21"/>
    </row>
    <row r="629" spans="1:3" x14ac:dyDescent="0.3">
      <c r="A629" s="21"/>
      <c r="B629" s="21"/>
      <c r="C629" s="21"/>
    </row>
    <row r="630" spans="1:3" x14ac:dyDescent="0.3">
      <c r="A630" s="21"/>
      <c r="B630" s="21"/>
      <c r="C630" s="21"/>
    </row>
    <row r="631" spans="1:3" x14ac:dyDescent="0.3">
      <c r="A631" s="21"/>
      <c r="B631" s="21"/>
      <c r="C631" s="21"/>
    </row>
    <row r="632" spans="1:3" x14ac:dyDescent="0.3">
      <c r="A632" s="21"/>
      <c r="B632" s="21"/>
      <c r="C632" s="21"/>
    </row>
    <row r="633" spans="1:3" x14ac:dyDescent="0.3">
      <c r="A633" s="21"/>
      <c r="B633" s="21"/>
      <c r="C633" s="21"/>
    </row>
    <row r="634" spans="1:3" x14ac:dyDescent="0.3">
      <c r="A634" s="21"/>
      <c r="B634" s="21"/>
      <c r="C634" s="21"/>
    </row>
    <row r="635" spans="1:3" x14ac:dyDescent="0.3">
      <c r="A635" s="21"/>
      <c r="B635" s="21"/>
      <c r="C635" s="21"/>
    </row>
    <row r="636" spans="1:3" x14ac:dyDescent="0.3">
      <c r="A636" s="21"/>
      <c r="B636" s="21"/>
      <c r="C636" s="21"/>
    </row>
    <row r="637" spans="1:3" x14ac:dyDescent="0.3">
      <c r="A637" s="21"/>
      <c r="B637" s="21"/>
      <c r="C637" s="21"/>
    </row>
    <row r="638" spans="1:3" x14ac:dyDescent="0.3">
      <c r="A638" s="21"/>
      <c r="B638" s="21"/>
      <c r="C638" s="21"/>
    </row>
    <row r="639" spans="1:3" x14ac:dyDescent="0.3">
      <c r="A639" s="21"/>
      <c r="B639" s="21"/>
      <c r="C639" s="21"/>
    </row>
    <row r="640" spans="1:3" x14ac:dyDescent="0.3">
      <c r="A640" s="21"/>
      <c r="B640" s="21"/>
      <c r="C640" s="21"/>
    </row>
    <row r="641" spans="1:3" x14ac:dyDescent="0.3">
      <c r="A641" s="21"/>
      <c r="B641" s="21"/>
      <c r="C641" s="21"/>
    </row>
    <row r="642" spans="1:3" x14ac:dyDescent="0.3">
      <c r="A642" s="21"/>
      <c r="B642" s="21"/>
      <c r="C642" s="21"/>
    </row>
    <row r="643" spans="1:3" x14ac:dyDescent="0.3">
      <c r="A643" s="21"/>
      <c r="B643" s="21"/>
      <c r="C643" s="21"/>
    </row>
    <row r="644" spans="1:3" x14ac:dyDescent="0.3">
      <c r="A644" s="21"/>
      <c r="B644" s="21"/>
      <c r="C644" s="21"/>
    </row>
    <row r="645" spans="1:3" x14ac:dyDescent="0.3">
      <c r="A645" s="21"/>
      <c r="B645" s="21"/>
      <c r="C645" s="21"/>
    </row>
    <row r="646" spans="1:3" x14ac:dyDescent="0.3">
      <c r="A646" s="21"/>
      <c r="B646" s="21"/>
      <c r="C646" s="21"/>
    </row>
    <row r="647" spans="1:3" x14ac:dyDescent="0.3">
      <c r="A647" s="21"/>
      <c r="B647" s="21"/>
      <c r="C647" s="21"/>
    </row>
    <row r="648" spans="1:3" x14ac:dyDescent="0.3">
      <c r="A648" s="21"/>
      <c r="B648" s="21"/>
      <c r="C648" s="21"/>
    </row>
    <row r="649" spans="1:3" x14ac:dyDescent="0.3">
      <c r="A649" s="21"/>
      <c r="B649" s="21"/>
      <c r="C649" s="21"/>
    </row>
    <row r="650" spans="1:3" x14ac:dyDescent="0.3">
      <c r="A650" s="21"/>
      <c r="B650" s="21"/>
      <c r="C650" s="21"/>
    </row>
    <row r="651" spans="1:3" x14ac:dyDescent="0.3">
      <c r="A651" s="21"/>
      <c r="B651" s="21"/>
      <c r="C651" s="21"/>
    </row>
    <row r="652" spans="1:3" x14ac:dyDescent="0.3">
      <c r="A652" s="21"/>
      <c r="B652" s="21"/>
      <c r="C652" s="21"/>
    </row>
    <row r="653" spans="1:3" x14ac:dyDescent="0.3">
      <c r="A653" s="21"/>
      <c r="B653" s="21"/>
      <c r="C653" s="21"/>
    </row>
    <row r="654" spans="1:3" x14ac:dyDescent="0.3">
      <c r="A654" s="21"/>
      <c r="B654" s="21"/>
      <c r="C654" s="21"/>
    </row>
    <row r="655" spans="1:3" x14ac:dyDescent="0.3">
      <c r="A655" s="21"/>
      <c r="B655" s="21"/>
      <c r="C655" s="21"/>
    </row>
    <row r="656" spans="1:3" x14ac:dyDescent="0.3">
      <c r="A656" s="21"/>
      <c r="B656" s="21"/>
      <c r="C656" s="21"/>
    </row>
    <row r="657" spans="1:3" x14ac:dyDescent="0.3">
      <c r="A657" s="21"/>
      <c r="B657" s="21"/>
      <c r="C657" s="21"/>
    </row>
    <row r="658" spans="1:3" x14ac:dyDescent="0.3">
      <c r="A658" s="21"/>
      <c r="B658" s="21"/>
      <c r="C658" s="21"/>
    </row>
    <row r="659" spans="1:3" x14ac:dyDescent="0.3">
      <c r="A659" s="21"/>
      <c r="B659" s="21"/>
      <c r="C659" s="21"/>
    </row>
    <row r="660" spans="1:3" x14ac:dyDescent="0.3">
      <c r="A660" s="21"/>
      <c r="B660" s="21"/>
      <c r="C660" s="21"/>
    </row>
    <row r="661" spans="1:3" x14ac:dyDescent="0.3">
      <c r="A661" s="21"/>
      <c r="B661" s="21"/>
      <c r="C661" s="21"/>
    </row>
    <row r="662" spans="1:3" x14ac:dyDescent="0.3">
      <c r="A662" s="21"/>
      <c r="B662" s="21"/>
      <c r="C662" s="21"/>
    </row>
    <row r="663" spans="1:3" x14ac:dyDescent="0.3">
      <c r="A663" s="21"/>
      <c r="B663" s="21"/>
      <c r="C663" s="21"/>
    </row>
    <row r="664" spans="1:3" x14ac:dyDescent="0.3">
      <c r="A664" s="21"/>
      <c r="B664" s="21"/>
      <c r="C664" s="21"/>
    </row>
    <row r="665" spans="1:3" x14ac:dyDescent="0.3">
      <c r="A665" s="21"/>
      <c r="B665" s="21"/>
      <c r="C665" s="21"/>
    </row>
    <row r="666" spans="1:3" x14ac:dyDescent="0.3">
      <c r="A666" s="21"/>
      <c r="B666" s="21"/>
      <c r="C666" s="21"/>
    </row>
    <row r="667" spans="1:3" x14ac:dyDescent="0.3">
      <c r="A667" s="21"/>
      <c r="B667" s="21"/>
      <c r="C667" s="21"/>
    </row>
    <row r="668" spans="1:3" x14ac:dyDescent="0.3">
      <c r="A668" s="21"/>
      <c r="B668" s="21"/>
      <c r="C668" s="21"/>
    </row>
    <row r="669" spans="1:3" x14ac:dyDescent="0.3">
      <c r="A669" s="21"/>
      <c r="B669" s="21"/>
      <c r="C669" s="21"/>
    </row>
    <row r="670" spans="1:3" x14ac:dyDescent="0.3">
      <c r="A670" s="21"/>
      <c r="B670" s="21"/>
      <c r="C670" s="21"/>
    </row>
    <row r="671" spans="1:3" x14ac:dyDescent="0.3">
      <c r="A671" s="21"/>
      <c r="B671" s="21"/>
      <c r="C671" s="21"/>
    </row>
    <row r="672" spans="1:3" x14ac:dyDescent="0.3">
      <c r="A672" s="21"/>
      <c r="B672" s="21"/>
      <c r="C672" s="21"/>
    </row>
    <row r="673" spans="1:3" x14ac:dyDescent="0.3">
      <c r="A673" s="21"/>
      <c r="B673" s="21"/>
      <c r="C673" s="21"/>
    </row>
    <row r="674" spans="1:3" x14ac:dyDescent="0.3">
      <c r="A674" s="21"/>
      <c r="B674" s="21"/>
      <c r="C674" s="21"/>
    </row>
    <row r="675" spans="1:3" x14ac:dyDescent="0.3">
      <c r="A675" s="21"/>
      <c r="B675" s="21"/>
      <c r="C675" s="21"/>
    </row>
    <row r="676" spans="1:3" x14ac:dyDescent="0.3">
      <c r="A676" s="21"/>
      <c r="B676" s="21"/>
      <c r="C676" s="21"/>
    </row>
    <row r="677" spans="1:3" x14ac:dyDescent="0.3">
      <c r="A677" s="21"/>
      <c r="B677" s="21"/>
      <c r="C677" s="21"/>
    </row>
    <row r="678" spans="1:3" x14ac:dyDescent="0.3">
      <c r="A678" s="21"/>
      <c r="B678" s="21"/>
      <c r="C678" s="21"/>
    </row>
    <row r="679" spans="1:3" x14ac:dyDescent="0.3">
      <c r="A679" s="21"/>
      <c r="B679" s="21"/>
      <c r="C679" s="21"/>
    </row>
    <row r="680" spans="1:3" x14ac:dyDescent="0.3">
      <c r="A680" s="21"/>
      <c r="B680" s="21"/>
      <c r="C680" s="21"/>
    </row>
    <row r="681" spans="1:3" x14ac:dyDescent="0.3">
      <c r="A681" s="21"/>
      <c r="B681" s="21"/>
      <c r="C681" s="21"/>
    </row>
    <row r="682" spans="1:3" x14ac:dyDescent="0.3">
      <c r="A682" s="21"/>
      <c r="B682" s="21"/>
      <c r="C682" s="21"/>
    </row>
    <row r="683" spans="1:3" x14ac:dyDescent="0.3">
      <c r="A683" s="21"/>
      <c r="B683" s="21"/>
      <c r="C683" s="21"/>
    </row>
    <row r="684" spans="1:3" x14ac:dyDescent="0.3">
      <c r="A684" s="21"/>
      <c r="B684" s="21"/>
      <c r="C684" s="21"/>
    </row>
    <row r="685" spans="1:3" x14ac:dyDescent="0.3">
      <c r="A685" s="21"/>
      <c r="B685" s="21"/>
      <c r="C685" s="21"/>
    </row>
    <row r="686" spans="1:3" x14ac:dyDescent="0.3">
      <c r="A686" s="21"/>
      <c r="B686" s="21"/>
      <c r="C686" s="21"/>
    </row>
    <row r="687" spans="1:3" x14ac:dyDescent="0.3">
      <c r="A687" s="21"/>
      <c r="B687" s="21"/>
      <c r="C687" s="21"/>
    </row>
    <row r="688" spans="1:3" x14ac:dyDescent="0.3">
      <c r="A688" s="21"/>
      <c r="B688" s="21"/>
      <c r="C688" s="21"/>
    </row>
    <row r="689" spans="1:3" x14ac:dyDescent="0.3">
      <c r="A689" s="21"/>
      <c r="B689" s="21"/>
      <c r="C689" s="21"/>
    </row>
    <row r="690" spans="1:3" x14ac:dyDescent="0.3">
      <c r="A690" s="21"/>
      <c r="B690" s="21"/>
      <c r="C690" s="21"/>
    </row>
    <row r="691" spans="1:3" x14ac:dyDescent="0.3">
      <c r="A691" s="21"/>
      <c r="B691" s="21"/>
      <c r="C691" s="21"/>
    </row>
    <row r="692" spans="1:3" x14ac:dyDescent="0.3">
      <c r="A692" s="21"/>
      <c r="B692" s="21"/>
      <c r="C692" s="21"/>
    </row>
    <row r="693" spans="1:3" x14ac:dyDescent="0.3">
      <c r="A693" s="21"/>
      <c r="B693" s="21"/>
      <c r="C693" s="21"/>
    </row>
    <row r="694" spans="1:3" x14ac:dyDescent="0.3">
      <c r="A694" s="21"/>
      <c r="B694" s="21"/>
      <c r="C694" s="21"/>
    </row>
    <row r="695" spans="1:3" x14ac:dyDescent="0.3">
      <c r="A695" s="21"/>
      <c r="B695" s="21"/>
      <c r="C695" s="21"/>
    </row>
    <row r="696" spans="1:3" x14ac:dyDescent="0.3">
      <c r="A696" s="21"/>
      <c r="B696" s="21"/>
      <c r="C696" s="21"/>
    </row>
    <row r="697" spans="1:3" x14ac:dyDescent="0.3">
      <c r="A697" s="21"/>
      <c r="B697" s="21"/>
      <c r="C697" s="21"/>
    </row>
    <row r="698" spans="1:3" x14ac:dyDescent="0.3">
      <c r="A698" s="21"/>
      <c r="B698" s="21"/>
      <c r="C698" s="21"/>
    </row>
    <row r="699" spans="1:3" x14ac:dyDescent="0.3">
      <c r="A699" s="21"/>
      <c r="B699" s="21"/>
      <c r="C699" s="21"/>
    </row>
    <row r="700" spans="1:3" x14ac:dyDescent="0.3">
      <c r="A700" s="21"/>
      <c r="B700" s="21"/>
      <c r="C700" s="21"/>
    </row>
    <row r="701" spans="1:3" x14ac:dyDescent="0.3">
      <c r="A701" s="21"/>
      <c r="B701" s="21"/>
      <c r="C701" s="21"/>
    </row>
    <row r="702" spans="1:3" x14ac:dyDescent="0.3">
      <c r="A702" s="21"/>
      <c r="B702" s="21"/>
      <c r="C702" s="21"/>
    </row>
    <row r="703" spans="1:3" x14ac:dyDescent="0.3">
      <c r="A703" s="21"/>
      <c r="B703" s="21"/>
      <c r="C703" s="21"/>
    </row>
    <row r="704" spans="1:3" x14ac:dyDescent="0.3">
      <c r="A704" s="21"/>
      <c r="B704" s="21"/>
      <c r="C704" s="21"/>
    </row>
    <row r="705" spans="1:3" x14ac:dyDescent="0.3">
      <c r="A705" s="21"/>
      <c r="B705" s="21"/>
      <c r="C705" s="21"/>
    </row>
    <row r="706" spans="1:3" x14ac:dyDescent="0.3">
      <c r="A706" s="21"/>
      <c r="B706" s="21"/>
      <c r="C706" s="21"/>
    </row>
    <row r="707" spans="1:3" x14ac:dyDescent="0.3">
      <c r="A707" s="21"/>
      <c r="B707" s="21"/>
      <c r="C707" s="21"/>
    </row>
    <row r="708" spans="1:3" x14ac:dyDescent="0.3">
      <c r="A708" s="21"/>
      <c r="B708" s="21"/>
      <c r="C708" s="21"/>
    </row>
    <row r="709" spans="1:3" x14ac:dyDescent="0.3">
      <c r="A709" s="21"/>
      <c r="B709" s="21"/>
      <c r="C709" s="21"/>
    </row>
    <row r="710" spans="1:3" x14ac:dyDescent="0.3">
      <c r="A710" s="21"/>
      <c r="B710" s="21"/>
      <c r="C710" s="21"/>
    </row>
    <row r="711" spans="1:3" x14ac:dyDescent="0.3">
      <c r="A711" s="21"/>
      <c r="B711" s="21"/>
      <c r="C711" s="21"/>
    </row>
    <row r="712" spans="1:3" x14ac:dyDescent="0.3">
      <c r="A712" s="21"/>
      <c r="B712" s="21"/>
      <c r="C712" s="21"/>
    </row>
    <row r="713" spans="1:3" x14ac:dyDescent="0.3">
      <c r="A713" s="21"/>
      <c r="B713" s="21"/>
      <c r="C713" s="21"/>
    </row>
    <row r="714" spans="1:3" x14ac:dyDescent="0.3">
      <c r="A714" s="21"/>
      <c r="B714" s="21"/>
      <c r="C714" s="21"/>
    </row>
    <row r="715" spans="1:3" x14ac:dyDescent="0.3">
      <c r="A715" s="21"/>
      <c r="B715" s="21"/>
      <c r="C715" s="21"/>
    </row>
    <row r="716" spans="1:3" x14ac:dyDescent="0.3">
      <c r="A716" s="21"/>
      <c r="B716" s="21"/>
      <c r="C716" s="21"/>
    </row>
    <row r="717" spans="1:3" x14ac:dyDescent="0.3">
      <c r="A717" s="21"/>
      <c r="B717" s="21"/>
      <c r="C717" s="21"/>
    </row>
    <row r="718" spans="1:3" x14ac:dyDescent="0.3">
      <c r="A718" s="21"/>
      <c r="B718" s="21"/>
      <c r="C718" s="21"/>
    </row>
    <row r="719" spans="1:3" x14ac:dyDescent="0.3">
      <c r="A719" s="21"/>
      <c r="B719" s="21"/>
      <c r="C719" s="21"/>
    </row>
    <row r="720" spans="1:3" x14ac:dyDescent="0.3">
      <c r="A720" s="21"/>
      <c r="B720" s="21"/>
      <c r="C720" s="21"/>
    </row>
    <row r="721" spans="1:3" x14ac:dyDescent="0.3">
      <c r="A721" s="21"/>
      <c r="B721" s="21"/>
      <c r="C721" s="21"/>
    </row>
    <row r="722" spans="1:3" x14ac:dyDescent="0.3">
      <c r="A722" s="21"/>
      <c r="B722" s="21"/>
      <c r="C722" s="21"/>
    </row>
    <row r="723" spans="1:3" x14ac:dyDescent="0.3">
      <c r="A723" s="21"/>
      <c r="B723" s="21"/>
      <c r="C723" s="21"/>
    </row>
    <row r="724" spans="1:3" x14ac:dyDescent="0.3">
      <c r="A724" s="21"/>
      <c r="B724" s="21"/>
      <c r="C724" s="21"/>
    </row>
    <row r="725" spans="1:3" x14ac:dyDescent="0.3">
      <c r="A725" s="21"/>
      <c r="B725" s="21"/>
      <c r="C725" s="21"/>
    </row>
    <row r="726" spans="1:3" x14ac:dyDescent="0.3">
      <c r="A726" s="21"/>
      <c r="B726" s="21"/>
      <c r="C726" s="21"/>
    </row>
    <row r="727" spans="1:3" x14ac:dyDescent="0.3">
      <c r="A727" s="21"/>
      <c r="B727" s="21"/>
      <c r="C727" s="21"/>
    </row>
    <row r="728" spans="1:3" x14ac:dyDescent="0.3">
      <c r="A728" s="21"/>
      <c r="B728" s="21"/>
      <c r="C728" s="21"/>
    </row>
    <row r="729" spans="1:3" x14ac:dyDescent="0.3">
      <c r="A729" s="21"/>
      <c r="B729" s="21"/>
      <c r="C729" s="21"/>
    </row>
    <row r="730" spans="1:3" x14ac:dyDescent="0.3">
      <c r="A730" s="21"/>
      <c r="B730" s="21"/>
      <c r="C730" s="21"/>
    </row>
    <row r="731" spans="1:3" x14ac:dyDescent="0.3">
      <c r="A731" s="21"/>
      <c r="B731" s="21"/>
      <c r="C731" s="21"/>
    </row>
    <row r="732" spans="1:3" x14ac:dyDescent="0.3">
      <c r="A732" s="21"/>
      <c r="B732" s="21"/>
      <c r="C732" s="21"/>
    </row>
    <row r="733" spans="1:3" x14ac:dyDescent="0.3">
      <c r="A733" s="21"/>
      <c r="B733" s="21"/>
      <c r="C733" s="21"/>
    </row>
    <row r="734" spans="1:3" x14ac:dyDescent="0.3">
      <c r="A734" s="21"/>
      <c r="B734" s="21"/>
      <c r="C734" s="21"/>
    </row>
    <row r="735" spans="1:3" x14ac:dyDescent="0.3">
      <c r="A735" s="21"/>
      <c r="B735" s="21"/>
      <c r="C735" s="21"/>
    </row>
    <row r="736" spans="1:3" x14ac:dyDescent="0.3">
      <c r="A736" s="21"/>
      <c r="B736" s="21"/>
      <c r="C736" s="21"/>
    </row>
    <row r="737" spans="1:3" x14ac:dyDescent="0.3">
      <c r="A737" s="21"/>
      <c r="B737" s="21"/>
      <c r="C737" s="21"/>
    </row>
    <row r="738" spans="1:3" x14ac:dyDescent="0.3">
      <c r="A738" s="21"/>
      <c r="B738" s="21"/>
      <c r="C738" s="21"/>
    </row>
    <row r="739" spans="1:3" x14ac:dyDescent="0.3">
      <c r="A739" s="21"/>
      <c r="B739" s="21"/>
      <c r="C739" s="21"/>
    </row>
    <row r="740" spans="1:3" x14ac:dyDescent="0.3">
      <c r="A740" s="21"/>
      <c r="B740" s="21"/>
      <c r="C740" s="21"/>
    </row>
    <row r="741" spans="1:3" x14ac:dyDescent="0.3">
      <c r="A741" s="21"/>
      <c r="B741" s="21"/>
      <c r="C741" s="21"/>
    </row>
    <row r="742" spans="1:3" x14ac:dyDescent="0.3">
      <c r="A742" s="21"/>
      <c r="B742" s="21"/>
      <c r="C742" s="21"/>
    </row>
    <row r="743" spans="1:3" x14ac:dyDescent="0.3">
      <c r="A743" s="21"/>
      <c r="B743" s="21"/>
      <c r="C743" s="21"/>
    </row>
    <row r="744" spans="1:3" x14ac:dyDescent="0.3">
      <c r="A744" s="21"/>
      <c r="B744" s="21"/>
      <c r="C744" s="21"/>
    </row>
    <row r="745" spans="1:3" x14ac:dyDescent="0.3">
      <c r="A745" s="21"/>
      <c r="B745" s="21"/>
      <c r="C745" s="21"/>
    </row>
    <row r="746" spans="1:3" x14ac:dyDescent="0.3">
      <c r="A746" s="21"/>
      <c r="B746" s="21"/>
      <c r="C746" s="21"/>
    </row>
    <row r="747" spans="1:3" x14ac:dyDescent="0.3">
      <c r="A747" s="21"/>
      <c r="B747" s="21"/>
      <c r="C747" s="21"/>
    </row>
    <row r="748" spans="1:3" x14ac:dyDescent="0.3">
      <c r="A748" s="21"/>
      <c r="B748" s="21"/>
      <c r="C748" s="21"/>
    </row>
    <row r="749" spans="1:3" x14ac:dyDescent="0.3">
      <c r="A749" s="21"/>
      <c r="B749" s="21"/>
      <c r="C749" s="21"/>
    </row>
    <row r="750" spans="1:3" x14ac:dyDescent="0.3">
      <c r="A750" s="21"/>
      <c r="B750" s="21"/>
      <c r="C750" s="21"/>
    </row>
    <row r="751" spans="1:3" x14ac:dyDescent="0.3">
      <c r="A751" s="21"/>
      <c r="B751" s="21"/>
      <c r="C751" s="21"/>
    </row>
    <row r="752" spans="1:3" x14ac:dyDescent="0.3">
      <c r="A752" s="21"/>
      <c r="B752" s="21"/>
      <c r="C752" s="21"/>
    </row>
    <row r="753" spans="1:3" x14ac:dyDescent="0.3">
      <c r="A753" s="21"/>
      <c r="B753" s="21"/>
      <c r="C753" s="21"/>
    </row>
    <row r="754" spans="1:3" x14ac:dyDescent="0.3">
      <c r="A754" s="21"/>
      <c r="B754" s="21"/>
      <c r="C754" s="21"/>
    </row>
    <row r="755" spans="1:3" x14ac:dyDescent="0.3">
      <c r="A755" s="21"/>
      <c r="B755" s="21"/>
      <c r="C755" s="21"/>
    </row>
    <row r="756" spans="1:3" x14ac:dyDescent="0.3">
      <c r="A756" s="21"/>
      <c r="B756" s="21"/>
      <c r="C756" s="21"/>
    </row>
    <row r="757" spans="1:3" x14ac:dyDescent="0.3">
      <c r="A757" s="21"/>
      <c r="B757" s="21"/>
      <c r="C757" s="21"/>
    </row>
    <row r="758" spans="1:3" x14ac:dyDescent="0.3">
      <c r="A758" s="21"/>
      <c r="B758" s="21"/>
      <c r="C758" s="21"/>
    </row>
    <row r="759" spans="1:3" x14ac:dyDescent="0.3">
      <c r="A759" s="21"/>
      <c r="B759" s="21"/>
      <c r="C759" s="21"/>
    </row>
    <row r="760" spans="1:3" x14ac:dyDescent="0.3">
      <c r="A760" s="21"/>
      <c r="B760" s="21"/>
      <c r="C760" s="21"/>
    </row>
    <row r="761" spans="1:3" x14ac:dyDescent="0.3">
      <c r="A761" s="21"/>
      <c r="B761" s="21"/>
      <c r="C761" s="21"/>
    </row>
    <row r="762" spans="1:3" x14ac:dyDescent="0.3">
      <c r="A762" s="21"/>
      <c r="B762" s="21"/>
      <c r="C762" s="21"/>
    </row>
    <row r="763" spans="1:3" x14ac:dyDescent="0.3">
      <c r="A763" s="21"/>
      <c r="B763" s="21"/>
      <c r="C763" s="21"/>
    </row>
    <row r="764" spans="1:3" x14ac:dyDescent="0.3">
      <c r="A764" s="21"/>
      <c r="B764" s="21"/>
      <c r="C764" s="21"/>
    </row>
    <row r="765" spans="1:3" x14ac:dyDescent="0.3">
      <c r="A765" s="21"/>
      <c r="B765" s="21"/>
      <c r="C765" s="21"/>
    </row>
    <row r="766" spans="1:3" x14ac:dyDescent="0.3">
      <c r="A766" s="21"/>
      <c r="B766" s="21"/>
      <c r="C766" s="21"/>
    </row>
    <row r="767" spans="1:3" x14ac:dyDescent="0.3">
      <c r="A767" s="21"/>
      <c r="B767" s="21"/>
      <c r="C767" s="21"/>
    </row>
    <row r="768" spans="1:3" x14ac:dyDescent="0.3">
      <c r="A768" s="21"/>
      <c r="B768" s="21"/>
      <c r="C768" s="21"/>
    </row>
    <row r="769" spans="1:3" x14ac:dyDescent="0.3">
      <c r="A769" s="21"/>
      <c r="B769" s="21"/>
      <c r="C769" s="21"/>
    </row>
    <row r="770" spans="1:3" x14ac:dyDescent="0.3">
      <c r="A770" s="21"/>
      <c r="B770" s="21"/>
      <c r="C770" s="21"/>
    </row>
    <row r="771" spans="1:3" x14ac:dyDescent="0.3">
      <c r="A771" s="21"/>
      <c r="B771" s="21"/>
      <c r="C771" s="21"/>
    </row>
    <row r="772" spans="1:3" x14ac:dyDescent="0.3">
      <c r="A772" s="21"/>
      <c r="B772" s="21"/>
      <c r="C772" s="21"/>
    </row>
    <row r="773" spans="1:3" x14ac:dyDescent="0.3">
      <c r="A773" s="21"/>
      <c r="B773" s="21"/>
      <c r="C773" s="21"/>
    </row>
    <row r="774" spans="1:3" x14ac:dyDescent="0.3">
      <c r="A774" s="21"/>
      <c r="B774" s="21"/>
      <c r="C774" s="21"/>
    </row>
    <row r="775" spans="1:3" x14ac:dyDescent="0.3">
      <c r="A775" s="21"/>
      <c r="B775" s="21"/>
      <c r="C775" s="21"/>
    </row>
    <row r="776" spans="1:3" x14ac:dyDescent="0.3">
      <c r="A776" s="21"/>
      <c r="B776" s="21"/>
      <c r="C776" s="21"/>
    </row>
    <row r="777" spans="1:3" x14ac:dyDescent="0.3">
      <c r="A777" s="21"/>
      <c r="B777" s="21"/>
      <c r="C777" s="21"/>
    </row>
    <row r="778" spans="1:3" x14ac:dyDescent="0.3">
      <c r="A778" s="21"/>
      <c r="B778" s="21"/>
      <c r="C778" s="21"/>
    </row>
    <row r="779" spans="1:3" x14ac:dyDescent="0.3">
      <c r="A779" s="21"/>
      <c r="B779" s="21"/>
      <c r="C779" s="21"/>
    </row>
    <row r="780" spans="1:3" x14ac:dyDescent="0.3">
      <c r="A780" s="21"/>
      <c r="B780" s="21"/>
      <c r="C780" s="21"/>
    </row>
    <row r="781" spans="1:3" x14ac:dyDescent="0.3">
      <c r="A781" s="21"/>
      <c r="B781" s="21"/>
      <c r="C781" s="21"/>
    </row>
    <row r="782" spans="1:3" x14ac:dyDescent="0.3">
      <c r="A782" s="21"/>
      <c r="B782" s="21"/>
      <c r="C782" s="21"/>
    </row>
    <row r="783" spans="1:3" x14ac:dyDescent="0.3">
      <c r="A783" s="21"/>
      <c r="B783" s="21"/>
      <c r="C783" s="21"/>
    </row>
    <row r="784" spans="1:3" x14ac:dyDescent="0.3">
      <c r="A784" s="21"/>
      <c r="B784" s="21"/>
      <c r="C784" s="21"/>
    </row>
    <row r="785" spans="1:3" x14ac:dyDescent="0.3">
      <c r="A785" s="21"/>
      <c r="B785" s="21"/>
      <c r="C785" s="21"/>
    </row>
    <row r="786" spans="1:3" x14ac:dyDescent="0.3">
      <c r="A786" s="21"/>
      <c r="B786" s="21"/>
      <c r="C786" s="21"/>
    </row>
    <row r="787" spans="1:3" x14ac:dyDescent="0.3">
      <c r="A787" s="21"/>
      <c r="B787" s="21"/>
      <c r="C787" s="21"/>
    </row>
    <row r="788" spans="1:3" x14ac:dyDescent="0.3">
      <c r="A788" s="21"/>
      <c r="B788" s="21"/>
      <c r="C788" s="21"/>
    </row>
    <row r="789" spans="1:3" x14ac:dyDescent="0.3">
      <c r="A789" s="21"/>
      <c r="B789" s="21"/>
      <c r="C789" s="21"/>
    </row>
    <row r="790" spans="1:3" x14ac:dyDescent="0.3">
      <c r="A790" s="21"/>
      <c r="B790" s="21"/>
      <c r="C790" s="21"/>
    </row>
    <row r="791" spans="1:3" x14ac:dyDescent="0.3">
      <c r="A791" s="21"/>
      <c r="B791" s="21"/>
      <c r="C791" s="21"/>
    </row>
    <row r="792" spans="1:3" x14ac:dyDescent="0.3">
      <c r="A792" s="21"/>
      <c r="B792" s="21"/>
      <c r="C792" s="21"/>
    </row>
    <row r="793" spans="1:3" x14ac:dyDescent="0.3">
      <c r="A793" s="21"/>
      <c r="B793" s="21"/>
      <c r="C793" s="21"/>
    </row>
    <row r="794" spans="1:3" x14ac:dyDescent="0.3">
      <c r="A794" s="21"/>
      <c r="B794" s="21"/>
      <c r="C794" s="21"/>
    </row>
    <row r="795" spans="1:3" x14ac:dyDescent="0.3">
      <c r="A795" s="21"/>
      <c r="B795" s="21"/>
      <c r="C795" s="21"/>
    </row>
    <row r="796" spans="1:3" x14ac:dyDescent="0.3">
      <c r="A796" s="21"/>
      <c r="B796" s="21"/>
      <c r="C796" s="21"/>
    </row>
    <row r="797" spans="1:3" x14ac:dyDescent="0.3">
      <c r="A797" s="21"/>
      <c r="B797" s="21"/>
      <c r="C797" s="21"/>
    </row>
    <row r="798" spans="1:3" x14ac:dyDescent="0.3">
      <c r="A798" s="21"/>
      <c r="B798" s="21"/>
      <c r="C798" s="21"/>
    </row>
    <row r="799" spans="1:3" x14ac:dyDescent="0.3">
      <c r="A799" s="21"/>
      <c r="B799" s="21"/>
      <c r="C799" s="21"/>
    </row>
    <row r="800" spans="1:3" x14ac:dyDescent="0.3">
      <c r="A800" s="21"/>
      <c r="B800" s="21"/>
      <c r="C800" s="21"/>
    </row>
    <row r="801" spans="1:3" x14ac:dyDescent="0.3">
      <c r="A801" s="21"/>
      <c r="B801" s="21"/>
      <c r="C801" s="21"/>
    </row>
    <row r="802" spans="1:3" x14ac:dyDescent="0.3">
      <c r="A802" s="21"/>
      <c r="B802" s="21"/>
      <c r="C802" s="21"/>
    </row>
    <row r="803" spans="1:3" x14ac:dyDescent="0.3">
      <c r="A803" s="21"/>
      <c r="B803" s="21"/>
      <c r="C803" s="21"/>
    </row>
    <row r="804" spans="1:3" x14ac:dyDescent="0.3">
      <c r="A804" s="21"/>
      <c r="B804" s="21"/>
      <c r="C804" s="21"/>
    </row>
    <row r="805" spans="1:3" x14ac:dyDescent="0.3">
      <c r="A805" s="21"/>
      <c r="B805" s="21"/>
      <c r="C805" s="21"/>
    </row>
    <row r="806" spans="1:3" x14ac:dyDescent="0.3">
      <c r="A806" s="21"/>
      <c r="B806" s="21"/>
      <c r="C806" s="21"/>
    </row>
    <row r="807" spans="1:3" x14ac:dyDescent="0.3">
      <c r="A807" s="21"/>
      <c r="B807" s="21"/>
      <c r="C807" s="21"/>
    </row>
    <row r="808" spans="1:3" x14ac:dyDescent="0.3">
      <c r="A808" s="21"/>
      <c r="B808" s="21"/>
      <c r="C808" s="21"/>
    </row>
    <row r="809" spans="1:3" x14ac:dyDescent="0.3">
      <c r="A809" s="21"/>
      <c r="B809" s="21"/>
      <c r="C809" s="21"/>
    </row>
    <row r="810" spans="1:3" x14ac:dyDescent="0.3">
      <c r="A810" s="21"/>
      <c r="B810" s="21"/>
      <c r="C810" s="21"/>
    </row>
    <row r="811" spans="1:3" x14ac:dyDescent="0.3">
      <c r="A811" s="21"/>
      <c r="B811" s="21"/>
      <c r="C811" s="21"/>
    </row>
    <row r="812" spans="1:3" x14ac:dyDescent="0.3">
      <c r="A812" s="21"/>
      <c r="B812" s="21"/>
      <c r="C812" s="21"/>
    </row>
    <row r="813" spans="1:3" x14ac:dyDescent="0.3">
      <c r="A813" s="21"/>
      <c r="B813" s="21"/>
      <c r="C813" s="21"/>
    </row>
    <row r="814" spans="1:3" x14ac:dyDescent="0.3">
      <c r="A814" s="21"/>
      <c r="B814" s="21"/>
      <c r="C814" s="21"/>
    </row>
    <row r="815" spans="1:3" x14ac:dyDescent="0.3">
      <c r="A815" s="21"/>
      <c r="B815" s="21"/>
      <c r="C815" s="21"/>
    </row>
    <row r="816" spans="1:3" x14ac:dyDescent="0.3">
      <c r="A816" s="21"/>
      <c r="B816" s="21"/>
      <c r="C816" s="21"/>
    </row>
    <row r="817" spans="1:3" x14ac:dyDescent="0.3">
      <c r="A817" s="21"/>
      <c r="B817" s="21"/>
      <c r="C817" s="21"/>
    </row>
    <row r="818" spans="1:3" x14ac:dyDescent="0.3">
      <c r="A818" s="21"/>
      <c r="B818" s="21"/>
      <c r="C818" s="21"/>
    </row>
    <row r="819" spans="1:3" x14ac:dyDescent="0.3">
      <c r="A819" s="21"/>
      <c r="B819" s="21"/>
      <c r="C819" s="21"/>
    </row>
    <row r="820" spans="1:3" x14ac:dyDescent="0.3">
      <c r="A820" s="21"/>
      <c r="B820" s="21"/>
      <c r="C820" s="21"/>
    </row>
    <row r="821" spans="1:3" x14ac:dyDescent="0.3">
      <c r="A821" s="21"/>
      <c r="B821" s="21"/>
      <c r="C821" s="21"/>
    </row>
    <row r="822" spans="1:3" x14ac:dyDescent="0.3">
      <c r="A822" s="21"/>
      <c r="B822" s="21"/>
      <c r="C822" s="21"/>
    </row>
    <row r="823" spans="1:3" x14ac:dyDescent="0.3">
      <c r="A823" s="21"/>
      <c r="B823" s="21"/>
      <c r="C823" s="21"/>
    </row>
    <row r="824" spans="1:3" x14ac:dyDescent="0.3">
      <c r="A824" s="21"/>
      <c r="B824" s="21"/>
      <c r="C824" s="21"/>
    </row>
    <row r="825" spans="1:3" x14ac:dyDescent="0.3">
      <c r="A825" s="21"/>
      <c r="B825" s="21"/>
      <c r="C825" s="21"/>
    </row>
    <row r="826" spans="1:3" x14ac:dyDescent="0.3">
      <c r="A826" s="21"/>
      <c r="B826" s="21"/>
      <c r="C826" s="21"/>
    </row>
    <row r="827" spans="1:3" x14ac:dyDescent="0.3">
      <c r="A827" s="21"/>
      <c r="B827" s="21"/>
      <c r="C827" s="21"/>
    </row>
    <row r="828" spans="1:3" x14ac:dyDescent="0.3">
      <c r="A828" s="21"/>
      <c r="B828" s="21"/>
      <c r="C828" s="21"/>
    </row>
    <row r="829" spans="1:3" x14ac:dyDescent="0.3">
      <c r="A829" s="21"/>
      <c r="B829" s="21"/>
      <c r="C829" s="21"/>
    </row>
    <row r="830" spans="1:3" x14ac:dyDescent="0.3">
      <c r="A830" s="21"/>
      <c r="B830" s="21"/>
      <c r="C830" s="21"/>
    </row>
    <row r="831" spans="1:3" x14ac:dyDescent="0.3">
      <c r="A831" s="21"/>
      <c r="B831" s="21"/>
      <c r="C831" s="21"/>
    </row>
    <row r="832" spans="1:3" x14ac:dyDescent="0.3">
      <c r="A832" s="21"/>
      <c r="B832" s="21"/>
      <c r="C832" s="21"/>
    </row>
    <row r="833" spans="1:3" x14ac:dyDescent="0.3">
      <c r="A833" s="21"/>
      <c r="B833" s="21"/>
      <c r="C833" s="21"/>
    </row>
    <row r="834" spans="1:3" x14ac:dyDescent="0.3">
      <c r="A834" s="21"/>
      <c r="B834" s="21"/>
      <c r="C834" s="21"/>
    </row>
    <row r="835" spans="1:3" x14ac:dyDescent="0.3">
      <c r="A835" s="21"/>
      <c r="B835" s="21"/>
      <c r="C835" s="21"/>
    </row>
    <row r="836" spans="1:3" x14ac:dyDescent="0.3">
      <c r="A836" s="21"/>
      <c r="B836" s="21"/>
      <c r="C836" s="21"/>
    </row>
    <row r="837" spans="1:3" x14ac:dyDescent="0.3">
      <c r="A837" s="21"/>
      <c r="B837" s="21"/>
      <c r="C837" s="21"/>
    </row>
    <row r="838" spans="1:3" x14ac:dyDescent="0.3">
      <c r="A838" s="21"/>
      <c r="B838" s="21"/>
      <c r="C838" s="21"/>
    </row>
    <row r="839" spans="1:3" x14ac:dyDescent="0.3">
      <c r="A839" s="21"/>
      <c r="B839" s="21"/>
      <c r="C839" s="21"/>
    </row>
    <row r="840" spans="1:3" x14ac:dyDescent="0.3">
      <c r="A840" s="21"/>
      <c r="B840" s="21"/>
      <c r="C840" s="21"/>
    </row>
    <row r="841" spans="1:3" x14ac:dyDescent="0.3">
      <c r="A841" s="21"/>
      <c r="B841" s="21"/>
      <c r="C841" s="21"/>
    </row>
    <row r="842" spans="1:3" x14ac:dyDescent="0.3">
      <c r="A842" s="21"/>
      <c r="B842" s="21"/>
      <c r="C842" s="21"/>
    </row>
    <row r="843" spans="1:3" x14ac:dyDescent="0.3">
      <c r="A843" s="21"/>
      <c r="B843" s="21"/>
      <c r="C843" s="21"/>
    </row>
    <row r="844" spans="1:3" x14ac:dyDescent="0.3">
      <c r="A844" s="21"/>
      <c r="B844" s="21"/>
      <c r="C844" s="21"/>
    </row>
    <row r="845" spans="1:3" x14ac:dyDescent="0.3">
      <c r="A845" s="21"/>
      <c r="B845" s="21"/>
      <c r="C845" s="21"/>
    </row>
    <row r="846" spans="1:3" x14ac:dyDescent="0.3">
      <c r="A846" s="21"/>
      <c r="B846" s="21"/>
      <c r="C846" s="21"/>
    </row>
    <row r="847" spans="1:3" x14ac:dyDescent="0.3">
      <c r="A847" s="21"/>
      <c r="B847" s="21"/>
      <c r="C847" s="21"/>
    </row>
    <row r="848" spans="1:3" x14ac:dyDescent="0.3">
      <c r="A848" s="21"/>
      <c r="B848" s="21"/>
      <c r="C848" s="21"/>
    </row>
    <row r="849" spans="1:3" x14ac:dyDescent="0.3">
      <c r="A849" s="21"/>
      <c r="B849" s="21"/>
      <c r="C849" s="21"/>
    </row>
    <row r="850" spans="1:3" x14ac:dyDescent="0.3">
      <c r="A850" s="21"/>
      <c r="B850" s="21"/>
      <c r="C850" s="21"/>
    </row>
    <row r="851" spans="1:3" x14ac:dyDescent="0.3">
      <c r="A851" s="21"/>
      <c r="B851" s="21"/>
      <c r="C851" s="21"/>
    </row>
    <row r="852" spans="1:3" x14ac:dyDescent="0.3">
      <c r="A852" s="21"/>
      <c r="B852" s="21"/>
      <c r="C852" s="21"/>
    </row>
    <row r="853" spans="1:3" x14ac:dyDescent="0.3">
      <c r="A853" s="21"/>
      <c r="B853" s="21"/>
      <c r="C853" s="21"/>
    </row>
    <row r="854" spans="1:3" x14ac:dyDescent="0.3">
      <c r="A854" s="21"/>
      <c r="B854" s="21"/>
      <c r="C854" s="21"/>
    </row>
    <row r="855" spans="1:3" x14ac:dyDescent="0.3">
      <c r="A855" s="21"/>
      <c r="B855" s="21"/>
      <c r="C855" s="21"/>
    </row>
    <row r="856" spans="1:3" x14ac:dyDescent="0.3">
      <c r="A856" s="21"/>
      <c r="B856" s="21"/>
      <c r="C856" s="21"/>
    </row>
    <row r="857" spans="1:3" x14ac:dyDescent="0.3">
      <c r="A857" s="21"/>
      <c r="B857" s="21"/>
      <c r="C857" s="21"/>
    </row>
    <row r="858" spans="1:3" x14ac:dyDescent="0.3">
      <c r="A858" s="21"/>
      <c r="B858" s="21"/>
      <c r="C858" s="21"/>
    </row>
    <row r="859" spans="1:3" x14ac:dyDescent="0.3">
      <c r="A859" s="21"/>
      <c r="B859" s="21"/>
      <c r="C859" s="21"/>
    </row>
    <row r="860" spans="1:3" x14ac:dyDescent="0.3">
      <c r="A860" s="21"/>
      <c r="B860" s="21"/>
      <c r="C860" s="21"/>
    </row>
    <row r="861" spans="1:3" x14ac:dyDescent="0.3">
      <c r="A861" s="21"/>
      <c r="B861" s="21"/>
      <c r="C861" s="21"/>
    </row>
    <row r="862" spans="1:3" x14ac:dyDescent="0.3">
      <c r="A862" s="21"/>
      <c r="B862" s="21"/>
      <c r="C862" s="21"/>
    </row>
    <row r="863" spans="1:3" x14ac:dyDescent="0.3">
      <c r="A863" s="21"/>
      <c r="B863" s="21"/>
      <c r="C863" s="21"/>
    </row>
    <row r="864" spans="1:3" x14ac:dyDescent="0.3">
      <c r="A864" s="21"/>
      <c r="B864" s="21"/>
      <c r="C864" s="21"/>
    </row>
    <row r="865" spans="1:3" x14ac:dyDescent="0.3">
      <c r="A865" s="21"/>
      <c r="B865" s="21"/>
      <c r="C865" s="21"/>
    </row>
    <row r="866" spans="1:3" x14ac:dyDescent="0.3">
      <c r="A866" s="21"/>
      <c r="B866" s="21"/>
      <c r="C866" s="21"/>
    </row>
    <row r="867" spans="1:3" x14ac:dyDescent="0.3">
      <c r="A867" s="21"/>
      <c r="B867" s="21"/>
      <c r="C867" s="21"/>
    </row>
    <row r="868" spans="1:3" x14ac:dyDescent="0.3">
      <c r="A868" s="21"/>
      <c r="B868" s="21"/>
      <c r="C868" s="21"/>
    </row>
    <row r="869" spans="1:3" x14ac:dyDescent="0.3">
      <c r="A869" s="21"/>
      <c r="B869" s="21"/>
      <c r="C869" s="21"/>
    </row>
    <row r="870" spans="1:3" x14ac:dyDescent="0.3">
      <c r="A870" s="21"/>
      <c r="B870" s="21"/>
      <c r="C870" s="21"/>
    </row>
    <row r="871" spans="1:3" x14ac:dyDescent="0.3">
      <c r="A871" s="21"/>
      <c r="B871" s="21"/>
      <c r="C871" s="21"/>
    </row>
    <row r="872" spans="1:3" x14ac:dyDescent="0.3">
      <c r="A872" s="21"/>
      <c r="B872" s="21"/>
      <c r="C872" s="21"/>
    </row>
    <row r="873" spans="1:3" x14ac:dyDescent="0.3">
      <c r="A873" s="21"/>
      <c r="B873" s="21"/>
      <c r="C873" s="21"/>
    </row>
    <row r="874" spans="1:3" x14ac:dyDescent="0.3">
      <c r="A874" s="21"/>
      <c r="B874" s="21"/>
      <c r="C874" s="21"/>
    </row>
    <row r="875" spans="1:3" x14ac:dyDescent="0.3">
      <c r="A875" s="21"/>
      <c r="B875" s="21"/>
      <c r="C875" s="21"/>
    </row>
    <row r="876" spans="1:3" x14ac:dyDescent="0.3">
      <c r="A876" s="21"/>
      <c r="B876" s="21"/>
      <c r="C876" s="21"/>
    </row>
    <row r="877" spans="1:3" x14ac:dyDescent="0.3">
      <c r="A877" s="21"/>
      <c r="B877" s="21"/>
      <c r="C877" s="21"/>
    </row>
    <row r="878" spans="1:3" x14ac:dyDescent="0.3">
      <c r="A878" s="21"/>
      <c r="B878" s="21"/>
      <c r="C878" s="21"/>
    </row>
    <row r="879" spans="1:3" x14ac:dyDescent="0.3">
      <c r="A879" s="21"/>
      <c r="B879" s="21"/>
      <c r="C879" s="21"/>
    </row>
    <row r="880" spans="1:3" x14ac:dyDescent="0.3">
      <c r="A880" s="21"/>
      <c r="B880" s="21"/>
      <c r="C880" s="21"/>
    </row>
    <row r="881" spans="1:3" x14ac:dyDescent="0.3">
      <c r="A881" s="21"/>
      <c r="B881" s="21"/>
      <c r="C881" s="21"/>
    </row>
    <row r="882" spans="1:3" x14ac:dyDescent="0.3">
      <c r="A882" s="21"/>
      <c r="B882" s="21"/>
      <c r="C882" s="21"/>
    </row>
    <row r="883" spans="1:3" x14ac:dyDescent="0.3">
      <c r="A883" s="21"/>
      <c r="B883" s="21"/>
      <c r="C883" s="21"/>
    </row>
    <row r="884" spans="1:3" x14ac:dyDescent="0.3">
      <c r="A884" s="21"/>
      <c r="B884" s="21"/>
      <c r="C884" s="21"/>
    </row>
    <row r="885" spans="1:3" x14ac:dyDescent="0.3">
      <c r="A885" s="21"/>
      <c r="B885" s="21"/>
      <c r="C885" s="21"/>
    </row>
    <row r="886" spans="1:3" x14ac:dyDescent="0.3">
      <c r="A886" s="21"/>
      <c r="B886" s="21"/>
      <c r="C886" s="21"/>
    </row>
    <row r="887" spans="1:3" x14ac:dyDescent="0.3">
      <c r="A887" s="21"/>
      <c r="B887" s="21"/>
      <c r="C887" s="21"/>
    </row>
    <row r="888" spans="1:3" x14ac:dyDescent="0.3">
      <c r="A888" s="21"/>
      <c r="B888" s="21"/>
      <c r="C888" s="21"/>
    </row>
    <row r="889" spans="1:3" x14ac:dyDescent="0.3">
      <c r="A889" s="21"/>
      <c r="B889" s="21"/>
      <c r="C889" s="21"/>
    </row>
    <row r="890" spans="1:3" x14ac:dyDescent="0.3">
      <c r="A890" s="21"/>
      <c r="B890" s="21"/>
      <c r="C890" s="21"/>
    </row>
    <row r="891" spans="1:3" x14ac:dyDescent="0.3">
      <c r="A891" s="21"/>
      <c r="B891" s="21"/>
      <c r="C891" s="21"/>
    </row>
    <row r="892" spans="1:3" x14ac:dyDescent="0.3">
      <c r="A892" s="21"/>
      <c r="B892" s="21"/>
      <c r="C892" s="21"/>
    </row>
    <row r="893" spans="1:3" x14ac:dyDescent="0.3">
      <c r="A893" s="21"/>
      <c r="B893" s="21"/>
      <c r="C893" s="21"/>
    </row>
    <row r="894" spans="1:3" x14ac:dyDescent="0.3">
      <c r="A894" s="21"/>
      <c r="B894" s="21"/>
      <c r="C894" s="21"/>
    </row>
    <row r="895" spans="1:3" x14ac:dyDescent="0.3">
      <c r="A895" s="21"/>
      <c r="B895" s="21"/>
      <c r="C895" s="21"/>
    </row>
    <row r="896" spans="1:3" x14ac:dyDescent="0.3">
      <c r="A896" s="21"/>
      <c r="B896" s="21"/>
      <c r="C896" s="21"/>
    </row>
    <row r="897" spans="1:3" x14ac:dyDescent="0.3">
      <c r="A897" s="21"/>
      <c r="B897" s="21"/>
      <c r="C897" s="21"/>
    </row>
    <row r="898" spans="1:3" x14ac:dyDescent="0.3">
      <c r="A898" s="21"/>
      <c r="B898" s="21"/>
      <c r="C898" s="21"/>
    </row>
    <row r="899" spans="1:3" x14ac:dyDescent="0.3">
      <c r="A899" s="21"/>
      <c r="B899" s="21"/>
      <c r="C899" s="21"/>
    </row>
    <row r="900" spans="1:3" x14ac:dyDescent="0.3">
      <c r="A900" s="21"/>
      <c r="B900" s="21"/>
      <c r="C900" s="21"/>
    </row>
    <row r="901" spans="1:3" x14ac:dyDescent="0.3">
      <c r="A901" s="21"/>
      <c r="B901" s="21"/>
      <c r="C901" s="21"/>
    </row>
    <row r="902" spans="1:3" x14ac:dyDescent="0.3">
      <c r="A902" s="21"/>
      <c r="B902" s="21"/>
      <c r="C902" s="21"/>
    </row>
    <row r="903" spans="1:3" x14ac:dyDescent="0.3">
      <c r="A903" s="21"/>
      <c r="B903" s="21"/>
      <c r="C903" s="21"/>
    </row>
    <row r="904" spans="1:3" x14ac:dyDescent="0.3">
      <c r="A904" s="21"/>
      <c r="B904" s="21"/>
      <c r="C904" s="21"/>
    </row>
    <row r="905" spans="1:3" x14ac:dyDescent="0.3">
      <c r="A905" s="21"/>
      <c r="B905" s="21"/>
      <c r="C905" s="21"/>
    </row>
    <row r="906" spans="1:3" x14ac:dyDescent="0.3">
      <c r="A906" s="21"/>
      <c r="B906" s="21"/>
      <c r="C906" s="21"/>
    </row>
    <row r="907" spans="1:3" x14ac:dyDescent="0.3">
      <c r="A907" s="21"/>
      <c r="B907" s="21"/>
      <c r="C907" s="21"/>
    </row>
  </sheetData>
  <mergeCells count="2">
    <mergeCell ref="A6:C6"/>
    <mergeCell ref="A5:C5"/>
  </mergeCells>
  <pageMargins left="1.1811023622047245" right="0.70866141732283472" top="0.74803149606299213" bottom="0.74803149606299213" header="0.31496062992125984" footer="0.31496062992125984"/>
  <pageSetup paperSize="9" scale="8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2"/>
  <sheetViews>
    <sheetView view="pageBreakPreview" topLeftCell="A338" zoomScale="98" zoomScaleNormal="100" zoomScaleSheetLayoutView="98" workbookViewId="0">
      <selection activeCell="A351" sqref="A351:D354"/>
    </sheetView>
  </sheetViews>
  <sheetFormatPr defaultRowHeight="18.75" outlineLevelRow="6" x14ac:dyDescent="0.3"/>
  <cols>
    <col min="1" max="1" width="80.140625" style="54" customWidth="1"/>
    <col min="2" max="2" width="8.42578125" style="54" customWidth="1"/>
    <col min="3" max="3" width="16.7109375" style="54" customWidth="1"/>
    <col min="4" max="4" width="7.140625" style="54" customWidth="1"/>
    <col min="5" max="5" width="18.42578125" style="54" customWidth="1"/>
    <col min="6" max="6" width="9.140625" style="1"/>
    <col min="7" max="7" width="18" style="1" customWidth="1"/>
    <col min="8" max="8" width="23.85546875" style="1" customWidth="1"/>
    <col min="9" max="252" width="9.140625" style="1"/>
    <col min="253" max="253" width="76.28515625" style="1" customWidth="1"/>
    <col min="254" max="254" width="7.7109375" style="1" customWidth="1"/>
    <col min="255" max="255" width="9.7109375" style="1" customWidth="1"/>
    <col min="256" max="256" width="7.7109375" style="1" customWidth="1"/>
    <col min="257" max="257" width="14.28515625" style="1" customWidth="1"/>
    <col min="258" max="508" width="9.140625" style="1"/>
    <col min="509" max="509" width="76.28515625" style="1" customWidth="1"/>
    <col min="510" max="510" width="7.7109375" style="1" customWidth="1"/>
    <col min="511" max="511" width="9.7109375" style="1" customWidth="1"/>
    <col min="512" max="512" width="7.7109375" style="1" customWidth="1"/>
    <col min="513" max="513" width="14.28515625" style="1" customWidth="1"/>
    <col min="514" max="764" width="9.140625" style="1"/>
    <col min="765" max="765" width="76.28515625" style="1" customWidth="1"/>
    <col min="766" max="766" width="7.7109375" style="1" customWidth="1"/>
    <col min="767" max="767" width="9.7109375" style="1" customWidth="1"/>
    <col min="768" max="768" width="7.7109375" style="1" customWidth="1"/>
    <col min="769" max="769" width="14.28515625" style="1" customWidth="1"/>
    <col min="770" max="1020" width="9.140625" style="1"/>
    <col min="1021" max="1021" width="76.28515625" style="1" customWidth="1"/>
    <col min="1022" max="1022" width="7.7109375" style="1" customWidth="1"/>
    <col min="1023" max="1023" width="9.7109375" style="1" customWidth="1"/>
    <col min="1024" max="1024" width="7.7109375" style="1" customWidth="1"/>
    <col min="1025" max="1025" width="14.28515625" style="1" customWidth="1"/>
    <col min="1026" max="1276" width="9.140625" style="1"/>
    <col min="1277" max="1277" width="76.28515625" style="1" customWidth="1"/>
    <col min="1278" max="1278" width="7.7109375" style="1" customWidth="1"/>
    <col min="1279" max="1279" width="9.7109375" style="1" customWidth="1"/>
    <col min="1280" max="1280" width="7.7109375" style="1" customWidth="1"/>
    <col min="1281" max="1281" width="14.28515625" style="1" customWidth="1"/>
    <col min="1282" max="1532" width="9.140625" style="1"/>
    <col min="1533" max="1533" width="76.28515625" style="1" customWidth="1"/>
    <col min="1534" max="1534" width="7.7109375" style="1" customWidth="1"/>
    <col min="1535" max="1535" width="9.7109375" style="1" customWidth="1"/>
    <col min="1536" max="1536" width="7.7109375" style="1" customWidth="1"/>
    <col min="1537" max="1537" width="14.28515625" style="1" customWidth="1"/>
    <col min="1538" max="1788" width="9.140625" style="1"/>
    <col min="1789" max="1789" width="76.28515625" style="1" customWidth="1"/>
    <col min="1790" max="1790" width="7.7109375" style="1" customWidth="1"/>
    <col min="1791" max="1791" width="9.7109375" style="1" customWidth="1"/>
    <col min="1792" max="1792" width="7.7109375" style="1" customWidth="1"/>
    <col min="1793" max="1793" width="14.28515625" style="1" customWidth="1"/>
    <col min="1794" max="2044" width="9.140625" style="1"/>
    <col min="2045" max="2045" width="76.28515625" style="1" customWidth="1"/>
    <col min="2046" max="2046" width="7.7109375" style="1" customWidth="1"/>
    <col min="2047" max="2047" width="9.7109375" style="1" customWidth="1"/>
    <col min="2048" max="2048" width="7.7109375" style="1" customWidth="1"/>
    <col min="2049" max="2049" width="14.28515625" style="1" customWidth="1"/>
    <col min="2050" max="2300" width="9.140625" style="1"/>
    <col min="2301" max="2301" width="76.28515625" style="1" customWidth="1"/>
    <col min="2302" max="2302" width="7.7109375" style="1" customWidth="1"/>
    <col min="2303" max="2303" width="9.7109375" style="1" customWidth="1"/>
    <col min="2304" max="2304" width="7.7109375" style="1" customWidth="1"/>
    <col min="2305" max="2305" width="14.28515625" style="1" customWidth="1"/>
    <col min="2306" max="2556" width="9.140625" style="1"/>
    <col min="2557" max="2557" width="76.28515625" style="1" customWidth="1"/>
    <col min="2558" max="2558" width="7.7109375" style="1" customWidth="1"/>
    <col min="2559" max="2559" width="9.7109375" style="1" customWidth="1"/>
    <col min="2560" max="2560" width="7.7109375" style="1" customWidth="1"/>
    <col min="2561" max="2561" width="14.28515625" style="1" customWidth="1"/>
    <col min="2562" max="2812" width="9.140625" style="1"/>
    <col min="2813" max="2813" width="76.28515625" style="1" customWidth="1"/>
    <col min="2814" max="2814" width="7.7109375" style="1" customWidth="1"/>
    <col min="2815" max="2815" width="9.7109375" style="1" customWidth="1"/>
    <col min="2816" max="2816" width="7.7109375" style="1" customWidth="1"/>
    <col min="2817" max="2817" width="14.28515625" style="1" customWidth="1"/>
    <col min="2818" max="3068" width="9.140625" style="1"/>
    <col min="3069" max="3069" width="76.28515625" style="1" customWidth="1"/>
    <col min="3070" max="3070" width="7.7109375" style="1" customWidth="1"/>
    <col min="3071" max="3071" width="9.7109375" style="1" customWidth="1"/>
    <col min="3072" max="3072" width="7.7109375" style="1" customWidth="1"/>
    <col min="3073" max="3073" width="14.28515625" style="1" customWidth="1"/>
    <col min="3074" max="3324" width="9.140625" style="1"/>
    <col min="3325" max="3325" width="76.28515625" style="1" customWidth="1"/>
    <col min="3326" max="3326" width="7.7109375" style="1" customWidth="1"/>
    <col min="3327" max="3327" width="9.7109375" style="1" customWidth="1"/>
    <col min="3328" max="3328" width="7.7109375" style="1" customWidth="1"/>
    <col min="3329" max="3329" width="14.28515625" style="1" customWidth="1"/>
    <col min="3330" max="3580" width="9.140625" style="1"/>
    <col min="3581" max="3581" width="76.28515625" style="1" customWidth="1"/>
    <col min="3582" max="3582" width="7.7109375" style="1" customWidth="1"/>
    <col min="3583" max="3583" width="9.7109375" style="1" customWidth="1"/>
    <col min="3584" max="3584" width="7.7109375" style="1" customWidth="1"/>
    <col min="3585" max="3585" width="14.28515625" style="1" customWidth="1"/>
    <col min="3586" max="3836" width="9.140625" style="1"/>
    <col min="3837" max="3837" width="76.28515625" style="1" customWidth="1"/>
    <col min="3838" max="3838" width="7.7109375" style="1" customWidth="1"/>
    <col min="3839" max="3839" width="9.7109375" style="1" customWidth="1"/>
    <col min="3840" max="3840" width="7.7109375" style="1" customWidth="1"/>
    <col min="3841" max="3841" width="14.28515625" style="1" customWidth="1"/>
    <col min="3842" max="4092" width="9.140625" style="1"/>
    <col min="4093" max="4093" width="76.28515625" style="1" customWidth="1"/>
    <col min="4094" max="4094" width="7.7109375" style="1" customWidth="1"/>
    <col min="4095" max="4095" width="9.7109375" style="1" customWidth="1"/>
    <col min="4096" max="4096" width="7.7109375" style="1" customWidth="1"/>
    <col min="4097" max="4097" width="14.28515625" style="1" customWidth="1"/>
    <col min="4098" max="4348" width="9.140625" style="1"/>
    <col min="4349" max="4349" width="76.28515625" style="1" customWidth="1"/>
    <col min="4350" max="4350" width="7.7109375" style="1" customWidth="1"/>
    <col min="4351" max="4351" width="9.7109375" style="1" customWidth="1"/>
    <col min="4352" max="4352" width="7.7109375" style="1" customWidth="1"/>
    <col min="4353" max="4353" width="14.28515625" style="1" customWidth="1"/>
    <col min="4354" max="4604" width="9.140625" style="1"/>
    <col min="4605" max="4605" width="76.28515625" style="1" customWidth="1"/>
    <col min="4606" max="4606" width="7.7109375" style="1" customWidth="1"/>
    <col min="4607" max="4607" width="9.7109375" style="1" customWidth="1"/>
    <col min="4608" max="4608" width="7.7109375" style="1" customWidth="1"/>
    <col min="4609" max="4609" width="14.28515625" style="1" customWidth="1"/>
    <col min="4610" max="4860" width="9.140625" style="1"/>
    <col min="4861" max="4861" width="76.28515625" style="1" customWidth="1"/>
    <col min="4862" max="4862" width="7.7109375" style="1" customWidth="1"/>
    <col min="4863" max="4863" width="9.7109375" style="1" customWidth="1"/>
    <col min="4864" max="4864" width="7.7109375" style="1" customWidth="1"/>
    <col min="4865" max="4865" width="14.28515625" style="1" customWidth="1"/>
    <col min="4866" max="5116" width="9.140625" style="1"/>
    <col min="5117" max="5117" width="76.28515625" style="1" customWidth="1"/>
    <col min="5118" max="5118" width="7.7109375" style="1" customWidth="1"/>
    <col min="5119" max="5119" width="9.7109375" style="1" customWidth="1"/>
    <col min="5120" max="5120" width="7.7109375" style="1" customWidth="1"/>
    <col min="5121" max="5121" width="14.28515625" style="1" customWidth="1"/>
    <col min="5122" max="5372" width="9.140625" style="1"/>
    <col min="5373" max="5373" width="76.28515625" style="1" customWidth="1"/>
    <col min="5374" max="5374" width="7.7109375" style="1" customWidth="1"/>
    <col min="5375" max="5375" width="9.7109375" style="1" customWidth="1"/>
    <col min="5376" max="5376" width="7.7109375" style="1" customWidth="1"/>
    <col min="5377" max="5377" width="14.28515625" style="1" customWidth="1"/>
    <col min="5378" max="5628" width="9.140625" style="1"/>
    <col min="5629" max="5629" width="76.28515625" style="1" customWidth="1"/>
    <col min="5630" max="5630" width="7.7109375" style="1" customWidth="1"/>
    <col min="5631" max="5631" width="9.7109375" style="1" customWidth="1"/>
    <col min="5632" max="5632" width="7.7109375" style="1" customWidth="1"/>
    <col min="5633" max="5633" width="14.28515625" style="1" customWidth="1"/>
    <col min="5634" max="5884" width="9.140625" style="1"/>
    <col min="5885" max="5885" width="76.28515625" style="1" customWidth="1"/>
    <col min="5886" max="5886" width="7.7109375" style="1" customWidth="1"/>
    <col min="5887" max="5887" width="9.7109375" style="1" customWidth="1"/>
    <col min="5888" max="5888" width="7.7109375" style="1" customWidth="1"/>
    <col min="5889" max="5889" width="14.28515625" style="1" customWidth="1"/>
    <col min="5890" max="6140" width="9.140625" style="1"/>
    <col min="6141" max="6141" width="76.28515625" style="1" customWidth="1"/>
    <col min="6142" max="6142" width="7.7109375" style="1" customWidth="1"/>
    <col min="6143" max="6143" width="9.7109375" style="1" customWidth="1"/>
    <col min="6144" max="6144" width="7.7109375" style="1" customWidth="1"/>
    <col min="6145" max="6145" width="14.28515625" style="1" customWidth="1"/>
    <col min="6146" max="6396" width="9.140625" style="1"/>
    <col min="6397" max="6397" width="76.28515625" style="1" customWidth="1"/>
    <col min="6398" max="6398" width="7.7109375" style="1" customWidth="1"/>
    <col min="6399" max="6399" width="9.7109375" style="1" customWidth="1"/>
    <col min="6400" max="6400" width="7.7109375" style="1" customWidth="1"/>
    <col min="6401" max="6401" width="14.28515625" style="1" customWidth="1"/>
    <col min="6402" max="6652" width="9.140625" style="1"/>
    <col min="6653" max="6653" width="76.28515625" style="1" customWidth="1"/>
    <col min="6654" max="6654" width="7.7109375" style="1" customWidth="1"/>
    <col min="6655" max="6655" width="9.7109375" style="1" customWidth="1"/>
    <col min="6656" max="6656" width="7.7109375" style="1" customWidth="1"/>
    <col min="6657" max="6657" width="14.28515625" style="1" customWidth="1"/>
    <col min="6658" max="6908" width="9.140625" style="1"/>
    <col min="6909" max="6909" width="76.28515625" style="1" customWidth="1"/>
    <col min="6910" max="6910" width="7.7109375" style="1" customWidth="1"/>
    <col min="6911" max="6911" width="9.7109375" style="1" customWidth="1"/>
    <col min="6912" max="6912" width="7.7109375" style="1" customWidth="1"/>
    <col min="6913" max="6913" width="14.28515625" style="1" customWidth="1"/>
    <col min="6914" max="7164" width="9.140625" style="1"/>
    <col min="7165" max="7165" width="76.28515625" style="1" customWidth="1"/>
    <col min="7166" max="7166" width="7.7109375" style="1" customWidth="1"/>
    <col min="7167" max="7167" width="9.7109375" style="1" customWidth="1"/>
    <col min="7168" max="7168" width="7.7109375" style="1" customWidth="1"/>
    <col min="7169" max="7169" width="14.28515625" style="1" customWidth="1"/>
    <col min="7170" max="7420" width="9.140625" style="1"/>
    <col min="7421" max="7421" width="76.28515625" style="1" customWidth="1"/>
    <col min="7422" max="7422" width="7.7109375" style="1" customWidth="1"/>
    <col min="7423" max="7423" width="9.7109375" style="1" customWidth="1"/>
    <col min="7424" max="7424" width="7.7109375" style="1" customWidth="1"/>
    <col min="7425" max="7425" width="14.28515625" style="1" customWidth="1"/>
    <col min="7426" max="7676" width="9.140625" style="1"/>
    <col min="7677" max="7677" width="76.28515625" style="1" customWidth="1"/>
    <col min="7678" max="7678" width="7.7109375" style="1" customWidth="1"/>
    <col min="7679" max="7679" width="9.7109375" style="1" customWidth="1"/>
    <col min="7680" max="7680" width="7.7109375" style="1" customWidth="1"/>
    <col min="7681" max="7681" width="14.28515625" style="1" customWidth="1"/>
    <col min="7682" max="7932" width="9.140625" style="1"/>
    <col min="7933" max="7933" width="76.28515625" style="1" customWidth="1"/>
    <col min="7934" max="7934" width="7.7109375" style="1" customWidth="1"/>
    <col min="7935" max="7935" width="9.7109375" style="1" customWidth="1"/>
    <col min="7936" max="7936" width="7.7109375" style="1" customWidth="1"/>
    <col min="7937" max="7937" width="14.28515625" style="1" customWidth="1"/>
    <col min="7938" max="8188" width="9.140625" style="1"/>
    <col min="8189" max="8189" width="76.28515625" style="1" customWidth="1"/>
    <col min="8190" max="8190" width="7.7109375" style="1" customWidth="1"/>
    <col min="8191" max="8191" width="9.7109375" style="1" customWidth="1"/>
    <col min="8192" max="8192" width="7.7109375" style="1" customWidth="1"/>
    <col min="8193" max="8193" width="14.28515625" style="1" customWidth="1"/>
    <col min="8194" max="8444" width="9.140625" style="1"/>
    <col min="8445" max="8445" width="76.28515625" style="1" customWidth="1"/>
    <col min="8446" max="8446" width="7.7109375" style="1" customWidth="1"/>
    <col min="8447" max="8447" width="9.7109375" style="1" customWidth="1"/>
    <col min="8448" max="8448" width="7.7109375" style="1" customWidth="1"/>
    <col min="8449" max="8449" width="14.28515625" style="1" customWidth="1"/>
    <col min="8450" max="8700" width="9.140625" style="1"/>
    <col min="8701" max="8701" width="76.28515625" style="1" customWidth="1"/>
    <col min="8702" max="8702" width="7.7109375" style="1" customWidth="1"/>
    <col min="8703" max="8703" width="9.7109375" style="1" customWidth="1"/>
    <col min="8704" max="8704" width="7.7109375" style="1" customWidth="1"/>
    <col min="8705" max="8705" width="14.28515625" style="1" customWidth="1"/>
    <col min="8706" max="8956" width="9.140625" style="1"/>
    <col min="8957" max="8957" width="76.28515625" style="1" customWidth="1"/>
    <col min="8958" max="8958" width="7.7109375" style="1" customWidth="1"/>
    <col min="8959" max="8959" width="9.7109375" style="1" customWidth="1"/>
    <col min="8960" max="8960" width="7.7109375" style="1" customWidth="1"/>
    <col min="8961" max="8961" width="14.28515625" style="1" customWidth="1"/>
    <col min="8962" max="9212" width="9.140625" style="1"/>
    <col min="9213" max="9213" width="76.28515625" style="1" customWidth="1"/>
    <col min="9214" max="9214" width="7.7109375" style="1" customWidth="1"/>
    <col min="9215" max="9215" width="9.7109375" style="1" customWidth="1"/>
    <col min="9216" max="9216" width="7.7109375" style="1" customWidth="1"/>
    <col min="9217" max="9217" width="14.28515625" style="1" customWidth="1"/>
    <col min="9218" max="9468" width="9.140625" style="1"/>
    <col min="9469" max="9469" width="76.28515625" style="1" customWidth="1"/>
    <col min="9470" max="9470" width="7.7109375" style="1" customWidth="1"/>
    <col min="9471" max="9471" width="9.7109375" style="1" customWidth="1"/>
    <col min="9472" max="9472" width="7.7109375" style="1" customWidth="1"/>
    <col min="9473" max="9473" width="14.28515625" style="1" customWidth="1"/>
    <col min="9474" max="9724" width="9.140625" style="1"/>
    <col min="9725" max="9725" width="76.28515625" style="1" customWidth="1"/>
    <col min="9726" max="9726" width="7.7109375" style="1" customWidth="1"/>
    <col min="9727" max="9727" width="9.7109375" style="1" customWidth="1"/>
    <col min="9728" max="9728" width="7.7109375" style="1" customWidth="1"/>
    <col min="9729" max="9729" width="14.28515625" style="1" customWidth="1"/>
    <col min="9730" max="9980" width="9.140625" style="1"/>
    <col min="9981" max="9981" width="76.28515625" style="1" customWidth="1"/>
    <col min="9982" max="9982" width="7.7109375" style="1" customWidth="1"/>
    <col min="9983" max="9983" width="9.7109375" style="1" customWidth="1"/>
    <col min="9984" max="9984" width="7.7109375" style="1" customWidth="1"/>
    <col min="9985" max="9985" width="14.28515625" style="1" customWidth="1"/>
    <col min="9986" max="10236" width="9.140625" style="1"/>
    <col min="10237" max="10237" width="76.28515625" style="1" customWidth="1"/>
    <col min="10238" max="10238" width="7.7109375" style="1" customWidth="1"/>
    <col min="10239" max="10239" width="9.7109375" style="1" customWidth="1"/>
    <col min="10240" max="10240" width="7.7109375" style="1" customWidth="1"/>
    <col min="10241" max="10241" width="14.28515625" style="1" customWidth="1"/>
    <col min="10242" max="10492" width="9.140625" style="1"/>
    <col min="10493" max="10493" width="76.28515625" style="1" customWidth="1"/>
    <col min="10494" max="10494" width="7.7109375" style="1" customWidth="1"/>
    <col min="10495" max="10495" width="9.7109375" style="1" customWidth="1"/>
    <col min="10496" max="10496" width="7.7109375" style="1" customWidth="1"/>
    <col min="10497" max="10497" width="14.28515625" style="1" customWidth="1"/>
    <col min="10498" max="10748" width="9.140625" style="1"/>
    <col min="10749" max="10749" width="76.28515625" style="1" customWidth="1"/>
    <col min="10750" max="10750" width="7.7109375" style="1" customWidth="1"/>
    <col min="10751" max="10751" width="9.7109375" style="1" customWidth="1"/>
    <col min="10752" max="10752" width="7.7109375" style="1" customWidth="1"/>
    <col min="10753" max="10753" width="14.28515625" style="1" customWidth="1"/>
    <col min="10754" max="11004" width="9.140625" style="1"/>
    <col min="11005" max="11005" width="76.28515625" style="1" customWidth="1"/>
    <col min="11006" max="11006" width="7.7109375" style="1" customWidth="1"/>
    <col min="11007" max="11007" width="9.7109375" style="1" customWidth="1"/>
    <col min="11008" max="11008" width="7.7109375" style="1" customWidth="1"/>
    <col min="11009" max="11009" width="14.28515625" style="1" customWidth="1"/>
    <col min="11010" max="11260" width="9.140625" style="1"/>
    <col min="11261" max="11261" width="76.28515625" style="1" customWidth="1"/>
    <col min="11262" max="11262" width="7.7109375" style="1" customWidth="1"/>
    <col min="11263" max="11263" width="9.7109375" style="1" customWidth="1"/>
    <col min="11264" max="11264" width="7.7109375" style="1" customWidth="1"/>
    <col min="11265" max="11265" width="14.28515625" style="1" customWidth="1"/>
    <col min="11266" max="11516" width="9.140625" style="1"/>
    <col min="11517" max="11517" width="76.28515625" style="1" customWidth="1"/>
    <col min="11518" max="11518" width="7.7109375" style="1" customWidth="1"/>
    <col min="11519" max="11519" width="9.7109375" style="1" customWidth="1"/>
    <col min="11520" max="11520" width="7.7109375" style="1" customWidth="1"/>
    <col min="11521" max="11521" width="14.28515625" style="1" customWidth="1"/>
    <col min="11522" max="11772" width="9.140625" style="1"/>
    <col min="11773" max="11773" width="76.28515625" style="1" customWidth="1"/>
    <col min="11774" max="11774" width="7.7109375" style="1" customWidth="1"/>
    <col min="11775" max="11775" width="9.7109375" style="1" customWidth="1"/>
    <col min="11776" max="11776" width="7.7109375" style="1" customWidth="1"/>
    <col min="11777" max="11777" width="14.28515625" style="1" customWidth="1"/>
    <col min="11778" max="12028" width="9.140625" style="1"/>
    <col min="12029" max="12029" width="76.28515625" style="1" customWidth="1"/>
    <col min="12030" max="12030" width="7.7109375" style="1" customWidth="1"/>
    <col min="12031" max="12031" width="9.7109375" style="1" customWidth="1"/>
    <col min="12032" max="12032" width="7.7109375" style="1" customWidth="1"/>
    <col min="12033" max="12033" width="14.28515625" style="1" customWidth="1"/>
    <col min="12034" max="12284" width="9.140625" style="1"/>
    <col min="12285" max="12285" width="76.28515625" style="1" customWidth="1"/>
    <col min="12286" max="12286" width="7.7109375" style="1" customWidth="1"/>
    <col min="12287" max="12287" width="9.7109375" style="1" customWidth="1"/>
    <col min="12288" max="12288" width="7.7109375" style="1" customWidth="1"/>
    <col min="12289" max="12289" width="14.28515625" style="1" customWidth="1"/>
    <col min="12290" max="12540" width="9.140625" style="1"/>
    <col min="12541" max="12541" width="76.28515625" style="1" customWidth="1"/>
    <col min="12542" max="12542" width="7.7109375" style="1" customWidth="1"/>
    <col min="12543" max="12543" width="9.7109375" style="1" customWidth="1"/>
    <col min="12544" max="12544" width="7.7109375" style="1" customWidth="1"/>
    <col min="12545" max="12545" width="14.28515625" style="1" customWidth="1"/>
    <col min="12546" max="12796" width="9.140625" style="1"/>
    <col min="12797" max="12797" width="76.28515625" style="1" customWidth="1"/>
    <col min="12798" max="12798" width="7.7109375" style="1" customWidth="1"/>
    <col min="12799" max="12799" width="9.7109375" style="1" customWidth="1"/>
    <col min="12800" max="12800" width="7.7109375" style="1" customWidth="1"/>
    <col min="12801" max="12801" width="14.28515625" style="1" customWidth="1"/>
    <col min="12802" max="13052" width="9.140625" style="1"/>
    <col min="13053" max="13053" width="76.28515625" style="1" customWidth="1"/>
    <col min="13054" max="13054" width="7.7109375" style="1" customWidth="1"/>
    <col min="13055" max="13055" width="9.7109375" style="1" customWidth="1"/>
    <col min="13056" max="13056" width="7.7109375" style="1" customWidth="1"/>
    <col min="13057" max="13057" width="14.28515625" style="1" customWidth="1"/>
    <col min="13058" max="13308" width="9.140625" style="1"/>
    <col min="13309" max="13309" width="76.28515625" style="1" customWidth="1"/>
    <col min="13310" max="13310" width="7.7109375" style="1" customWidth="1"/>
    <col min="13311" max="13311" width="9.7109375" style="1" customWidth="1"/>
    <col min="13312" max="13312" width="7.7109375" style="1" customWidth="1"/>
    <col min="13313" max="13313" width="14.28515625" style="1" customWidth="1"/>
    <col min="13314" max="13564" width="9.140625" style="1"/>
    <col min="13565" max="13565" width="76.28515625" style="1" customWidth="1"/>
    <col min="13566" max="13566" width="7.7109375" style="1" customWidth="1"/>
    <col min="13567" max="13567" width="9.7109375" style="1" customWidth="1"/>
    <col min="13568" max="13568" width="7.7109375" style="1" customWidth="1"/>
    <col min="13569" max="13569" width="14.28515625" style="1" customWidth="1"/>
    <col min="13570" max="13820" width="9.140625" style="1"/>
    <col min="13821" max="13821" width="76.28515625" style="1" customWidth="1"/>
    <col min="13822" max="13822" width="7.7109375" style="1" customWidth="1"/>
    <col min="13823" max="13823" width="9.7109375" style="1" customWidth="1"/>
    <col min="13824" max="13824" width="7.7109375" style="1" customWidth="1"/>
    <col min="13825" max="13825" width="14.28515625" style="1" customWidth="1"/>
    <col min="13826" max="14076" width="9.140625" style="1"/>
    <col min="14077" max="14077" width="76.28515625" style="1" customWidth="1"/>
    <col min="14078" max="14078" width="7.7109375" style="1" customWidth="1"/>
    <col min="14079" max="14079" width="9.7109375" style="1" customWidth="1"/>
    <col min="14080" max="14080" width="7.7109375" style="1" customWidth="1"/>
    <col min="14081" max="14081" width="14.28515625" style="1" customWidth="1"/>
    <col min="14082" max="14332" width="9.140625" style="1"/>
    <col min="14333" max="14333" width="76.28515625" style="1" customWidth="1"/>
    <col min="14334" max="14334" width="7.7109375" style="1" customWidth="1"/>
    <col min="14335" max="14335" width="9.7109375" style="1" customWidth="1"/>
    <col min="14336" max="14336" width="7.7109375" style="1" customWidth="1"/>
    <col min="14337" max="14337" width="14.28515625" style="1" customWidth="1"/>
    <col min="14338" max="14588" width="9.140625" style="1"/>
    <col min="14589" max="14589" width="76.28515625" style="1" customWidth="1"/>
    <col min="14590" max="14590" width="7.7109375" style="1" customWidth="1"/>
    <col min="14591" max="14591" width="9.7109375" style="1" customWidth="1"/>
    <col min="14592" max="14592" width="7.7109375" style="1" customWidth="1"/>
    <col min="14593" max="14593" width="14.28515625" style="1" customWidth="1"/>
    <col min="14594" max="14844" width="9.140625" style="1"/>
    <col min="14845" max="14845" width="76.28515625" style="1" customWidth="1"/>
    <col min="14846" max="14846" width="7.7109375" style="1" customWidth="1"/>
    <col min="14847" max="14847" width="9.7109375" style="1" customWidth="1"/>
    <col min="14848" max="14848" width="7.7109375" style="1" customWidth="1"/>
    <col min="14849" max="14849" width="14.28515625" style="1" customWidth="1"/>
    <col min="14850" max="15100" width="9.140625" style="1"/>
    <col min="15101" max="15101" width="76.28515625" style="1" customWidth="1"/>
    <col min="15102" max="15102" width="7.7109375" style="1" customWidth="1"/>
    <col min="15103" max="15103" width="9.7109375" style="1" customWidth="1"/>
    <col min="15104" max="15104" width="7.7109375" style="1" customWidth="1"/>
    <col min="15105" max="15105" width="14.28515625" style="1" customWidth="1"/>
    <col min="15106" max="15356" width="9.140625" style="1"/>
    <col min="15357" max="15357" width="76.28515625" style="1" customWidth="1"/>
    <col min="15358" max="15358" width="7.7109375" style="1" customWidth="1"/>
    <col min="15359" max="15359" width="9.7109375" style="1" customWidth="1"/>
    <col min="15360" max="15360" width="7.7109375" style="1" customWidth="1"/>
    <col min="15361" max="15361" width="14.28515625" style="1" customWidth="1"/>
    <col min="15362" max="15612" width="9.140625" style="1"/>
    <col min="15613" max="15613" width="76.28515625" style="1" customWidth="1"/>
    <col min="15614" max="15614" width="7.7109375" style="1" customWidth="1"/>
    <col min="15615" max="15615" width="9.7109375" style="1" customWidth="1"/>
    <col min="15616" max="15616" width="7.7109375" style="1" customWidth="1"/>
    <col min="15617" max="15617" width="14.28515625" style="1" customWidth="1"/>
    <col min="15618" max="15868" width="9.140625" style="1"/>
    <col min="15869" max="15869" width="76.28515625" style="1" customWidth="1"/>
    <col min="15870" max="15870" width="7.7109375" style="1" customWidth="1"/>
    <col min="15871" max="15871" width="9.7109375" style="1" customWidth="1"/>
    <col min="15872" max="15872" width="7.7109375" style="1" customWidth="1"/>
    <col min="15873" max="15873" width="14.28515625" style="1" customWidth="1"/>
    <col min="15874" max="16124" width="9.140625" style="1"/>
    <col min="16125" max="16125" width="76.28515625" style="1" customWidth="1"/>
    <col min="16126" max="16126" width="7.7109375" style="1" customWidth="1"/>
    <col min="16127" max="16127" width="9.7109375" style="1" customWidth="1"/>
    <col min="16128" max="16128" width="7.7109375" style="1" customWidth="1"/>
    <col min="16129" max="16129" width="14.28515625" style="1" customWidth="1"/>
    <col min="16130" max="16384" width="9.140625" style="1"/>
  </cols>
  <sheetData>
    <row r="1" spans="1:7" x14ac:dyDescent="0.3">
      <c r="E1" s="77" t="s">
        <v>257</v>
      </c>
    </row>
    <row r="2" spans="1:7" x14ac:dyDescent="0.3">
      <c r="E2" s="77" t="s">
        <v>332</v>
      </c>
    </row>
    <row r="3" spans="1:7" x14ac:dyDescent="0.3">
      <c r="E3" s="77" t="s">
        <v>533</v>
      </c>
    </row>
    <row r="4" spans="1:7" x14ac:dyDescent="0.3">
      <c r="E4" s="77"/>
    </row>
    <row r="5" spans="1:7" x14ac:dyDescent="0.3">
      <c r="A5" s="217" t="s">
        <v>197</v>
      </c>
      <c r="B5" s="218"/>
      <c r="C5" s="218"/>
      <c r="D5" s="218"/>
      <c r="E5" s="218"/>
    </row>
    <row r="6" spans="1:7" x14ac:dyDescent="0.3">
      <c r="A6" s="214" t="s">
        <v>646</v>
      </c>
      <c r="B6" s="219"/>
      <c r="C6" s="219"/>
      <c r="D6" s="219"/>
      <c r="E6" s="219"/>
    </row>
    <row r="7" spans="1:7" x14ac:dyDescent="0.3">
      <c r="A7" s="214" t="s">
        <v>260</v>
      </c>
      <c r="B7" s="214"/>
      <c r="C7" s="214"/>
      <c r="D7" s="214"/>
      <c r="E7" s="214"/>
    </row>
    <row r="8" spans="1:7" x14ac:dyDescent="0.3">
      <c r="A8" s="214" t="s">
        <v>261</v>
      </c>
      <c r="B8" s="214"/>
      <c r="C8" s="214"/>
      <c r="D8" s="214"/>
      <c r="E8" s="214"/>
    </row>
    <row r="9" spans="1:7" x14ac:dyDescent="0.3">
      <c r="A9" s="214" t="s">
        <v>262</v>
      </c>
      <c r="B9" s="214"/>
      <c r="C9" s="214"/>
      <c r="D9" s="214"/>
      <c r="E9" s="214"/>
    </row>
    <row r="10" spans="1:7" x14ac:dyDescent="0.3">
      <c r="A10" s="168"/>
      <c r="B10" s="55"/>
      <c r="C10" s="55"/>
      <c r="D10" s="55"/>
      <c r="E10" s="66" t="s">
        <v>434</v>
      </c>
    </row>
    <row r="11" spans="1:7" ht="37.5" x14ac:dyDescent="0.25">
      <c r="A11" s="43" t="s">
        <v>0</v>
      </c>
      <c r="B11" s="43" t="s">
        <v>2</v>
      </c>
      <c r="C11" s="43" t="s">
        <v>3</v>
      </c>
      <c r="D11" s="43" t="s">
        <v>4</v>
      </c>
      <c r="E11" s="43" t="s">
        <v>198</v>
      </c>
    </row>
    <row r="12" spans="1:7" s="3" customFormat="1" x14ac:dyDescent="0.25">
      <c r="A12" s="46" t="s">
        <v>7</v>
      </c>
      <c r="B12" s="45" t="s">
        <v>8</v>
      </c>
      <c r="C12" s="45" t="s">
        <v>127</v>
      </c>
      <c r="D12" s="45" t="s">
        <v>6</v>
      </c>
      <c r="E12" s="89">
        <f>E13+E18+E40+E33+E46+E61</f>
        <v>103720658.68000001</v>
      </c>
      <c r="G12" s="9">
        <f>'прил 11'!F554</f>
        <v>103720658.68000001</v>
      </c>
    </row>
    <row r="13" spans="1:7" ht="37.5" outlineLevel="1" x14ac:dyDescent="0.25">
      <c r="A13" s="46" t="s">
        <v>29</v>
      </c>
      <c r="B13" s="47" t="s">
        <v>30</v>
      </c>
      <c r="C13" s="47" t="s">
        <v>127</v>
      </c>
      <c r="D13" s="47" t="s">
        <v>6</v>
      </c>
      <c r="E13" s="85">
        <f>E14</f>
        <v>2463500</v>
      </c>
    </row>
    <row r="14" spans="1:7" outlineLevel="2" x14ac:dyDescent="0.25">
      <c r="A14" s="46" t="s">
        <v>199</v>
      </c>
      <c r="B14" s="47" t="s">
        <v>30</v>
      </c>
      <c r="C14" s="47" t="s">
        <v>128</v>
      </c>
      <c r="D14" s="47" t="s">
        <v>6</v>
      </c>
      <c r="E14" s="85">
        <f>E15</f>
        <v>2463500</v>
      </c>
    </row>
    <row r="15" spans="1:7" outlineLevel="4" x14ac:dyDescent="0.25">
      <c r="A15" s="46" t="s">
        <v>593</v>
      </c>
      <c r="B15" s="47" t="s">
        <v>30</v>
      </c>
      <c r="C15" s="47" t="s">
        <v>594</v>
      </c>
      <c r="D15" s="47" t="s">
        <v>6</v>
      </c>
      <c r="E15" s="85">
        <f>E16</f>
        <v>2463500</v>
      </c>
    </row>
    <row r="16" spans="1:7" ht="56.25" customHeight="1" outlineLevel="5" x14ac:dyDescent="0.25">
      <c r="A16" s="46" t="s">
        <v>11</v>
      </c>
      <c r="B16" s="47" t="s">
        <v>30</v>
      </c>
      <c r="C16" s="47" t="s">
        <v>594</v>
      </c>
      <c r="D16" s="47" t="s">
        <v>12</v>
      </c>
      <c r="E16" s="85">
        <f>E17</f>
        <v>2463500</v>
      </c>
    </row>
    <row r="17" spans="1:5" ht="18" customHeight="1" outlineLevel="6" x14ac:dyDescent="0.25">
      <c r="A17" s="46" t="s">
        <v>13</v>
      </c>
      <c r="B17" s="47" t="s">
        <v>30</v>
      </c>
      <c r="C17" s="47" t="s">
        <v>594</v>
      </c>
      <c r="D17" s="47" t="s">
        <v>14</v>
      </c>
      <c r="E17" s="85">
        <f>2463500</f>
        <v>2463500</v>
      </c>
    </row>
    <row r="18" spans="1:5" ht="38.25" customHeight="1" outlineLevel="1" x14ac:dyDescent="0.25">
      <c r="A18" s="46" t="s">
        <v>109</v>
      </c>
      <c r="B18" s="47" t="s">
        <v>110</v>
      </c>
      <c r="C18" s="47" t="s">
        <v>127</v>
      </c>
      <c r="D18" s="47" t="s">
        <v>6</v>
      </c>
      <c r="E18" s="85">
        <f>E19</f>
        <v>4860227</v>
      </c>
    </row>
    <row r="19" spans="1:5" outlineLevel="3" x14ac:dyDescent="0.25">
      <c r="A19" s="46" t="s">
        <v>199</v>
      </c>
      <c r="B19" s="47" t="s">
        <v>110</v>
      </c>
      <c r="C19" s="47" t="s">
        <v>128</v>
      </c>
      <c r="D19" s="47" t="s">
        <v>6</v>
      </c>
      <c r="E19" s="85">
        <f>E20+E23+E30</f>
        <v>4860227</v>
      </c>
    </row>
    <row r="20" spans="1:5" outlineLevel="4" x14ac:dyDescent="0.25">
      <c r="A20" s="46" t="s">
        <v>627</v>
      </c>
      <c r="B20" s="47" t="s">
        <v>110</v>
      </c>
      <c r="C20" s="47" t="s">
        <v>628</v>
      </c>
      <c r="D20" s="47" t="s">
        <v>6</v>
      </c>
      <c r="E20" s="85">
        <f>E21</f>
        <v>2207541</v>
      </c>
    </row>
    <row r="21" spans="1:5" ht="57" customHeight="1" outlineLevel="5" x14ac:dyDescent="0.25">
      <c r="A21" s="46" t="s">
        <v>11</v>
      </c>
      <c r="B21" s="47" t="s">
        <v>110</v>
      </c>
      <c r="C21" s="47" t="s">
        <v>628</v>
      </c>
      <c r="D21" s="47" t="s">
        <v>12</v>
      </c>
      <c r="E21" s="85">
        <f>E22</f>
        <v>2207541</v>
      </c>
    </row>
    <row r="22" spans="1:5" ht="16.5" customHeight="1" outlineLevel="6" x14ac:dyDescent="0.25">
      <c r="A22" s="46" t="s">
        <v>13</v>
      </c>
      <c r="B22" s="47" t="s">
        <v>110</v>
      </c>
      <c r="C22" s="47" t="s">
        <v>628</v>
      </c>
      <c r="D22" s="47" t="s">
        <v>14</v>
      </c>
      <c r="E22" s="85">
        <f>2207541</f>
        <v>2207541</v>
      </c>
    </row>
    <row r="23" spans="1:5" ht="56.25" outlineLevel="4" x14ac:dyDescent="0.25">
      <c r="A23" s="46" t="s">
        <v>591</v>
      </c>
      <c r="B23" s="47" t="s">
        <v>110</v>
      </c>
      <c r="C23" s="47" t="s">
        <v>592</v>
      </c>
      <c r="D23" s="47" t="s">
        <v>6</v>
      </c>
      <c r="E23" s="85">
        <f>E24+E26+E28</f>
        <v>2472686</v>
      </c>
    </row>
    <row r="24" spans="1:5" ht="75" outlineLevel="5" x14ac:dyDescent="0.25">
      <c r="A24" s="46" t="s">
        <v>11</v>
      </c>
      <c r="B24" s="47" t="s">
        <v>110</v>
      </c>
      <c r="C24" s="47" t="s">
        <v>592</v>
      </c>
      <c r="D24" s="47" t="s">
        <v>12</v>
      </c>
      <c r="E24" s="85">
        <f>E25</f>
        <v>2319186</v>
      </c>
    </row>
    <row r="25" spans="1:5" ht="16.5" customHeight="1" outlineLevel="6" x14ac:dyDescent="0.25">
      <c r="A25" s="46" t="s">
        <v>13</v>
      </c>
      <c r="B25" s="47" t="s">
        <v>110</v>
      </c>
      <c r="C25" s="47" t="s">
        <v>592</v>
      </c>
      <c r="D25" s="47" t="s">
        <v>14</v>
      </c>
      <c r="E25" s="85">
        <f>2319186</f>
        <v>2319186</v>
      </c>
    </row>
    <row r="26" spans="1:5" ht="16.5" customHeight="1" outlineLevel="5" x14ac:dyDescent="0.25">
      <c r="A26" s="46" t="s">
        <v>15</v>
      </c>
      <c r="B26" s="47" t="s">
        <v>110</v>
      </c>
      <c r="C26" s="47" t="s">
        <v>592</v>
      </c>
      <c r="D26" s="47" t="s">
        <v>16</v>
      </c>
      <c r="E26" s="85">
        <f>E27</f>
        <v>148000</v>
      </c>
    </row>
    <row r="27" spans="1:5" ht="21" customHeight="1" outlineLevel="6" x14ac:dyDescent="0.25">
      <c r="A27" s="46" t="s">
        <v>17</v>
      </c>
      <c r="B27" s="47" t="s">
        <v>110</v>
      </c>
      <c r="C27" s="47" t="s">
        <v>592</v>
      </c>
      <c r="D27" s="47" t="s">
        <v>18</v>
      </c>
      <c r="E27" s="85">
        <f>148000</f>
        <v>148000</v>
      </c>
    </row>
    <row r="28" spans="1:5" outlineLevel="5" x14ac:dyDescent="0.25">
      <c r="A28" s="46" t="s">
        <v>19</v>
      </c>
      <c r="B28" s="47" t="s">
        <v>110</v>
      </c>
      <c r="C28" s="47" t="s">
        <v>592</v>
      </c>
      <c r="D28" s="47" t="s">
        <v>20</v>
      </c>
      <c r="E28" s="85">
        <f>E29</f>
        <v>5500</v>
      </c>
    </row>
    <row r="29" spans="1:5" outlineLevel="6" x14ac:dyDescent="0.25">
      <c r="A29" s="46" t="s">
        <v>21</v>
      </c>
      <c r="B29" s="47" t="s">
        <v>110</v>
      </c>
      <c r="C29" s="47" t="s">
        <v>592</v>
      </c>
      <c r="D29" s="47" t="s">
        <v>22</v>
      </c>
      <c r="E29" s="85">
        <f>5500</f>
        <v>5500</v>
      </c>
    </row>
    <row r="30" spans="1:5" outlineLevel="4" x14ac:dyDescent="0.25">
      <c r="A30" s="46" t="s">
        <v>630</v>
      </c>
      <c r="B30" s="47" t="s">
        <v>110</v>
      </c>
      <c r="C30" s="47" t="s">
        <v>629</v>
      </c>
      <c r="D30" s="47" t="s">
        <v>6</v>
      </c>
      <c r="E30" s="85">
        <f>E31</f>
        <v>180000</v>
      </c>
    </row>
    <row r="31" spans="1:5" ht="57" customHeight="1" outlineLevel="5" x14ac:dyDescent="0.25">
      <c r="A31" s="46" t="s">
        <v>11</v>
      </c>
      <c r="B31" s="47" t="s">
        <v>110</v>
      </c>
      <c r="C31" s="47" t="s">
        <v>629</v>
      </c>
      <c r="D31" s="47" t="s">
        <v>12</v>
      </c>
      <c r="E31" s="85">
        <f>E32</f>
        <v>180000</v>
      </c>
    </row>
    <row r="32" spans="1:5" ht="18" customHeight="1" outlineLevel="6" x14ac:dyDescent="0.25">
      <c r="A32" s="46" t="s">
        <v>13</v>
      </c>
      <c r="B32" s="47" t="s">
        <v>110</v>
      </c>
      <c r="C32" s="47" t="s">
        <v>629</v>
      </c>
      <c r="D32" s="47" t="s">
        <v>14</v>
      </c>
      <c r="E32" s="85">
        <f>180000</f>
        <v>180000</v>
      </c>
    </row>
    <row r="33" spans="1:5" ht="39.75" customHeight="1" outlineLevel="1" x14ac:dyDescent="0.25">
      <c r="A33" s="46" t="s">
        <v>31</v>
      </c>
      <c r="B33" s="47" t="s">
        <v>32</v>
      </c>
      <c r="C33" s="47" t="s">
        <v>127</v>
      </c>
      <c r="D33" s="47" t="s">
        <v>6</v>
      </c>
      <c r="E33" s="85">
        <f>E34</f>
        <v>20575252</v>
      </c>
    </row>
    <row r="34" spans="1:5" outlineLevel="3" x14ac:dyDescent="0.25">
      <c r="A34" s="46" t="s">
        <v>199</v>
      </c>
      <c r="B34" s="47" t="s">
        <v>32</v>
      </c>
      <c r="C34" s="47" t="s">
        <v>128</v>
      </c>
      <c r="D34" s="47" t="s">
        <v>6</v>
      </c>
      <c r="E34" s="85">
        <f>E35</f>
        <v>20575252</v>
      </c>
    </row>
    <row r="35" spans="1:5" ht="56.25" outlineLevel="4" x14ac:dyDescent="0.25">
      <c r="A35" s="46" t="s">
        <v>591</v>
      </c>
      <c r="B35" s="47" t="s">
        <v>32</v>
      </c>
      <c r="C35" s="47" t="s">
        <v>592</v>
      </c>
      <c r="D35" s="47" t="s">
        <v>6</v>
      </c>
      <c r="E35" s="85">
        <f>E36+E38</f>
        <v>20575252</v>
      </c>
    </row>
    <row r="36" spans="1:5" ht="38.25" customHeight="1" outlineLevel="5" x14ac:dyDescent="0.25">
      <c r="A36" s="46" t="s">
        <v>11</v>
      </c>
      <c r="B36" s="47" t="s">
        <v>32</v>
      </c>
      <c r="C36" s="47" t="s">
        <v>592</v>
      </c>
      <c r="D36" s="47" t="s">
        <v>12</v>
      </c>
      <c r="E36" s="85">
        <f>E37</f>
        <v>20483252</v>
      </c>
    </row>
    <row r="37" spans="1:5" ht="17.25" customHeight="1" outlineLevel="6" x14ac:dyDescent="0.25">
      <c r="A37" s="46" t="s">
        <v>13</v>
      </c>
      <c r="B37" s="47" t="s">
        <v>32</v>
      </c>
      <c r="C37" s="47" t="s">
        <v>592</v>
      </c>
      <c r="D37" s="47" t="s">
        <v>14</v>
      </c>
      <c r="E37" s="85">
        <v>20483252</v>
      </c>
    </row>
    <row r="38" spans="1:5" ht="17.25" customHeight="1" outlineLevel="5" x14ac:dyDescent="0.25">
      <c r="A38" s="46" t="s">
        <v>15</v>
      </c>
      <c r="B38" s="47" t="s">
        <v>32</v>
      </c>
      <c r="C38" s="47" t="s">
        <v>592</v>
      </c>
      <c r="D38" s="47" t="s">
        <v>16</v>
      </c>
      <c r="E38" s="85">
        <f>E39</f>
        <v>92000</v>
      </c>
    </row>
    <row r="39" spans="1:5" ht="20.25" customHeight="1" outlineLevel="6" x14ac:dyDescent="0.25">
      <c r="A39" s="46" t="s">
        <v>17</v>
      </c>
      <c r="B39" s="47" t="s">
        <v>32</v>
      </c>
      <c r="C39" s="47" t="s">
        <v>592</v>
      </c>
      <c r="D39" s="47" t="s">
        <v>18</v>
      </c>
      <c r="E39" s="85">
        <f>92000</f>
        <v>92000</v>
      </c>
    </row>
    <row r="40" spans="1:5" outlineLevel="6" x14ac:dyDescent="0.25">
      <c r="A40" s="46" t="s">
        <v>263</v>
      </c>
      <c r="B40" s="47" t="s">
        <v>264</v>
      </c>
      <c r="C40" s="47" t="s">
        <v>127</v>
      </c>
      <c r="D40" s="47" t="s">
        <v>6</v>
      </c>
      <c r="E40" s="85">
        <f>E41</f>
        <v>32752.48</v>
      </c>
    </row>
    <row r="41" spans="1:5" ht="22.5" customHeight="1" outlineLevel="6" x14ac:dyDescent="0.25">
      <c r="A41" s="46" t="s">
        <v>133</v>
      </c>
      <c r="B41" s="47" t="s">
        <v>264</v>
      </c>
      <c r="C41" s="47" t="s">
        <v>128</v>
      </c>
      <c r="D41" s="47" t="s">
        <v>6</v>
      </c>
      <c r="E41" s="85">
        <f>E42</f>
        <v>32752.48</v>
      </c>
    </row>
    <row r="42" spans="1:5" outlineLevel="6" x14ac:dyDescent="0.25">
      <c r="A42" s="46" t="s">
        <v>293</v>
      </c>
      <c r="B42" s="47" t="s">
        <v>264</v>
      </c>
      <c r="C42" s="47" t="s">
        <v>292</v>
      </c>
      <c r="D42" s="47" t="s">
        <v>6</v>
      </c>
      <c r="E42" s="85">
        <f>E43</f>
        <v>32752.48</v>
      </c>
    </row>
    <row r="43" spans="1:5" ht="93.75" outlineLevel="6" x14ac:dyDescent="0.25">
      <c r="A43" s="46" t="s">
        <v>443</v>
      </c>
      <c r="B43" s="47" t="s">
        <v>264</v>
      </c>
      <c r="C43" s="47" t="s">
        <v>301</v>
      </c>
      <c r="D43" s="47" t="s">
        <v>6</v>
      </c>
      <c r="E43" s="85">
        <f>E44</f>
        <v>32752.48</v>
      </c>
    </row>
    <row r="44" spans="1:5" ht="15.75" customHeight="1" outlineLevel="6" x14ac:dyDescent="0.25">
      <c r="A44" s="46" t="s">
        <v>15</v>
      </c>
      <c r="B44" s="47" t="s">
        <v>264</v>
      </c>
      <c r="C44" s="47" t="s">
        <v>301</v>
      </c>
      <c r="D44" s="47" t="s">
        <v>16</v>
      </c>
      <c r="E44" s="85">
        <f>E45</f>
        <v>32752.48</v>
      </c>
    </row>
    <row r="45" spans="1:5" ht="19.5" customHeight="1" outlineLevel="6" x14ac:dyDescent="0.25">
      <c r="A45" s="46" t="s">
        <v>17</v>
      </c>
      <c r="B45" s="47" t="s">
        <v>264</v>
      </c>
      <c r="C45" s="47" t="s">
        <v>301</v>
      </c>
      <c r="D45" s="47" t="s">
        <v>18</v>
      </c>
      <c r="E45" s="85">
        <v>32752.48</v>
      </c>
    </row>
    <row r="46" spans="1:5" ht="36" customHeight="1" outlineLevel="1" x14ac:dyDescent="0.25">
      <c r="A46" s="46" t="s">
        <v>9</v>
      </c>
      <c r="B46" s="47" t="s">
        <v>10</v>
      </c>
      <c r="C46" s="47" t="s">
        <v>127</v>
      </c>
      <c r="D46" s="47" t="s">
        <v>6</v>
      </c>
      <c r="E46" s="85">
        <f>E47</f>
        <v>8614005</v>
      </c>
    </row>
    <row r="47" spans="1:5" outlineLevel="3" x14ac:dyDescent="0.25">
      <c r="A47" s="46" t="s">
        <v>199</v>
      </c>
      <c r="B47" s="47" t="s">
        <v>10</v>
      </c>
      <c r="C47" s="47" t="s">
        <v>128</v>
      </c>
      <c r="D47" s="47" t="s">
        <v>6</v>
      </c>
      <c r="E47" s="85">
        <f>E48+E55+E58</f>
        <v>8614005</v>
      </c>
    </row>
    <row r="48" spans="1:5" ht="39.75" customHeight="1" outlineLevel="4" x14ac:dyDescent="0.25">
      <c r="A48" s="46" t="s">
        <v>591</v>
      </c>
      <c r="B48" s="47" t="s">
        <v>10</v>
      </c>
      <c r="C48" s="47" t="s">
        <v>592</v>
      </c>
      <c r="D48" s="47" t="s">
        <v>6</v>
      </c>
      <c r="E48" s="85">
        <f>E49+E51+E53</f>
        <v>6651546</v>
      </c>
    </row>
    <row r="49" spans="1:5" ht="48" customHeight="1" outlineLevel="5" x14ac:dyDescent="0.25">
      <c r="A49" s="46" t="s">
        <v>11</v>
      </c>
      <c r="B49" s="47" t="s">
        <v>10</v>
      </c>
      <c r="C49" s="47" t="s">
        <v>592</v>
      </c>
      <c r="D49" s="47" t="s">
        <v>12</v>
      </c>
      <c r="E49" s="85">
        <f>E50</f>
        <v>6247213</v>
      </c>
    </row>
    <row r="50" spans="1:5" ht="18.75" customHeight="1" outlineLevel="6" x14ac:dyDescent="0.25">
      <c r="A50" s="46" t="s">
        <v>13</v>
      </c>
      <c r="B50" s="47" t="s">
        <v>10</v>
      </c>
      <c r="C50" s="47" t="s">
        <v>592</v>
      </c>
      <c r="D50" s="47" t="s">
        <v>14</v>
      </c>
      <c r="E50" s="85">
        <f>6247213</f>
        <v>6247213</v>
      </c>
    </row>
    <row r="51" spans="1:5" ht="18.75" customHeight="1" outlineLevel="5" x14ac:dyDescent="0.25">
      <c r="A51" s="46" t="s">
        <v>15</v>
      </c>
      <c r="B51" s="47" t="s">
        <v>10</v>
      </c>
      <c r="C51" s="47" t="s">
        <v>592</v>
      </c>
      <c r="D51" s="47" t="s">
        <v>16</v>
      </c>
      <c r="E51" s="85">
        <f>E52</f>
        <v>403333</v>
      </c>
    </row>
    <row r="52" spans="1:5" ht="20.25" customHeight="1" outlineLevel="6" x14ac:dyDescent="0.25">
      <c r="A52" s="46" t="s">
        <v>17</v>
      </c>
      <c r="B52" s="47" t="s">
        <v>10</v>
      </c>
      <c r="C52" s="47" t="s">
        <v>592</v>
      </c>
      <c r="D52" s="47" t="s">
        <v>18</v>
      </c>
      <c r="E52" s="85">
        <f>403333</f>
        <v>403333</v>
      </c>
    </row>
    <row r="53" spans="1:5" outlineLevel="5" x14ac:dyDescent="0.25">
      <c r="A53" s="46" t="s">
        <v>19</v>
      </c>
      <c r="B53" s="47" t="s">
        <v>10</v>
      </c>
      <c r="C53" s="47" t="s">
        <v>592</v>
      </c>
      <c r="D53" s="47" t="s">
        <v>20</v>
      </c>
      <c r="E53" s="85">
        <f>E54</f>
        <v>1000</v>
      </c>
    </row>
    <row r="54" spans="1:5" outlineLevel="6" x14ac:dyDescent="0.25">
      <c r="A54" s="46" t="s">
        <v>21</v>
      </c>
      <c r="B54" s="47" t="s">
        <v>10</v>
      </c>
      <c r="C54" s="47" t="s">
        <v>592</v>
      </c>
      <c r="D54" s="47" t="s">
        <v>22</v>
      </c>
      <c r="E54" s="85">
        <f>1000</f>
        <v>1000</v>
      </c>
    </row>
    <row r="55" spans="1:5" outlineLevel="4" x14ac:dyDescent="0.25">
      <c r="A55" s="46" t="s">
        <v>200</v>
      </c>
      <c r="B55" s="47" t="s">
        <v>10</v>
      </c>
      <c r="C55" s="47" t="s">
        <v>144</v>
      </c>
      <c r="D55" s="47" t="s">
        <v>6</v>
      </c>
      <c r="E55" s="85">
        <f>E56</f>
        <v>1252217</v>
      </c>
    </row>
    <row r="56" spans="1:5" ht="58.5" customHeight="1" outlineLevel="5" x14ac:dyDescent="0.25">
      <c r="A56" s="46" t="s">
        <v>11</v>
      </c>
      <c r="B56" s="47" t="s">
        <v>10</v>
      </c>
      <c r="C56" s="47" t="s">
        <v>144</v>
      </c>
      <c r="D56" s="47" t="s">
        <v>12</v>
      </c>
      <c r="E56" s="85">
        <f>E57</f>
        <v>1252217</v>
      </c>
    </row>
    <row r="57" spans="1:5" ht="17.25" customHeight="1" outlineLevel="6" x14ac:dyDescent="0.25">
      <c r="A57" s="46" t="s">
        <v>13</v>
      </c>
      <c r="B57" s="47" t="s">
        <v>10</v>
      </c>
      <c r="C57" s="47" t="s">
        <v>144</v>
      </c>
      <c r="D57" s="47" t="s">
        <v>14</v>
      </c>
      <c r="E57" s="85">
        <f>1252217</f>
        <v>1252217</v>
      </c>
    </row>
    <row r="58" spans="1:5" ht="37.5" outlineLevel="4" x14ac:dyDescent="0.25">
      <c r="A58" s="46" t="s">
        <v>595</v>
      </c>
      <c r="B58" s="47" t="s">
        <v>10</v>
      </c>
      <c r="C58" s="47" t="s">
        <v>638</v>
      </c>
      <c r="D58" s="47" t="s">
        <v>6</v>
      </c>
      <c r="E58" s="85">
        <f>E59</f>
        <v>710242</v>
      </c>
    </row>
    <row r="59" spans="1:5" ht="60" customHeight="1" outlineLevel="5" x14ac:dyDescent="0.25">
      <c r="A59" s="46" t="s">
        <v>11</v>
      </c>
      <c r="B59" s="47" t="s">
        <v>10</v>
      </c>
      <c r="C59" s="47" t="s">
        <v>638</v>
      </c>
      <c r="D59" s="47" t="s">
        <v>12</v>
      </c>
      <c r="E59" s="85">
        <f>E60</f>
        <v>710242</v>
      </c>
    </row>
    <row r="60" spans="1:5" ht="19.5" customHeight="1" outlineLevel="6" x14ac:dyDescent="0.25">
      <c r="A60" s="46" t="s">
        <v>13</v>
      </c>
      <c r="B60" s="47" t="s">
        <v>10</v>
      </c>
      <c r="C60" s="47" t="s">
        <v>638</v>
      </c>
      <c r="D60" s="47" t="s">
        <v>14</v>
      </c>
      <c r="E60" s="85">
        <v>710242</v>
      </c>
    </row>
    <row r="61" spans="1:5" outlineLevel="1" x14ac:dyDescent="0.25">
      <c r="A61" s="46" t="s">
        <v>23</v>
      </c>
      <c r="B61" s="47" t="s">
        <v>24</v>
      </c>
      <c r="C61" s="47" t="s">
        <v>127</v>
      </c>
      <c r="D61" s="47" t="s">
        <v>6</v>
      </c>
      <c r="E61" s="85">
        <f>E62+E78+E83+E91+E98</f>
        <v>67174922.200000003</v>
      </c>
    </row>
    <row r="62" spans="1:5" ht="37.5" outlineLevel="2" x14ac:dyDescent="0.25">
      <c r="A62" s="79" t="s">
        <v>403</v>
      </c>
      <c r="B62" s="62" t="s">
        <v>24</v>
      </c>
      <c r="C62" s="62" t="s">
        <v>129</v>
      </c>
      <c r="D62" s="62" t="s">
        <v>6</v>
      </c>
      <c r="E62" s="85">
        <f>E63+E70</f>
        <v>18462025</v>
      </c>
    </row>
    <row r="63" spans="1:5" ht="37.5" outlineLevel="3" x14ac:dyDescent="0.25">
      <c r="A63" s="46" t="s">
        <v>215</v>
      </c>
      <c r="B63" s="47" t="s">
        <v>24</v>
      </c>
      <c r="C63" s="47" t="s">
        <v>335</v>
      </c>
      <c r="D63" s="47" t="s">
        <v>6</v>
      </c>
      <c r="E63" s="85">
        <f>E64+E67</f>
        <v>313385</v>
      </c>
    </row>
    <row r="64" spans="1:5" outlineLevel="4" x14ac:dyDescent="0.25">
      <c r="A64" s="46" t="s">
        <v>343</v>
      </c>
      <c r="B64" s="47" t="s">
        <v>24</v>
      </c>
      <c r="C64" s="47" t="s">
        <v>336</v>
      </c>
      <c r="D64" s="47" t="s">
        <v>6</v>
      </c>
      <c r="E64" s="85">
        <f>E65</f>
        <v>263385</v>
      </c>
    </row>
    <row r="65" spans="1:5" ht="16.5" customHeight="1" outlineLevel="5" x14ac:dyDescent="0.25">
      <c r="A65" s="46" t="s">
        <v>15</v>
      </c>
      <c r="B65" s="47" t="s">
        <v>24</v>
      </c>
      <c r="C65" s="47" t="s">
        <v>336</v>
      </c>
      <c r="D65" s="47" t="s">
        <v>16</v>
      </c>
      <c r="E65" s="85">
        <f>E66</f>
        <v>263385</v>
      </c>
    </row>
    <row r="66" spans="1:5" ht="21" customHeight="1" outlineLevel="6" x14ac:dyDescent="0.25">
      <c r="A66" s="46" t="s">
        <v>17</v>
      </c>
      <c r="B66" s="47" t="s">
        <v>24</v>
      </c>
      <c r="C66" s="47" t="s">
        <v>336</v>
      </c>
      <c r="D66" s="47" t="s">
        <v>18</v>
      </c>
      <c r="E66" s="85">
        <f>212385+31000+20000</f>
        <v>263385</v>
      </c>
    </row>
    <row r="67" spans="1:5" outlineLevel="4" x14ac:dyDescent="0.25">
      <c r="A67" s="46" t="s">
        <v>344</v>
      </c>
      <c r="B67" s="47" t="s">
        <v>24</v>
      </c>
      <c r="C67" s="47" t="s">
        <v>345</v>
      </c>
      <c r="D67" s="47" t="s">
        <v>6</v>
      </c>
      <c r="E67" s="85">
        <f>E68</f>
        <v>50000</v>
      </c>
    </row>
    <row r="68" spans="1:5" ht="19.5" customHeight="1" outlineLevel="5" x14ac:dyDescent="0.25">
      <c r="A68" s="46" t="s">
        <v>15</v>
      </c>
      <c r="B68" s="47" t="s">
        <v>24</v>
      </c>
      <c r="C68" s="47" t="s">
        <v>345</v>
      </c>
      <c r="D68" s="47" t="s">
        <v>16</v>
      </c>
      <c r="E68" s="85">
        <f>E69</f>
        <v>50000</v>
      </c>
    </row>
    <row r="69" spans="1:5" ht="20.25" customHeight="1" outlineLevel="6" x14ac:dyDescent="0.25">
      <c r="A69" s="46" t="s">
        <v>17</v>
      </c>
      <c r="B69" s="47" t="s">
        <v>24</v>
      </c>
      <c r="C69" s="47" t="s">
        <v>345</v>
      </c>
      <c r="D69" s="47" t="s">
        <v>18</v>
      </c>
      <c r="E69" s="85">
        <f>50000</f>
        <v>50000</v>
      </c>
    </row>
    <row r="70" spans="1:5" ht="37.5" outlineLevel="6" x14ac:dyDescent="0.25">
      <c r="A70" s="46" t="s">
        <v>217</v>
      </c>
      <c r="B70" s="47" t="s">
        <v>24</v>
      </c>
      <c r="C70" s="47" t="s">
        <v>233</v>
      </c>
      <c r="D70" s="47" t="s">
        <v>6</v>
      </c>
      <c r="E70" s="85">
        <f>E71</f>
        <v>18148640</v>
      </c>
    </row>
    <row r="71" spans="1:5" ht="37.5" outlineLevel="4" x14ac:dyDescent="0.25">
      <c r="A71" s="46" t="s">
        <v>34</v>
      </c>
      <c r="B71" s="47" t="s">
        <v>24</v>
      </c>
      <c r="C71" s="47" t="s">
        <v>131</v>
      </c>
      <c r="D71" s="47" t="s">
        <v>6</v>
      </c>
      <c r="E71" s="85">
        <f>E72+E74+E76</f>
        <v>18148640</v>
      </c>
    </row>
    <row r="72" spans="1:5" ht="55.5" customHeight="1" outlineLevel="5" x14ac:dyDescent="0.25">
      <c r="A72" s="46" t="s">
        <v>11</v>
      </c>
      <c r="B72" s="47" t="s">
        <v>24</v>
      </c>
      <c r="C72" s="47" t="s">
        <v>131</v>
      </c>
      <c r="D72" s="47" t="s">
        <v>12</v>
      </c>
      <c r="E72" s="85">
        <f>E73</f>
        <v>9720370</v>
      </c>
    </row>
    <row r="73" spans="1:5" outlineLevel="6" x14ac:dyDescent="0.25">
      <c r="A73" s="46" t="s">
        <v>35</v>
      </c>
      <c r="B73" s="47" t="s">
        <v>24</v>
      </c>
      <c r="C73" s="47" t="s">
        <v>131</v>
      </c>
      <c r="D73" s="47" t="s">
        <v>36</v>
      </c>
      <c r="E73" s="85">
        <f>9720370</f>
        <v>9720370</v>
      </c>
    </row>
    <row r="74" spans="1:5" ht="18.75" customHeight="1" outlineLevel="5" x14ac:dyDescent="0.25">
      <c r="A74" s="46" t="s">
        <v>15</v>
      </c>
      <c r="B74" s="47" t="s">
        <v>24</v>
      </c>
      <c r="C74" s="47" t="s">
        <v>131</v>
      </c>
      <c r="D74" s="47" t="s">
        <v>16</v>
      </c>
      <c r="E74" s="85">
        <f>E75</f>
        <v>7657000</v>
      </c>
    </row>
    <row r="75" spans="1:5" ht="20.25" customHeight="1" outlineLevel="6" x14ac:dyDescent="0.25">
      <c r="A75" s="46" t="s">
        <v>17</v>
      </c>
      <c r="B75" s="47" t="s">
        <v>24</v>
      </c>
      <c r="C75" s="47" t="s">
        <v>131</v>
      </c>
      <c r="D75" s="47" t="s">
        <v>18</v>
      </c>
      <c r="E75" s="85">
        <f>7657000</f>
        <v>7657000</v>
      </c>
    </row>
    <row r="76" spans="1:5" outlineLevel="5" x14ac:dyDescent="0.25">
      <c r="A76" s="46" t="s">
        <v>19</v>
      </c>
      <c r="B76" s="47" t="s">
        <v>24</v>
      </c>
      <c r="C76" s="47" t="s">
        <v>131</v>
      </c>
      <c r="D76" s="47" t="s">
        <v>20</v>
      </c>
      <c r="E76" s="85">
        <f>E77</f>
        <v>771270</v>
      </c>
    </row>
    <row r="77" spans="1:5" outlineLevel="6" x14ac:dyDescent="0.25">
      <c r="A77" s="46" t="s">
        <v>21</v>
      </c>
      <c r="B77" s="47" t="s">
        <v>24</v>
      </c>
      <c r="C77" s="47" t="s">
        <v>131</v>
      </c>
      <c r="D77" s="47" t="s">
        <v>22</v>
      </c>
      <c r="E77" s="85">
        <f>771270</f>
        <v>771270</v>
      </c>
    </row>
    <row r="78" spans="1:5" ht="37.5" outlineLevel="6" x14ac:dyDescent="0.25">
      <c r="A78" s="79" t="s">
        <v>466</v>
      </c>
      <c r="B78" s="62" t="s">
        <v>24</v>
      </c>
      <c r="C78" s="62" t="s">
        <v>132</v>
      </c>
      <c r="D78" s="62" t="s">
        <v>6</v>
      </c>
      <c r="E78" s="85">
        <f>E79</f>
        <v>50000</v>
      </c>
    </row>
    <row r="79" spans="1:5" outlineLevel="6" x14ac:dyDescent="0.25">
      <c r="A79" s="46" t="s">
        <v>346</v>
      </c>
      <c r="B79" s="47" t="s">
        <v>24</v>
      </c>
      <c r="C79" s="47" t="s">
        <v>235</v>
      </c>
      <c r="D79" s="47" t="s">
        <v>6</v>
      </c>
      <c r="E79" s="85">
        <f>E80</f>
        <v>50000</v>
      </c>
    </row>
    <row r="80" spans="1:5" ht="37.5" outlineLevel="6" x14ac:dyDescent="0.25">
      <c r="A80" s="46" t="s">
        <v>347</v>
      </c>
      <c r="B80" s="47" t="s">
        <v>24</v>
      </c>
      <c r="C80" s="47" t="s">
        <v>348</v>
      </c>
      <c r="D80" s="47" t="s">
        <v>6</v>
      </c>
      <c r="E80" s="85">
        <f>E81</f>
        <v>50000</v>
      </c>
    </row>
    <row r="81" spans="1:5" ht="37.5" outlineLevel="6" x14ac:dyDescent="0.25">
      <c r="A81" s="46" t="s">
        <v>15</v>
      </c>
      <c r="B81" s="47" t="s">
        <v>24</v>
      </c>
      <c r="C81" s="47" t="s">
        <v>348</v>
      </c>
      <c r="D81" s="47" t="s">
        <v>16</v>
      </c>
      <c r="E81" s="85">
        <f>E82</f>
        <v>50000</v>
      </c>
    </row>
    <row r="82" spans="1:5" ht="20.25" customHeight="1" outlineLevel="6" x14ac:dyDescent="0.25">
      <c r="A82" s="46" t="s">
        <v>17</v>
      </c>
      <c r="B82" s="47" t="s">
        <v>24</v>
      </c>
      <c r="C82" s="47" t="s">
        <v>348</v>
      </c>
      <c r="D82" s="47" t="s">
        <v>18</v>
      </c>
      <c r="E82" s="85">
        <f>50000</f>
        <v>50000</v>
      </c>
    </row>
    <row r="83" spans="1:5" ht="56.25" outlineLevel="6" x14ac:dyDescent="0.25">
      <c r="A83" s="79" t="s">
        <v>467</v>
      </c>
      <c r="B83" s="62" t="s">
        <v>24</v>
      </c>
      <c r="C83" s="62" t="s">
        <v>337</v>
      </c>
      <c r="D83" s="62" t="s">
        <v>6</v>
      </c>
      <c r="E83" s="85">
        <f>E84</f>
        <v>2392285</v>
      </c>
    </row>
    <row r="84" spans="1:5" ht="20.25" customHeight="1" outlineLevel="6" x14ac:dyDescent="0.25">
      <c r="A84" s="49" t="s">
        <v>349</v>
      </c>
      <c r="B84" s="47" t="s">
        <v>24</v>
      </c>
      <c r="C84" s="47" t="s">
        <v>339</v>
      </c>
      <c r="D84" s="47" t="s">
        <v>6</v>
      </c>
      <c r="E84" s="85">
        <f>E85+E88</f>
        <v>2392285</v>
      </c>
    </row>
    <row r="85" spans="1:5" ht="37.5" outlineLevel="6" x14ac:dyDescent="0.25">
      <c r="A85" s="49" t="s">
        <v>350</v>
      </c>
      <c r="B85" s="47" t="s">
        <v>24</v>
      </c>
      <c r="C85" s="47" t="s">
        <v>351</v>
      </c>
      <c r="D85" s="47" t="s">
        <v>6</v>
      </c>
      <c r="E85" s="85">
        <f>E86</f>
        <v>2349785</v>
      </c>
    </row>
    <row r="86" spans="1:5" ht="23.25" customHeight="1" outlineLevel="6" x14ac:dyDescent="0.25">
      <c r="A86" s="46" t="s">
        <v>15</v>
      </c>
      <c r="B86" s="47" t="s">
        <v>24</v>
      </c>
      <c r="C86" s="47" t="s">
        <v>351</v>
      </c>
      <c r="D86" s="47" t="s">
        <v>16</v>
      </c>
      <c r="E86" s="85">
        <f>E87</f>
        <v>2349785</v>
      </c>
    </row>
    <row r="87" spans="1:5" ht="21.75" customHeight="1" outlineLevel="6" x14ac:dyDescent="0.25">
      <c r="A87" s="46" t="s">
        <v>17</v>
      </c>
      <c r="B87" s="47" t="s">
        <v>24</v>
      </c>
      <c r="C87" s="47" t="s">
        <v>351</v>
      </c>
      <c r="D87" s="47" t="s">
        <v>18</v>
      </c>
      <c r="E87" s="85">
        <f>1890470+459315</f>
        <v>2349785</v>
      </c>
    </row>
    <row r="88" spans="1:5" ht="21" customHeight="1" outlineLevel="6" x14ac:dyDescent="0.25">
      <c r="A88" s="49" t="s">
        <v>352</v>
      </c>
      <c r="B88" s="47" t="s">
        <v>24</v>
      </c>
      <c r="C88" s="47" t="s">
        <v>340</v>
      </c>
      <c r="D88" s="47" t="s">
        <v>6</v>
      </c>
      <c r="E88" s="85">
        <f>E89</f>
        <v>42500</v>
      </c>
    </row>
    <row r="89" spans="1:5" ht="21" customHeight="1" outlineLevel="6" x14ac:dyDescent="0.25">
      <c r="A89" s="46" t="s">
        <v>15</v>
      </c>
      <c r="B89" s="47" t="s">
        <v>24</v>
      </c>
      <c r="C89" s="47" t="s">
        <v>340</v>
      </c>
      <c r="D89" s="47" t="s">
        <v>16</v>
      </c>
      <c r="E89" s="85">
        <f>E90</f>
        <v>42500</v>
      </c>
    </row>
    <row r="90" spans="1:5" ht="21" customHeight="1" outlineLevel="6" x14ac:dyDescent="0.25">
      <c r="A90" s="46" t="s">
        <v>17</v>
      </c>
      <c r="B90" s="47" t="s">
        <v>24</v>
      </c>
      <c r="C90" s="47" t="s">
        <v>340</v>
      </c>
      <c r="D90" s="47" t="s">
        <v>18</v>
      </c>
      <c r="E90" s="85">
        <f>42500</f>
        <v>42500</v>
      </c>
    </row>
    <row r="91" spans="1:5" ht="38.25" customHeight="1" outlineLevel="6" x14ac:dyDescent="0.25">
      <c r="A91" s="79" t="s">
        <v>404</v>
      </c>
      <c r="B91" s="62" t="s">
        <v>24</v>
      </c>
      <c r="C91" s="62" t="s">
        <v>353</v>
      </c>
      <c r="D91" s="62" t="s">
        <v>6</v>
      </c>
      <c r="E91" s="85">
        <f>E92</f>
        <v>3140000</v>
      </c>
    </row>
    <row r="92" spans="1:5" ht="37.5" outlineLevel="6" x14ac:dyDescent="0.25">
      <c r="A92" s="46" t="s">
        <v>216</v>
      </c>
      <c r="B92" s="47" t="s">
        <v>24</v>
      </c>
      <c r="C92" s="47" t="s">
        <v>354</v>
      </c>
      <c r="D92" s="47" t="s">
        <v>6</v>
      </c>
      <c r="E92" s="85">
        <f>E93</f>
        <v>3140000</v>
      </c>
    </row>
    <row r="93" spans="1:5" ht="56.25" outlineLevel="6" x14ac:dyDescent="0.25">
      <c r="A93" s="46" t="s">
        <v>33</v>
      </c>
      <c r="B93" s="47" t="s">
        <v>24</v>
      </c>
      <c r="C93" s="47" t="s">
        <v>355</v>
      </c>
      <c r="D93" s="47" t="s">
        <v>6</v>
      </c>
      <c r="E93" s="85">
        <f>E94+E96</f>
        <v>3140000</v>
      </c>
    </row>
    <row r="94" spans="1:5" ht="18" customHeight="1" outlineLevel="6" x14ac:dyDescent="0.25">
      <c r="A94" s="46" t="s">
        <v>15</v>
      </c>
      <c r="B94" s="47" t="s">
        <v>24</v>
      </c>
      <c r="C94" s="47" t="s">
        <v>355</v>
      </c>
      <c r="D94" s="47" t="s">
        <v>16</v>
      </c>
      <c r="E94" s="85">
        <f>E95</f>
        <v>3000000</v>
      </c>
    </row>
    <row r="95" spans="1:5" ht="18.75" customHeight="1" outlineLevel="6" x14ac:dyDescent="0.25">
      <c r="A95" s="46" t="s">
        <v>17</v>
      </c>
      <c r="B95" s="47" t="s">
        <v>24</v>
      </c>
      <c r="C95" s="47" t="s">
        <v>355</v>
      </c>
      <c r="D95" s="47" t="s">
        <v>18</v>
      </c>
      <c r="E95" s="85">
        <f>3000000</f>
        <v>3000000</v>
      </c>
    </row>
    <row r="96" spans="1:5" outlineLevel="6" x14ac:dyDescent="0.25">
      <c r="A96" s="46" t="s">
        <v>19</v>
      </c>
      <c r="B96" s="47" t="s">
        <v>24</v>
      </c>
      <c r="C96" s="47" t="s">
        <v>355</v>
      </c>
      <c r="D96" s="47" t="s">
        <v>20</v>
      </c>
      <c r="E96" s="85">
        <f>E97</f>
        <v>140000</v>
      </c>
    </row>
    <row r="97" spans="1:5" outlineLevel="6" x14ac:dyDescent="0.25">
      <c r="A97" s="46" t="s">
        <v>21</v>
      </c>
      <c r="B97" s="47" t="s">
        <v>24</v>
      </c>
      <c r="C97" s="47" t="s">
        <v>355</v>
      </c>
      <c r="D97" s="47" t="s">
        <v>22</v>
      </c>
      <c r="E97" s="85">
        <f>140000</f>
        <v>140000</v>
      </c>
    </row>
    <row r="98" spans="1:5" outlineLevel="2" x14ac:dyDescent="0.25">
      <c r="A98" s="46" t="s">
        <v>199</v>
      </c>
      <c r="B98" s="47" t="s">
        <v>24</v>
      </c>
      <c r="C98" s="47" t="s">
        <v>128</v>
      </c>
      <c r="D98" s="47" t="s">
        <v>6</v>
      </c>
      <c r="E98" s="85">
        <f>E99+E104+E107+E110</f>
        <v>43130612.200000003</v>
      </c>
    </row>
    <row r="99" spans="1:5" ht="56.25" outlineLevel="4" x14ac:dyDescent="0.25">
      <c r="A99" s="46" t="s">
        <v>591</v>
      </c>
      <c r="B99" s="47" t="s">
        <v>24</v>
      </c>
      <c r="C99" s="47" t="s">
        <v>592</v>
      </c>
      <c r="D99" s="47" t="s">
        <v>6</v>
      </c>
      <c r="E99" s="85">
        <f>E100+E102</f>
        <v>35762809</v>
      </c>
    </row>
    <row r="100" spans="1:5" ht="75" outlineLevel="5" x14ac:dyDescent="0.25">
      <c r="A100" s="46" t="s">
        <v>11</v>
      </c>
      <c r="B100" s="47" t="s">
        <v>24</v>
      </c>
      <c r="C100" s="47" t="s">
        <v>592</v>
      </c>
      <c r="D100" s="47" t="s">
        <v>12</v>
      </c>
      <c r="E100" s="85">
        <f>E101</f>
        <v>34882443</v>
      </c>
    </row>
    <row r="101" spans="1:5" ht="17.25" customHeight="1" outlineLevel="6" x14ac:dyDescent="0.25">
      <c r="A101" s="46" t="s">
        <v>13</v>
      </c>
      <c r="B101" s="47" t="s">
        <v>24</v>
      </c>
      <c r="C101" s="47" t="s">
        <v>592</v>
      </c>
      <c r="D101" s="47" t="s">
        <v>14</v>
      </c>
      <c r="E101" s="85">
        <v>34882443</v>
      </c>
    </row>
    <row r="102" spans="1:5" ht="17.25" customHeight="1" outlineLevel="6" x14ac:dyDescent="0.25">
      <c r="A102" s="46" t="s">
        <v>15</v>
      </c>
      <c r="B102" s="47" t="s">
        <v>24</v>
      </c>
      <c r="C102" s="47" t="s">
        <v>592</v>
      </c>
      <c r="D102" s="47" t="s">
        <v>16</v>
      </c>
      <c r="E102" s="85">
        <f>E103</f>
        <v>880366</v>
      </c>
    </row>
    <row r="103" spans="1:5" ht="21" customHeight="1" outlineLevel="6" x14ac:dyDescent="0.25">
      <c r="A103" s="46" t="s">
        <v>17</v>
      </c>
      <c r="B103" s="47" t="s">
        <v>24</v>
      </c>
      <c r="C103" s="47" t="s">
        <v>592</v>
      </c>
      <c r="D103" s="47" t="s">
        <v>18</v>
      </c>
      <c r="E103" s="85">
        <v>880366</v>
      </c>
    </row>
    <row r="104" spans="1:5" ht="37.5" outlineLevel="6" x14ac:dyDescent="0.25">
      <c r="A104" s="46" t="s">
        <v>641</v>
      </c>
      <c r="B104" s="47" t="s">
        <v>24</v>
      </c>
      <c r="C104" s="47" t="s">
        <v>599</v>
      </c>
      <c r="D104" s="47" t="s">
        <v>6</v>
      </c>
      <c r="E104" s="85">
        <f>E105</f>
        <v>200000</v>
      </c>
    </row>
    <row r="105" spans="1:5" ht="16.5" customHeight="1" outlineLevel="6" x14ac:dyDescent="0.25">
      <c r="A105" s="46" t="s">
        <v>15</v>
      </c>
      <c r="B105" s="47" t="s">
        <v>24</v>
      </c>
      <c r="C105" s="47" t="s">
        <v>599</v>
      </c>
      <c r="D105" s="47" t="s">
        <v>16</v>
      </c>
      <c r="E105" s="85">
        <f>E106</f>
        <v>200000</v>
      </c>
    </row>
    <row r="106" spans="1:5" ht="20.25" customHeight="1" outlineLevel="6" x14ac:dyDescent="0.25">
      <c r="A106" s="46" t="s">
        <v>17</v>
      </c>
      <c r="B106" s="47" t="s">
        <v>24</v>
      </c>
      <c r="C106" s="47" t="s">
        <v>599</v>
      </c>
      <c r="D106" s="47" t="s">
        <v>18</v>
      </c>
      <c r="E106" s="85">
        <f>200000</f>
        <v>200000</v>
      </c>
    </row>
    <row r="107" spans="1:5" ht="21" customHeight="1" outlineLevel="6" x14ac:dyDescent="0.25">
      <c r="A107" s="46" t="s">
        <v>631</v>
      </c>
      <c r="B107" s="47" t="s">
        <v>24</v>
      </c>
      <c r="C107" s="47" t="s">
        <v>273</v>
      </c>
      <c r="D107" s="47" t="s">
        <v>6</v>
      </c>
      <c r="E107" s="85">
        <f>E108</f>
        <v>100000</v>
      </c>
    </row>
    <row r="108" spans="1:5" ht="19.5" customHeight="1" outlineLevel="6" x14ac:dyDescent="0.25">
      <c r="A108" s="46" t="s">
        <v>15</v>
      </c>
      <c r="B108" s="47" t="s">
        <v>24</v>
      </c>
      <c r="C108" s="47" t="s">
        <v>273</v>
      </c>
      <c r="D108" s="47" t="s">
        <v>16</v>
      </c>
      <c r="E108" s="85">
        <f>E109</f>
        <v>100000</v>
      </c>
    </row>
    <row r="109" spans="1:5" ht="20.25" customHeight="1" outlineLevel="6" x14ac:dyDescent="0.25">
      <c r="A109" s="46" t="s">
        <v>17</v>
      </c>
      <c r="B109" s="47" t="s">
        <v>24</v>
      </c>
      <c r="C109" s="47" t="s">
        <v>273</v>
      </c>
      <c r="D109" s="47" t="s">
        <v>18</v>
      </c>
      <c r="E109" s="85">
        <f>100000</f>
        <v>100000</v>
      </c>
    </row>
    <row r="110" spans="1:5" outlineLevel="6" x14ac:dyDescent="0.25">
      <c r="A110" s="46" t="s">
        <v>293</v>
      </c>
      <c r="B110" s="47" t="s">
        <v>24</v>
      </c>
      <c r="C110" s="47" t="s">
        <v>292</v>
      </c>
      <c r="D110" s="47" t="s">
        <v>6</v>
      </c>
      <c r="E110" s="85">
        <f>E111+E134+E114+E119+E124+E129</f>
        <v>7067803.2000000002</v>
      </c>
    </row>
    <row r="111" spans="1:5" outlineLevel="6" x14ac:dyDescent="0.25">
      <c r="A111" s="46" t="s">
        <v>707</v>
      </c>
      <c r="B111" s="47" t="s">
        <v>24</v>
      </c>
      <c r="C111" s="47" t="s">
        <v>725</v>
      </c>
      <c r="D111" s="47" t="s">
        <v>6</v>
      </c>
      <c r="E111" s="85">
        <f>E112</f>
        <v>307152</v>
      </c>
    </row>
    <row r="112" spans="1:5" ht="37.5" outlineLevel="6" x14ac:dyDescent="0.25">
      <c r="A112" s="46" t="s">
        <v>15</v>
      </c>
      <c r="B112" s="47" t="s">
        <v>24</v>
      </c>
      <c r="C112" s="47" t="s">
        <v>725</v>
      </c>
      <c r="D112" s="47" t="s">
        <v>16</v>
      </c>
      <c r="E112" s="85">
        <f>E113</f>
        <v>307152</v>
      </c>
    </row>
    <row r="113" spans="1:5" ht="37.5" outlineLevel="6" x14ac:dyDescent="0.25">
      <c r="A113" s="46" t="s">
        <v>17</v>
      </c>
      <c r="B113" s="47" t="s">
        <v>24</v>
      </c>
      <c r="C113" s="47" t="s">
        <v>725</v>
      </c>
      <c r="D113" s="47" t="s">
        <v>18</v>
      </c>
      <c r="E113" s="85">
        <v>307152</v>
      </c>
    </row>
    <row r="114" spans="1:5" ht="56.25" outlineLevel="4" x14ac:dyDescent="0.25">
      <c r="A114" s="29" t="s">
        <v>445</v>
      </c>
      <c r="B114" s="47" t="s">
        <v>24</v>
      </c>
      <c r="C114" s="47" t="s">
        <v>303</v>
      </c>
      <c r="D114" s="47" t="s">
        <v>6</v>
      </c>
      <c r="E114" s="85">
        <f>E115+E117</f>
        <v>1361162</v>
      </c>
    </row>
    <row r="115" spans="1:5" ht="38.25" customHeight="1" outlineLevel="5" x14ac:dyDescent="0.25">
      <c r="A115" s="46" t="s">
        <v>11</v>
      </c>
      <c r="B115" s="47" t="s">
        <v>24</v>
      </c>
      <c r="C115" s="47" t="s">
        <v>303</v>
      </c>
      <c r="D115" s="47" t="s">
        <v>12</v>
      </c>
      <c r="E115" s="85">
        <f>E116</f>
        <v>1346162</v>
      </c>
    </row>
    <row r="116" spans="1:5" ht="18.75" customHeight="1" outlineLevel="6" x14ac:dyDescent="0.25">
      <c r="A116" s="46" t="s">
        <v>13</v>
      </c>
      <c r="B116" s="47" t="s">
        <v>24</v>
      </c>
      <c r="C116" s="47" t="s">
        <v>303</v>
      </c>
      <c r="D116" s="47" t="s">
        <v>14</v>
      </c>
      <c r="E116" s="85">
        <v>1346162</v>
      </c>
    </row>
    <row r="117" spans="1:5" ht="16.5" customHeight="1" outlineLevel="5" x14ac:dyDescent="0.25">
      <c r="A117" s="46" t="s">
        <v>15</v>
      </c>
      <c r="B117" s="47" t="s">
        <v>24</v>
      </c>
      <c r="C117" s="47" t="s">
        <v>303</v>
      </c>
      <c r="D117" s="47" t="s">
        <v>16</v>
      </c>
      <c r="E117" s="85">
        <f>E118</f>
        <v>15000</v>
      </c>
    </row>
    <row r="118" spans="1:5" ht="20.25" customHeight="1" outlineLevel="6" x14ac:dyDescent="0.25">
      <c r="A118" s="46" t="s">
        <v>17</v>
      </c>
      <c r="B118" s="47" t="s">
        <v>24</v>
      </c>
      <c r="C118" s="47" t="s">
        <v>303</v>
      </c>
      <c r="D118" s="47" t="s">
        <v>18</v>
      </c>
      <c r="E118" s="85">
        <f>15000</f>
        <v>15000</v>
      </c>
    </row>
    <row r="119" spans="1:5" outlineLevel="4" x14ac:dyDescent="0.25">
      <c r="A119" s="29" t="s">
        <v>717</v>
      </c>
      <c r="B119" s="47" t="s">
        <v>24</v>
      </c>
      <c r="C119" s="47" t="s">
        <v>726</v>
      </c>
      <c r="D119" s="47" t="s">
        <v>6</v>
      </c>
      <c r="E119" s="85">
        <f>E120+E122</f>
        <v>1998463</v>
      </c>
    </row>
    <row r="120" spans="1:5" ht="75" outlineLevel="5" x14ac:dyDescent="0.25">
      <c r="A120" s="46" t="s">
        <v>11</v>
      </c>
      <c r="B120" s="47" t="s">
        <v>24</v>
      </c>
      <c r="C120" s="47" t="s">
        <v>726</v>
      </c>
      <c r="D120" s="47" t="s">
        <v>12</v>
      </c>
      <c r="E120" s="85">
        <f>E121</f>
        <v>1983463</v>
      </c>
    </row>
    <row r="121" spans="1:5" ht="19.5" customHeight="1" outlineLevel="6" x14ac:dyDescent="0.25">
      <c r="A121" s="46" t="s">
        <v>13</v>
      </c>
      <c r="B121" s="47" t="s">
        <v>24</v>
      </c>
      <c r="C121" s="47" t="s">
        <v>726</v>
      </c>
      <c r="D121" s="47" t="s">
        <v>14</v>
      </c>
      <c r="E121" s="85">
        <v>1983463</v>
      </c>
    </row>
    <row r="122" spans="1:5" ht="19.5" customHeight="1" outlineLevel="5" x14ac:dyDescent="0.25">
      <c r="A122" s="46" t="s">
        <v>15</v>
      </c>
      <c r="B122" s="47" t="s">
        <v>24</v>
      </c>
      <c r="C122" s="47" t="s">
        <v>726</v>
      </c>
      <c r="D122" s="47" t="s">
        <v>16</v>
      </c>
      <c r="E122" s="85">
        <f>E123</f>
        <v>15000</v>
      </c>
    </row>
    <row r="123" spans="1:5" ht="19.5" customHeight="1" outlineLevel="6" x14ac:dyDescent="0.25">
      <c r="A123" s="46" t="s">
        <v>17</v>
      </c>
      <c r="B123" s="47" t="s">
        <v>24</v>
      </c>
      <c r="C123" s="47" t="s">
        <v>726</v>
      </c>
      <c r="D123" s="47" t="s">
        <v>18</v>
      </c>
      <c r="E123" s="85">
        <f>15000</f>
        <v>15000</v>
      </c>
    </row>
    <row r="124" spans="1:5" ht="38.25" customHeight="1" outlineLevel="4" x14ac:dyDescent="0.25">
      <c r="A124" s="29" t="s">
        <v>406</v>
      </c>
      <c r="B124" s="47" t="s">
        <v>24</v>
      </c>
      <c r="C124" s="47" t="s">
        <v>304</v>
      </c>
      <c r="D124" s="47" t="s">
        <v>6</v>
      </c>
      <c r="E124" s="85">
        <f>E125+E127</f>
        <v>794861</v>
      </c>
    </row>
    <row r="125" spans="1:5" ht="75" outlineLevel="5" x14ac:dyDescent="0.25">
      <c r="A125" s="46" t="s">
        <v>11</v>
      </c>
      <c r="B125" s="47" t="s">
        <v>24</v>
      </c>
      <c r="C125" s="47" t="s">
        <v>304</v>
      </c>
      <c r="D125" s="47" t="s">
        <v>12</v>
      </c>
      <c r="E125" s="85">
        <f>E126</f>
        <v>749861</v>
      </c>
    </row>
    <row r="126" spans="1:5" ht="19.5" customHeight="1" outlineLevel="6" x14ac:dyDescent="0.25">
      <c r="A126" s="46" t="s">
        <v>13</v>
      </c>
      <c r="B126" s="47" t="s">
        <v>24</v>
      </c>
      <c r="C126" s="47" t="s">
        <v>304</v>
      </c>
      <c r="D126" s="47" t="s">
        <v>14</v>
      </c>
      <c r="E126" s="85">
        <v>749861</v>
      </c>
    </row>
    <row r="127" spans="1:5" ht="19.5" customHeight="1" outlineLevel="5" x14ac:dyDescent="0.25">
      <c r="A127" s="46" t="s">
        <v>15</v>
      </c>
      <c r="B127" s="47" t="s">
        <v>24</v>
      </c>
      <c r="C127" s="47" t="s">
        <v>304</v>
      </c>
      <c r="D127" s="47" t="s">
        <v>16</v>
      </c>
      <c r="E127" s="85">
        <f>E128</f>
        <v>45000</v>
      </c>
    </row>
    <row r="128" spans="1:5" ht="19.5" customHeight="1" outlineLevel="6" x14ac:dyDescent="0.25">
      <c r="A128" s="46" t="s">
        <v>17</v>
      </c>
      <c r="B128" s="47" t="s">
        <v>24</v>
      </c>
      <c r="C128" s="47" t="s">
        <v>304</v>
      </c>
      <c r="D128" s="47" t="s">
        <v>18</v>
      </c>
      <c r="E128" s="85">
        <v>45000</v>
      </c>
    </row>
    <row r="129" spans="1:5" ht="37.5" outlineLevel="6" x14ac:dyDescent="0.25">
      <c r="A129" s="46" t="s">
        <v>432</v>
      </c>
      <c r="B129" s="47" t="s">
        <v>24</v>
      </c>
      <c r="C129" s="47" t="s">
        <v>433</v>
      </c>
      <c r="D129" s="47" t="s">
        <v>6</v>
      </c>
      <c r="E129" s="85">
        <f>E130+E132</f>
        <v>1865848</v>
      </c>
    </row>
    <row r="130" spans="1:5" ht="75" outlineLevel="6" x14ac:dyDescent="0.25">
      <c r="A130" s="46" t="s">
        <v>11</v>
      </c>
      <c r="B130" s="47" t="s">
        <v>24</v>
      </c>
      <c r="C130" s="47" t="s">
        <v>433</v>
      </c>
      <c r="D130" s="47" t="s">
        <v>12</v>
      </c>
      <c r="E130" s="85">
        <f>E131</f>
        <v>1708248</v>
      </c>
    </row>
    <row r="131" spans="1:5" ht="17.25" customHeight="1" outlineLevel="6" x14ac:dyDescent="0.25">
      <c r="A131" s="46" t="s">
        <v>13</v>
      </c>
      <c r="B131" s="47" t="s">
        <v>24</v>
      </c>
      <c r="C131" s="47" t="s">
        <v>433</v>
      </c>
      <c r="D131" s="47" t="s">
        <v>14</v>
      </c>
      <c r="E131" s="85">
        <v>1708248</v>
      </c>
    </row>
    <row r="132" spans="1:5" ht="17.25" customHeight="1" outlineLevel="6" x14ac:dyDescent="0.25">
      <c r="A132" s="46" t="s">
        <v>15</v>
      </c>
      <c r="B132" s="47" t="s">
        <v>24</v>
      </c>
      <c r="C132" s="47" t="s">
        <v>433</v>
      </c>
      <c r="D132" s="47" t="s">
        <v>16</v>
      </c>
      <c r="E132" s="85">
        <f>E133</f>
        <v>157600</v>
      </c>
    </row>
    <row r="133" spans="1:5" ht="17.25" customHeight="1" outlineLevel="6" x14ac:dyDescent="0.25">
      <c r="A133" s="46" t="s">
        <v>17</v>
      </c>
      <c r="B133" s="47" t="s">
        <v>24</v>
      </c>
      <c r="C133" s="47" t="s">
        <v>433</v>
      </c>
      <c r="D133" s="47" t="s">
        <v>18</v>
      </c>
      <c r="E133" s="85">
        <f>157600</f>
        <v>157600</v>
      </c>
    </row>
    <row r="134" spans="1:5" ht="56.25" outlineLevel="6" x14ac:dyDescent="0.25">
      <c r="A134" s="29" t="s">
        <v>405</v>
      </c>
      <c r="B134" s="47" t="s">
        <v>24</v>
      </c>
      <c r="C134" s="47" t="s">
        <v>314</v>
      </c>
      <c r="D134" s="47" t="s">
        <v>6</v>
      </c>
      <c r="E134" s="85">
        <f>E135+E137</f>
        <v>740317.2</v>
      </c>
    </row>
    <row r="135" spans="1:5" ht="75" outlineLevel="6" x14ac:dyDescent="0.25">
      <c r="A135" s="46" t="s">
        <v>11</v>
      </c>
      <c r="B135" s="47" t="s">
        <v>24</v>
      </c>
      <c r="C135" s="47" t="s">
        <v>314</v>
      </c>
      <c r="D135" s="47" t="s">
        <v>12</v>
      </c>
      <c r="E135" s="85">
        <f>E136</f>
        <v>680317.2</v>
      </c>
    </row>
    <row r="136" spans="1:5" ht="19.5" customHeight="1" outlineLevel="6" x14ac:dyDescent="0.25">
      <c r="A136" s="46" t="s">
        <v>13</v>
      </c>
      <c r="B136" s="47" t="s">
        <v>24</v>
      </c>
      <c r="C136" s="47" t="s">
        <v>314</v>
      </c>
      <c r="D136" s="47" t="s">
        <v>14</v>
      </c>
      <c r="E136" s="85">
        <v>680317.2</v>
      </c>
    </row>
    <row r="137" spans="1:5" ht="37.5" outlineLevel="6" x14ac:dyDescent="0.25">
      <c r="A137" s="46" t="s">
        <v>15</v>
      </c>
      <c r="B137" s="47" t="s">
        <v>24</v>
      </c>
      <c r="C137" s="47" t="s">
        <v>314</v>
      </c>
      <c r="D137" s="47" t="s">
        <v>16</v>
      </c>
      <c r="E137" s="85">
        <f>E138</f>
        <v>60000</v>
      </c>
    </row>
    <row r="138" spans="1:5" ht="37.5" outlineLevel="6" x14ac:dyDescent="0.25">
      <c r="A138" s="46" t="s">
        <v>17</v>
      </c>
      <c r="B138" s="47" t="s">
        <v>24</v>
      </c>
      <c r="C138" s="47" t="s">
        <v>314</v>
      </c>
      <c r="D138" s="47" t="s">
        <v>18</v>
      </c>
      <c r="E138" s="85">
        <v>60000</v>
      </c>
    </row>
    <row r="139" spans="1:5" ht="22.5" customHeight="1" outlineLevel="6" x14ac:dyDescent="0.25">
      <c r="A139" s="44" t="s">
        <v>727</v>
      </c>
      <c r="B139" s="45" t="s">
        <v>26</v>
      </c>
      <c r="C139" s="45" t="s">
        <v>127</v>
      </c>
      <c r="D139" s="45" t="s">
        <v>6</v>
      </c>
      <c r="E139" s="85">
        <f>E140</f>
        <v>1334332</v>
      </c>
    </row>
    <row r="140" spans="1:5" ht="22.5" customHeight="1" outlineLevel="6" x14ac:dyDescent="0.25">
      <c r="A140" s="46" t="s">
        <v>728</v>
      </c>
      <c r="B140" s="47" t="s">
        <v>729</v>
      </c>
      <c r="C140" s="47" t="s">
        <v>127</v>
      </c>
      <c r="D140" s="47" t="s">
        <v>6</v>
      </c>
      <c r="E140" s="85">
        <f>E141</f>
        <v>1334332</v>
      </c>
    </row>
    <row r="141" spans="1:5" outlineLevel="6" x14ac:dyDescent="0.25">
      <c r="A141" s="46" t="s">
        <v>199</v>
      </c>
      <c r="B141" s="47" t="s">
        <v>729</v>
      </c>
      <c r="C141" s="47" t="s">
        <v>128</v>
      </c>
      <c r="D141" s="47" t="s">
        <v>6</v>
      </c>
      <c r="E141" s="85">
        <f>E142</f>
        <v>1334332</v>
      </c>
    </row>
    <row r="142" spans="1:5" outlineLevel="6" x14ac:dyDescent="0.25">
      <c r="A142" s="46" t="s">
        <v>293</v>
      </c>
      <c r="B142" s="47" t="s">
        <v>729</v>
      </c>
      <c r="C142" s="47" t="s">
        <v>292</v>
      </c>
      <c r="D142" s="47" t="s">
        <v>6</v>
      </c>
      <c r="E142" s="85">
        <f>E143</f>
        <v>1334332</v>
      </c>
    </row>
    <row r="143" spans="1:5" ht="37.5" outlineLevel="6" x14ac:dyDescent="0.25">
      <c r="A143" s="80" t="s">
        <v>730</v>
      </c>
      <c r="B143" s="47" t="s">
        <v>729</v>
      </c>
      <c r="C143" s="47" t="s">
        <v>731</v>
      </c>
      <c r="D143" s="47" t="s">
        <v>6</v>
      </c>
      <c r="E143" s="85">
        <f>E144</f>
        <v>1334332</v>
      </c>
    </row>
    <row r="144" spans="1:5" ht="75" outlineLevel="6" x14ac:dyDescent="0.25">
      <c r="A144" s="46" t="s">
        <v>11</v>
      </c>
      <c r="B144" s="47" t="s">
        <v>729</v>
      </c>
      <c r="C144" s="47" t="s">
        <v>731</v>
      </c>
      <c r="D144" s="47" t="s">
        <v>12</v>
      </c>
      <c r="E144" s="85">
        <f>E145</f>
        <v>1334332</v>
      </c>
    </row>
    <row r="145" spans="1:5" outlineLevel="6" x14ac:dyDescent="0.25">
      <c r="A145" s="46" t="s">
        <v>35</v>
      </c>
      <c r="B145" s="47" t="s">
        <v>729</v>
      </c>
      <c r="C145" s="47" t="s">
        <v>731</v>
      </c>
      <c r="D145" s="47" t="s">
        <v>36</v>
      </c>
      <c r="E145" s="85">
        <v>1334332</v>
      </c>
    </row>
    <row r="146" spans="1:5" s="3" customFormat="1" ht="19.5" customHeight="1" x14ac:dyDescent="0.25">
      <c r="A146" s="46" t="s">
        <v>42</v>
      </c>
      <c r="B146" s="45" t="s">
        <v>43</v>
      </c>
      <c r="C146" s="45" t="s">
        <v>127</v>
      </c>
      <c r="D146" s="45" t="s">
        <v>6</v>
      </c>
      <c r="E146" s="89">
        <f>E147+E152</f>
        <v>440000</v>
      </c>
    </row>
    <row r="147" spans="1:5" ht="37.5" outlineLevel="1" x14ac:dyDescent="0.25">
      <c r="A147" s="46" t="s">
        <v>44</v>
      </c>
      <c r="B147" s="47" t="s">
        <v>45</v>
      </c>
      <c r="C147" s="47" t="s">
        <v>127</v>
      </c>
      <c r="D147" s="47" t="s">
        <v>6</v>
      </c>
      <c r="E147" s="85">
        <f>E148</f>
        <v>100000</v>
      </c>
    </row>
    <row r="148" spans="1:5" outlineLevel="3" x14ac:dyDescent="0.25">
      <c r="A148" s="46" t="s">
        <v>199</v>
      </c>
      <c r="B148" s="47" t="s">
        <v>45</v>
      </c>
      <c r="C148" s="47" t="s">
        <v>128</v>
      </c>
      <c r="D148" s="47" t="s">
        <v>6</v>
      </c>
      <c r="E148" s="85">
        <f>E149</f>
        <v>100000</v>
      </c>
    </row>
    <row r="149" spans="1:5" ht="19.5" customHeight="1" outlineLevel="4" x14ac:dyDescent="0.25">
      <c r="A149" s="46" t="s">
        <v>46</v>
      </c>
      <c r="B149" s="47" t="s">
        <v>45</v>
      </c>
      <c r="C149" s="47" t="s">
        <v>134</v>
      </c>
      <c r="D149" s="47" t="s">
        <v>6</v>
      </c>
      <c r="E149" s="85">
        <f>E150</f>
        <v>100000</v>
      </c>
    </row>
    <row r="150" spans="1:5" ht="17.25" customHeight="1" outlineLevel="5" x14ac:dyDescent="0.25">
      <c r="A150" s="46" t="s">
        <v>15</v>
      </c>
      <c r="B150" s="47" t="s">
        <v>45</v>
      </c>
      <c r="C150" s="47" t="s">
        <v>134</v>
      </c>
      <c r="D150" s="47" t="s">
        <v>16</v>
      </c>
      <c r="E150" s="85">
        <f>E151</f>
        <v>100000</v>
      </c>
    </row>
    <row r="151" spans="1:5" ht="18.75" customHeight="1" outlineLevel="6" x14ac:dyDescent="0.25">
      <c r="A151" s="46" t="s">
        <v>17</v>
      </c>
      <c r="B151" s="47" t="s">
        <v>45</v>
      </c>
      <c r="C151" s="47" t="s">
        <v>134</v>
      </c>
      <c r="D151" s="47" t="s">
        <v>18</v>
      </c>
      <c r="E151" s="85">
        <v>100000</v>
      </c>
    </row>
    <row r="152" spans="1:5" outlineLevel="6" x14ac:dyDescent="0.25">
      <c r="A152" s="46" t="s">
        <v>601</v>
      </c>
      <c r="B152" s="47" t="s">
        <v>602</v>
      </c>
      <c r="C152" s="47" t="s">
        <v>127</v>
      </c>
      <c r="D152" s="47" t="s">
        <v>6</v>
      </c>
      <c r="E152" s="85">
        <f>E153</f>
        <v>340000</v>
      </c>
    </row>
    <row r="153" spans="1:5" ht="37.5" outlineLevel="6" x14ac:dyDescent="0.25">
      <c r="A153" s="46" t="s">
        <v>133</v>
      </c>
      <c r="B153" s="47" t="s">
        <v>602</v>
      </c>
      <c r="C153" s="47" t="s">
        <v>128</v>
      </c>
      <c r="D153" s="47" t="s">
        <v>6</v>
      </c>
      <c r="E153" s="85">
        <f>E154</f>
        <v>340000</v>
      </c>
    </row>
    <row r="154" spans="1:5" ht="37.5" outlineLevel="6" x14ac:dyDescent="0.25">
      <c r="A154" s="46" t="s">
        <v>603</v>
      </c>
      <c r="B154" s="47" t="s">
        <v>602</v>
      </c>
      <c r="C154" s="47" t="s">
        <v>604</v>
      </c>
      <c r="D154" s="47" t="s">
        <v>6</v>
      </c>
      <c r="E154" s="85">
        <f>E155</f>
        <v>340000</v>
      </c>
    </row>
    <row r="155" spans="1:5" ht="37.5" outlineLevel="6" x14ac:dyDescent="0.25">
      <c r="A155" s="46" t="s">
        <v>15</v>
      </c>
      <c r="B155" s="47" t="s">
        <v>602</v>
      </c>
      <c r="C155" s="47" t="s">
        <v>604</v>
      </c>
      <c r="D155" s="47" t="s">
        <v>16</v>
      </c>
      <c r="E155" s="85">
        <f>E156</f>
        <v>340000</v>
      </c>
    </row>
    <row r="156" spans="1:5" ht="37.5" outlineLevel="6" x14ac:dyDescent="0.25">
      <c r="A156" s="46" t="s">
        <v>17</v>
      </c>
      <c r="B156" s="47" t="s">
        <v>602</v>
      </c>
      <c r="C156" s="47" t="s">
        <v>604</v>
      </c>
      <c r="D156" s="47" t="s">
        <v>18</v>
      </c>
      <c r="E156" s="85">
        <v>340000</v>
      </c>
    </row>
    <row r="157" spans="1:5" s="3" customFormat="1" x14ac:dyDescent="0.25">
      <c r="A157" s="46" t="s">
        <v>120</v>
      </c>
      <c r="B157" s="45" t="s">
        <v>47</v>
      </c>
      <c r="C157" s="45" t="s">
        <v>127</v>
      </c>
      <c r="D157" s="45" t="s">
        <v>6</v>
      </c>
      <c r="E157" s="89">
        <f>E158+E164+E170+E182</f>
        <v>37350514.170000002</v>
      </c>
    </row>
    <row r="158" spans="1:5" s="3" customFormat="1" x14ac:dyDescent="0.25">
      <c r="A158" s="46" t="s">
        <v>122</v>
      </c>
      <c r="B158" s="47" t="s">
        <v>123</v>
      </c>
      <c r="C158" s="47" t="s">
        <v>127</v>
      </c>
      <c r="D158" s="47" t="s">
        <v>6</v>
      </c>
      <c r="E158" s="85">
        <f>E159</f>
        <v>324127.09000000003</v>
      </c>
    </row>
    <row r="159" spans="1:5" s="3" customFormat="1" x14ac:dyDescent="0.25">
      <c r="A159" s="46" t="s">
        <v>199</v>
      </c>
      <c r="B159" s="47" t="s">
        <v>123</v>
      </c>
      <c r="C159" s="47" t="s">
        <v>128</v>
      </c>
      <c r="D159" s="47" t="s">
        <v>6</v>
      </c>
      <c r="E159" s="85">
        <f>E160</f>
        <v>324127.09000000003</v>
      </c>
    </row>
    <row r="160" spans="1:5" s="3" customFormat="1" x14ac:dyDescent="0.25">
      <c r="A160" s="46" t="s">
        <v>293</v>
      </c>
      <c r="B160" s="47" t="s">
        <v>123</v>
      </c>
      <c r="C160" s="47" t="s">
        <v>292</v>
      </c>
      <c r="D160" s="47" t="s">
        <v>6</v>
      </c>
      <c r="E160" s="85">
        <f>E161</f>
        <v>324127.09000000003</v>
      </c>
    </row>
    <row r="161" spans="1:5" s="3" customFormat="1" ht="55.5" customHeight="1" x14ac:dyDescent="0.25">
      <c r="A161" s="49" t="s">
        <v>407</v>
      </c>
      <c r="B161" s="47" t="s">
        <v>123</v>
      </c>
      <c r="C161" s="47" t="s">
        <v>302</v>
      </c>
      <c r="D161" s="47" t="s">
        <v>6</v>
      </c>
      <c r="E161" s="85">
        <f>E162</f>
        <v>324127.09000000003</v>
      </c>
    </row>
    <row r="162" spans="1:5" s="3" customFormat="1" ht="18.75" customHeight="1" x14ac:dyDescent="0.25">
      <c r="A162" s="46" t="s">
        <v>15</v>
      </c>
      <c r="B162" s="47" t="s">
        <v>123</v>
      </c>
      <c r="C162" s="47" t="s">
        <v>302</v>
      </c>
      <c r="D162" s="47" t="s">
        <v>16</v>
      </c>
      <c r="E162" s="85">
        <f>E163</f>
        <v>324127.09000000003</v>
      </c>
    </row>
    <row r="163" spans="1:5" s="3" customFormat="1" ht="18" customHeight="1" x14ac:dyDescent="0.25">
      <c r="A163" s="46" t="s">
        <v>17</v>
      </c>
      <c r="B163" s="47" t="s">
        <v>123</v>
      </c>
      <c r="C163" s="47" t="s">
        <v>302</v>
      </c>
      <c r="D163" s="47" t="s">
        <v>18</v>
      </c>
      <c r="E163" s="85">
        <v>324127.09000000003</v>
      </c>
    </row>
    <row r="164" spans="1:5" s="3" customFormat="1" x14ac:dyDescent="0.25">
      <c r="A164" s="46" t="s">
        <v>309</v>
      </c>
      <c r="B164" s="47" t="s">
        <v>310</v>
      </c>
      <c r="C164" s="47" t="s">
        <v>127</v>
      </c>
      <c r="D164" s="47" t="s">
        <v>6</v>
      </c>
      <c r="E164" s="85">
        <f>E165</f>
        <v>3387.08</v>
      </c>
    </row>
    <row r="165" spans="1:5" s="3" customFormat="1" ht="21" customHeight="1" x14ac:dyDescent="0.25">
      <c r="A165" s="46" t="s">
        <v>133</v>
      </c>
      <c r="B165" s="47" t="s">
        <v>310</v>
      </c>
      <c r="C165" s="47" t="s">
        <v>128</v>
      </c>
      <c r="D165" s="47" t="s">
        <v>6</v>
      </c>
      <c r="E165" s="85">
        <f>E166</f>
        <v>3387.08</v>
      </c>
    </row>
    <row r="166" spans="1:5" s="3" customFormat="1" x14ac:dyDescent="0.25">
      <c r="A166" s="46" t="s">
        <v>293</v>
      </c>
      <c r="B166" s="47" t="s">
        <v>310</v>
      </c>
      <c r="C166" s="47" t="s">
        <v>292</v>
      </c>
      <c r="D166" s="47" t="s">
        <v>6</v>
      </c>
      <c r="E166" s="85">
        <f>E167</f>
        <v>3387.08</v>
      </c>
    </row>
    <row r="167" spans="1:5" s="3" customFormat="1" ht="76.5" customHeight="1" x14ac:dyDescent="0.25">
      <c r="A167" s="29" t="s">
        <v>409</v>
      </c>
      <c r="B167" s="47" t="s">
        <v>310</v>
      </c>
      <c r="C167" s="47" t="s">
        <v>408</v>
      </c>
      <c r="D167" s="47" t="s">
        <v>6</v>
      </c>
      <c r="E167" s="85">
        <f>E168</f>
        <v>3387.08</v>
      </c>
    </row>
    <row r="168" spans="1:5" s="3" customFormat="1" ht="17.25" customHeight="1" x14ac:dyDescent="0.25">
      <c r="A168" s="46" t="s">
        <v>15</v>
      </c>
      <c r="B168" s="47" t="s">
        <v>310</v>
      </c>
      <c r="C168" s="47" t="s">
        <v>408</v>
      </c>
      <c r="D168" s="47" t="s">
        <v>16</v>
      </c>
      <c r="E168" s="85">
        <f>E169</f>
        <v>3387.08</v>
      </c>
    </row>
    <row r="169" spans="1:5" s="3" customFormat="1" ht="21" customHeight="1" x14ac:dyDescent="0.25">
      <c r="A169" s="46" t="s">
        <v>17</v>
      </c>
      <c r="B169" s="47" t="s">
        <v>310</v>
      </c>
      <c r="C169" s="47" t="s">
        <v>408</v>
      </c>
      <c r="D169" s="47" t="s">
        <v>18</v>
      </c>
      <c r="E169" s="85">
        <v>3387.08</v>
      </c>
    </row>
    <row r="170" spans="1:5" outlineLevel="6" x14ac:dyDescent="0.25">
      <c r="A170" s="46" t="s">
        <v>50</v>
      </c>
      <c r="B170" s="47" t="s">
        <v>51</v>
      </c>
      <c r="C170" s="47" t="s">
        <v>127</v>
      </c>
      <c r="D170" s="47" t="s">
        <v>6</v>
      </c>
      <c r="E170" s="85">
        <f>E171</f>
        <v>36403000</v>
      </c>
    </row>
    <row r="171" spans="1:5" ht="41.25" customHeight="1" outlineLevel="6" x14ac:dyDescent="0.25">
      <c r="A171" s="79" t="s">
        <v>356</v>
      </c>
      <c r="B171" s="62" t="s">
        <v>51</v>
      </c>
      <c r="C171" s="62" t="s">
        <v>357</v>
      </c>
      <c r="D171" s="62" t="s">
        <v>6</v>
      </c>
      <c r="E171" s="85">
        <f>E172</f>
        <v>36403000</v>
      </c>
    </row>
    <row r="172" spans="1:5" ht="19.5" customHeight="1" outlineLevel="6" x14ac:dyDescent="0.25">
      <c r="A172" s="46" t="s">
        <v>358</v>
      </c>
      <c r="B172" s="47" t="s">
        <v>51</v>
      </c>
      <c r="C172" s="47" t="s">
        <v>359</v>
      </c>
      <c r="D172" s="47" t="s">
        <v>6</v>
      </c>
      <c r="E172" s="85">
        <f>E173+E176+E179</f>
        <v>36403000</v>
      </c>
    </row>
    <row r="173" spans="1:5" ht="39.75" customHeight="1" outlineLevel="6" x14ac:dyDescent="0.25">
      <c r="A173" s="82" t="s">
        <v>360</v>
      </c>
      <c r="B173" s="47" t="s">
        <v>51</v>
      </c>
      <c r="C173" s="47" t="s">
        <v>361</v>
      </c>
      <c r="D173" s="47" t="s">
        <v>6</v>
      </c>
      <c r="E173" s="85">
        <f>E174</f>
        <v>11103000</v>
      </c>
    </row>
    <row r="174" spans="1:5" ht="18" customHeight="1" outlineLevel="6" x14ac:dyDescent="0.25">
      <c r="A174" s="46" t="s">
        <v>15</v>
      </c>
      <c r="B174" s="47" t="s">
        <v>51</v>
      </c>
      <c r="C174" s="47" t="s">
        <v>361</v>
      </c>
      <c r="D174" s="47" t="s">
        <v>16</v>
      </c>
      <c r="E174" s="85">
        <f>E175</f>
        <v>11103000</v>
      </c>
    </row>
    <row r="175" spans="1:5" ht="21" customHeight="1" outlineLevel="6" x14ac:dyDescent="0.25">
      <c r="A175" s="46" t="s">
        <v>17</v>
      </c>
      <c r="B175" s="47" t="s">
        <v>51</v>
      </c>
      <c r="C175" s="47" t="s">
        <v>361</v>
      </c>
      <c r="D175" s="47" t="s">
        <v>18</v>
      </c>
      <c r="E175" s="85">
        <f>11103000</f>
        <v>11103000</v>
      </c>
    </row>
    <row r="176" spans="1:5" ht="75" outlineLevel="6" x14ac:dyDescent="0.25">
      <c r="A176" s="46" t="s">
        <v>704</v>
      </c>
      <c r="B176" s="47" t="s">
        <v>51</v>
      </c>
      <c r="C176" s="47" t="s">
        <v>732</v>
      </c>
      <c r="D176" s="47" t="s">
        <v>6</v>
      </c>
      <c r="E176" s="85">
        <f>E177</f>
        <v>25000000</v>
      </c>
    </row>
    <row r="177" spans="1:5" ht="37.5" outlineLevel="6" x14ac:dyDescent="0.25">
      <c r="A177" s="46" t="s">
        <v>15</v>
      </c>
      <c r="B177" s="47" t="s">
        <v>51</v>
      </c>
      <c r="C177" s="47" t="s">
        <v>732</v>
      </c>
      <c r="D177" s="47" t="s">
        <v>16</v>
      </c>
      <c r="E177" s="85">
        <f>E178</f>
        <v>25000000</v>
      </c>
    </row>
    <row r="178" spans="1:5" ht="37.5" outlineLevel="6" x14ac:dyDescent="0.25">
      <c r="A178" s="46" t="s">
        <v>17</v>
      </c>
      <c r="B178" s="47" t="s">
        <v>51</v>
      </c>
      <c r="C178" s="47" t="s">
        <v>732</v>
      </c>
      <c r="D178" s="47" t="s">
        <v>18</v>
      </c>
      <c r="E178" s="85">
        <v>25000000</v>
      </c>
    </row>
    <row r="179" spans="1:5" ht="37.5" outlineLevel="6" x14ac:dyDescent="0.25">
      <c r="A179" s="46" t="s">
        <v>296</v>
      </c>
      <c r="B179" s="47" t="s">
        <v>51</v>
      </c>
      <c r="C179" s="47" t="s">
        <v>435</v>
      </c>
      <c r="D179" s="47" t="s">
        <v>6</v>
      </c>
      <c r="E179" s="85">
        <f>E180</f>
        <v>300000</v>
      </c>
    </row>
    <row r="180" spans="1:5" ht="17.25" customHeight="1" outlineLevel="6" x14ac:dyDescent="0.25">
      <c r="A180" s="46" t="s">
        <v>15</v>
      </c>
      <c r="B180" s="47" t="s">
        <v>51</v>
      </c>
      <c r="C180" s="47" t="s">
        <v>435</v>
      </c>
      <c r="D180" s="47" t="s">
        <v>16</v>
      </c>
      <c r="E180" s="85">
        <f>E181</f>
        <v>300000</v>
      </c>
    </row>
    <row r="181" spans="1:5" ht="21" customHeight="1" outlineLevel="6" x14ac:dyDescent="0.25">
      <c r="A181" s="46" t="s">
        <v>17</v>
      </c>
      <c r="B181" s="47" t="s">
        <v>51</v>
      </c>
      <c r="C181" s="47" t="s">
        <v>435</v>
      </c>
      <c r="D181" s="47" t="s">
        <v>18</v>
      </c>
      <c r="E181" s="85">
        <f>300000</f>
        <v>300000</v>
      </c>
    </row>
    <row r="182" spans="1:5" outlineLevel="1" x14ac:dyDescent="0.25">
      <c r="A182" s="46" t="s">
        <v>53</v>
      </c>
      <c r="B182" s="47" t="s">
        <v>54</v>
      </c>
      <c r="C182" s="47" t="s">
        <v>127</v>
      </c>
      <c r="D182" s="47" t="s">
        <v>6</v>
      </c>
      <c r="E182" s="85">
        <f>E183</f>
        <v>620000</v>
      </c>
    </row>
    <row r="183" spans="1:5" ht="38.25" customHeight="1" outlineLevel="1" x14ac:dyDescent="0.25">
      <c r="A183" s="79" t="s">
        <v>413</v>
      </c>
      <c r="B183" s="62" t="s">
        <v>54</v>
      </c>
      <c r="C183" s="62" t="s">
        <v>362</v>
      </c>
      <c r="D183" s="62" t="s">
        <v>6</v>
      </c>
      <c r="E183" s="85">
        <f>E184+E188</f>
        <v>620000</v>
      </c>
    </row>
    <row r="184" spans="1:5" ht="18.75" customHeight="1" outlineLevel="1" x14ac:dyDescent="0.25">
      <c r="A184" s="46" t="s">
        <v>410</v>
      </c>
      <c r="B184" s="47" t="s">
        <v>54</v>
      </c>
      <c r="C184" s="47" t="s">
        <v>363</v>
      </c>
      <c r="D184" s="47" t="s">
        <v>6</v>
      </c>
      <c r="E184" s="85">
        <f>E185</f>
        <v>300000</v>
      </c>
    </row>
    <row r="185" spans="1:5" outlineLevel="1" x14ac:dyDescent="0.25">
      <c r="A185" s="46" t="s">
        <v>364</v>
      </c>
      <c r="B185" s="47" t="s">
        <v>54</v>
      </c>
      <c r="C185" s="47" t="s">
        <v>365</v>
      </c>
      <c r="D185" s="47" t="s">
        <v>6</v>
      </c>
      <c r="E185" s="85">
        <f>E186</f>
        <v>300000</v>
      </c>
    </row>
    <row r="186" spans="1:5" ht="16.5" customHeight="1" outlineLevel="1" x14ac:dyDescent="0.25">
      <c r="A186" s="46" t="s">
        <v>15</v>
      </c>
      <c r="B186" s="47" t="s">
        <v>54</v>
      </c>
      <c r="C186" s="47" t="s">
        <v>365</v>
      </c>
      <c r="D186" s="47" t="s">
        <v>16</v>
      </c>
      <c r="E186" s="85">
        <f>E187</f>
        <v>300000</v>
      </c>
    </row>
    <row r="187" spans="1:5" ht="19.5" customHeight="1" outlineLevel="1" x14ac:dyDescent="0.25">
      <c r="A187" s="46" t="s">
        <v>17</v>
      </c>
      <c r="B187" s="47" t="s">
        <v>54</v>
      </c>
      <c r="C187" s="47" t="s">
        <v>365</v>
      </c>
      <c r="D187" s="47" t="s">
        <v>18</v>
      </c>
      <c r="E187" s="85">
        <v>300000</v>
      </c>
    </row>
    <row r="188" spans="1:5" ht="18" customHeight="1" outlineLevel="4" x14ac:dyDescent="0.25">
      <c r="A188" s="49" t="s">
        <v>412</v>
      </c>
      <c r="B188" s="47" t="s">
        <v>54</v>
      </c>
      <c r="C188" s="47" t="s">
        <v>411</v>
      </c>
      <c r="D188" s="47" t="s">
        <v>6</v>
      </c>
      <c r="E188" s="85">
        <f>E189</f>
        <v>320000</v>
      </c>
    </row>
    <row r="189" spans="1:5" outlineLevel="5" x14ac:dyDescent="0.25">
      <c r="A189" s="46" t="s">
        <v>366</v>
      </c>
      <c r="B189" s="47" t="s">
        <v>54</v>
      </c>
      <c r="C189" s="47" t="s">
        <v>451</v>
      </c>
      <c r="D189" s="47" t="s">
        <v>6</v>
      </c>
      <c r="E189" s="85">
        <f>E190</f>
        <v>320000</v>
      </c>
    </row>
    <row r="190" spans="1:5" ht="18" customHeight="1" outlineLevel="6" x14ac:dyDescent="0.25">
      <c r="A190" s="46" t="s">
        <v>15</v>
      </c>
      <c r="B190" s="47" t="s">
        <v>54</v>
      </c>
      <c r="C190" s="47" t="s">
        <v>451</v>
      </c>
      <c r="D190" s="47" t="s">
        <v>16</v>
      </c>
      <c r="E190" s="85">
        <f>E191</f>
        <v>320000</v>
      </c>
    </row>
    <row r="191" spans="1:5" ht="21" customHeight="1" outlineLevel="6" x14ac:dyDescent="0.25">
      <c r="A191" s="46" t="s">
        <v>17</v>
      </c>
      <c r="B191" s="47" t="s">
        <v>54</v>
      </c>
      <c r="C191" s="47" t="s">
        <v>451</v>
      </c>
      <c r="D191" s="47" t="s">
        <v>18</v>
      </c>
      <c r="E191" s="85">
        <f>320000</f>
        <v>320000</v>
      </c>
    </row>
    <row r="192" spans="1:5" s="3" customFormat="1" x14ac:dyDescent="0.25">
      <c r="A192" s="46" t="s">
        <v>55</v>
      </c>
      <c r="B192" s="45" t="s">
        <v>56</v>
      </c>
      <c r="C192" s="45" t="s">
        <v>127</v>
      </c>
      <c r="D192" s="45" t="s">
        <v>6</v>
      </c>
      <c r="E192" s="89">
        <f>E193+E204+E226+E260</f>
        <v>167466548.81999999</v>
      </c>
    </row>
    <row r="193" spans="1:5" s="3" customFormat="1" x14ac:dyDescent="0.25">
      <c r="A193" s="46" t="s">
        <v>57</v>
      </c>
      <c r="B193" s="47" t="s">
        <v>58</v>
      </c>
      <c r="C193" s="47" t="s">
        <v>127</v>
      </c>
      <c r="D193" s="47" t="s">
        <v>6</v>
      </c>
      <c r="E193" s="85">
        <f>E194+E199</f>
        <v>670000</v>
      </c>
    </row>
    <row r="194" spans="1:5" s="3" customFormat="1" ht="36.75" customHeight="1" x14ac:dyDescent="0.25">
      <c r="A194" s="79" t="s">
        <v>666</v>
      </c>
      <c r="B194" s="62" t="s">
        <v>58</v>
      </c>
      <c r="C194" s="62" t="s">
        <v>353</v>
      </c>
      <c r="D194" s="62" t="s">
        <v>6</v>
      </c>
      <c r="E194" s="85">
        <f>E195</f>
        <v>500000</v>
      </c>
    </row>
    <row r="195" spans="1:5" s="3" customFormat="1" ht="37.5" x14ac:dyDescent="0.25">
      <c r="A195" s="46" t="s">
        <v>367</v>
      </c>
      <c r="B195" s="47" t="s">
        <v>58</v>
      </c>
      <c r="C195" s="47" t="s">
        <v>354</v>
      </c>
      <c r="D195" s="47" t="s">
        <v>6</v>
      </c>
      <c r="E195" s="85">
        <f>E196</f>
        <v>500000</v>
      </c>
    </row>
    <row r="196" spans="1:5" s="3" customFormat="1" x14ac:dyDescent="0.25">
      <c r="A196" s="46" t="s">
        <v>368</v>
      </c>
      <c r="B196" s="47" t="s">
        <v>58</v>
      </c>
      <c r="C196" s="47" t="s">
        <v>369</v>
      </c>
      <c r="D196" s="47" t="s">
        <v>6</v>
      </c>
      <c r="E196" s="85">
        <f>E197</f>
        <v>500000</v>
      </c>
    </row>
    <row r="197" spans="1:5" s="3" customFormat="1" ht="17.25" customHeight="1" x14ac:dyDescent="0.25">
      <c r="A197" s="46" t="s">
        <v>15</v>
      </c>
      <c r="B197" s="47" t="s">
        <v>58</v>
      </c>
      <c r="C197" s="47" t="s">
        <v>369</v>
      </c>
      <c r="D197" s="47" t="s">
        <v>16</v>
      </c>
      <c r="E197" s="85">
        <f>E198</f>
        <v>500000</v>
      </c>
    </row>
    <row r="198" spans="1:5" s="3" customFormat="1" ht="22.5" customHeight="1" x14ac:dyDescent="0.25">
      <c r="A198" s="46" t="s">
        <v>17</v>
      </c>
      <c r="B198" s="47" t="s">
        <v>58</v>
      </c>
      <c r="C198" s="47" t="s">
        <v>369</v>
      </c>
      <c r="D198" s="47" t="s">
        <v>18</v>
      </c>
      <c r="E198" s="85">
        <f>500000</f>
        <v>500000</v>
      </c>
    </row>
    <row r="199" spans="1:5" s="3" customFormat="1" ht="37.5" x14ac:dyDescent="0.25">
      <c r="A199" s="46" t="s">
        <v>133</v>
      </c>
      <c r="B199" s="47" t="s">
        <v>58</v>
      </c>
      <c r="C199" s="47" t="s">
        <v>128</v>
      </c>
      <c r="D199" s="47" t="s">
        <v>6</v>
      </c>
      <c r="E199" s="85">
        <f>E200</f>
        <v>170000</v>
      </c>
    </row>
    <row r="200" spans="1:5" s="3" customFormat="1" x14ac:dyDescent="0.25">
      <c r="A200" s="46" t="s">
        <v>293</v>
      </c>
      <c r="B200" s="47" t="s">
        <v>58</v>
      </c>
      <c r="C200" s="47" t="s">
        <v>292</v>
      </c>
      <c r="D200" s="47" t="s">
        <v>6</v>
      </c>
      <c r="E200" s="85">
        <f>E201</f>
        <v>170000</v>
      </c>
    </row>
    <row r="201" spans="1:5" s="3" customFormat="1" ht="56.25" x14ac:dyDescent="0.25">
      <c r="A201" s="29" t="s">
        <v>405</v>
      </c>
      <c r="B201" s="47" t="s">
        <v>58</v>
      </c>
      <c r="C201" s="47" t="s">
        <v>605</v>
      </c>
      <c r="D201" s="47" t="s">
        <v>6</v>
      </c>
      <c r="E201" s="85">
        <f>E202</f>
        <v>170000</v>
      </c>
    </row>
    <row r="202" spans="1:5" s="3" customFormat="1" ht="37.5" x14ac:dyDescent="0.25">
      <c r="A202" s="46" t="s">
        <v>15</v>
      </c>
      <c r="B202" s="47" t="s">
        <v>58</v>
      </c>
      <c r="C202" s="47" t="s">
        <v>605</v>
      </c>
      <c r="D202" s="47" t="s">
        <v>16</v>
      </c>
      <c r="E202" s="85">
        <f>E203</f>
        <v>170000</v>
      </c>
    </row>
    <row r="203" spans="1:5" s="3" customFormat="1" ht="37.5" x14ac:dyDescent="0.25">
      <c r="A203" s="46" t="s">
        <v>17</v>
      </c>
      <c r="B203" s="47" t="s">
        <v>58</v>
      </c>
      <c r="C203" s="47" t="s">
        <v>605</v>
      </c>
      <c r="D203" s="47" t="s">
        <v>18</v>
      </c>
      <c r="E203" s="85">
        <v>170000</v>
      </c>
    </row>
    <row r="204" spans="1:5" s="3" customFormat="1" x14ac:dyDescent="0.25">
      <c r="A204" s="46" t="s">
        <v>59</v>
      </c>
      <c r="B204" s="47" t="s">
        <v>60</v>
      </c>
      <c r="C204" s="47" t="s">
        <v>127</v>
      </c>
      <c r="D204" s="47" t="s">
        <v>6</v>
      </c>
      <c r="E204" s="85">
        <f>E205</f>
        <v>145835299.72999999</v>
      </c>
    </row>
    <row r="205" spans="1:5" s="3" customFormat="1" ht="39" customHeight="1" x14ac:dyDescent="0.25">
      <c r="A205" s="79" t="s">
        <v>370</v>
      </c>
      <c r="B205" s="62" t="s">
        <v>60</v>
      </c>
      <c r="C205" s="62" t="s">
        <v>135</v>
      </c>
      <c r="D205" s="62" t="s">
        <v>6</v>
      </c>
      <c r="E205" s="85">
        <f>E206+E222</f>
        <v>145835299.72999999</v>
      </c>
    </row>
    <row r="206" spans="1:5" s="3" customFormat="1" ht="56.25" x14ac:dyDescent="0.25">
      <c r="A206" s="46" t="s">
        <v>371</v>
      </c>
      <c r="B206" s="47" t="s">
        <v>60</v>
      </c>
      <c r="C206" s="47" t="s">
        <v>372</v>
      </c>
      <c r="D206" s="47" t="s">
        <v>6</v>
      </c>
      <c r="E206" s="85">
        <f>E207+E210+E213+E216+E219</f>
        <v>2375000</v>
      </c>
    </row>
    <row r="207" spans="1:5" s="3" customFormat="1" ht="54.75" customHeight="1" x14ac:dyDescent="0.25">
      <c r="A207" s="50" t="s">
        <v>61</v>
      </c>
      <c r="B207" s="47" t="s">
        <v>60</v>
      </c>
      <c r="C207" s="47" t="s">
        <v>373</v>
      </c>
      <c r="D207" s="47" t="s">
        <v>6</v>
      </c>
      <c r="E207" s="85">
        <f>E208</f>
        <v>1000000</v>
      </c>
    </row>
    <row r="208" spans="1:5" s="3" customFormat="1" ht="21.75" customHeight="1" x14ac:dyDescent="0.25">
      <c r="A208" s="46" t="s">
        <v>15</v>
      </c>
      <c r="B208" s="47" t="s">
        <v>60</v>
      </c>
      <c r="C208" s="47" t="s">
        <v>373</v>
      </c>
      <c r="D208" s="47" t="s">
        <v>16</v>
      </c>
      <c r="E208" s="85">
        <f>E209</f>
        <v>1000000</v>
      </c>
    </row>
    <row r="209" spans="1:5" s="3" customFormat="1" ht="21.75" customHeight="1" x14ac:dyDescent="0.25">
      <c r="A209" s="46" t="s">
        <v>17</v>
      </c>
      <c r="B209" s="47" t="s">
        <v>60</v>
      </c>
      <c r="C209" s="47" t="s">
        <v>373</v>
      </c>
      <c r="D209" s="47" t="s">
        <v>18</v>
      </c>
      <c r="E209" s="85">
        <f>1000000</f>
        <v>1000000</v>
      </c>
    </row>
    <row r="210" spans="1:5" s="3" customFormat="1" ht="56.25" x14ac:dyDescent="0.25">
      <c r="A210" s="46" t="s">
        <v>252</v>
      </c>
      <c r="B210" s="47" t="s">
        <v>60</v>
      </c>
      <c r="C210" s="47" t="s">
        <v>374</v>
      </c>
      <c r="D210" s="47" t="s">
        <v>6</v>
      </c>
      <c r="E210" s="85">
        <f>E211</f>
        <v>500000</v>
      </c>
    </row>
    <row r="211" spans="1:5" s="3" customFormat="1" x14ac:dyDescent="0.25">
      <c r="A211" s="46" t="s">
        <v>19</v>
      </c>
      <c r="B211" s="47" t="s">
        <v>60</v>
      </c>
      <c r="C211" s="47" t="s">
        <v>374</v>
      </c>
      <c r="D211" s="47" t="s">
        <v>20</v>
      </c>
      <c r="E211" s="85">
        <f>E212</f>
        <v>500000</v>
      </c>
    </row>
    <row r="212" spans="1:5" s="3" customFormat="1" ht="38.25" customHeight="1" x14ac:dyDescent="0.25">
      <c r="A212" s="46" t="s">
        <v>48</v>
      </c>
      <c r="B212" s="47" t="s">
        <v>60</v>
      </c>
      <c r="C212" s="47" t="s">
        <v>374</v>
      </c>
      <c r="D212" s="47" t="s">
        <v>49</v>
      </c>
      <c r="E212" s="85">
        <f>500000</f>
        <v>500000</v>
      </c>
    </row>
    <row r="213" spans="1:5" s="3" customFormat="1" ht="37.5" x14ac:dyDescent="0.25">
      <c r="A213" s="46" t="s">
        <v>265</v>
      </c>
      <c r="B213" s="47" t="s">
        <v>60</v>
      </c>
      <c r="C213" s="47" t="s">
        <v>375</v>
      </c>
      <c r="D213" s="47" t="s">
        <v>6</v>
      </c>
      <c r="E213" s="85">
        <f>E214</f>
        <v>500000</v>
      </c>
    </row>
    <row r="214" spans="1:5" s="3" customFormat="1" x14ac:dyDescent="0.25">
      <c r="A214" s="46" t="s">
        <v>19</v>
      </c>
      <c r="B214" s="47" t="s">
        <v>60</v>
      </c>
      <c r="C214" s="47" t="s">
        <v>375</v>
      </c>
      <c r="D214" s="47" t="s">
        <v>20</v>
      </c>
      <c r="E214" s="85">
        <f>E215</f>
        <v>500000</v>
      </c>
    </row>
    <row r="215" spans="1:5" s="3" customFormat="1" ht="36" customHeight="1" x14ac:dyDescent="0.25">
      <c r="A215" s="46" t="s">
        <v>48</v>
      </c>
      <c r="B215" s="47" t="s">
        <v>60</v>
      </c>
      <c r="C215" s="47" t="s">
        <v>375</v>
      </c>
      <c r="D215" s="47" t="s">
        <v>49</v>
      </c>
      <c r="E215" s="85">
        <f>500000</f>
        <v>500000</v>
      </c>
    </row>
    <row r="216" spans="1:5" s="3" customFormat="1" ht="56.25" x14ac:dyDescent="0.25">
      <c r="A216" s="46" t="s">
        <v>318</v>
      </c>
      <c r="B216" s="47" t="s">
        <v>60</v>
      </c>
      <c r="C216" s="47" t="s">
        <v>414</v>
      </c>
      <c r="D216" s="47" t="s">
        <v>6</v>
      </c>
      <c r="E216" s="85">
        <f>E217</f>
        <v>150000</v>
      </c>
    </row>
    <row r="217" spans="1:5" s="3" customFormat="1" ht="37.5" customHeight="1" x14ac:dyDescent="0.25">
      <c r="A217" s="46" t="s">
        <v>15</v>
      </c>
      <c r="B217" s="47" t="s">
        <v>60</v>
      </c>
      <c r="C217" s="47" t="s">
        <v>414</v>
      </c>
      <c r="D217" s="47" t="s">
        <v>16</v>
      </c>
      <c r="E217" s="85">
        <f>E218</f>
        <v>150000</v>
      </c>
    </row>
    <row r="218" spans="1:5" s="3" customFormat="1" ht="37.5" x14ac:dyDescent="0.25">
      <c r="A218" s="46" t="s">
        <v>17</v>
      </c>
      <c r="B218" s="47" t="s">
        <v>60</v>
      </c>
      <c r="C218" s="47" t="s">
        <v>414</v>
      </c>
      <c r="D218" s="47" t="s">
        <v>18</v>
      </c>
      <c r="E218" s="85">
        <f>150000</f>
        <v>150000</v>
      </c>
    </row>
    <row r="219" spans="1:5" s="3" customFormat="1" ht="56.25" x14ac:dyDescent="0.25">
      <c r="A219" s="46" t="s">
        <v>266</v>
      </c>
      <c r="B219" s="47" t="s">
        <v>60</v>
      </c>
      <c r="C219" s="47" t="s">
        <v>415</v>
      </c>
      <c r="D219" s="47" t="s">
        <v>6</v>
      </c>
      <c r="E219" s="85">
        <f>E220</f>
        <v>225000</v>
      </c>
    </row>
    <row r="220" spans="1:5" s="3" customFormat="1" ht="37.5" x14ac:dyDescent="0.25">
      <c r="A220" s="46" t="s">
        <v>15</v>
      </c>
      <c r="B220" s="47" t="s">
        <v>60</v>
      </c>
      <c r="C220" s="47" t="s">
        <v>415</v>
      </c>
      <c r="D220" s="47" t="s">
        <v>16</v>
      </c>
      <c r="E220" s="85">
        <f>E221</f>
        <v>225000</v>
      </c>
    </row>
    <row r="221" spans="1:5" s="3" customFormat="1" ht="37.5" x14ac:dyDescent="0.25">
      <c r="A221" s="46" t="s">
        <v>17</v>
      </c>
      <c r="B221" s="47" t="s">
        <v>60</v>
      </c>
      <c r="C221" s="47" t="s">
        <v>415</v>
      </c>
      <c r="D221" s="47" t="s">
        <v>18</v>
      </c>
      <c r="E221" s="85">
        <f>225000</f>
        <v>225000</v>
      </c>
    </row>
    <row r="222" spans="1:5" s="3" customFormat="1" x14ac:dyDescent="0.25">
      <c r="A222" s="49" t="s">
        <v>505</v>
      </c>
      <c r="B222" s="47" t="s">
        <v>60</v>
      </c>
      <c r="C222" s="47" t="s">
        <v>506</v>
      </c>
      <c r="D222" s="47" t="s">
        <v>6</v>
      </c>
      <c r="E222" s="85">
        <f>E223</f>
        <v>143460299.72999999</v>
      </c>
    </row>
    <row r="223" spans="1:5" s="3" customFormat="1" ht="56.25" x14ac:dyDescent="0.25">
      <c r="A223" s="46" t="s">
        <v>513</v>
      </c>
      <c r="B223" s="47" t="s">
        <v>60</v>
      </c>
      <c r="C223" s="47" t="s">
        <v>510</v>
      </c>
      <c r="D223" s="47" t="s">
        <v>6</v>
      </c>
      <c r="E223" s="85">
        <f>E224</f>
        <v>143460299.72999999</v>
      </c>
    </row>
    <row r="224" spans="1:5" s="3" customFormat="1" ht="37.5" x14ac:dyDescent="0.25">
      <c r="A224" s="46" t="s">
        <v>267</v>
      </c>
      <c r="B224" s="47" t="s">
        <v>60</v>
      </c>
      <c r="C224" s="47" t="s">
        <v>510</v>
      </c>
      <c r="D224" s="47" t="s">
        <v>268</v>
      </c>
      <c r="E224" s="85">
        <f>E225</f>
        <v>143460299.72999999</v>
      </c>
    </row>
    <row r="225" spans="1:5" s="3" customFormat="1" x14ac:dyDescent="0.25">
      <c r="A225" s="46" t="s">
        <v>269</v>
      </c>
      <c r="B225" s="47" t="s">
        <v>60</v>
      </c>
      <c r="C225" s="47" t="s">
        <v>510</v>
      </c>
      <c r="D225" s="47" t="s">
        <v>270</v>
      </c>
      <c r="E225" s="85">
        <v>143460299.72999999</v>
      </c>
    </row>
    <row r="226" spans="1:5" s="3" customFormat="1" x14ac:dyDescent="0.25">
      <c r="A226" s="46" t="s">
        <v>62</v>
      </c>
      <c r="B226" s="47" t="s">
        <v>63</v>
      </c>
      <c r="C226" s="47" t="s">
        <v>127</v>
      </c>
      <c r="D226" s="47" t="s">
        <v>6</v>
      </c>
      <c r="E226" s="85">
        <f>E227+E235+E246</f>
        <v>20467191.41</v>
      </c>
    </row>
    <row r="227" spans="1:5" s="3" customFormat="1" ht="56.25" x14ac:dyDescent="0.25">
      <c r="A227" s="79" t="s">
        <v>370</v>
      </c>
      <c r="B227" s="62" t="s">
        <v>63</v>
      </c>
      <c r="C227" s="62" t="s">
        <v>135</v>
      </c>
      <c r="D227" s="62" t="s">
        <v>6</v>
      </c>
      <c r="E227" s="85">
        <f>E228</f>
        <v>550000</v>
      </c>
    </row>
    <row r="228" spans="1:5" s="3" customFormat="1" x14ac:dyDescent="0.25">
      <c r="A228" s="46" t="s">
        <v>376</v>
      </c>
      <c r="B228" s="47" t="s">
        <v>63</v>
      </c>
      <c r="C228" s="47" t="s">
        <v>234</v>
      </c>
      <c r="D228" s="47" t="s">
        <v>6</v>
      </c>
      <c r="E228" s="85">
        <f>E229+E232</f>
        <v>550000</v>
      </c>
    </row>
    <row r="229" spans="1:5" s="3" customFormat="1" x14ac:dyDescent="0.25">
      <c r="A229" s="46" t="s">
        <v>382</v>
      </c>
      <c r="B229" s="47" t="s">
        <v>63</v>
      </c>
      <c r="C229" s="47" t="s">
        <v>514</v>
      </c>
      <c r="D229" s="47" t="s">
        <v>6</v>
      </c>
      <c r="E229" s="85">
        <f>E230</f>
        <v>200000</v>
      </c>
    </row>
    <row r="230" spans="1:5" s="3" customFormat="1" ht="16.5" customHeight="1" x14ac:dyDescent="0.25">
      <c r="A230" s="48" t="s">
        <v>15</v>
      </c>
      <c r="B230" s="47" t="s">
        <v>63</v>
      </c>
      <c r="C230" s="47" t="s">
        <v>514</v>
      </c>
      <c r="D230" s="47" t="s">
        <v>16</v>
      </c>
      <c r="E230" s="85">
        <f>E231</f>
        <v>200000</v>
      </c>
    </row>
    <row r="231" spans="1:5" s="3" customFormat="1" ht="20.25" customHeight="1" x14ac:dyDescent="0.25">
      <c r="A231" s="48" t="s">
        <v>17</v>
      </c>
      <c r="B231" s="47" t="s">
        <v>63</v>
      </c>
      <c r="C231" s="47" t="s">
        <v>514</v>
      </c>
      <c r="D231" s="47" t="s">
        <v>18</v>
      </c>
      <c r="E231" s="85">
        <v>200000</v>
      </c>
    </row>
    <row r="232" spans="1:5" s="3" customFormat="1" ht="37.5" x14ac:dyDescent="0.25">
      <c r="A232" s="50" t="s">
        <v>64</v>
      </c>
      <c r="B232" s="47" t="s">
        <v>63</v>
      </c>
      <c r="C232" s="47" t="s">
        <v>377</v>
      </c>
      <c r="D232" s="47" t="s">
        <v>6</v>
      </c>
      <c r="E232" s="85">
        <f>E233</f>
        <v>350000</v>
      </c>
    </row>
    <row r="233" spans="1:5" s="3" customFormat="1" ht="16.5" customHeight="1" x14ac:dyDescent="0.25">
      <c r="A233" s="46" t="s">
        <v>15</v>
      </c>
      <c r="B233" s="47" t="s">
        <v>63</v>
      </c>
      <c r="C233" s="47" t="s">
        <v>377</v>
      </c>
      <c r="D233" s="47" t="s">
        <v>16</v>
      </c>
      <c r="E233" s="85">
        <f>E234</f>
        <v>350000</v>
      </c>
    </row>
    <row r="234" spans="1:5" s="3" customFormat="1" ht="21.75" customHeight="1" x14ac:dyDescent="0.25">
      <c r="A234" s="46" t="s">
        <v>17</v>
      </c>
      <c r="B234" s="47" t="s">
        <v>63</v>
      </c>
      <c r="C234" s="47" t="s">
        <v>377</v>
      </c>
      <c r="D234" s="47" t="s">
        <v>18</v>
      </c>
      <c r="E234" s="85">
        <f>350000</f>
        <v>350000</v>
      </c>
    </row>
    <row r="235" spans="1:5" s="3" customFormat="1" ht="36.75" customHeight="1" x14ac:dyDescent="0.25">
      <c r="A235" s="79" t="s">
        <v>606</v>
      </c>
      <c r="B235" s="62" t="s">
        <v>63</v>
      </c>
      <c r="C235" s="62" t="s">
        <v>607</v>
      </c>
      <c r="D235" s="62" t="s">
        <v>6</v>
      </c>
      <c r="E235" s="85">
        <f>E236</f>
        <v>6000000</v>
      </c>
    </row>
    <row r="236" spans="1:5" s="3" customFormat="1" ht="37.5" x14ac:dyDescent="0.25">
      <c r="A236" s="46" t="s">
        <v>608</v>
      </c>
      <c r="B236" s="47" t="s">
        <v>63</v>
      </c>
      <c r="C236" s="47" t="s">
        <v>609</v>
      </c>
      <c r="D236" s="47" t="s">
        <v>6</v>
      </c>
      <c r="E236" s="85">
        <f>E237+E240+E243</f>
        <v>6000000</v>
      </c>
    </row>
    <row r="237" spans="1:5" s="3" customFormat="1" ht="38.25" customHeight="1" x14ac:dyDescent="0.25">
      <c r="A237" s="46" t="s">
        <v>610</v>
      </c>
      <c r="B237" s="47" t="s">
        <v>63</v>
      </c>
      <c r="C237" s="47" t="s">
        <v>611</v>
      </c>
      <c r="D237" s="47" t="s">
        <v>6</v>
      </c>
      <c r="E237" s="85">
        <f>E238</f>
        <v>2000000</v>
      </c>
    </row>
    <row r="238" spans="1:5" s="3" customFormat="1" ht="38.25" customHeight="1" x14ac:dyDescent="0.25">
      <c r="A238" s="46" t="s">
        <v>15</v>
      </c>
      <c r="B238" s="47" t="s">
        <v>63</v>
      </c>
      <c r="C238" s="47" t="s">
        <v>611</v>
      </c>
      <c r="D238" s="47" t="s">
        <v>16</v>
      </c>
      <c r="E238" s="85">
        <f>E239</f>
        <v>2000000</v>
      </c>
    </row>
    <row r="239" spans="1:5" s="3" customFormat="1" ht="38.25" customHeight="1" x14ac:dyDescent="0.25">
      <c r="A239" s="46" t="s">
        <v>17</v>
      </c>
      <c r="B239" s="47" t="s">
        <v>63</v>
      </c>
      <c r="C239" s="47" t="s">
        <v>611</v>
      </c>
      <c r="D239" s="47" t="s">
        <v>18</v>
      </c>
      <c r="E239" s="85">
        <f>2000000</f>
        <v>2000000</v>
      </c>
    </row>
    <row r="240" spans="1:5" s="3" customFormat="1" ht="38.25" customHeight="1" x14ac:dyDescent="0.25">
      <c r="A240" s="46" t="s">
        <v>612</v>
      </c>
      <c r="B240" s="47" t="s">
        <v>63</v>
      </c>
      <c r="C240" s="47" t="s">
        <v>613</v>
      </c>
      <c r="D240" s="47" t="s">
        <v>6</v>
      </c>
      <c r="E240" s="85">
        <f>E241</f>
        <v>1500000</v>
      </c>
    </row>
    <row r="241" spans="1:9" s="3" customFormat="1" ht="38.25" customHeight="1" x14ac:dyDescent="0.25">
      <c r="A241" s="46" t="s">
        <v>15</v>
      </c>
      <c r="B241" s="47" t="s">
        <v>63</v>
      </c>
      <c r="C241" s="47" t="s">
        <v>613</v>
      </c>
      <c r="D241" s="47" t="s">
        <v>16</v>
      </c>
      <c r="E241" s="85">
        <f>E242</f>
        <v>1500000</v>
      </c>
      <c r="H241" s="3" t="s">
        <v>52</v>
      </c>
    </row>
    <row r="242" spans="1:9" s="3" customFormat="1" ht="38.25" customHeight="1" x14ac:dyDescent="0.25">
      <c r="A242" s="46" t="s">
        <v>17</v>
      </c>
      <c r="B242" s="47" t="s">
        <v>63</v>
      </c>
      <c r="C242" s="47" t="s">
        <v>613</v>
      </c>
      <c r="D242" s="47" t="s">
        <v>18</v>
      </c>
      <c r="E242" s="85">
        <f>1500000</f>
        <v>1500000</v>
      </c>
    </row>
    <row r="243" spans="1:9" s="3" customFormat="1" ht="38.25" customHeight="1" x14ac:dyDescent="0.25">
      <c r="A243" s="46" t="s">
        <v>614</v>
      </c>
      <c r="B243" s="47" t="s">
        <v>63</v>
      </c>
      <c r="C243" s="47" t="s">
        <v>615</v>
      </c>
      <c r="D243" s="47" t="s">
        <v>6</v>
      </c>
      <c r="E243" s="85">
        <f>E244</f>
        <v>2500000</v>
      </c>
    </row>
    <row r="244" spans="1:9" s="3" customFormat="1" ht="38.25" customHeight="1" x14ac:dyDescent="0.25">
      <c r="A244" s="46" t="s">
        <v>15</v>
      </c>
      <c r="B244" s="47" t="s">
        <v>63</v>
      </c>
      <c r="C244" s="47" t="s">
        <v>615</v>
      </c>
      <c r="D244" s="47" t="s">
        <v>16</v>
      </c>
      <c r="E244" s="85">
        <f>E245</f>
        <v>2500000</v>
      </c>
      <c r="I244" s="3" t="s">
        <v>52</v>
      </c>
    </row>
    <row r="245" spans="1:9" s="3" customFormat="1" ht="18.75" customHeight="1" x14ac:dyDescent="0.25">
      <c r="A245" s="46" t="s">
        <v>17</v>
      </c>
      <c r="B245" s="47" t="s">
        <v>63</v>
      </c>
      <c r="C245" s="47" t="s">
        <v>615</v>
      </c>
      <c r="D245" s="47" t="s">
        <v>18</v>
      </c>
      <c r="E245" s="85">
        <f>2500000</f>
        <v>2500000</v>
      </c>
    </row>
    <row r="246" spans="1:9" s="3" customFormat="1" ht="56.25" x14ac:dyDescent="0.25">
      <c r="A246" s="79" t="s">
        <v>616</v>
      </c>
      <c r="B246" s="62" t="s">
        <v>63</v>
      </c>
      <c r="C246" s="62" t="s">
        <v>617</v>
      </c>
      <c r="D246" s="62" t="s">
        <v>6</v>
      </c>
      <c r="E246" s="85">
        <f>E247+E252</f>
        <v>13917191.41</v>
      </c>
    </row>
    <row r="247" spans="1:9" s="3" customFormat="1" ht="56.25" x14ac:dyDescent="0.25">
      <c r="A247" s="79" t="s">
        <v>669</v>
      </c>
      <c r="B247" s="62" t="s">
        <v>63</v>
      </c>
      <c r="C247" s="62" t="s">
        <v>670</v>
      </c>
      <c r="D247" s="62" t="s">
        <v>6</v>
      </c>
      <c r="E247" s="85">
        <f>E248</f>
        <v>7115762.04</v>
      </c>
    </row>
    <row r="248" spans="1:9" s="3" customFormat="1" ht="23.25" customHeight="1" x14ac:dyDescent="0.25">
      <c r="A248" s="46" t="s">
        <v>668</v>
      </c>
      <c r="B248" s="47" t="s">
        <v>63</v>
      </c>
      <c r="C248" s="47" t="s">
        <v>671</v>
      </c>
      <c r="D248" s="47" t="s">
        <v>6</v>
      </c>
      <c r="E248" s="85">
        <f>E249</f>
        <v>7115762.04</v>
      </c>
    </row>
    <row r="249" spans="1:9" s="3" customFormat="1" ht="37.5" x14ac:dyDescent="0.25">
      <c r="A249" s="46" t="s">
        <v>667</v>
      </c>
      <c r="B249" s="47" t="s">
        <v>63</v>
      </c>
      <c r="C249" s="47" t="s">
        <v>672</v>
      </c>
      <c r="D249" s="47" t="s">
        <v>6</v>
      </c>
      <c r="E249" s="85">
        <f>E250</f>
        <v>7115762.04</v>
      </c>
    </row>
    <row r="250" spans="1:9" s="3" customFormat="1" ht="37.5" x14ac:dyDescent="0.25">
      <c r="A250" s="46" t="s">
        <v>15</v>
      </c>
      <c r="B250" s="47" t="s">
        <v>63</v>
      </c>
      <c r="C250" s="47" t="s">
        <v>672</v>
      </c>
      <c r="D250" s="47" t="s">
        <v>16</v>
      </c>
      <c r="E250" s="85">
        <f>E251</f>
        <v>7115762.04</v>
      </c>
    </row>
    <row r="251" spans="1:9" s="3" customFormat="1" ht="37.5" x14ac:dyDescent="0.25">
      <c r="A251" s="46" t="s">
        <v>17</v>
      </c>
      <c r="B251" s="47" t="s">
        <v>63</v>
      </c>
      <c r="C251" s="47" t="s">
        <v>672</v>
      </c>
      <c r="D251" s="47" t="s">
        <v>18</v>
      </c>
      <c r="E251" s="85">
        <v>7115762.04</v>
      </c>
    </row>
    <row r="252" spans="1:9" s="3" customFormat="1" ht="37.5" x14ac:dyDescent="0.25">
      <c r="A252" s="162" t="s">
        <v>673</v>
      </c>
      <c r="B252" s="47" t="s">
        <v>63</v>
      </c>
      <c r="C252" s="62" t="s">
        <v>675</v>
      </c>
      <c r="D252" s="62" t="s">
        <v>6</v>
      </c>
      <c r="E252" s="85">
        <f>E253</f>
        <v>6801429.3700000001</v>
      </c>
    </row>
    <row r="253" spans="1:9" s="3" customFormat="1" ht="37.5" x14ac:dyDescent="0.25">
      <c r="A253" s="162" t="s">
        <v>674</v>
      </c>
      <c r="B253" s="47" t="s">
        <v>63</v>
      </c>
      <c r="C253" s="62" t="s">
        <v>676</v>
      </c>
      <c r="D253" s="62" t="s">
        <v>6</v>
      </c>
      <c r="E253" s="85">
        <f>E254+E257</f>
        <v>6801429.3700000001</v>
      </c>
    </row>
    <row r="254" spans="1:9" s="3" customFormat="1" ht="58.5" customHeight="1" x14ac:dyDescent="0.25">
      <c r="A254" s="48" t="s">
        <v>706</v>
      </c>
      <c r="B254" s="47" t="s">
        <v>63</v>
      </c>
      <c r="C254" s="47" t="s">
        <v>733</v>
      </c>
      <c r="D254" s="47" t="s">
        <v>6</v>
      </c>
      <c r="E254" s="85">
        <f>E255</f>
        <v>6501429.3700000001</v>
      </c>
    </row>
    <row r="255" spans="1:9" s="3" customFormat="1" ht="37.5" x14ac:dyDescent="0.25">
      <c r="A255" s="46" t="s">
        <v>15</v>
      </c>
      <c r="B255" s="47" t="s">
        <v>63</v>
      </c>
      <c r="C255" s="47" t="s">
        <v>733</v>
      </c>
      <c r="D255" s="47" t="s">
        <v>16</v>
      </c>
      <c r="E255" s="85">
        <f>E256</f>
        <v>6501429.3700000001</v>
      </c>
    </row>
    <row r="256" spans="1:9" s="3" customFormat="1" ht="37.5" x14ac:dyDescent="0.25">
      <c r="A256" s="46" t="s">
        <v>17</v>
      </c>
      <c r="B256" s="47" t="s">
        <v>63</v>
      </c>
      <c r="C256" s="47" t="s">
        <v>733</v>
      </c>
      <c r="D256" s="47" t="s">
        <v>18</v>
      </c>
      <c r="E256" s="85">
        <v>6501429.3700000001</v>
      </c>
    </row>
    <row r="257" spans="1:5" s="3" customFormat="1" ht="56.25" x14ac:dyDescent="0.25">
      <c r="A257" s="48" t="s">
        <v>678</v>
      </c>
      <c r="B257" s="47" t="s">
        <v>63</v>
      </c>
      <c r="C257" s="47" t="s">
        <v>677</v>
      </c>
      <c r="D257" s="47" t="s">
        <v>6</v>
      </c>
      <c r="E257" s="85">
        <f>E258</f>
        <v>300000</v>
      </c>
    </row>
    <row r="258" spans="1:5" s="3" customFormat="1" ht="37.5" x14ac:dyDescent="0.25">
      <c r="A258" s="46" t="s">
        <v>15</v>
      </c>
      <c r="B258" s="47" t="s">
        <v>63</v>
      </c>
      <c r="C258" s="47" t="s">
        <v>677</v>
      </c>
      <c r="D258" s="47" t="s">
        <v>16</v>
      </c>
      <c r="E258" s="85">
        <f>E259</f>
        <v>300000</v>
      </c>
    </row>
    <row r="259" spans="1:5" s="3" customFormat="1" ht="37.5" x14ac:dyDescent="0.25">
      <c r="A259" s="46" t="s">
        <v>17</v>
      </c>
      <c r="B259" s="47" t="s">
        <v>63</v>
      </c>
      <c r="C259" s="47" t="s">
        <v>677</v>
      </c>
      <c r="D259" s="47" t="s">
        <v>18</v>
      </c>
      <c r="E259" s="85">
        <v>300000</v>
      </c>
    </row>
    <row r="260" spans="1:5" s="3" customFormat="1" x14ac:dyDescent="0.25">
      <c r="A260" s="46" t="s">
        <v>311</v>
      </c>
      <c r="B260" s="47" t="s">
        <v>312</v>
      </c>
      <c r="C260" s="47" t="s">
        <v>127</v>
      </c>
      <c r="D260" s="47" t="s">
        <v>6</v>
      </c>
      <c r="E260" s="85">
        <f>E261</f>
        <v>494057.68</v>
      </c>
    </row>
    <row r="261" spans="1:5" s="3" customFormat="1" ht="56.25" x14ac:dyDescent="0.25">
      <c r="A261" s="79" t="s">
        <v>459</v>
      </c>
      <c r="B261" s="62" t="s">
        <v>312</v>
      </c>
      <c r="C261" s="62" t="s">
        <v>135</v>
      </c>
      <c r="D261" s="62" t="s">
        <v>6</v>
      </c>
      <c r="E261" s="85">
        <f>E262</f>
        <v>494057.68</v>
      </c>
    </row>
    <row r="262" spans="1:5" s="3" customFormat="1" ht="37.5" x14ac:dyDescent="0.25">
      <c r="A262" s="46" t="s">
        <v>378</v>
      </c>
      <c r="B262" s="47" t="s">
        <v>312</v>
      </c>
      <c r="C262" s="47" t="s">
        <v>372</v>
      </c>
      <c r="D262" s="47" t="s">
        <v>6</v>
      </c>
      <c r="E262" s="85">
        <f>E263+E266</f>
        <v>494057.68</v>
      </c>
    </row>
    <row r="263" spans="1:5" s="3" customFormat="1" ht="37.5" x14ac:dyDescent="0.25">
      <c r="A263" s="29" t="s">
        <v>702</v>
      </c>
      <c r="B263" s="47" t="s">
        <v>312</v>
      </c>
      <c r="C263" s="47" t="s">
        <v>734</v>
      </c>
      <c r="D263" s="47" t="s">
        <v>6</v>
      </c>
      <c r="E263" s="85">
        <f>E264</f>
        <v>344057.68</v>
      </c>
    </row>
    <row r="264" spans="1:5" s="3" customFormat="1" x14ac:dyDescent="0.25">
      <c r="A264" s="46" t="s">
        <v>19</v>
      </c>
      <c r="B264" s="47" t="s">
        <v>312</v>
      </c>
      <c r="C264" s="47" t="s">
        <v>734</v>
      </c>
      <c r="D264" s="47" t="s">
        <v>20</v>
      </c>
      <c r="E264" s="85">
        <f>E265</f>
        <v>344057.68</v>
      </c>
    </row>
    <row r="265" spans="1:5" s="3" customFormat="1" ht="56.25" x14ac:dyDescent="0.25">
      <c r="A265" s="46" t="s">
        <v>48</v>
      </c>
      <c r="B265" s="47" t="s">
        <v>312</v>
      </c>
      <c r="C265" s="47" t="s">
        <v>734</v>
      </c>
      <c r="D265" s="47" t="s">
        <v>49</v>
      </c>
      <c r="E265" s="85">
        <v>344057.68</v>
      </c>
    </row>
    <row r="266" spans="1:5" s="3" customFormat="1" ht="37.5" x14ac:dyDescent="0.25">
      <c r="A266" s="46" t="s">
        <v>325</v>
      </c>
      <c r="B266" s="47" t="s">
        <v>312</v>
      </c>
      <c r="C266" s="47" t="s">
        <v>379</v>
      </c>
      <c r="D266" s="47" t="s">
        <v>6</v>
      </c>
      <c r="E266" s="85">
        <f>E267</f>
        <v>150000</v>
      </c>
    </row>
    <row r="267" spans="1:5" s="3" customFormat="1" x14ac:dyDescent="0.25">
      <c r="A267" s="46" t="s">
        <v>19</v>
      </c>
      <c r="B267" s="47" t="s">
        <v>312</v>
      </c>
      <c r="C267" s="47" t="s">
        <v>379</v>
      </c>
      <c r="D267" s="47" t="s">
        <v>20</v>
      </c>
      <c r="E267" s="85">
        <f>E268</f>
        <v>150000</v>
      </c>
    </row>
    <row r="268" spans="1:5" s="3" customFormat="1" ht="39" customHeight="1" x14ac:dyDescent="0.25">
      <c r="A268" s="46" t="s">
        <v>48</v>
      </c>
      <c r="B268" s="47" t="s">
        <v>312</v>
      </c>
      <c r="C268" s="47" t="s">
        <v>379</v>
      </c>
      <c r="D268" s="47" t="s">
        <v>49</v>
      </c>
      <c r="E268" s="85">
        <f>150000</f>
        <v>150000</v>
      </c>
    </row>
    <row r="269" spans="1:5" s="3" customFormat="1" x14ac:dyDescent="0.25">
      <c r="A269" s="46" t="s">
        <v>65</v>
      </c>
      <c r="B269" s="45" t="s">
        <v>66</v>
      </c>
      <c r="C269" s="45" t="s">
        <v>127</v>
      </c>
      <c r="D269" s="45" t="s">
        <v>6</v>
      </c>
      <c r="E269" s="89">
        <f>E270</f>
        <v>515000</v>
      </c>
    </row>
    <row r="270" spans="1:5" outlineLevel="1" x14ac:dyDescent="0.25">
      <c r="A270" s="46" t="s">
        <v>67</v>
      </c>
      <c r="B270" s="47" t="s">
        <v>68</v>
      </c>
      <c r="C270" s="47" t="s">
        <v>127</v>
      </c>
      <c r="D270" s="47" t="s">
        <v>6</v>
      </c>
      <c r="E270" s="85">
        <f>E271+E280</f>
        <v>515000</v>
      </c>
    </row>
    <row r="271" spans="1:5" ht="37.5" outlineLevel="2" x14ac:dyDescent="0.25">
      <c r="A271" s="79" t="s">
        <v>380</v>
      </c>
      <c r="B271" s="62" t="s">
        <v>68</v>
      </c>
      <c r="C271" s="62" t="s">
        <v>136</v>
      </c>
      <c r="D271" s="62" t="s">
        <v>6</v>
      </c>
      <c r="E271" s="85">
        <f>E272+E276</f>
        <v>470000</v>
      </c>
    </row>
    <row r="272" spans="1:5" ht="39" customHeight="1" outlineLevel="2" x14ac:dyDescent="0.25">
      <c r="A272" s="46" t="s">
        <v>381</v>
      </c>
      <c r="B272" s="47" t="s">
        <v>68</v>
      </c>
      <c r="C272" s="47" t="s">
        <v>416</v>
      </c>
      <c r="D272" s="47" t="s">
        <v>6</v>
      </c>
      <c r="E272" s="85">
        <f>E273</f>
        <v>440000</v>
      </c>
    </row>
    <row r="273" spans="1:5" ht="37.5" outlineLevel="4" x14ac:dyDescent="0.25">
      <c r="A273" s="46" t="s">
        <v>246</v>
      </c>
      <c r="B273" s="47" t="s">
        <v>68</v>
      </c>
      <c r="C273" s="47" t="s">
        <v>383</v>
      </c>
      <c r="D273" s="47" t="s">
        <v>6</v>
      </c>
      <c r="E273" s="85">
        <f>E274</f>
        <v>440000</v>
      </c>
    </row>
    <row r="274" spans="1:5" ht="16.5" customHeight="1" outlineLevel="5" x14ac:dyDescent="0.25">
      <c r="A274" s="46" t="s">
        <v>15</v>
      </c>
      <c r="B274" s="47" t="s">
        <v>68</v>
      </c>
      <c r="C274" s="47" t="s">
        <v>383</v>
      </c>
      <c r="D274" s="47" t="s">
        <v>16</v>
      </c>
      <c r="E274" s="85">
        <f>E275</f>
        <v>440000</v>
      </c>
    </row>
    <row r="275" spans="1:5" ht="19.5" customHeight="1" outlineLevel="6" x14ac:dyDescent="0.25">
      <c r="A275" s="46" t="s">
        <v>17</v>
      </c>
      <c r="B275" s="47" t="s">
        <v>68</v>
      </c>
      <c r="C275" s="47" t="s">
        <v>383</v>
      </c>
      <c r="D275" s="47" t="s">
        <v>18</v>
      </c>
      <c r="E275" s="85">
        <v>440000</v>
      </c>
    </row>
    <row r="276" spans="1:5" ht="21.75" customHeight="1" outlineLevel="4" x14ac:dyDescent="0.25">
      <c r="A276" s="46" t="s">
        <v>384</v>
      </c>
      <c r="B276" s="47" t="s">
        <v>68</v>
      </c>
      <c r="C276" s="47" t="s">
        <v>248</v>
      </c>
      <c r="D276" s="47" t="s">
        <v>6</v>
      </c>
      <c r="E276" s="85">
        <f>E277</f>
        <v>30000</v>
      </c>
    </row>
    <row r="277" spans="1:5" outlineLevel="5" x14ac:dyDescent="0.25">
      <c r="A277" s="46" t="s">
        <v>69</v>
      </c>
      <c r="B277" s="47" t="s">
        <v>68</v>
      </c>
      <c r="C277" s="47" t="s">
        <v>247</v>
      </c>
      <c r="D277" s="47" t="s">
        <v>6</v>
      </c>
      <c r="E277" s="85">
        <f>E278</f>
        <v>30000</v>
      </c>
    </row>
    <row r="278" spans="1:5" ht="16.5" customHeight="1" outlineLevel="6" x14ac:dyDescent="0.25">
      <c r="A278" s="46" t="s">
        <v>15</v>
      </c>
      <c r="B278" s="47" t="s">
        <v>68</v>
      </c>
      <c r="C278" s="47" t="s">
        <v>247</v>
      </c>
      <c r="D278" s="47" t="s">
        <v>16</v>
      </c>
      <c r="E278" s="85">
        <f>E279</f>
        <v>30000</v>
      </c>
    </row>
    <row r="279" spans="1:5" ht="21" customHeight="1" outlineLevel="6" x14ac:dyDescent="0.25">
      <c r="A279" s="46" t="s">
        <v>17</v>
      </c>
      <c r="B279" s="47" t="s">
        <v>68</v>
      </c>
      <c r="C279" s="47" t="s">
        <v>247</v>
      </c>
      <c r="D279" s="47" t="s">
        <v>18</v>
      </c>
      <c r="E279" s="85">
        <f>30000</f>
        <v>30000</v>
      </c>
    </row>
    <row r="280" spans="1:5" ht="75" outlineLevel="6" x14ac:dyDescent="0.25">
      <c r="A280" s="79" t="s">
        <v>469</v>
      </c>
      <c r="B280" s="62" t="s">
        <v>68</v>
      </c>
      <c r="C280" s="62" t="s">
        <v>385</v>
      </c>
      <c r="D280" s="62" t="s">
        <v>6</v>
      </c>
      <c r="E280" s="85">
        <f>E281</f>
        <v>45000</v>
      </c>
    </row>
    <row r="281" spans="1:5" ht="17.25" customHeight="1" outlineLevel="6" x14ac:dyDescent="0.25">
      <c r="A281" s="46" t="s">
        <v>386</v>
      </c>
      <c r="B281" s="47" t="s">
        <v>68</v>
      </c>
      <c r="C281" s="47" t="s">
        <v>387</v>
      </c>
      <c r="D281" s="47" t="s">
        <v>6</v>
      </c>
      <c r="E281" s="85">
        <f>E282</f>
        <v>45000</v>
      </c>
    </row>
    <row r="282" spans="1:5" outlineLevel="6" x14ac:dyDescent="0.25">
      <c r="A282" s="46" t="s">
        <v>388</v>
      </c>
      <c r="B282" s="47" t="s">
        <v>68</v>
      </c>
      <c r="C282" s="47" t="s">
        <v>389</v>
      </c>
      <c r="D282" s="47" t="s">
        <v>6</v>
      </c>
      <c r="E282" s="85">
        <f>E283</f>
        <v>45000</v>
      </c>
    </row>
    <row r="283" spans="1:5" ht="18" customHeight="1" outlineLevel="6" x14ac:dyDescent="0.25">
      <c r="A283" s="46" t="s">
        <v>15</v>
      </c>
      <c r="B283" s="47" t="s">
        <v>68</v>
      </c>
      <c r="C283" s="47" t="s">
        <v>389</v>
      </c>
      <c r="D283" s="47" t="s">
        <v>16</v>
      </c>
      <c r="E283" s="85">
        <f>E284</f>
        <v>45000</v>
      </c>
    </row>
    <row r="284" spans="1:5" ht="21.75" customHeight="1" outlineLevel="6" x14ac:dyDescent="0.25">
      <c r="A284" s="46" t="s">
        <v>17</v>
      </c>
      <c r="B284" s="47" t="s">
        <v>68</v>
      </c>
      <c r="C284" s="47" t="s">
        <v>389</v>
      </c>
      <c r="D284" s="47" t="s">
        <v>18</v>
      </c>
      <c r="E284" s="85">
        <f>45000</f>
        <v>45000</v>
      </c>
    </row>
    <row r="285" spans="1:5" s="3" customFormat="1" x14ac:dyDescent="0.25">
      <c r="A285" s="46" t="s">
        <v>70</v>
      </c>
      <c r="B285" s="45" t="s">
        <v>71</v>
      </c>
      <c r="C285" s="45" t="s">
        <v>127</v>
      </c>
      <c r="D285" s="45" t="s">
        <v>6</v>
      </c>
      <c r="E285" s="89">
        <f>E286+E322+E355+E378+E397</f>
        <v>567532562.27999997</v>
      </c>
    </row>
    <row r="286" spans="1:5" outlineLevel="1" x14ac:dyDescent="0.25">
      <c r="A286" s="46" t="s">
        <v>111</v>
      </c>
      <c r="B286" s="47" t="s">
        <v>112</v>
      </c>
      <c r="C286" s="47" t="s">
        <v>127</v>
      </c>
      <c r="D286" s="47" t="s">
        <v>6</v>
      </c>
      <c r="E286" s="85">
        <f>E287</f>
        <v>147441661.63</v>
      </c>
    </row>
    <row r="287" spans="1:5" ht="37.5" outlineLevel="2" x14ac:dyDescent="0.25">
      <c r="A287" s="79" t="s">
        <v>419</v>
      </c>
      <c r="B287" s="62" t="s">
        <v>112</v>
      </c>
      <c r="C287" s="62" t="s">
        <v>139</v>
      </c>
      <c r="D287" s="62" t="s">
        <v>6</v>
      </c>
      <c r="E287" s="85">
        <f>E288</f>
        <v>147441661.63</v>
      </c>
    </row>
    <row r="288" spans="1:5" ht="37.5" outlineLevel="3" x14ac:dyDescent="0.25">
      <c r="A288" s="46" t="s">
        <v>420</v>
      </c>
      <c r="B288" s="47" t="s">
        <v>112</v>
      </c>
      <c r="C288" s="47" t="s">
        <v>140</v>
      </c>
      <c r="D288" s="47" t="s">
        <v>6</v>
      </c>
      <c r="E288" s="85">
        <f>E289+E296+E318</f>
        <v>147441661.63</v>
      </c>
    </row>
    <row r="289" spans="1:5" ht="37.5" outlineLevel="4" x14ac:dyDescent="0.25">
      <c r="A289" s="49" t="s">
        <v>203</v>
      </c>
      <c r="B289" s="47" t="s">
        <v>112</v>
      </c>
      <c r="C289" s="47" t="s">
        <v>221</v>
      </c>
      <c r="D289" s="47" t="s">
        <v>6</v>
      </c>
      <c r="E289" s="85">
        <f>E290+E293</f>
        <v>114458463.88</v>
      </c>
    </row>
    <row r="290" spans="1:5" ht="56.25" outlineLevel="5" x14ac:dyDescent="0.25">
      <c r="A290" s="46" t="s">
        <v>114</v>
      </c>
      <c r="B290" s="47" t="s">
        <v>112</v>
      </c>
      <c r="C290" s="47" t="s">
        <v>145</v>
      </c>
      <c r="D290" s="47" t="s">
        <v>6</v>
      </c>
      <c r="E290" s="85">
        <f>E291</f>
        <v>36848594.880000003</v>
      </c>
    </row>
    <row r="291" spans="1:5" ht="37.5" outlineLevel="6" x14ac:dyDescent="0.25">
      <c r="A291" s="46" t="s">
        <v>38</v>
      </c>
      <c r="B291" s="47" t="s">
        <v>112</v>
      </c>
      <c r="C291" s="47" t="s">
        <v>145</v>
      </c>
      <c r="D291" s="47" t="s">
        <v>39</v>
      </c>
      <c r="E291" s="85">
        <f>E292</f>
        <v>36848594.880000003</v>
      </c>
    </row>
    <row r="292" spans="1:5" outlineLevel="4" x14ac:dyDescent="0.25">
      <c r="A292" s="46" t="s">
        <v>75</v>
      </c>
      <c r="B292" s="47" t="s">
        <v>112</v>
      </c>
      <c r="C292" s="47" t="s">
        <v>145</v>
      </c>
      <c r="D292" s="47" t="s">
        <v>76</v>
      </c>
      <c r="E292" s="85">
        <v>36848594.880000003</v>
      </c>
    </row>
    <row r="293" spans="1:5" ht="57.75" customHeight="1" outlineLevel="5" x14ac:dyDescent="0.25">
      <c r="A293" s="49" t="s">
        <v>421</v>
      </c>
      <c r="B293" s="47" t="s">
        <v>112</v>
      </c>
      <c r="C293" s="47" t="s">
        <v>146</v>
      </c>
      <c r="D293" s="47" t="s">
        <v>6</v>
      </c>
      <c r="E293" s="85">
        <f>E294</f>
        <v>77609869</v>
      </c>
    </row>
    <row r="294" spans="1:5" ht="37.5" outlineLevel="6" x14ac:dyDescent="0.25">
      <c r="A294" s="46" t="s">
        <v>38</v>
      </c>
      <c r="B294" s="47" t="s">
        <v>112</v>
      </c>
      <c r="C294" s="47" t="s">
        <v>146</v>
      </c>
      <c r="D294" s="47" t="s">
        <v>39</v>
      </c>
      <c r="E294" s="85">
        <f>E295</f>
        <v>77609869</v>
      </c>
    </row>
    <row r="295" spans="1:5" outlineLevel="3" x14ac:dyDescent="0.25">
      <c r="A295" s="46" t="s">
        <v>75</v>
      </c>
      <c r="B295" s="47" t="s">
        <v>112</v>
      </c>
      <c r="C295" s="47" t="s">
        <v>146</v>
      </c>
      <c r="D295" s="47" t="s">
        <v>76</v>
      </c>
      <c r="E295" s="85">
        <v>77609869</v>
      </c>
    </row>
    <row r="296" spans="1:5" ht="18" customHeight="1" outlineLevel="3" x14ac:dyDescent="0.25">
      <c r="A296" s="49" t="s">
        <v>204</v>
      </c>
      <c r="B296" s="47" t="s">
        <v>112</v>
      </c>
      <c r="C296" s="47" t="s">
        <v>223</v>
      </c>
      <c r="D296" s="47" t="s">
        <v>6</v>
      </c>
      <c r="E296" s="85">
        <f>E312+E297+E303+E306+E309+E300+E315</f>
        <v>2412699.7000000002</v>
      </c>
    </row>
    <row r="297" spans="1:5" ht="20.25" customHeight="1" outlineLevel="6" x14ac:dyDescent="0.25">
      <c r="A297" s="46" t="s">
        <v>298</v>
      </c>
      <c r="B297" s="47" t="s">
        <v>112</v>
      </c>
      <c r="C297" s="47" t="s">
        <v>299</v>
      </c>
      <c r="D297" s="47" t="s">
        <v>6</v>
      </c>
      <c r="E297" s="85">
        <f>E298</f>
        <v>97500</v>
      </c>
    </row>
    <row r="298" spans="1:5" ht="37.5" outlineLevel="6" x14ac:dyDescent="0.25">
      <c r="A298" s="46" t="s">
        <v>38</v>
      </c>
      <c r="B298" s="47" t="s">
        <v>112</v>
      </c>
      <c r="C298" s="47" t="s">
        <v>299</v>
      </c>
      <c r="D298" s="47" t="s">
        <v>39</v>
      </c>
      <c r="E298" s="85">
        <f>E299</f>
        <v>97500</v>
      </c>
    </row>
    <row r="299" spans="1:5" outlineLevel="6" x14ac:dyDescent="0.25">
      <c r="A299" s="46" t="s">
        <v>75</v>
      </c>
      <c r="B299" s="47" t="s">
        <v>112</v>
      </c>
      <c r="C299" s="47" t="s">
        <v>299</v>
      </c>
      <c r="D299" s="47" t="s">
        <v>76</v>
      </c>
      <c r="E299" s="85">
        <f>97500</f>
        <v>97500</v>
      </c>
    </row>
    <row r="300" spans="1:5" outlineLevel="6" x14ac:dyDescent="0.25">
      <c r="A300" s="46" t="s">
        <v>271</v>
      </c>
      <c r="B300" s="47" t="s">
        <v>112</v>
      </c>
      <c r="C300" s="47" t="s">
        <v>300</v>
      </c>
      <c r="D300" s="47" t="s">
        <v>6</v>
      </c>
      <c r="E300" s="85">
        <f>E301</f>
        <v>45000</v>
      </c>
    </row>
    <row r="301" spans="1:5" ht="37.5" outlineLevel="6" x14ac:dyDescent="0.25">
      <c r="A301" s="46" t="s">
        <v>38</v>
      </c>
      <c r="B301" s="47" t="s">
        <v>112</v>
      </c>
      <c r="C301" s="47" t="s">
        <v>300</v>
      </c>
      <c r="D301" s="47" t="s">
        <v>39</v>
      </c>
      <c r="E301" s="85">
        <f>E302</f>
        <v>45000</v>
      </c>
    </row>
    <row r="302" spans="1:5" outlineLevel="6" x14ac:dyDescent="0.25">
      <c r="A302" s="46" t="s">
        <v>75</v>
      </c>
      <c r="B302" s="47" t="s">
        <v>112</v>
      </c>
      <c r="C302" s="47" t="s">
        <v>300</v>
      </c>
      <c r="D302" s="47" t="s">
        <v>76</v>
      </c>
      <c r="E302" s="85">
        <f>45000</f>
        <v>45000</v>
      </c>
    </row>
    <row r="303" spans="1:5" outlineLevel="6" x14ac:dyDescent="0.25">
      <c r="A303" s="46" t="s">
        <v>330</v>
      </c>
      <c r="B303" s="47" t="s">
        <v>112</v>
      </c>
      <c r="C303" s="47" t="s">
        <v>633</v>
      </c>
      <c r="D303" s="47" t="s">
        <v>6</v>
      </c>
      <c r="E303" s="85">
        <f>E304</f>
        <v>70000</v>
      </c>
    </row>
    <row r="304" spans="1:5" ht="37.5" outlineLevel="6" x14ac:dyDescent="0.25">
      <c r="A304" s="46" t="s">
        <v>38</v>
      </c>
      <c r="B304" s="47" t="s">
        <v>112</v>
      </c>
      <c r="C304" s="47" t="s">
        <v>633</v>
      </c>
      <c r="D304" s="47" t="s">
        <v>39</v>
      </c>
      <c r="E304" s="85">
        <f>E305</f>
        <v>70000</v>
      </c>
    </row>
    <row r="305" spans="1:5" outlineLevel="6" x14ac:dyDescent="0.25">
      <c r="A305" s="46" t="s">
        <v>75</v>
      </c>
      <c r="B305" s="47" t="s">
        <v>112</v>
      </c>
      <c r="C305" s="47" t="s">
        <v>633</v>
      </c>
      <c r="D305" s="47" t="s">
        <v>76</v>
      </c>
      <c r="E305" s="85">
        <f>70000</f>
        <v>70000</v>
      </c>
    </row>
    <row r="306" spans="1:5" ht="37.5" outlineLevel="6" x14ac:dyDescent="0.25">
      <c r="A306" s="80" t="s">
        <v>511</v>
      </c>
      <c r="B306" s="47" t="s">
        <v>112</v>
      </c>
      <c r="C306" s="47" t="s">
        <v>512</v>
      </c>
      <c r="D306" s="47" t="s">
        <v>6</v>
      </c>
      <c r="E306" s="85">
        <f>E307</f>
        <v>100000</v>
      </c>
    </row>
    <row r="307" spans="1:5" ht="37.5" outlineLevel="6" x14ac:dyDescent="0.25">
      <c r="A307" s="46" t="s">
        <v>38</v>
      </c>
      <c r="B307" s="47" t="s">
        <v>112</v>
      </c>
      <c r="C307" s="47" t="s">
        <v>512</v>
      </c>
      <c r="D307" s="47" t="s">
        <v>39</v>
      </c>
      <c r="E307" s="85">
        <f>E308</f>
        <v>100000</v>
      </c>
    </row>
    <row r="308" spans="1:5" outlineLevel="6" x14ac:dyDescent="0.25">
      <c r="A308" s="46" t="s">
        <v>75</v>
      </c>
      <c r="B308" s="47" t="s">
        <v>112</v>
      </c>
      <c r="C308" s="47" t="s">
        <v>512</v>
      </c>
      <c r="D308" s="47" t="s">
        <v>76</v>
      </c>
      <c r="E308" s="85">
        <f>100000</f>
        <v>100000</v>
      </c>
    </row>
    <row r="309" spans="1:5" ht="75" outlineLevel="6" x14ac:dyDescent="0.25">
      <c r="A309" s="29" t="s">
        <v>735</v>
      </c>
      <c r="B309" s="47" t="s">
        <v>112</v>
      </c>
      <c r="C309" s="47" t="s">
        <v>736</v>
      </c>
      <c r="D309" s="47" t="s">
        <v>6</v>
      </c>
      <c r="E309" s="85">
        <f>E310</f>
        <v>398999.7</v>
      </c>
    </row>
    <row r="310" spans="1:5" ht="37.5" outlineLevel="6" x14ac:dyDescent="0.25">
      <c r="A310" s="46" t="s">
        <v>38</v>
      </c>
      <c r="B310" s="47" t="s">
        <v>112</v>
      </c>
      <c r="C310" s="47" t="s">
        <v>736</v>
      </c>
      <c r="D310" s="47" t="s">
        <v>39</v>
      </c>
      <c r="E310" s="85">
        <f>E311</f>
        <v>398999.7</v>
      </c>
    </row>
    <row r="311" spans="1:5" outlineLevel="6" x14ac:dyDescent="0.25">
      <c r="A311" s="46" t="s">
        <v>75</v>
      </c>
      <c r="B311" s="47" t="s">
        <v>112</v>
      </c>
      <c r="C311" s="47" t="s">
        <v>736</v>
      </c>
      <c r="D311" s="47" t="s">
        <v>76</v>
      </c>
      <c r="E311" s="85">
        <v>398999.7</v>
      </c>
    </row>
    <row r="312" spans="1:5" ht="58.5" customHeight="1" outlineLevel="3" x14ac:dyDescent="0.25">
      <c r="A312" s="29" t="s">
        <v>315</v>
      </c>
      <c r="B312" s="47" t="s">
        <v>112</v>
      </c>
      <c r="C312" s="47" t="s">
        <v>316</v>
      </c>
      <c r="D312" s="47" t="s">
        <v>6</v>
      </c>
      <c r="E312" s="85">
        <f>E313</f>
        <v>1604000</v>
      </c>
    </row>
    <row r="313" spans="1:5" ht="37.5" outlineLevel="3" x14ac:dyDescent="0.25">
      <c r="A313" s="46" t="s">
        <v>267</v>
      </c>
      <c r="B313" s="47" t="s">
        <v>112</v>
      </c>
      <c r="C313" s="47" t="s">
        <v>316</v>
      </c>
      <c r="D313" s="47" t="s">
        <v>268</v>
      </c>
      <c r="E313" s="85">
        <f>E314</f>
        <v>1604000</v>
      </c>
    </row>
    <row r="314" spans="1:5" outlineLevel="3" x14ac:dyDescent="0.25">
      <c r="A314" s="46" t="s">
        <v>269</v>
      </c>
      <c r="B314" s="47" t="s">
        <v>112</v>
      </c>
      <c r="C314" s="47" t="s">
        <v>316</v>
      </c>
      <c r="D314" s="47" t="s">
        <v>270</v>
      </c>
      <c r="E314" s="85">
        <f>1604000</f>
        <v>1604000</v>
      </c>
    </row>
    <row r="315" spans="1:5" ht="56.25" outlineLevel="3" x14ac:dyDescent="0.25">
      <c r="A315" s="46" t="s">
        <v>490</v>
      </c>
      <c r="B315" s="47" t="s">
        <v>112</v>
      </c>
      <c r="C315" s="47" t="s">
        <v>491</v>
      </c>
      <c r="D315" s="47" t="s">
        <v>6</v>
      </c>
      <c r="E315" s="85">
        <f>E316</f>
        <v>97200</v>
      </c>
    </row>
    <row r="316" spans="1:5" ht="37.5" outlineLevel="3" x14ac:dyDescent="0.25">
      <c r="A316" s="46" t="s">
        <v>38</v>
      </c>
      <c r="B316" s="47" t="s">
        <v>112</v>
      </c>
      <c r="C316" s="47" t="s">
        <v>491</v>
      </c>
      <c r="D316" s="47" t="s">
        <v>39</v>
      </c>
      <c r="E316" s="85">
        <f>E317</f>
        <v>97200</v>
      </c>
    </row>
    <row r="317" spans="1:5" outlineLevel="3" x14ac:dyDescent="0.25">
      <c r="A317" s="46" t="s">
        <v>75</v>
      </c>
      <c r="B317" s="47" t="s">
        <v>112</v>
      </c>
      <c r="C317" s="47" t="s">
        <v>491</v>
      </c>
      <c r="D317" s="47" t="s">
        <v>76</v>
      </c>
      <c r="E317" s="85">
        <f>97200</f>
        <v>97200</v>
      </c>
    </row>
    <row r="318" spans="1:5" ht="56.25" outlineLevel="3" x14ac:dyDescent="0.25">
      <c r="A318" s="223" t="s">
        <v>737</v>
      </c>
      <c r="B318" s="47" t="s">
        <v>112</v>
      </c>
      <c r="C318" s="47" t="s">
        <v>738</v>
      </c>
      <c r="D318" s="47" t="s">
        <v>6</v>
      </c>
      <c r="E318" s="85">
        <f>E319</f>
        <v>30570498.050000001</v>
      </c>
    </row>
    <row r="319" spans="1:5" ht="93.75" outlineLevel="3" x14ac:dyDescent="0.25">
      <c r="A319" s="80" t="s">
        <v>699</v>
      </c>
      <c r="B319" s="47" t="s">
        <v>112</v>
      </c>
      <c r="C319" s="47" t="s">
        <v>739</v>
      </c>
      <c r="D319" s="47" t="s">
        <v>6</v>
      </c>
      <c r="E319" s="85">
        <f>E320</f>
        <v>30570498.050000001</v>
      </c>
    </row>
    <row r="320" spans="1:5" ht="37.5" outlineLevel="3" x14ac:dyDescent="0.25">
      <c r="A320" s="46" t="s">
        <v>267</v>
      </c>
      <c r="B320" s="47" t="s">
        <v>112</v>
      </c>
      <c r="C320" s="47" t="s">
        <v>739</v>
      </c>
      <c r="D320" s="47" t="s">
        <v>268</v>
      </c>
      <c r="E320" s="85">
        <f>E321</f>
        <v>30570498.050000001</v>
      </c>
    </row>
    <row r="321" spans="1:5" outlineLevel="3" x14ac:dyDescent="0.25">
      <c r="A321" s="46" t="s">
        <v>269</v>
      </c>
      <c r="B321" s="47" t="s">
        <v>112</v>
      </c>
      <c r="C321" s="47" t="s">
        <v>739</v>
      </c>
      <c r="D321" s="47" t="s">
        <v>270</v>
      </c>
      <c r="E321" s="85">
        <v>30570498.050000001</v>
      </c>
    </row>
    <row r="322" spans="1:5" outlineLevel="1" x14ac:dyDescent="0.25">
      <c r="A322" s="46" t="s">
        <v>72</v>
      </c>
      <c r="B322" s="47" t="s">
        <v>73</v>
      </c>
      <c r="C322" s="47" t="s">
        <v>127</v>
      </c>
      <c r="D322" s="47" t="s">
        <v>6</v>
      </c>
      <c r="E322" s="85">
        <f>E323</f>
        <v>360139854.60999995</v>
      </c>
    </row>
    <row r="323" spans="1:5" ht="37.5" outlineLevel="2" x14ac:dyDescent="0.25">
      <c r="A323" s="79" t="s">
        <v>419</v>
      </c>
      <c r="B323" s="62" t="s">
        <v>73</v>
      </c>
      <c r="C323" s="62" t="s">
        <v>139</v>
      </c>
      <c r="D323" s="62" t="s">
        <v>6</v>
      </c>
      <c r="E323" s="85">
        <f>E324</f>
        <v>360139854.60999995</v>
      </c>
    </row>
    <row r="324" spans="1:5" ht="37.5" outlineLevel="3" x14ac:dyDescent="0.25">
      <c r="A324" s="46" t="s">
        <v>423</v>
      </c>
      <c r="B324" s="47" t="s">
        <v>73</v>
      </c>
      <c r="C324" s="47" t="s">
        <v>147</v>
      </c>
      <c r="D324" s="47" t="s">
        <v>6</v>
      </c>
      <c r="E324" s="85">
        <f>E325+E338+E351</f>
        <v>360139854.60999995</v>
      </c>
    </row>
    <row r="325" spans="1:5" ht="37.5" outlineLevel="4" x14ac:dyDescent="0.25">
      <c r="A325" s="49" t="s">
        <v>206</v>
      </c>
      <c r="B325" s="47" t="s">
        <v>73</v>
      </c>
      <c r="C325" s="47" t="s">
        <v>224</v>
      </c>
      <c r="D325" s="47" t="s">
        <v>6</v>
      </c>
      <c r="E325" s="85">
        <f>E326+E329+E332+E335</f>
        <v>348496693.40999997</v>
      </c>
    </row>
    <row r="326" spans="1:5" ht="56.25" outlineLevel="4" x14ac:dyDescent="0.25">
      <c r="A326" s="51" t="s">
        <v>740</v>
      </c>
      <c r="B326" s="47" t="s">
        <v>73</v>
      </c>
      <c r="C326" s="47" t="s">
        <v>741</v>
      </c>
      <c r="D326" s="47" t="s">
        <v>6</v>
      </c>
      <c r="E326" s="85">
        <f>E327</f>
        <v>20592000</v>
      </c>
    </row>
    <row r="327" spans="1:5" ht="37.5" outlineLevel="4" x14ac:dyDescent="0.25">
      <c r="A327" s="46" t="s">
        <v>38</v>
      </c>
      <c r="B327" s="47" t="s">
        <v>73</v>
      </c>
      <c r="C327" s="47" t="s">
        <v>741</v>
      </c>
      <c r="D327" s="47" t="s">
        <v>39</v>
      </c>
      <c r="E327" s="85">
        <f>E328</f>
        <v>20592000</v>
      </c>
    </row>
    <row r="328" spans="1:5" outlineLevel="4" x14ac:dyDescent="0.25">
      <c r="A328" s="46" t="s">
        <v>75</v>
      </c>
      <c r="B328" s="47" t="s">
        <v>73</v>
      </c>
      <c r="C328" s="47" t="s">
        <v>741</v>
      </c>
      <c r="D328" s="47" t="s">
        <v>76</v>
      </c>
      <c r="E328" s="85">
        <v>20592000</v>
      </c>
    </row>
    <row r="329" spans="1:5" ht="40.5" customHeight="1" outlineLevel="5" x14ac:dyDescent="0.25">
      <c r="A329" s="46" t="s">
        <v>115</v>
      </c>
      <c r="B329" s="47" t="s">
        <v>73</v>
      </c>
      <c r="C329" s="47" t="s">
        <v>148</v>
      </c>
      <c r="D329" s="47" t="s">
        <v>6</v>
      </c>
      <c r="E329" s="85">
        <f>E330</f>
        <v>75960434.409999996</v>
      </c>
    </row>
    <row r="330" spans="1:5" ht="37.5" outlineLevel="6" x14ac:dyDescent="0.25">
      <c r="A330" s="46" t="s">
        <v>38</v>
      </c>
      <c r="B330" s="47" t="s">
        <v>73</v>
      </c>
      <c r="C330" s="47" t="s">
        <v>148</v>
      </c>
      <c r="D330" s="47" t="s">
        <v>39</v>
      </c>
      <c r="E330" s="85">
        <f>E331</f>
        <v>75960434.409999996</v>
      </c>
    </row>
    <row r="331" spans="1:5" outlineLevel="4" x14ac:dyDescent="0.25">
      <c r="A331" s="46" t="s">
        <v>75</v>
      </c>
      <c r="B331" s="47" t="s">
        <v>73</v>
      </c>
      <c r="C331" s="47" t="s">
        <v>148</v>
      </c>
      <c r="D331" s="47" t="s">
        <v>76</v>
      </c>
      <c r="E331" s="85">
        <v>75960434.409999996</v>
      </c>
    </row>
    <row r="332" spans="1:5" ht="75.75" customHeight="1" outlineLevel="5" x14ac:dyDescent="0.25">
      <c r="A332" s="49" t="s">
        <v>424</v>
      </c>
      <c r="B332" s="47" t="s">
        <v>73</v>
      </c>
      <c r="C332" s="47" t="s">
        <v>149</v>
      </c>
      <c r="D332" s="47" t="s">
        <v>6</v>
      </c>
      <c r="E332" s="85">
        <f>E333</f>
        <v>234603409</v>
      </c>
    </row>
    <row r="333" spans="1:5" ht="37.5" outlineLevel="6" x14ac:dyDescent="0.25">
      <c r="A333" s="46" t="s">
        <v>38</v>
      </c>
      <c r="B333" s="47" t="s">
        <v>73</v>
      </c>
      <c r="C333" s="47" t="s">
        <v>149</v>
      </c>
      <c r="D333" s="47" t="s">
        <v>39</v>
      </c>
      <c r="E333" s="85">
        <f>E334</f>
        <v>234603409</v>
      </c>
    </row>
    <row r="334" spans="1:5" outlineLevel="6" x14ac:dyDescent="0.25">
      <c r="A334" s="46" t="s">
        <v>75</v>
      </c>
      <c r="B334" s="47" t="s">
        <v>73</v>
      </c>
      <c r="C334" s="47" t="s">
        <v>149</v>
      </c>
      <c r="D334" s="47" t="s">
        <v>76</v>
      </c>
      <c r="E334" s="85">
        <v>234603409</v>
      </c>
    </row>
    <row r="335" spans="1:5" ht="78" customHeight="1" outlineLevel="6" x14ac:dyDescent="0.25">
      <c r="A335" s="48" t="s">
        <v>525</v>
      </c>
      <c r="B335" s="47" t="s">
        <v>73</v>
      </c>
      <c r="C335" s="47" t="s">
        <v>526</v>
      </c>
      <c r="D335" s="47" t="s">
        <v>6</v>
      </c>
      <c r="E335" s="85">
        <f>E336</f>
        <v>17340850</v>
      </c>
    </row>
    <row r="336" spans="1:5" ht="37.5" outlineLevel="6" x14ac:dyDescent="0.25">
      <c r="A336" s="46" t="s">
        <v>38</v>
      </c>
      <c r="B336" s="47" t="s">
        <v>73</v>
      </c>
      <c r="C336" s="47" t="s">
        <v>526</v>
      </c>
      <c r="D336" s="47" t="s">
        <v>39</v>
      </c>
      <c r="E336" s="85">
        <f>E337</f>
        <v>17340850</v>
      </c>
    </row>
    <row r="337" spans="1:5" outlineLevel="6" x14ac:dyDescent="0.25">
      <c r="A337" s="46" t="s">
        <v>75</v>
      </c>
      <c r="B337" s="47" t="s">
        <v>73</v>
      </c>
      <c r="C337" s="47" t="s">
        <v>526</v>
      </c>
      <c r="D337" s="47" t="s">
        <v>76</v>
      </c>
      <c r="E337" s="85">
        <v>17340850</v>
      </c>
    </row>
    <row r="338" spans="1:5" ht="19.5" customHeight="1" outlineLevel="6" x14ac:dyDescent="0.25">
      <c r="A338" s="80" t="s">
        <v>207</v>
      </c>
      <c r="B338" s="47" t="s">
        <v>73</v>
      </c>
      <c r="C338" s="47" t="s">
        <v>222</v>
      </c>
      <c r="D338" s="47" t="s">
        <v>6</v>
      </c>
      <c r="E338" s="85">
        <f>E339+E342+E345+E348</f>
        <v>9137925.4199999999</v>
      </c>
    </row>
    <row r="339" spans="1:5" outlineLevel="6" x14ac:dyDescent="0.25">
      <c r="A339" s="46" t="s">
        <v>271</v>
      </c>
      <c r="B339" s="47" t="s">
        <v>73</v>
      </c>
      <c r="C339" s="47" t="s">
        <v>272</v>
      </c>
      <c r="D339" s="47" t="s">
        <v>6</v>
      </c>
      <c r="E339" s="85">
        <f>E340</f>
        <v>85700</v>
      </c>
    </row>
    <row r="340" spans="1:5" ht="37.5" outlineLevel="6" x14ac:dyDescent="0.25">
      <c r="A340" s="46" t="s">
        <v>38</v>
      </c>
      <c r="B340" s="47" t="s">
        <v>73</v>
      </c>
      <c r="C340" s="47" t="s">
        <v>272</v>
      </c>
      <c r="D340" s="47" t="s">
        <v>39</v>
      </c>
      <c r="E340" s="85">
        <f>E341</f>
        <v>85700</v>
      </c>
    </row>
    <row r="341" spans="1:5" outlineLevel="6" x14ac:dyDescent="0.25">
      <c r="A341" s="46" t="s">
        <v>75</v>
      </c>
      <c r="B341" s="47" t="s">
        <v>73</v>
      </c>
      <c r="C341" s="47" t="s">
        <v>272</v>
      </c>
      <c r="D341" s="47" t="s">
        <v>76</v>
      </c>
      <c r="E341" s="85">
        <f>85700</f>
        <v>85700</v>
      </c>
    </row>
    <row r="342" spans="1:5" outlineLevel="6" x14ac:dyDescent="0.25">
      <c r="A342" s="78" t="s">
        <v>330</v>
      </c>
      <c r="B342" s="47" t="s">
        <v>73</v>
      </c>
      <c r="C342" s="47" t="s">
        <v>331</v>
      </c>
      <c r="D342" s="47" t="s">
        <v>6</v>
      </c>
      <c r="E342" s="85">
        <f>E343</f>
        <v>100000</v>
      </c>
    </row>
    <row r="343" spans="1:5" ht="37.5" outlineLevel="6" x14ac:dyDescent="0.25">
      <c r="A343" s="46" t="s">
        <v>38</v>
      </c>
      <c r="B343" s="47" t="s">
        <v>73</v>
      </c>
      <c r="C343" s="47" t="s">
        <v>331</v>
      </c>
      <c r="D343" s="47" t="s">
        <v>39</v>
      </c>
      <c r="E343" s="85">
        <f>E344</f>
        <v>100000</v>
      </c>
    </row>
    <row r="344" spans="1:5" outlineLevel="6" x14ac:dyDescent="0.25">
      <c r="A344" s="46" t="s">
        <v>75</v>
      </c>
      <c r="B344" s="47" t="s">
        <v>73</v>
      </c>
      <c r="C344" s="47" t="s">
        <v>331</v>
      </c>
      <c r="D344" s="47" t="s">
        <v>76</v>
      </c>
      <c r="E344" s="85">
        <f>100000</f>
        <v>100000</v>
      </c>
    </row>
    <row r="345" spans="1:5" ht="56.25" outlineLevel="6" x14ac:dyDescent="0.25">
      <c r="A345" s="51" t="s">
        <v>742</v>
      </c>
      <c r="B345" s="47" t="s">
        <v>73</v>
      </c>
      <c r="C345" s="47" t="s">
        <v>743</v>
      </c>
      <c r="D345" s="47" t="s">
        <v>6</v>
      </c>
      <c r="E345" s="85">
        <f>E346</f>
        <v>7642785.4199999999</v>
      </c>
    </row>
    <row r="346" spans="1:5" ht="37.5" outlineLevel="6" x14ac:dyDescent="0.25">
      <c r="A346" s="46" t="s">
        <v>38</v>
      </c>
      <c r="B346" s="47" t="s">
        <v>73</v>
      </c>
      <c r="C346" s="47" t="s">
        <v>743</v>
      </c>
      <c r="D346" s="47" t="s">
        <v>39</v>
      </c>
      <c r="E346" s="85">
        <f>E347</f>
        <v>7642785.4199999999</v>
      </c>
    </row>
    <row r="347" spans="1:5" outlineLevel="6" x14ac:dyDescent="0.25">
      <c r="A347" s="46" t="s">
        <v>75</v>
      </c>
      <c r="B347" s="47" t="s">
        <v>73</v>
      </c>
      <c r="C347" s="47" t="s">
        <v>743</v>
      </c>
      <c r="D347" s="47" t="s">
        <v>76</v>
      </c>
      <c r="E347" s="85">
        <v>7642785.4199999999</v>
      </c>
    </row>
    <row r="348" spans="1:5" ht="20.25" customHeight="1" outlineLevel="6" x14ac:dyDescent="0.25">
      <c r="A348" s="46" t="s">
        <v>492</v>
      </c>
      <c r="B348" s="47" t="s">
        <v>73</v>
      </c>
      <c r="C348" s="47" t="s">
        <v>493</v>
      </c>
      <c r="D348" s="47" t="s">
        <v>6</v>
      </c>
      <c r="E348" s="85">
        <f>E349</f>
        <v>1309440</v>
      </c>
    </row>
    <row r="349" spans="1:5" ht="39" customHeight="1" outlineLevel="6" x14ac:dyDescent="0.25">
      <c r="A349" s="46" t="s">
        <v>38</v>
      </c>
      <c r="B349" s="47" t="s">
        <v>73</v>
      </c>
      <c r="C349" s="47" t="s">
        <v>493</v>
      </c>
      <c r="D349" s="47" t="s">
        <v>39</v>
      </c>
      <c r="E349" s="85">
        <f>E350</f>
        <v>1309440</v>
      </c>
    </row>
    <row r="350" spans="1:5" outlineLevel="6" x14ac:dyDescent="0.25">
      <c r="A350" s="46" t="s">
        <v>75</v>
      </c>
      <c r="B350" s="47" t="s">
        <v>73</v>
      </c>
      <c r="C350" s="47" t="s">
        <v>493</v>
      </c>
      <c r="D350" s="47" t="s">
        <v>76</v>
      </c>
      <c r="E350" s="85">
        <f>1309440</f>
        <v>1309440</v>
      </c>
    </row>
    <row r="351" spans="1:5" outlineLevel="6" x14ac:dyDescent="0.25">
      <c r="A351" s="51" t="s">
        <v>522</v>
      </c>
      <c r="B351" s="47" t="s">
        <v>73</v>
      </c>
      <c r="C351" s="47" t="s">
        <v>333</v>
      </c>
      <c r="D351" s="47" t="s">
        <v>6</v>
      </c>
      <c r="E351" s="85">
        <f>E352</f>
        <v>2505235.7799999998</v>
      </c>
    </row>
    <row r="352" spans="1:5" ht="37.5" outlineLevel="6" x14ac:dyDescent="0.25">
      <c r="A352" s="46" t="s">
        <v>523</v>
      </c>
      <c r="B352" s="47" t="s">
        <v>73</v>
      </c>
      <c r="C352" s="47" t="s">
        <v>524</v>
      </c>
      <c r="D352" s="47" t="s">
        <v>6</v>
      </c>
      <c r="E352" s="85">
        <f>E353</f>
        <v>2505235.7799999998</v>
      </c>
    </row>
    <row r="353" spans="1:5" ht="37.5" outlineLevel="6" x14ac:dyDescent="0.25">
      <c r="A353" s="46" t="s">
        <v>38</v>
      </c>
      <c r="B353" s="47" t="s">
        <v>73</v>
      </c>
      <c r="C353" s="47" t="s">
        <v>524</v>
      </c>
      <c r="D353" s="47" t="s">
        <v>39</v>
      </c>
      <c r="E353" s="85">
        <f>E354</f>
        <v>2505235.7799999998</v>
      </c>
    </row>
    <row r="354" spans="1:5" outlineLevel="6" x14ac:dyDescent="0.25">
      <c r="A354" s="46" t="s">
        <v>75</v>
      </c>
      <c r="B354" s="47" t="s">
        <v>73</v>
      </c>
      <c r="C354" s="47" t="s">
        <v>524</v>
      </c>
      <c r="D354" s="47" t="s">
        <v>76</v>
      </c>
      <c r="E354" s="85">
        <v>2505235.7799999998</v>
      </c>
    </row>
    <row r="355" spans="1:5" outlineLevel="6" x14ac:dyDescent="0.25">
      <c r="A355" s="46" t="s">
        <v>259</v>
      </c>
      <c r="B355" s="47" t="s">
        <v>258</v>
      </c>
      <c r="C355" s="47" t="s">
        <v>127</v>
      </c>
      <c r="D355" s="47" t="s">
        <v>6</v>
      </c>
      <c r="E355" s="85">
        <f>E356+E369</f>
        <v>38862724.539999999</v>
      </c>
    </row>
    <row r="356" spans="1:5" ht="37.5" outlineLevel="6" x14ac:dyDescent="0.25">
      <c r="A356" s="79" t="s">
        <v>419</v>
      </c>
      <c r="B356" s="62" t="s">
        <v>258</v>
      </c>
      <c r="C356" s="62" t="s">
        <v>139</v>
      </c>
      <c r="D356" s="62" t="s">
        <v>6</v>
      </c>
      <c r="E356" s="85">
        <f>E357</f>
        <v>22757700</v>
      </c>
    </row>
    <row r="357" spans="1:5" ht="37.5" outlineLevel="3" x14ac:dyDescent="0.25">
      <c r="A357" s="46" t="s">
        <v>425</v>
      </c>
      <c r="B357" s="47" t="s">
        <v>258</v>
      </c>
      <c r="C357" s="47" t="s">
        <v>150</v>
      </c>
      <c r="D357" s="47" t="s">
        <v>6</v>
      </c>
      <c r="E357" s="85">
        <f>E358+E362</f>
        <v>22757700</v>
      </c>
    </row>
    <row r="358" spans="1:5" ht="37.5" outlineLevel="4" x14ac:dyDescent="0.25">
      <c r="A358" s="81" t="s">
        <v>208</v>
      </c>
      <c r="B358" s="47" t="s">
        <v>258</v>
      </c>
      <c r="C358" s="47" t="s">
        <v>226</v>
      </c>
      <c r="D358" s="47" t="s">
        <v>6</v>
      </c>
      <c r="E358" s="85">
        <f>E359</f>
        <v>22647400</v>
      </c>
    </row>
    <row r="359" spans="1:5" ht="56.25" outlineLevel="5" x14ac:dyDescent="0.25">
      <c r="A359" s="46" t="s">
        <v>116</v>
      </c>
      <c r="B359" s="47" t="s">
        <v>258</v>
      </c>
      <c r="C359" s="47" t="s">
        <v>152</v>
      </c>
      <c r="D359" s="47" t="s">
        <v>6</v>
      </c>
      <c r="E359" s="85">
        <f>E360</f>
        <v>22647400</v>
      </c>
    </row>
    <row r="360" spans="1:5" ht="37.5" outlineLevel="6" x14ac:dyDescent="0.25">
      <c r="A360" s="46" t="s">
        <v>38</v>
      </c>
      <c r="B360" s="47" t="s">
        <v>258</v>
      </c>
      <c r="C360" s="47" t="s">
        <v>152</v>
      </c>
      <c r="D360" s="47" t="s">
        <v>39</v>
      </c>
      <c r="E360" s="85">
        <f>E361</f>
        <v>22647400</v>
      </c>
    </row>
    <row r="361" spans="1:5" outlineLevel="6" x14ac:dyDescent="0.25">
      <c r="A361" s="46" t="s">
        <v>75</v>
      </c>
      <c r="B361" s="47" t="s">
        <v>258</v>
      </c>
      <c r="C361" s="47" t="s">
        <v>152</v>
      </c>
      <c r="D361" s="47" t="s">
        <v>76</v>
      </c>
      <c r="E361" s="85">
        <v>22647400</v>
      </c>
    </row>
    <row r="362" spans="1:5" ht="37.5" outlineLevel="5" x14ac:dyDescent="0.25">
      <c r="A362" s="49" t="s">
        <v>426</v>
      </c>
      <c r="B362" s="47" t="s">
        <v>258</v>
      </c>
      <c r="C362" s="47" t="s">
        <v>227</v>
      </c>
      <c r="D362" s="47" t="s">
        <v>6</v>
      </c>
      <c r="E362" s="85">
        <f>E363+E366</f>
        <v>110300</v>
      </c>
    </row>
    <row r="363" spans="1:5" outlineLevel="6" x14ac:dyDescent="0.25">
      <c r="A363" s="46" t="s">
        <v>271</v>
      </c>
      <c r="B363" s="47" t="s">
        <v>258</v>
      </c>
      <c r="C363" s="47" t="s">
        <v>307</v>
      </c>
      <c r="D363" s="47" t="s">
        <v>6</v>
      </c>
      <c r="E363" s="85">
        <f>E364</f>
        <v>24800</v>
      </c>
    </row>
    <row r="364" spans="1:5" ht="37.5" outlineLevel="6" x14ac:dyDescent="0.25">
      <c r="A364" s="46" t="s">
        <v>38</v>
      </c>
      <c r="B364" s="47" t="s">
        <v>258</v>
      </c>
      <c r="C364" s="47" t="s">
        <v>307</v>
      </c>
      <c r="D364" s="47" t="s">
        <v>39</v>
      </c>
      <c r="E364" s="85">
        <f>E365</f>
        <v>24800</v>
      </c>
    </row>
    <row r="365" spans="1:5" outlineLevel="6" x14ac:dyDescent="0.25">
      <c r="A365" s="46" t="s">
        <v>75</v>
      </c>
      <c r="B365" s="47" t="s">
        <v>258</v>
      </c>
      <c r="C365" s="47" t="s">
        <v>307</v>
      </c>
      <c r="D365" s="47" t="s">
        <v>76</v>
      </c>
      <c r="E365" s="85">
        <f>24800</f>
        <v>24800</v>
      </c>
    </row>
    <row r="366" spans="1:5" outlineLevel="6" x14ac:dyDescent="0.25">
      <c r="A366" s="46" t="s">
        <v>113</v>
      </c>
      <c r="B366" s="47" t="s">
        <v>258</v>
      </c>
      <c r="C366" s="47" t="s">
        <v>151</v>
      </c>
      <c r="D366" s="47" t="s">
        <v>6</v>
      </c>
      <c r="E366" s="85">
        <f>E367</f>
        <v>85500</v>
      </c>
    </row>
    <row r="367" spans="1:5" ht="37.5" outlineLevel="6" x14ac:dyDescent="0.25">
      <c r="A367" s="46" t="s">
        <v>38</v>
      </c>
      <c r="B367" s="47" t="s">
        <v>258</v>
      </c>
      <c r="C367" s="47" t="s">
        <v>151</v>
      </c>
      <c r="D367" s="47" t="s">
        <v>39</v>
      </c>
      <c r="E367" s="85">
        <f>E368</f>
        <v>85500</v>
      </c>
    </row>
    <row r="368" spans="1:5" outlineLevel="6" x14ac:dyDescent="0.25">
      <c r="A368" s="46" t="s">
        <v>75</v>
      </c>
      <c r="B368" s="47" t="s">
        <v>258</v>
      </c>
      <c r="C368" s="47" t="s">
        <v>151</v>
      </c>
      <c r="D368" s="47" t="s">
        <v>76</v>
      </c>
      <c r="E368" s="85">
        <f>85500</f>
        <v>85500</v>
      </c>
    </row>
    <row r="369" spans="1:5" ht="37.5" outlineLevel="6" x14ac:dyDescent="0.25">
      <c r="A369" s="46" t="s">
        <v>390</v>
      </c>
      <c r="B369" s="47" t="s">
        <v>258</v>
      </c>
      <c r="C369" s="47" t="s">
        <v>137</v>
      </c>
      <c r="D369" s="47" t="s">
        <v>6</v>
      </c>
      <c r="E369" s="85">
        <f>E370+E374</f>
        <v>16105024.539999999</v>
      </c>
    </row>
    <row r="370" spans="1:5" ht="21" customHeight="1" outlineLevel="6" x14ac:dyDescent="0.25">
      <c r="A370" s="46" t="s">
        <v>391</v>
      </c>
      <c r="B370" s="47" t="s">
        <v>258</v>
      </c>
      <c r="C370" s="47" t="s">
        <v>230</v>
      </c>
      <c r="D370" s="47" t="s">
        <v>6</v>
      </c>
      <c r="E370" s="85">
        <f>E371</f>
        <v>16000000</v>
      </c>
    </row>
    <row r="371" spans="1:5" ht="41.25" customHeight="1" outlineLevel="6" x14ac:dyDescent="0.25">
      <c r="A371" s="46" t="s">
        <v>74</v>
      </c>
      <c r="B371" s="47" t="s">
        <v>258</v>
      </c>
      <c r="C371" s="47" t="s">
        <v>138</v>
      </c>
      <c r="D371" s="47" t="s">
        <v>6</v>
      </c>
      <c r="E371" s="85">
        <f>E372</f>
        <v>16000000</v>
      </c>
    </row>
    <row r="372" spans="1:5" ht="37.5" outlineLevel="6" x14ac:dyDescent="0.25">
      <c r="A372" s="46" t="s">
        <v>38</v>
      </c>
      <c r="B372" s="47" t="s">
        <v>258</v>
      </c>
      <c r="C372" s="47" t="s">
        <v>138</v>
      </c>
      <c r="D372" s="47" t="s">
        <v>39</v>
      </c>
      <c r="E372" s="85">
        <f>E373</f>
        <v>16000000</v>
      </c>
    </row>
    <row r="373" spans="1:5" outlineLevel="6" x14ac:dyDescent="0.25">
      <c r="A373" s="46" t="s">
        <v>75</v>
      </c>
      <c r="B373" s="47" t="s">
        <v>258</v>
      </c>
      <c r="C373" s="47" t="s">
        <v>138</v>
      </c>
      <c r="D373" s="47" t="s">
        <v>76</v>
      </c>
      <c r="E373" s="85">
        <v>16000000</v>
      </c>
    </row>
    <row r="374" spans="1:5" ht="21" customHeight="1" outlineLevel="6" x14ac:dyDescent="0.25">
      <c r="A374" s="46" t="s">
        <v>212</v>
      </c>
      <c r="B374" s="47" t="s">
        <v>258</v>
      </c>
      <c r="C374" s="47" t="s">
        <v>231</v>
      </c>
      <c r="D374" s="47" t="s">
        <v>6</v>
      </c>
      <c r="E374" s="85">
        <f>E375</f>
        <v>105024.54</v>
      </c>
    </row>
    <row r="375" spans="1:5" ht="75" outlineLevel="6" x14ac:dyDescent="0.25">
      <c r="A375" s="46" t="s">
        <v>619</v>
      </c>
      <c r="B375" s="47" t="s">
        <v>258</v>
      </c>
      <c r="C375" s="47" t="s">
        <v>620</v>
      </c>
      <c r="D375" s="47" t="s">
        <v>6</v>
      </c>
      <c r="E375" s="85">
        <f>E376</f>
        <v>105024.54</v>
      </c>
    </row>
    <row r="376" spans="1:5" ht="37.5" outlineLevel="6" x14ac:dyDescent="0.25">
      <c r="A376" s="46" t="s">
        <v>38</v>
      </c>
      <c r="B376" s="47" t="s">
        <v>258</v>
      </c>
      <c r="C376" s="47" t="s">
        <v>620</v>
      </c>
      <c r="D376" s="47" t="s">
        <v>39</v>
      </c>
      <c r="E376" s="85">
        <f>E377</f>
        <v>105024.54</v>
      </c>
    </row>
    <row r="377" spans="1:5" outlineLevel="6" x14ac:dyDescent="0.25">
      <c r="A377" s="46" t="s">
        <v>75</v>
      </c>
      <c r="B377" s="47" t="s">
        <v>258</v>
      </c>
      <c r="C377" s="47" t="s">
        <v>620</v>
      </c>
      <c r="D377" s="47" t="s">
        <v>76</v>
      </c>
      <c r="E377" s="85">
        <f>105024.54</f>
        <v>105024.54</v>
      </c>
    </row>
    <row r="378" spans="1:5" outlineLevel="1" x14ac:dyDescent="0.25">
      <c r="A378" s="46" t="s">
        <v>77</v>
      </c>
      <c r="B378" s="47" t="s">
        <v>78</v>
      </c>
      <c r="C378" s="47" t="s">
        <v>127</v>
      </c>
      <c r="D378" s="47" t="s">
        <v>6</v>
      </c>
      <c r="E378" s="85">
        <f>E379</f>
        <v>1883721.5</v>
      </c>
    </row>
    <row r="379" spans="1:5" s="76" customFormat="1" ht="37.5" outlineLevel="2" x14ac:dyDescent="0.25">
      <c r="A379" s="79" t="s">
        <v>419</v>
      </c>
      <c r="B379" s="62" t="s">
        <v>78</v>
      </c>
      <c r="C379" s="62" t="s">
        <v>139</v>
      </c>
      <c r="D379" s="62" t="s">
        <v>6</v>
      </c>
      <c r="E379" s="87">
        <f>E380+E393</f>
        <v>1883721.5</v>
      </c>
    </row>
    <row r="380" spans="1:5" ht="37.5" outlineLevel="3" x14ac:dyDescent="0.25">
      <c r="A380" s="46" t="s">
        <v>422</v>
      </c>
      <c r="B380" s="47" t="s">
        <v>78</v>
      </c>
      <c r="C380" s="47" t="s">
        <v>147</v>
      </c>
      <c r="D380" s="47" t="s">
        <v>6</v>
      </c>
      <c r="E380" s="85">
        <f>E381+E385</f>
        <v>1759721.5</v>
      </c>
    </row>
    <row r="381" spans="1:5" ht="18.75" customHeight="1" outlineLevel="3" x14ac:dyDescent="0.25">
      <c r="A381" s="80" t="s">
        <v>207</v>
      </c>
      <c r="B381" s="47" t="s">
        <v>78</v>
      </c>
      <c r="C381" s="47" t="s">
        <v>222</v>
      </c>
      <c r="D381" s="47" t="s">
        <v>6</v>
      </c>
      <c r="E381" s="85">
        <f>E382</f>
        <v>70000</v>
      </c>
    </row>
    <row r="382" spans="1:5" outlineLevel="3" x14ac:dyDescent="0.25">
      <c r="A382" s="46" t="s">
        <v>464</v>
      </c>
      <c r="B382" s="47" t="s">
        <v>78</v>
      </c>
      <c r="C382" s="47" t="s">
        <v>237</v>
      </c>
      <c r="D382" s="47" t="s">
        <v>6</v>
      </c>
      <c r="E382" s="85">
        <f>E383</f>
        <v>70000</v>
      </c>
    </row>
    <row r="383" spans="1:5" ht="17.25" customHeight="1" outlineLevel="3" x14ac:dyDescent="0.25">
      <c r="A383" s="46" t="s">
        <v>15</v>
      </c>
      <c r="B383" s="47" t="s">
        <v>78</v>
      </c>
      <c r="C383" s="47" t="s">
        <v>237</v>
      </c>
      <c r="D383" s="47" t="s">
        <v>16</v>
      </c>
      <c r="E383" s="85">
        <f>E384</f>
        <v>70000</v>
      </c>
    </row>
    <row r="384" spans="1:5" ht="21" customHeight="1" outlineLevel="4" x14ac:dyDescent="0.25">
      <c r="A384" s="46" t="s">
        <v>17</v>
      </c>
      <c r="B384" s="47" t="s">
        <v>78</v>
      </c>
      <c r="C384" s="47" t="s">
        <v>237</v>
      </c>
      <c r="D384" s="47" t="s">
        <v>18</v>
      </c>
      <c r="E384" s="85">
        <f>70000</f>
        <v>70000</v>
      </c>
    </row>
    <row r="385" spans="1:5" ht="21" customHeight="1" outlineLevel="6" x14ac:dyDescent="0.25">
      <c r="A385" s="80" t="s">
        <v>291</v>
      </c>
      <c r="B385" s="47" t="s">
        <v>78</v>
      </c>
      <c r="C385" s="47" t="s">
        <v>225</v>
      </c>
      <c r="D385" s="47" t="s">
        <v>6</v>
      </c>
      <c r="E385" s="85">
        <f>E386</f>
        <v>1689721.5</v>
      </c>
    </row>
    <row r="386" spans="1:5" ht="75" outlineLevel="6" x14ac:dyDescent="0.25">
      <c r="A386" s="29" t="s">
        <v>427</v>
      </c>
      <c r="B386" s="47" t="s">
        <v>78</v>
      </c>
      <c r="C386" s="47" t="s">
        <v>153</v>
      </c>
      <c r="D386" s="47" t="s">
        <v>6</v>
      </c>
      <c r="E386" s="85">
        <f>E387+E389+E391</f>
        <v>1689721.5</v>
      </c>
    </row>
    <row r="387" spans="1:5" ht="37.5" outlineLevel="6" x14ac:dyDescent="0.25">
      <c r="A387" s="46" t="s">
        <v>15</v>
      </c>
      <c r="B387" s="47" t="s">
        <v>78</v>
      </c>
      <c r="C387" s="47" t="s">
        <v>153</v>
      </c>
      <c r="D387" s="47" t="s">
        <v>16</v>
      </c>
      <c r="E387" s="85">
        <f>E388</f>
        <v>2000</v>
      </c>
    </row>
    <row r="388" spans="1:5" ht="37.5" outlineLevel="6" x14ac:dyDescent="0.25">
      <c r="A388" s="46" t="s">
        <v>17</v>
      </c>
      <c r="B388" s="47" t="s">
        <v>78</v>
      </c>
      <c r="C388" s="47" t="s">
        <v>153</v>
      </c>
      <c r="D388" s="47" t="s">
        <v>18</v>
      </c>
      <c r="E388" s="85">
        <v>2000</v>
      </c>
    </row>
    <row r="389" spans="1:5" outlineLevel="5" x14ac:dyDescent="0.25">
      <c r="A389" s="46" t="s">
        <v>91</v>
      </c>
      <c r="B389" s="47" t="s">
        <v>78</v>
      </c>
      <c r="C389" s="47" t="s">
        <v>153</v>
      </c>
      <c r="D389" s="47" t="s">
        <v>92</v>
      </c>
      <c r="E389" s="85">
        <f>E390</f>
        <v>320000</v>
      </c>
    </row>
    <row r="390" spans="1:5" ht="18.75" customHeight="1" outlineLevel="6" x14ac:dyDescent="0.25">
      <c r="A390" s="46" t="s">
        <v>98</v>
      </c>
      <c r="B390" s="47" t="s">
        <v>78</v>
      </c>
      <c r="C390" s="47" t="s">
        <v>153</v>
      </c>
      <c r="D390" s="47" t="s">
        <v>99</v>
      </c>
      <c r="E390" s="85">
        <v>320000</v>
      </c>
    </row>
    <row r="391" spans="1:5" ht="37.5" outlineLevel="4" x14ac:dyDescent="0.25">
      <c r="A391" s="46" t="s">
        <v>38</v>
      </c>
      <c r="B391" s="47" t="s">
        <v>78</v>
      </c>
      <c r="C391" s="47" t="s">
        <v>153</v>
      </c>
      <c r="D391" s="47" t="s">
        <v>39</v>
      </c>
      <c r="E391" s="85">
        <f>E392</f>
        <v>1367721.5</v>
      </c>
    </row>
    <row r="392" spans="1:5" outlineLevel="5" x14ac:dyDescent="0.25">
      <c r="A392" s="46" t="s">
        <v>75</v>
      </c>
      <c r="B392" s="47" t="s">
        <v>78</v>
      </c>
      <c r="C392" s="47" t="s">
        <v>153</v>
      </c>
      <c r="D392" s="47" t="s">
        <v>76</v>
      </c>
      <c r="E392" s="85">
        <v>1367721.5</v>
      </c>
    </row>
    <row r="393" spans="1:5" outlineLevel="6" x14ac:dyDescent="0.25">
      <c r="A393" s="51" t="s">
        <v>240</v>
      </c>
      <c r="B393" s="47" t="s">
        <v>78</v>
      </c>
      <c r="C393" s="47" t="s">
        <v>239</v>
      </c>
      <c r="D393" s="47" t="s">
        <v>6</v>
      </c>
      <c r="E393" s="85">
        <f>E394</f>
        <v>124000</v>
      </c>
    </row>
    <row r="394" spans="1:5" outlineLevel="6" x14ac:dyDescent="0.25">
      <c r="A394" s="46" t="s">
        <v>79</v>
      </c>
      <c r="B394" s="47" t="s">
        <v>78</v>
      </c>
      <c r="C394" s="47" t="s">
        <v>154</v>
      </c>
      <c r="D394" s="47" t="s">
        <v>6</v>
      </c>
      <c r="E394" s="85">
        <f>E395</f>
        <v>124000</v>
      </c>
    </row>
    <row r="395" spans="1:5" ht="18" customHeight="1" outlineLevel="6" x14ac:dyDescent="0.25">
      <c r="A395" s="46" t="s">
        <v>15</v>
      </c>
      <c r="B395" s="47" t="s">
        <v>78</v>
      </c>
      <c r="C395" s="47" t="s">
        <v>154</v>
      </c>
      <c r="D395" s="47" t="s">
        <v>16</v>
      </c>
      <c r="E395" s="85">
        <f>E396</f>
        <v>124000</v>
      </c>
    </row>
    <row r="396" spans="1:5" ht="21.75" customHeight="1" outlineLevel="6" x14ac:dyDescent="0.25">
      <c r="A396" s="46" t="s">
        <v>17</v>
      </c>
      <c r="B396" s="47" t="s">
        <v>78</v>
      </c>
      <c r="C396" s="47" t="s">
        <v>154</v>
      </c>
      <c r="D396" s="47" t="s">
        <v>18</v>
      </c>
      <c r="E396" s="85">
        <f>124000</f>
        <v>124000</v>
      </c>
    </row>
    <row r="397" spans="1:5" outlineLevel="1" x14ac:dyDescent="0.25">
      <c r="A397" s="46" t="s">
        <v>117</v>
      </c>
      <c r="B397" s="47" t="s">
        <v>118</v>
      </c>
      <c r="C397" s="47" t="s">
        <v>127</v>
      </c>
      <c r="D397" s="47" t="s">
        <v>6</v>
      </c>
      <c r="E397" s="85">
        <f>E398</f>
        <v>19204600</v>
      </c>
    </row>
    <row r="398" spans="1:5" ht="37.5" outlineLevel="2" x14ac:dyDescent="0.25">
      <c r="A398" s="79" t="s">
        <v>428</v>
      </c>
      <c r="B398" s="62" t="s">
        <v>118</v>
      </c>
      <c r="C398" s="62" t="s">
        <v>139</v>
      </c>
      <c r="D398" s="62" t="s">
        <v>6</v>
      </c>
      <c r="E398" s="85">
        <f>E399</f>
        <v>19204600</v>
      </c>
    </row>
    <row r="399" spans="1:5" ht="37.5" outlineLevel="4" x14ac:dyDescent="0.25">
      <c r="A399" s="49" t="s">
        <v>210</v>
      </c>
      <c r="B399" s="47" t="s">
        <v>118</v>
      </c>
      <c r="C399" s="47" t="s">
        <v>228</v>
      </c>
      <c r="D399" s="47" t="s">
        <v>6</v>
      </c>
      <c r="E399" s="85">
        <f>E400+E407+E414</f>
        <v>19204600</v>
      </c>
    </row>
    <row r="400" spans="1:5" ht="56.25" outlineLevel="5" x14ac:dyDescent="0.25">
      <c r="A400" s="46" t="s">
        <v>591</v>
      </c>
      <c r="B400" s="47" t="s">
        <v>118</v>
      </c>
      <c r="C400" s="47" t="s">
        <v>634</v>
      </c>
      <c r="D400" s="47" t="s">
        <v>6</v>
      </c>
      <c r="E400" s="85">
        <f>E401+E403+E405</f>
        <v>3419000</v>
      </c>
    </row>
    <row r="401" spans="1:5" ht="75" outlineLevel="6" x14ac:dyDescent="0.25">
      <c r="A401" s="46" t="s">
        <v>11</v>
      </c>
      <c r="B401" s="47" t="s">
        <v>118</v>
      </c>
      <c r="C401" s="47" t="s">
        <v>634</v>
      </c>
      <c r="D401" s="47" t="s">
        <v>12</v>
      </c>
      <c r="E401" s="85">
        <f>E402</f>
        <v>3121000</v>
      </c>
    </row>
    <row r="402" spans="1:5" ht="18" customHeight="1" outlineLevel="5" x14ac:dyDescent="0.25">
      <c r="A402" s="46" t="s">
        <v>13</v>
      </c>
      <c r="B402" s="47" t="s">
        <v>118</v>
      </c>
      <c r="C402" s="47" t="s">
        <v>634</v>
      </c>
      <c r="D402" s="47" t="s">
        <v>14</v>
      </c>
      <c r="E402" s="85">
        <f>3121000</f>
        <v>3121000</v>
      </c>
    </row>
    <row r="403" spans="1:5" ht="18" customHeight="1" outlineLevel="6" x14ac:dyDescent="0.25">
      <c r="A403" s="46" t="s">
        <v>15</v>
      </c>
      <c r="B403" s="47" t="s">
        <v>118</v>
      </c>
      <c r="C403" s="47" t="s">
        <v>634</v>
      </c>
      <c r="D403" s="47" t="s">
        <v>16</v>
      </c>
      <c r="E403" s="85">
        <f>E404</f>
        <v>110400</v>
      </c>
    </row>
    <row r="404" spans="1:5" ht="19.5" customHeight="1" outlineLevel="6" x14ac:dyDescent="0.25">
      <c r="A404" s="46" t="s">
        <v>17</v>
      </c>
      <c r="B404" s="47" t="s">
        <v>118</v>
      </c>
      <c r="C404" s="47" t="s">
        <v>634</v>
      </c>
      <c r="D404" s="47" t="s">
        <v>18</v>
      </c>
      <c r="E404" s="85">
        <f>110400</f>
        <v>110400</v>
      </c>
    </row>
    <row r="405" spans="1:5" outlineLevel="6" x14ac:dyDescent="0.25">
      <c r="A405" s="46" t="s">
        <v>19</v>
      </c>
      <c r="B405" s="47" t="s">
        <v>118</v>
      </c>
      <c r="C405" s="47" t="s">
        <v>634</v>
      </c>
      <c r="D405" s="47" t="s">
        <v>20</v>
      </c>
      <c r="E405" s="85">
        <f>E406</f>
        <v>187600</v>
      </c>
    </row>
    <row r="406" spans="1:5" outlineLevel="4" x14ac:dyDescent="0.25">
      <c r="A406" s="46" t="s">
        <v>21</v>
      </c>
      <c r="B406" s="47" t="s">
        <v>118</v>
      </c>
      <c r="C406" s="47" t="s">
        <v>634</v>
      </c>
      <c r="D406" s="47" t="s">
        <v>22</v>
      </c>
      <c r="E406" s="85">
        <f>187600</f>
        <v>187600</v>
      </c>
    </row>
    <row r="407" spans="1:5" ht="37.5" outlineLevel="5" x14ac:dyDescent="0.25">
      <c r="A407" s="46" t="s">
        <v>34</v>
      </c>
      <c r="B407" s="47" t="s">
        <v>118</v>
      </c>
      <c r="C407" s="47" t="s">
        <v>155</v>
      </c>
      <c r="D407" s="47" t="s">
        <v>6</v>
      </c>
      <c r="E407" s="85">
        <f>E408+E410+E412</f>
        <v>13934200</v>
      </c>
    </row>
    <row r="408" spans="1:5" ht="75" outlineLevel="6" x14ac:dyDescent="0.25">
      <c r="A408" s="46" t="s">
        <v>11</v>
      </c>
      <c r="B408" s="47" t="s">
        <v>118</v>
      </c>
      <c r="C408" s="47" t="s">
        <v>155</v>
      </c>
      <c r="D408" s="47" t="s">
        <v>12</v>
      </c>
      <c r="E408" s="85">
        <f>E409</f>
        <v>11192000</v>
      </c>
    </row>
    <row r="409" spans="1:5" outlineLevel="5" x14ac:dyDescent="0.25">
      <c r="A409" s="46" t="s">
        <v>35</v>
      </c>
      <c r="B409" s="47" t="s">
        <v>118</v>
      </c>
      <c r="C409" s="47" t="s">
        <v>155</v>
      </c>
      <c r="D409" s="47" t="s">
        <v>36</v>
      </c>
      <c r="E409" s="85">
        <f>11192000</f>
        <v>11192000</v>
      </c>
    </row>
    <row r="410" spans="1:5" ht="16.5" customHeight="1" outlineLevel="6" x14ac:dyDescent="0.25">
      <c r="A410" s="46" t="s">
        <v>15</v>
      </c>
      <c r="B410" s="47" t="s">
        <v>118</v>
      </c>
      <c r="C410" s="47" t="s">
        <v>155</v>
      </c>
      <c r="D410" s="47" t="s">
        <v>16</v>
      </c>
      <c r="E410" s="85">
        <f>E411</f>
        <v>2700000</v>
      </c>
    </row>
    <row r="411" spans="1:5" ht="20.25" customHeight="1" outlineLevel="6" x14ac:dyDescent="0.25">
      <c r="A411" s="46" t="s">
        <v>17</v>
      </c>
      <c r="B411" s="47" t="s">
        <v>118</v>
      </c>
      <c r="C411" s="47" t="s">
        <v>155</v>
      </c>
      <c r="D411" s="47" t="s">
        <v>18</v>
      </c>
      <c r="E411" s="85">
        <f>2700000</f>
        <v>2700000</v>
      </c>
    </row>
    <row r="412" spans="1:5" outlineLevel="6" x14ac:dyDescent="0.25">
      <c r="A412" s="46" t="s">
        <v>19</v>
      </c>
      <c r="B412" s="47" t="s">
        <v>118</v>
      </c>
      <c r="C412" s="47" t="s">
        <v>155</v>
      </c>
      <c r="D412" s="47" t="s">
        <v>20</v>
      </c>
      <c r="E412" s="85">
        <f>E413</f>
        <v>42200</v>
      </c>
    </row>
    <row r="413" spans="1:5" outlineLevel="6" x14ac:dyDescent="0.25">
      <c r="A413" s="46" t="s">
        <v>21</v>
      </c>
      <c r="B413" s="47" t="s">
        <v>118</v>
      </c>
      <c r="C413" s="47" t="s">
        <v>155</v>
      </c>
      <c r="D413" s="47" t="s">
        <v>22</v>
      </c>
      <c r="E413" s="85">
        <f>42200</f>
        <v>42200</v>
      </c>
    </row>
    <row r="414" spans="1:5" ht="37.5" outlineLevel="6" x14ac:dyDescent="0.25">
      <c r="A414" s="51" t="s">
        <v>37</v>
      </c>
      <c r="B414" s="47" t="s">
        <v>118</v>
      </c>
      <c r="C414" s="47" t="s">
        <v>156</v>
      </c>
      <c r="D414" s="47" t="s">
        <v>6</v>
      </c>
      <c r="E414" s="85">
        <f>E415</f>
        <v>1851400</v>
      </c>
    </row>
    <row r="415" spans="1:5" ht="37.5" outlineLevel="6" x14ac:dyDescent="0.25">
      <c r="A415" s="46" t="s">
        <v>38</v>
      </c>
      <c r="B415" s="47" t="s">
        <v>118</v>
      </c>
      <c r="C415" s="47" t="s">
        <v>156</v>
      </c>
      <c r="D415" s="47" t="s">
        <v>39</v>
      </c>
      <c r="E415" s="85">
        <f>E416</f>
        <v>1851400</v>
      </c>
    </row>
    <row r="416" spans="1:5" outlineLevel="6" x14ac:dyDescent="0.25">
      <c r="A416" s="46" t="s">
        <v>40</v>
      </c>
      <c r="B416" s="47" t="s">
        <v>118</v>
      </c>
      <c r="C416" s="47" t="s">
        <v>156</v>
      </c>
      <c r="D416" s="47" t="s">
        <v>41</v>
      </c>
      <c r="E416" s="85">
        <f>1851400</f>
        <v>1851400</v>
      </c>
    </row>
    <row r="417" spans="1:5" s="3" customFormat="1" x14ac:dyDescent="0.25">
      <c r="A417" s="46" t="s">
        <v>80</v>
      </c>
      <c r="B417" s="45" t="s">
        <v>81</v>
      </c>
      <c r="C417" s="45" t="s">
        <v>127</v>
      </c>
      <c r="D417" s="45" t="s">
        <v>6</v>
      </c>
      <c r="E417" s="89">
        <f>E418+E435</f>
        <v>31316302.890000001</v>
      </c>
    </row>
    <row r="418" spans="1:5" outlineLevel="1" x14ac:dyDescent="0.25">
      <c r="A418" s="46" t="s">
        <v>82</v>
      </c>
      <c r="B418" s="47" t="s">
        <v>83</v>
      </c>
      <c r="C418" s="47" t="s">
        <v>127</v>
      </c>
      <c r="D418" s="47" t="s">
        <v>6</v>
      </c>
      <c r="E418" s="85">
        <f>E419</f>
        <v>31136302.890000001</v>
      </c>
    </row>
    <row r="419" spans="1:5" ht="37.5" outlineLevel="2" x14ac:dyDescent="0.25">
      <c r="A419" s="79" t="s">
        <v>392</v>
      </c>
      <c r="B419" s="62" t="s">
        <v>83</v>
      </c>
      <c r="C419" s="62" t="s">
        <v>137</v>
      </c>
      <c r="D419" s="62" t="s">
        <v>6</v>
      </c>
      <c r="E419" s="85">
        <f>E420+E430</f>
        <v>31136302.890000001</v>
      </c>
    </row>
    <row r="420" spans="1:5" ht="21" customHeight="1" outlineLevel="2" x14ac:dyDescent="0.25">
      <c r="A420" s="46" t="s">
        <v>393</v>
      </c>
      <c r="B420" s="47" t="s">
        <v>83</v>
      </c>
      <c r="C420" s="47" t="s">
        <v>229</v>
      </c>
      <c r="D420" s="47" t="s">
        <v>6</v>
      </c>
      <c r="E420" s="85">
        <f>E421+E424+E427</f>
        <v>30465302.890000001</v>
      </c>
    </row>
    <row r="421" spans="1:5" ht="37.5" outlineLevel="6" x14ac:dyDescent="0.25">
      <c r="A421" s="51" t="s">
        <v>85</v>
      </c>
      <c r="B421" s="47" t="s">
        <v>83</v>
      </c>
      <c r="C421" s="47" t="s">
        <v>142</v>
      </c>
      <c r="D421" s="47" t="s">
        <v>6</v>
      </c>
      <c r="E421" s="85">
        <f>E422</f>
        <v>30234360</v>
      </c>
    </row>
    <row r="422" spans="1:5" ht="37.5" outlineLevel="6" x14ac:dyDescent="0.25">
      <c r="A422" s="46" t="s">
        <v>38</v>
      </c>
      <c r="B422" s="47" t="s">
        <v>83</v>
      </c>
      <c r="C422" s="47" t="s">
        <v>142</v>
      </c>
      <c r="D422" s="47" t="s">
        <v>39</v>
      </c>
      <c r="E422" s="85">
        <f>E423</f>
        <v>30234360</v>
      </c>
    </row>
    <row r="423" spans="1:5" outlineLevel="6" x14ac:dyDescent="0.25">
      <c r="A423" s="46" t="s">
        <v>75</v>
      </c>
      <c r="B423" s="47" t="s">
        <v>83</v>
      </c>
      <c r="C423" s="47" t="s">
        <v>142</v>
      </c>
      <c r="D423" s="47" t="s">
        <v>76</v>
      </c>
      <c r="E423" s="85">
        <v>30234360</v>
      </c>
    </row>
    <row r="424" spans="1:5" ht="58.5" customHeight="1" outlineLevel="6" x14ac:dyDescent="0.25">
      <c r="A424" s="29" t="s">
        <v>417</v>
      </c>
      <c r="B424" s="47" t="s">
        <v>83</v>
      </c>
      <c r="C424" s="47" t="s">
        <v>313</v>
      </c>
      <c r="D424" s="47" t="s">
        <v>6</v>
      </c>
      <c r="E424" s="85">
        <f>E425</f>
        <v>226442.89</v>
      </c>
    </row>
    <row r="425" spans="1:5" ht="37.5" outlineLevel="6" x14ac:dyDescent="0.25">
      <c r="A425" s="46" t="s">
        <v>38</v>
      </c>
      <c r="B425" s="47" t="s">
        <v>83</v>
      </c>
      <c r="C425" s="47" t="s">
        <v>313</v>
      </c>
      <c r="D425" s="47" t="s">
        <v>39</v>
      </c>
      <c r="E425" s="85">
        <f>E426</f>
        <v>226442.89</v>
      </c>
    </row>
    <row r="426" spans="1:5" outlineLevel="4" x14ac:dyDescent="0.25">
      <c r="A426" s="46" t="s">
        <v>75</v>
      </c>
      <c r="B426" s="47" t="s">
        <v>83</v>
      </c>
      <c r="C426" s="47" t="s">
        <v>313</v>
      </c>
      <c r="D426" s="47" t="s">
        <v>76</v>
      </c>
      <c r="E426" s="85">
        <v>226442.89</v>
      </c>
    </row>
    <row r="427" spans="1:5" ht="56.25" outlineLevel="4" x14ac:dyDescent="0.25">
      <c r="A427" s="46" t="s">
        <v>326</v>
      </c>
      <c r="B427" s="47" t="s">
        <v>83</v>
      </c>
      <c r="C427" s="47" t="s">
        <v>327</v>
      </c>
      <c r="D427" s="47" t="s">
        <v>6</v>
      </c>
      <c r="E427" s="85">
        <f>E428</f>
        <v>4500</v>
      </c>
    </row>
    <row r="428" spans="1:5" ht="37.5" outlineLevel="4" x14ac:dyDescent="0.25">
      <c r="A428" s="46" t="s">
        <v>38</v>
      </c>
      <c r="B428" s="47" t="s">
        <v>83</v>
      </c>
      <c r="C428" s="47" t="s">
        <v>327</v>
      </c>
      <c r="D428" s="47" t="s">
        <v>39</v>
      </c>
      <c r="E428" s="85">
        <f>E429</f>
        <v>4500</v>
      </c>
    </row>
    <row r="429" spans="1:5" outlineLevel="4" x14ac:dyDescent="0.25">
      <c r="A429" s="46" t="s">
        <v>75</v>
      </c>
      <c r="B429" s="47" t="s">
        <v>83</v>
      </c>
      <c r="C429" s="47" t="s">
        <v>327</v>
      </c>
      <c r="D429" s="47" t="s">
        <v>76</v>
      </c>
      <c r="E429" s="85">
        <v>4500</v>
      </c>
    </row>
    <row r="430" spans="1:5" ht="21" customHeight="1" outlineLevel="5" x14ac:dyDescent="0.25">
      <c r="A430" s="46" t="s">
        <v>212</v>
      </c>
      <c r="B430" s="47" t="s">
        <v>83</v>
      </c>
      <c r="C430" s="47" t="s">
        <v>231</v>
      </c>
      <c r="D430" s="47" t="s">
        <v>6</v>
      </c>
      <c r="E430" s="85">
        <f>E431</f>
        <v>671000</v>
      </c>
    </row>
    <row r="431" spans="1:5" outlineLevel="6" x14ac:dyDescent="0.25">
      <c r="A431" s="46" t="s">
        <v>84</v>
      </c>
      <c r="B431" s="47" t="s">
        <v>83</v>
      </c>
      <c r="C431" s="47" t="s">
        <v>141</v>
      </c>
      <c r="D431" s="47" t="s">
        <v>6</v>
      </c>
      <c r="E431" s="85">
        <f>E432</f>
        <v>671000</v>
      </c>
    </row>
    <row r="432" spans="1:5" ht="37.5" outlineLevel="6" x14ac:dyDescent="0.25">
      <c r="A432" s="46" t="s">
        <v>38</v>
      </c>
      <c r="B432" s="47" t="s">
        <v>83</v>
      </c>
      <c r="C432" s="47" t="s">
        <v>141</v>
      </c>
      <c r="D432" s="47" t="s">
        <v>39</v>
      </c>
      <c r="E432" s="85">
        <f>E433+E434</f>
        <v>671000</v>
      </c>
    </row>
    <row r="433" spans="1:5" outlineLevel="6" x14ac:dyDescent="0.25">
      <c r="A433" s="46" t="s">
        <v>75</v>
      </c>
      <c r="B433" s="47" t="s">
        <v>83</v>
      </c>
      <c r="C433" s="47" t="s">
        <v>141</v>
      </c>
      <c r="D433" s="47" t="s">
        <v>76</v>
      </c>
      <c r="E433" s="85">
        <f>557000</f>
        <v>557000</v>
      </c>
    </row>
    <row r="434" spans="1:5" ht="37.5" outlineLevel="6" x14ac:dyDescent="0.25">
      <c r="A434" s="46" t="s">
        <v>394</v>
      </c>
      <c r="B434" s="47" t="s">
        <v>83</v>
      </c>
      <c r="C434" s="47" t="s">
        <v>141</v>
      </c>
      <c r="D434" s="47" t="s">
        <v>254</v>
      </c>
      <c r="E434" s="85">
        <f>114000</f>
        <v>114000</v>
      </c>
    </row>
    <row r="435" spans="1:5" outlineLevel="6" x14ac:dyDescent="0.25">
      <c r="A435" s="46" t="s">
        <v>621</v>
      </c>
      <c r="B435" s="47" t="s">
        <v>622</v>
      </c>
      <c r="C435" s="47" t="s">
        <v>127</v>
      </c>
      <c r="D435" s="47" t="s">
        <v>6</v>
      </c>
      <c r="E435" s="85">
        <f>E436</f>
        <v>180000</v>
      </c>
    </row>
    <row r="436" spans="1:5" ht="37.5" outlineLevel="6" x14ac:dyDescent="0.25">
      <c r="A436" s="46" t="s">
        <v>392</v>
      </c>
      <c r="B436" s="47" t="s">
        <v>622</v>
      </c>
      <c r="C436" s="47" t="s">
        <v>137</v>
      </c>
      <c r="D436" s="47" t="s">
        <v>6</v>
      </c>
      <c r="E436" s="85">
        <f>E437</f>
        <v>180000</v>
      </c>
    </row>
    <row r="437" spans="1:5" ht="21.75" customHeight="1" outlineLevel="6" x14ac:dyDescent="0.25">
      <c r="A437" s="46" t="s">
        <v>212</v>
      </c>
      <c r="B437" s="47" t="s">
        <v>622</v>
      </c>
      <c r="C437" s="47" t="s">
        <v>231</v>
      </c>
      <c r="D437" s="47" t="s">
        <v>6</v>
      </c>
      <c r="E437" s="85">
        <f>E438</f>
        <v>180000</v>
      </c>
    </row>
    <row r="438" spans="1:5" ht="40.5" customHeight="1" outlineLevel="6" x14ac:dyDescent="0.25">
      <c r="A438" s="46" t="s">
        <v>623</v>
      </c>
      <c r="B438" s="47" t="s">
        <v>622</v>
      </c>
      <c r="C438" s="47" t="s">
        <v>624</v>
      </c>
      <c r="D438" s="47" t="s">
        <v>6</v>
      </c>
      <c r="E438" s="85">
        <f>E439</f>
        <v>180000</v>
      </c>
    </row>
    <row r="439" spans="1:5" ht="37.5" outlineLevel="6" x14ac:dyDescent="0.25">
      <c r="A439" s="46" t="s">
        <v>38</v>
      </c>
      <c r="B439" s="47" t="s">
        <v>622</v>
      </c>
      <c r="C439" s="47" t="s">
        <v>624</v>
      </c>
      <c r="D439" s="47" t="s">
        <v>39</v>
      </c>
      <c r="E439" s="85">
        <f>E440</f>
        <v>180000</v>
      </c>
    </row>
    <row r="440" spans="1:5" outlineLevel="6" x14ac:dyDescent="0.25">
      <c r="A440" s="46" t="s">
        <v>75</v>
      </c>
      <c r="B440" s="47" t="s">
        <v>622</v>
      </c>
      <c r="C440" s="47" t="s">
        <v>624</v>
      </c>
      <c r="D440" s="47" t="s">
        <v>76</v>
      </c>
      <c r="E440" s="85">
        <f>180000</f>
        <v>180000</v>
      </c>
    </row>
    <row r="441" spans="1:5" s="3" customFormat="1" x14ac:dyDescent="0.25">
      <c r="A441" s="46" t="s">
        <v>86</v>
      </c>
      <c r="B441" s="45" t="s">
        <v>87</v>
      </c>
      <c r="C441" s="45" t="s">
        <v>127</v>
      </c>
      <c r="D441" s="45" t="s">
        <v>6</v>
      </c>
      <c r="E441" s="89">
        <f>E442+E467+E447</f>
        <v>45674058.520000003</v>
      </c>
    </row>
    <row r="442" spans="1:5" outlineLevel="1" x14ac:dyDescent="0.25">
      <c r="A442" s="46" t="s">
        <v>88</v>
      </c>
      <c r="B442" s="47" t="s">
        <v>89</v>
      </c>
      <c r="C442" s="47" t="s">
        <v>127</v>
      </c>
      <c r="D442" s="47" t="s">
        <v>6</v>
      </c>
      <c r="E442" s="85">
        <f>E443</f>
        <v>5301675.24</v>
      </c>
    </row>
    <row r="443" spans="1:5" outlineLevel="3" x14ac:dyDescent="0.25">
      <c r="A443" s="46" t="s">
        <v>199</v>
      </c>
      <c r="B443" s="47" t="s">
        <v>89</v>
      </c>
      <c r="C443" s="47" t="s">
        <v>128</v>
      </c>
      <c r="D443" s="47" t="s">
        <v>6</v>
      </c>
      <c r="E443" s="85">
        <f>E444</f>
        <v>5301675.24</v>
      </c>
    </row>
    <row r="444" spans="1:5" outlineLevel="4" x14ac:dyDescent="0.25">
      <c r="A444" s="46" t="s">
        <v>90</v>
      </c>
      <c r="B444" s="47" t="s">
        <v>89</v>
      </c>
      <c r="C444" s="47" t="s">
        <v>143</v>
      </c>
      <c r="D444" s="47" t="s">
        <v>6</v>
      </c>
      <c r="E444" s="85">
        <f>E445</f>
        <v>5301675.24</v>
      </c>
    </row>
    <row r="445" spans="1:5" outlineLevel="5" x14ac:dyDescent="0.25">
      <c r="A445" s="46" t="s">
        <v>91</v>
      </c>
      <c r="B445" s="47" t="s">
        <v>89</v>
      </c>
      <c r="C445" s="47" t="s">
        <v>143</v>
      </c>
      <c r="D445" s="47" t="s">
        <v>92</v>
      </c>
      <c r="E445" s="85">
        <f>E446</f>
        <v>5301675.24</v>
      </c>
    </row>
    <row r="446" spans="1:5" outlineLevel="6" x14ac:dyDescent="0.25">
      <c r="A446" s="46" t="s">
        <v>93</v>
      </c>
      <c r="B446" s="47" t="s">
        <v>89</v>
      </c>
      <c r="C446" s="47" t="s">
        <v>143</v>
      </c>
      <c r="D446" s="47" t="s">
        <v>94</v>
      </c>
      <c r="E446" s="85">
        <f>5301675.24</f>
        <v>5301675.24</v>
      </c>
    </row>
    <row r="447" spans="1:5" outlineLevel="6" x14ac:dyDescent="0.25">
      <c r="A447" s="46" t="s">
        <v>95</v>
      </c>
      <c r="B447" s="47" t="s">
        <v>96</v>
      </c>
      <c r="C447" s="47" t="s">
        <v>127</v>
      </c>
      <c r="D447" s="47" t="s">
        <v>6</v>
      </c>
      <c r="E447" s="85">
        <f>E448+E453+E458+E463</f>
        <v>3318600</v>
      </c>
    </row>
    <row r="448" spans="1:5" ht="37.5" outlineLevel="6" x14ac:dyDescent="0.25">
      <c r="A448" s="79" t="s">
        <v>419</v>
      </c>
      <c r="B448" s="62" t="s">
        <v>96</v>
      </c>
      <c r="C448" s="62" t="s">
        <v>139</v>
      </c>
      <c r="D448" s="62" t="s">
        <v>6</v>
      </c>
      <c r="E448" s="85">
        <f>E449</f>
        <v>2460000</v>
      </c>
    </row>
    <row r="449" spans="1:5" outlineLevel="6" x14ac:dyDescent="0.25">
      <c r="A449" s="49" t="s">
        <v>507</v>
      </c>
      <c r="B449" s="47" t="s">
        <v>96</v>
      </c>
      <c r="C449" s="47" t="s">
        <v>508</v>
      </c>
      <c r="D449" s="47" t="s">
        <v>6</v>
      </c>
      <c r="E449" s="85">
        <f>E450</f>
        <v>2460000</v>
      </c>
    </row>
    <row r="450" spans="1:5" ht="57.75" customHeight="1" outlineLevel="6" x14ac:dyDescent="0.25">
      <c r="A450" s="29" t="s">
        <v>429</v>
      </c>
      <c r="B450" s="47" t="s">
        <v>96</v>
      </c>
      <c r="C450" s="47" t="s">
        <v>509</v>
      </c>
      <c r="D450" s="47" t="s">
        <v>6</v>
      </c>
      <c r="E450" s="85">
        <f>E451</f>
        <v>2460000</v>
      </c>
    </row>
    <row r="451" spans="1:5" outlineLevel="6" x14ac:dyDescent="0.25">
      <c r="A451" s="46" t="s">
        <v>91</v>
      </c>
      <c r="B451" s="47" t="s">
        <v>96</v>
      </c>
      <c r="C451" s="47" t="s">
        <v>509</v>
      </c>
      <c r="D451" s="47" t="s">
        <v>92</v>
      </c>
      <c r="E451" s="85">
        <f>E452</f>
        <v>2460000</v>
      </c>
    </row>
    <row r="452" spans="1:5" ht="21" customHeight="1" outlineLevel="6" x14ac:dyDescent="0.25">
      <c r="A452" s="46" t="s">
        <v>98</v>
      </c>
      <c r="B452" s="47" t="s">
        <v>96</v>
      </c>
      <c r="C452" s="47" t="s">
        <v>509</v>
      </c>
      <c r="D452" s="47" t="s">
        <v>99</v>
      </c>
      <c r="E452" s="85">
        <v>2460000</v>
      </c>
    </row>
    <row r="453" spans="1:5" ht="37.5" outlineLevel="6" x14ac:dyDescent="0.25">
      <c r="A453" s="79" t="s">
        <v>395</v>
      </c>
      <c r="B453" s="62" t="s">
        <v>96</v>
      </c>
      <c r="C453" s="62" t="s">
        <v>130</v>
      </c>
      <c r="D453" s="62" t="s">
        <v>6</v>
      </c>
      <c r="E453" s="85">
        <f>E454</f>
        <v>200000</v>
      </c>
    </row>
    <row r="454" spans="1:5" ht="37.5" outlineLevel="6" x14ac:dyDescent="0.25">
      <c r="A454" s="46" t="s">
        <v>396</v>
      </c>
      <c r="B454" s="47" t="s">
        <v>96</v>
      </c>
      <c r="C454" s="47" t="s">
        <v>447</v>
      </c>
      <c r="D454" s="47" t="s">
        <v>6</v>
      </c>
      <c r="E454" s="85">
        <f>E455</f>
        <v>200000</v>
      </c>
    </row>
    <row r="455" spans="1:5" ht="20.25" customHeight="1" outlineLevel="6" x14ac:dyDescent="0.25">
      <c r="A455" s="46" t="s">
        <v>100</v>
      </c>
      <c r="B455" s="47" t="s">
        <v>96</v>
      </c>
      <c r="C455" s="47" t="s">
        <v>450</v>
      </c>
      <c r="D455" s="47" t="s">
        <v>6</v>
      </c>
      <c r="E455" s="85">
        <f>E456</f>
        <v>200000</v>
      </c>
    </row>
    <row r="456" spans="1:5" outlineLevel="6" x14ac:dyDescent="0.25">
      <c r="A456" s="46" t="s">
        <v>91</v>
      </c>
      <c r="B456" s="47" t="s">
        <v>96</v>
      </c>
      <c r="C456" s="47" t="s">
        <v>450</v>
      </c>
      <c r="D456" s="47" t="s">
        <v>92</v>
      </c>
      <c r="E456" s="85">
        <f>E457</f>
        <v>200000</v>
      </c>
    </row>
    <row r="457" spans="1:5" ht="18" customHeight="1" outlineLevel="6" x14ac:dyDescent="0.25">
      <c r="A457" s="46" t="s">
        <v>98</v>
      </c>
      <c r="B457" s="47" t="s">
        <v>96</v>
      </c>
      <c r="C457" s="47" t="s">
        <v>450</v>
      </c>
      <c r="D457" s="47" t="s">
        <v>99</v>
      </c>
      <c r="E457" s="85">
        <f>200000</f>
        <v>200000</v>
      </c>
    </row>
    <row r="458" spans="1:5" ht="37.5" outlineLevel="6" x14ac:dyDescent="0.25">
      <c r="A458" s="79" t="s">
        <v>397</v>
      </c>
      <c r="B458" s="62" t="s">
        <v>96</v>
      </c>
      <c r="C458" s="62" t="s">
        <v>398</v>
      </c>
      <c r="D458" s="62" t="s">
        <v>6</v>
      </c>
      <c r="E458" s="85">
        <f>E459</f>
        <v>558600</v>
      </c>
    </row>
    <row r="459" spans="1:5" ht="37.5" outlineLevel="6" x14ac:dyDescent="0.25">
      <c r="A459" s="46" t="s">
        <v>418</v>
      </c>
      <c r="B459" s="47" t="s">
        <v>96</v>
      </c>
      <c r="C459" s="47" t="s">
        <v>399</v>
      </c>
      <c r="D459" s="47" t="s">
        <v>6</v>
      </c>
      <c r="E459" s="85">
        <f>E460</f>
        <v>558600</v>
      </c>
    </row>
    <row r="460" spans="1:5" ht="37.5" outlineLevel="6" x14ac:dyDescent="0.25">
      <c r="A460" s="46" t="s">
        <v>97</v>
      </c>
      <c r="B460" s="47" t="s">
        <v>96</v>
      </c>
      <c r="C460" s="47" t="s">
        <v>400</v>
      </c>
      <c r="D460" s="47" t="s">
        <v>6</v>
      </c>
      <c r="E460" s="85">
        <f>E461</f>
        <v>558600</v>
      </c>
    </row>
    <row r="461" spans="1:5" outlineLevel="6" x14ac:dyDescent="0.25">
      <c r="A461" s="46" t="s">
        <v>91</v>
      </c>
      <c r="B461" s="47" t="s">
        <v>96</v>
      </c>
      <c r="C461" s="47" t="s">
        <v>400</v>
      </c>
      <c r="D461" s="47" t="s">
        <v>92</v>
      </c>
      <c r="E461" s="85">
        <f>E462</f>
        <v>558600</v>
      </c>
    </row>
    <row r="462" spans="1:5" ht="19.5" customHeight="1" outlineLevel="6" x14ac:dyDescent="0.25">
      <c r="A462" s="46" t="s">
        <v>98</v>
      </c>
      <c r="B462" s="47" t="s">
        <v>96</v>
      </c>
      <c r="C462" s="47" t="s">
        <v>400</v>
      </c>
      <c r="D462" s="47" t="s">
        <v>99</v>
      </c>
      <c r="E462" s="85">
        <v>558600</v>
      </c>
    </row>
    <row r="463" spans="1:5" ht="19.5" customHeight="1" outlineLevel="6" x14ac:dyDescent="0.25">
      <c r="A463" s="46" t="s">
        <v>133</v>
      </c>
      <c r="B463" s="47" t="s">
        <v>96</v>
      </c>
      <c r="C463" s="47" t="s">
        <v>128</v>
      </c>
      <c r="D463" s="47" t="s">
        <v>6</v>
      </c>
      <c r="E463" s="85">
        <f>E464</f>
        <v>100000</v>
      </c>
    </row>
    <row r="464" spans="1:5" ht="37.5" outlineLevel="6" x14ac:dyDescent="0.25">
      <c r="A464" s="46" t="s">
        <v>625</v>
      </c>
      <c r="B464" s="47" t="s">
        <v>96</v>
      </c>
      <c r="C464" s="47" t="s">
        <v>640</v>
      </c>
      <c r="D464" s="47" t="s">
        <v>6</v>
      </c>
      <c r="E464" s="85">
        <f>E465</f>
        <v>100000</v>
      </c>
    </row>
    <row r="465" spans="1:5" outlineLevel="6" x14ac:dyDescent="0.25">
      <c r="A465" s="46" t="s">
        <v>91</v>
      </c>
      <c r="B465" s="47" t="s">
        <v>96</v>
      </c>
      <c r="C465" s="47" t="s">
        <v>640</v>
      </c>
      <c r="D465" s="47" t="s">
        <v>92</v>
      </c>
      <c r="E465" s="85">
        <f>E466</f>
        <v>100000</v>
      </c>
    </row>
    <row r="466" spans="1:5" outlineLevel="6" x14ac:dyDescent="0.25">
      <c r="A466" s="46" t="s">
        <v>328</v>
      </c>
      <c r="B466" s="47" t="s">
        <v>96</v>
      </c>
      <c r="C466" s="47" t="s">
        <v>640</v>
      </c>
      <c r="D466" s="47" t="s">
        <v>329</v>
      </c>
      <c r="E466" s="85">
        <f>100000</f>
        <v>100000</v>
      </c>
    </row>
    <row r="467" spans="1:5" outlineLevel="1" x14ac:dyDescent="0.25">
      <c r="A467" s="46" t="s">
        <v>124</v>
      </c>
      <c r="B467" s="47" t="s">
        <v>125</v>
      </c>
      <c r="C467" s="47" t="s">
        <v>127</v>
      </c>
      <c r="D467" s="47" t="s">
        <v>6</v>
      </c>
      <c r="E467" s="85">
        <f>E468+E474</f>
        <v>37053783.280000001</v>
      </c>
    </row>
    <row r="468" spans="1:5" ht="37.5" outlineLevel="2" x14ac:dyDescent="0.25">
      <c r="A468" s="79" t="s">
        <v>428</v>
      </c>
      <c r="B468" s="62" t="s">
        <v>125</v>
      </c>
      <c r="C468" s="62" t="s">
        <v>139</v>
      </c>
      <c r="D468" s="62" t="s">
        <v>6</v>
      </c>
      <c r="E468" s="85">
        <f>E469</f>
        <v>3404117</v>
      </c>
    </row>
    <row r="469" spans="1:5" ht="37.5" outlineLevel="3" x14ac:dyDescent="0.25">
      <c r="A469" s="46" t="s">
        <v>420</v>
      </c>
      <c r="B469" s="47" t="s">
        <v>125</v>
      </c>
      <c r="C469" s="47" t="s">
        <v>140</v>
      </c>
      <c r="D469" s="47" t="s">
        <v>6</v>
      </c>
      <c r="E469" s="85">
        <f>E470</f>
        <v>3404117</v>
      </c>
    </row>
    <row r="470" spans="1:5" ht="21" customHeight="1" outlineLevel="4" x14ac:dyDescent="0.25">
      <c r="A470" s="80" t="s">
        <v>205</v>
      </c>
      <c r="B470" s="47" t="s">
        <v>125</v>
      </c>
      <c r="C470" s="47" t="s">
        <v>236</v>
      </c>
      <c r="D470" s="47" t="s">
        <v>6</v>
      </c>
      <c r="E470" s="85">
        <f>E471</f>
        <v>3404117</v>
      </c>
    </row>
    <row r="471" spans="1:5" ht="93" customHeight="1" outlineLevel="5" x14ac:dyDescent="0.25">
      <c r="A471" s="46" t="s">
        <v>430</v>
      </c>
      <c r="B471" s="47" t="s">
        <v>125</v>
      </c>
      <c r="C471" s="47" t="s">
        <v>157</v>
      </c>
      <c r="D471" s="47" t="s">
        <v>6</v>
      </c>
      <c r="E471" s="85">
        <f>E472</f>
        <v>3404117</v>
      </c>
    </row>
    <row r="472" spans="1:5" outlineLevel="6" x14ac:dyDescent="0.25">
      <c r="A472" s="46" t="s">
        <v>91</v>
      </c>
      <c r="B472" s="47" t="s">
        <v>125</v>
      </c>
      <c r="C472" s="47" t="s">
        <v>157</v>
      </c>
      <c r="D472" s="47" t="s">
        <v>92</v>
      </c>
      <c r="E472" s="85">
        <f>E473</f>
        <v>3404117</v>
      </c>
    </row>
    <row r="473" spans="1:5" ht="17.25" customHeight="1" outlineLevel="6" x14ac:dyDescent="0.25">
      <c r="A473" s="46" t="s">
        <v>98</v>
      </c>
      <c r="B473" s="47" t="s">
        <v>125</v>
      </c>
      <c r="C473" s="47" t="s">
        <v>157</v>
      </c>
      <c r="D473" s="47" t="s">
        <v>99</v>
      </c>
      <c r="E473" s="85">
        <v>3404117</v>
      </c>
    </row>
    <row r="474" spans="1:5" ht="20.25" customHeight="1" outlineLevel="6" x14ac:dyDescent="0.25">
      <c r="A474" s="46" t="s">
        <v>133</v>
      </c>
      <c r="B474" s="47" t="s">
        <v>125</v>
      </c>
      <c r="C474" s="47" t="s">
        <v>128</v>
      </c>
      <c r="D474" s="47" t="s">
        <v>6</v>
      </c>
      <c r="E474" s="85">
        <f>E475</f>
        <v>33649666.280000001</v>
      </c>
    </row>
    <row r="475" spans="1:5" outlineLevel="6" x14ac:dyDescent="0.25">
      <c r="A475" s="46" t="s">
        <v>293</v>
      </c>
      <c r="B475" s="47" t="s">
        <v>125</v>
      </c>
      <c r="C475" s="47" t="s">
        <v>292</v>
      </c>
      <c r="D475" s="47" t="s">
        <v>6</v>
      </c>
      <c r="E475" s="85">
        <f>E485+E476+E479</f>
        <v>33649666.280000001</v>
      </c>
    </row>
    <row r="476" spans="1:5" ht="57" customHeight="1" outlineLevel="6" x14ac:dyDescent="0.25">
      <c r="A476" s="46" t="s">
        <v>471</v>
      </c>
      <c r="B476" s="47" t="s">
        <v>125</v>
      </c>
      <c r="C476" s="47" t="s">
        <v>472</v>
      </c>
      <c r="D476" s="47" t="s">
        <v>6</v>
      </c>
      <c r="E476" s="85">
        <f>E477</f>
        <v>1021243.89</v>
      </c>
    </row>
    <row r="477" spans="1:5" outlineLevel="6" x14ac:dyDescent="0.25">
      <c r="A477" s="46" t="s">
        <v>91</v>
      </c>
      <c r="B477" s="47" t="s">
        <v>125</v>
      </c>
      <c r="C477" s="47" t="s">
        <v>472</v>
      </c>
      <c r="D477" s="47" t="s">
        <v>92</v>
      </c>
      <c r="E477" s="85">
        <f>E478</f>
        <v>1021243.89</v>
      </c>
    </row>
    <row r="478" spans="1:5" outlineLevel="6" x14ac:dyDescent="0.25">
      <c r="A478" s="46" t="s">
        <v>93</v>
      </c>
      <c r="B478" s="47" t="s">
        <v>125</v>
      </c>
      <c r="C478" s="47" t="s">
        <v>472</v>
      </c>
      <c r="D478" s="47" t="s">
        <v>94</v>
      </c>
      <c r="E478" s="85">
        <v>1021243.89</v>
      </c>
    </row>
    <row r="479" spans="1:5" ht="78.75" customHeight="1" outlineLevel="6" x14ac:dyDescent="0.25">
      <c r="A479" s="29" t="s">
        <v>473</v>
      </c>
      <c r="B479" s="47" t="s">
        <v>125</v>
      </c>
      <c r="C479" s="47" t="s">
        <v>474</v>
      </c>
      <c r="D479" s="47" t="s">
        <v>6</v>
      </c>
      <c r="E479" s="85">
        <f>E480+E482</f>
        <v>14290492.390000001</v>
      </c>
    </row>
    <row r="480" spans="1:5" ht="17.25" customHeight="1" outlineLevel="6" x14ac:dyDescent="0.25">
      <c r="A480" s="46" t="s">
        <v>15</v>
      </c>
      <c r="B480" s="47" t="s">
        <v>125</v>
      </c>
      <c r="C480" s="47" t="s">
        <v>474</v>
      </c>
      <c r="D480" s="47" t="s">
        <v>16</v>
      </c>
      <c r="E480" s="85">
        <f>E481</f>
        <v>130000</v>
      </c>
    </row>
    <row r="481" spans="1:5" ht="23.25" customHeight="1" outlineLevel="6" x14ac:dyDescent="0.25">
      <c r="A481" s="46" t="s">
        <v>17</v>
      </c>
      <c r="B481" s="47" t="s">
        <v>125</v>
      </c>
      <c r="C481" s="47" t="s">
        <v>474</v>
      </c>
      <c r="D481" s="47" t="s">
        <v>18</v>
      </c>
      <c r="E481" s="85">
        <f>130000</f>
        <v>130000</v>
      </c>
    </row>
    <row r="482" spans="1:5" outlineLevel="6" x14ac:dyDescent="0.25">
      <c r="A482" s="46" t="s">
        <v>91</v>
      </c>
      <c r="B482" s="47" t="s">
        <v>125</v>
      </c>
      <c r="C482" s="47" t="s">
        <v>474</v>
      </c>
      <c r="D482" s="47" t="s">
        <v>92</v>
      </c>
      <c r="E482" s="85">
        <f>E483+E484</f>
        <v>14160492.390000001</v>
      </c>
    </row>
    <row r="483" spans="1:5" outlineLevel="6" x14ac:dyDescent="0.25">
      <c r="A483" s="46" t="s">
        <v>93</v>
      </c>
      <c r="B483" s="47" t="s">
        <v>125</v>
      </c>
      <c r="C483" s="47" t="s">
        <v>474</v>
      </c>
      <c r="D483" s="47" t="s">
        <v>94</v>
      </c>
      <c r="E483" s="85">
        <v>12360492.390000001</v>
      </c>
    </row>
    <row r="484" spans="1:5" ht="18.75" customHeight="1" outlineLevel="6" x14ac:dyDescent="0.25">
      <c r="A484" s="46" t="s">
        <v>98</v>
      </c>
      <c r="B484" s="47" t="s">
        <v>125</v>
      </c>
      <c r="C484" s="47" t="s">
        <v>474</v>
      </c>
      <c r="D484" s="47" t="s">
        <v>99</v>
      </c>
      <c r="E484" s="85">
        <v>1800000</v>
      </c>
    </row>
    <row r="485" spans="1:5" ht="36.75" customHeight="1" outlineLevel="6" x14ac:dyDescent="0.25">
      <c r="A485" s="29" t="s">
        <v>405</v>
      </c>
      <c r="B485" s="47" t="s">
        <v>125</v>
      </c>
      <c r="C485" s="47" t="s">
        <v>314</v>
      </c>
      <c r="D485" s="47" t="s">
        <v>6</v>
      </c>
      <c r="E485" s="85">
        <f>E486</f>
        <v>18337930</v>
      </c>
    </row>
    <row r="486" spans="1:5" ht="37.5" outlineLevel="6" x14ac:dyDescent="0.25">
      <c r="A486" s="46" t="s">
        <v>267</v>
      </c>
      <c r="B486" s="47" t="s">
        <v>125</v>
      </c>
      <c r="C486" s="47" t="s">
        <v>314</v>
      </c>
      <c r="D486" s="47" t="s">
        <v>268</v>
      </c>
      <c r="E486" s="85">
        <f>E487</f>
        <v>18337930</v>
      </c>
    </row>
    <row r="487" spans="1:5" outlineLevel="6" x14ac:dyDescent="0.25">
      <c r="A487" s="46" t="s">
        <v>269</v>
      </c>
      <c r="B487" s="47" t="s">
        <v>125</v>
      </c>
      <c r="C487" s="47" t="s">
        <v>314</v>
      </c>
      <c r="D487" s="47" t="s">
        <v>270</v>
      </c>
      <c r="E487" s="85">
        <v>18337930</v>
      </c>
    </row>
    <row r="488" spans="1:5" s="3" customFormat="1" x14ac:dyDescent="0.25">
      <c r="A488" s="46" t="s">
        <v>101</v>
      </c>
      <c r="B488" s="45" t="s">
        <v>102</v>
      </c>
      <c r="C488" s="45" t="s">
        <v>127</v>
      </c>
      <c r="D488" s="45" t="s">
        <v>6</v>
      </c>
      <c r="E488" s="89">
        <f>E489</f>
        <v>5086345.93</v>
      </c>
    </row>
    <row r="489" spans="1:5" outlineLevel="1" x14ac:dyDescent="0.25">
      <c r="A489" s="46" t="s">
        <v>320</v>
      </c>
      <c r="B489" s="47" t="s">
        <v>319</v>
      </c>
      <c r="C489" s="47" t="s">
        <v>127</v>
      </c>
      <c r="D489" s="47" t="s">
        <v>6</v>
      </c>
      <c r="E489" s="85">
        <f>E490+E504</f>
        <v>5086345.93</v>
      </c>
    </row>
    <row r="490" spans="1:5" ht="34.5" customHeight="1" outlineLevel="2" x14ac:dyDescent="0.25">
      <c r="A490" s="79" t="s">
        <v>401</v>
      </c>
      <c r="B490" s="62" t="s">
        <v>319</v>
      </c>
      <c r="C490" s="62" t="s">
        <v>201</v>
      </c>
      <c r="D490" s="62" t="s">
        <v>6</v>
      </c>
      <c r="E490" s="85">
        <f>E497+E491</f>
        <v>5036345.93</v>
      </c>
    </row>
    <row r="491" spans="1:5" ht="37.5" outlineLevel="6" x14ac:dyDescent="0.25">
      <c r="A491" s="46" t="s">
        <v>214</v>
      </c>
      <c r="B491" s="47" t="s">
        <v>319</v>
      </c>
      <c r="C491" s="47" t="s">
        <v>232</v>
      </c>
      <c r="D491" s="47" t="s">
        <v>6</v>
      </c>
      <c r="E491" s="85">
        <f>E492</f>
        <v>661000</v>
      </c>
    </row>
    <row r="492" spans="1:5" outlineLevel="6" x14ac:dyDescent="0.25">
      <c r="A492" s="46" t="s">
        <v>103</v>
      </c>
      <c r="B492" s="47" t="s">
        <v>319</v>
      </c>
      <c r="C492" s="47" t="s">
        <v>202</v>
      </c>
      <c r="D492" s="47" t="s">
        <v>6</v>
      </c>
      <c r="E492" s="85">
        <f>E493+E495</f>
        <v>661000</v>
      </c>
    </row>
    <row r="493" spans="1:5" ht="18.75" customHeight="1" outlineLevel="6" x14ac:dyDescent="0.25">
      <c r="A493" s="46" t="s">
        <v>15</v>
      </c>
      <c r="B493" s="47" t="s">
        <v>319</v>
      </c>
      <c r="C493" s="47" t="s">
        <v>202</v>
      </c>
      <c r="D493" s="47" t="s">
        <v>16</v>
      </c>
      <c r="E493" s="85">
        <f>E494</f>
        <v>631000</v>
      </c>
    </row>
    <row r="494" spans="1:5" ht="19.5" customHeight="1" outlineLevel="6" x14ac:dyDescent="0.25">
      <c r="A494" s="46" t="s">
        <v>17</v>
      </c>
      <c r="B494" s="47" t="s">
        <v>319</v>
      </c>
      <c r="C494" s="47" t="s">
        <v>202</v>
      </c>
      <c r="D494" s="47" t="s">
        <v>18</v>
      </c>
      <c r="E494" s="85">
        <f>631000</f>
        <v>631000</v>
      </c>
    </row>
    <row r="495" spans="1:5" ht="21" customHeight="1" outlineLevel="6" x14ac:dyDescent="0.25">
      <c r="A495" s="46" t="s">
        <v>275</v>
      </c>
      <c r="B495" s="47" t="s">
        <v>319</v>
      </c>
      <c r="C495" s="47" t="s">
        <v>202</v>
      </c>
      <c r="D495" s="47" t="s">
        <v>20</v>
      </c>
      <c r="E495" s="85">
        <f>E496</f>
        <v>30000</v>
      </c>
    </row>
    <row r="496" spans="1:5" ht="21" customHeight="1" outlineLevel="6" x14ac:dyDescent="0.25">
      <c r="A496" s="46" t="s">
        <v>276</v>
      </c>
      <c r="B496" s="47" t="s">
        <v>319</v>
      </c>
      <c r="C496" s="47" t="s">
        <v>202</v>
      </c>
      <c r="D496" s="47" t="s">
        <v>22</v>
      </c>
      <c r="E496" s="85">
        <f>30000</f>
        <v>30000</v>
      </c>
    </row>
    <row r="497" spans="1:5" outlineLevel="2" x14ac:dyDescent="0.25">
      <c r="A497" s="46" t="s">
        <v>402</v>
      </c>
      <c r="B497" s="47" t="s">
        <v>319</v>
      </c>
      <c r="C497" s="47" t="s">
        <v>322</v>
      </c>
      <c r="D497" s="47" t="s">
        <v>6</v>
      </c>
      <c r="E497" s="85">
        <f>E501+E498</f>
        <v>4375345.93</v>
      </c>
    </row>
    <row r="498" spans="1:5" ht="38.25" customHeight="1" outlineLevel="5" x14ac:dyDescent="0.25">
      <c r="A498" s="48" t="s">
        <v>488</v>
      </c>
      <c r="B498" s="47" t="s">
        <v>319</v>
      </c>
      <c r="C498" s="47" t="s">
        <v>489</v>
      </c>
      <c r="D498" s="47" t="s">
        <v>6</v>
      </c>
      <c r="E498" s="85">
        <f>E499</f>
        <v>2966378</v>
      </c>
    </row>
    <row r="499" spans="1:5" ht="37.5" outlineLevel="6" x14ac:dyDescent="0.25">
      <c r="A499" s="46" t="s">
        <v>15</v>
      </c>
      <c r="B499" s="47" t="s">
        <v>319</v>
      </c>
      <c r="C499" s="47" t="s">
        <v>489</v>
      </c>
      <c r="D499" s="47" t="s">
        <v>16</v>
      </c>
      <c r="E499" s="85">
        <f>E500</f>
        <v>2966378</v>
      </c>
    </row>
    <row r="500" spans="1:5" ht="37.5" outlineLevel="6" x14ac:dyDescent="0.25">
      <c r="A500" s="46" t="s">
        <v>17</v>
      </c>
      <c r="B500" s="47" t="s">
        <v>319</v>
      </c>
      <c r="C500" s="47" t="s">
        <v>489</v>
      </c>
      <c r="D500" s="47" t="s">
        <v>18</v>
      </c>
      <c r="E500" s="85">
        <v>2966378</v>
      </c>
    </row>
    <row r="501" spans="1:5" ht="18.75" customHeight="1" outlineLevel="2" x14ac:dyDescent="0.25">
      <c r="A501" s="46" t="s">
        <v>297</v>
      </c>
      <c r="B501" s="47" t="s">
        <v>319</v>
      </c>
      <c r="C501" s="47" t="s">
        <v>321</v>
      </c>
      <c r="D501" s="47" t="s">
        <v>6</v>
      </c>
      <c r="E501" s="85">
        <f>E502</f>
        <v>1408967.93</v>
      </c>
    </row>
    <row r="502" spans="1:5" ht="37.5" outlineLevel="2" x14ac:dyDescent="0.25">
      <c r="A502" s="46" t="s">
        <v>267</v>
      </c>
      <c r="B502" s="47" t="s">
        <v>319</v>
      </c>
      <c r="C502" s="47" t="s">
        <v>321</v>
      </c>
      <c r="D502" s="47" t="s">
        <v>268</v>
      </c>
      <c r="E502" s="85">
        <f>E503</f>
        <v>1408967.93</v>
      </c>
    </row>
    <row r="503" spans="1:5" outlineLevel="4" x14ac:dyDescent="0.25">
      <c r="A503" s="46" t="s">
        <v>269</v>
      </c>
      <c r="B503" s="47" t="s">
        <v>319</v>
      </c>
      <c r="C503" s="47" t="s">
        <v>321</v>
      </c>
      <c r="D503" s="47" t="s">
        <v>270</v>
      </c>
      <c r="E503" s="85">
        <f>1408967.93</f>
        <v>1408967.93</v>
      </c>
    </row>
    <row r="504" spans="1:5" ht="37.5" outlineLevel="6" x14ac:dyDescent="0.25">
      <c r="A504" s="79" t="s">
        <v>515</v>
      </c>
      <c r="B504" s="62" t="s">
        <v>319</v>
      </c>
      <c r="C504" s="62" t="s">
        <v>516</v>
      </c>
      <c r="D504" s="62" t="s">
        <v>6</v>
      </c>
      <c r="E504" s="85">
        <f>E505</f>
        <v>50000</v>
      </c>
    </row>
    <row r="505" spans="1:5" ht="21" customHeight="1" outlineLevel="6" x14ac:dyDescent="0.25">
      <c r="A505" s="46" t="s">
        <v>517</v>
      </c>
      <c r="B505" s="47" t="s">
        <v>319</v>
      </c>
      <c r="C505" s="47" t="s">
        <v>518</v>
      </c>
      <c r="D505" s="47" t="s">
        <v>6</v>
      </c>
      <c r="E505" s="85">
        <f>E506</f>
        <v>50000</v>
      </c>
    </row>
    <row r="506" spans="1:5" ht="37.5" outlineLevel="6" x14ac:dyDescent="0.25">
      <c r="A506" s="46" t="s">
        <v>519</v>
      </c>
      <c r="B506" s="47" t="s">
        <v>319</v>
      </c>
      <c r="C506" s="47" t="s">
        <v>520</v>
      </c>
      <c r="D506" s="47" t="s">
        <v>6</v>
      </c>
      <c r="E506" s="85">
        <f>E507</f>
        <v>50000</v>
      </c>
    </row>
    <row r="507" spans="1:5" ht="20.25" customHeight="1" outlineLevel="6" x14ac:dyDescent="0.25">
      <c r="A507" s="46" t="s">
        <v>15</v>
      </c>
      <c r="B507" s="47" t="s">
        <v>319</v>
      </c>
      <c r="C507" s="47" t="s">
        <v>520</v>
      </c>
      <c r="D507" s="47" t="s">
        <v>16</v>
      </c>
      <c r="E507" s="85">
        <f>E508</f>
        <v>50000</v>
      </c>
    </row>
    <row r="508" spans="1:5" ht="22.5" customHeight="1" outlineLevel="6" x14ac:dyDescent="0.25">
      <c r="A508" s="46" t="s">
        <v>17</v>
      </c>
      <c r="B508" s="47" t="s">
        <v>319</v>
      </c>
      <c r="C508" s="47" t="s">
        <v>520</v>
      </c>
      <c r="D508" s="47" t="s">
        <v>18</v>
      </c>
      <c r="E508" s="85">
        <f>50000</f>
        <v>50000</v>
      </c>
    </row>
    <row r="509" spans="1:5" s="3" customFormat="1" x14ac:dyDescent="0.25">
      <c r="A509" s="46" t="s">
        <v>104</v>
      </c>
      <c r="B509" s="45" t="s">
        <v>105</v>
      </c>
      <c r="C509" s="45" t="s">
        <v>127</v>
      </c>
      <c r="D509" s="45" t="s">
        <v>6</v>
      </c>
      <c r="E509" s="89">
        <f>E510</f>
        <v>1000000</v>
      </c>
    </row>
    <row r="510" spans="1:5" outlineLevel="1" x14ac:dyDescent="0.25">
      <c r="A510" s="46" t="s">
        <v>106</v>
      </c>
      <c r="B510" s="47" t="s">
        <v>107</v>
      </c>
      <c r="C510" s="47" t="s">
        <v>127</v>
      </c>
      <c r="D510" s="47" t="s">
        <v>6</v>
      </c>
      <c r="E510" s="85">
        <f>E511</f>
        <v>1000000</v>
      </c>
    </row>
    <row r="511" spans="1:5" ht="36" customHeight="1" outlineLevel="2" x14ac:dyDescent="0.25">
      <c r="A511" s="79" t="s">
        <v>467</v>
      </c>
      <c r="B511" s="62" t="s">
        <v>107</v>
      </c>
      <c r="C511" s="62" t="s">
        <v>337</v>
      </c>
      <c r="D511" s="62" t="s">
        <v>6</v>
      </c>
      <c r="E511" s="85">
        <f>E512</f>
        <v>1000000</v>
      </c>
    </row>
    <row r="512" spans="1:5" ht="21" customHeight="1" outlineLevel="3" x14ac:dyDescent="0.25">
      <c r="A512" s="49" t="s">
        <v>349</v>
      </c>
      <c r="B512" s="47" t="s">
        <v>107</v>
      </c>
      <c r="C512" s="47" t="s">
        <v>339</v>
      </c>
      <c r="D512" s="47" t="s">
        <v>6</v>
      </c>
      <c r="E512" s="85">
        <f t="shared" ref="E512:E514" si="0">E513</f>
        <v>1000000</v>
      </c>
    </row>
    <row r="513" spans="1:8" ht="37.5" outlineLevel="4" x14ac:dyDescent="0.25">
      <c r="A513" s="46" t="s">
        <v>108</v>
      </c>
      <c r="B513" s="47" t="s">
        <v>107</v>
      </c>
      <c r="C513" s="47" t="s">
        <v>340</v>
      </c>
      <c r="D513" s="47" t="s">
        <v>6</v>
      </c>
      <c r="E513" s="85">
        <f t="shared" si="0"/>
        <v>1000000</v>
      </c>
    </row>
    <row r="514" spans="1:8" ht="37.5" outlineLevel="5" x14ac:dyDescent="0.25">
      <c r="A514" s="46" t="s">
        <v>38</v>
      </c>
      <c r="B514" s="47" t="s">
        <v>107</v>
      </c>
      <c r="C514" s="47" t="s">
        <v>340</v>
      </c>
      <c r="D514" s="47" t="s">
        <v>39</v>
      </c>
      <c r="E514" s="85">
        <f t="shared" si="0"/>
        <v>1000000</v>
      </c>
    </row>
    <row r="515" spans="1:8" outlineLevel="6" x14ac:dyDescent="0.25">
      <c r="A515" s="46" t="s">
        <v>40</v>
      </c>
      <c r="B515" s="47" t="s">
        <v>107</v>
      </c>
      <c r="C515" s="47" t="s">
        <v>340</v>
      </c>
      <c r="D515" s="47" t="s">
        <v>41</v>
      </c>
      <c r="E515" s="85">
        <f>1000000</f>
        <v>1000000</v>
      </c>
    </row>
    <row r="516" spans="1:8" s="3" customFormat="1" x14ac:dyDescent="0.3">
      <c r="A516" s="216" t="s">
        <v>119</v>
      </c>
      <c r="B516" s="216"/>
      <c r="C516" s="216"/>
      <c r="D516" s="216"/>
      <c r="E516" s="103">
        <f>E12+E139+E146+E157+E192+E269+E285+E417+E441+E488+E509</f>
        <v>961436323.28999996</v>
      </c>
    </row>
    <row r="517" spans="1:8" x14ac:dyDescent="0.3">
      <c r="A517" s="52"/>
      <c r="B517" s="52"/>
      <c r="C517" s="52"/>
      <c r="D517" s="52"/>
      <c r="E517" s="56"/>
    </row>
    <row r="518" spans="1:8" x14ac:dyDescent="0.3">
      <c r="A518" s="104"/>
      <c r="B518" s="104"/>
      <c r="C518" s="104"/>
      <c r="D518" s="104"/>
      <c r="E518" s="105">
        <f>'прил 7'!C56-E516</f>
        <v>0</v>
      </c>
    </row>
    <row r="519" spans="1:8" x14ac:dyDescent="0.3">
      <c r="C519" s="57"/>
      <c r="E519" s="58"/>
    </row>
    <row r="520" spans="1:8" x14ac:dyDescent="0.3">
      <c r="C520" s="57"/>
      <c r="E520" s="58"/>
    </row>
    <row r="521" spans="1:8" x14ac:dyDescent="0.3">
      <c r="C521" s="57" t="s">
        <v>139</v>
      </c>
      <c r="E521" s="58">
        <f>E287+E323+E356+E379+E398+E448+E468</f>
        <v>557291654.74000001</v>
      </c>
      <c r="G521" s="57"/>
      <c r="H521" s="57"/>
    </row>
    <row r="522" spans="1:8" x14ac:dyDescent="0.3">
      <c r="C522" s="57" t="s">
        <v>137</v>
      </c>
      <c r="E522" s="58">
        <f>E369+E419+E436</f>
        <v>47421327.43</v>
      </c>
      <c r="G522" s="57"/>
      <c r="H522" s="57"/>
    </row>
    <row r="523" spans="1:8" x14ac:dyDescent="0.3">
      <c r="C523" s="57" t="s">
        <v>136</v>
      </c>
      <c r="E523" s="58">
        <f>E271</f>
        <v>470000</v>
      </c>
      <c r="G523" s="57"/>
      <c r="H523" s="57"/>
    </row>
    <row r="524" spans="1:8" x14ac:dyDescent="0.3">
      <c r="C524" s="57" t="s">
        <v>201</v>
      </c>
      <c r="E524" s="58">
        <f>E490</f>
        <v>5036345.93</v>
      </c>
      <c r="G524" s="57"/>
      <c r="H524" s="57"/>
    </row>
    <row r="525" spans="1:8" x14ac:dyDescent="0.3">
      <c r="C525" s="57" t="s">
        <v>130</v>
      </c>
      <c r="E525" s="58">
        <f>E453</f>
        <v>200000</v>
      </c>
      <c r="G525" s="57"/>
      <c r="H525" s="57"/>
    </row>
    <row r="526" spans="1:8" x14ac:dyDescent="0.3">
      <c r="C526" s="57" t="s">
        <v>129</v>
      </c>
      <c r="E526" s="58">
        <f>E62</f>
        <v>18462025</v>
      </c>
      <c r="G526" s="57"/>
      <c r="H526" s="57"/>
    </row>
    <row r="527" spans="1:8" x14ac:dyDescent="0.3">
      <c r="C527" s="57" t="s">
        <v>135</v>
      </c>
      <c r="E527" s="58">
        <f>E205+E227+E261</f>
        <v>146879357.41</v>
      </c>
      <c r="G527" s="57"/>
      <c r="H527" s="57"/>
    </row>
    <row r="528" spans="1:8" x14ac:dyDescent="0.3">
      <c r="C528" s="57" t="s">
        <v>132</v>
      </c>
      <c r="E528" s="58">
        <f>E78</f>
        <v>50000</v>
      </c>
      <c r="G528" s="57"/>
      <c r="H528" s="57"/>
    </row>
    <row r="529" spans="3:8" x14ac:dyDescent="0.3">
      <c r="C529" s="57" t="s">
        <v>446</v>
      </c>
      <c r="E529" s="58"/>
      <c r="G529" s="57"/>
      <c r="H529" s="57"/>
    </row>
    <row r="530" spans="3:8" x14ac:dyDescent="0.3">
      <c r="C530" s="57" t="s">
        <v>398</v>
      </c>
      <c r="E530" s="58">
        <f>E458</f>
        <v>558600</v>
      </c>
      <c r="G530" s="57"/>
      <c r="H530" s="57"/>
    </row>
    <row r="531" spans="3:8" x14ac:dyDescent="0.3">
      <c r="C531" s="57" t="s">
        <v>337</v>
      </c>
      <c r="E531" s="58">
        <f>E83+E511</f>
        <v>3392285</v>
      </c>
      <c r="G531" s="57"/>
      <c r="H531" s="57"/>
    </row>
    <row r="532" spans="3:8" x14ac:dyDescent="0.3">
      <c r="C532" s="57" t="s">
        <v>357</v>
      </c>
      <c r="E532" s="58">
        <f>E171</f>
        <v>36403000</v>
      </c>
      <c r="G532" s="57"/>
      <c r="H532" s="57"/>
    </row>
    <row r="533" spans="3:8" x14ac:dyDescent="0.3">
      <c r="C533" s="57" t="s">
        <v>385</v>
      </c>
      <c r="E533" s="58">
        <f>E280</f>
        <v>45000</v>
      </c>
      <c r="G533" s="57"/>
      <c r="H533" s="57"/>
    </row>
    <row r="534" spans="3:8" x14ac:dyDescent="0.3">
      <c r="C534" s="57" t="s">
        <v>362</v>
      </c>
      <c r="E534" s="58">
        <f>E183</f>
        <v>620000</v>
      </c>
      <c r="G534" s="57"/>
      <c r="H534" s="57"/>
    </row>
    <row r="535" spans="3:8" x14ac:dyDescent="0.3">
      <c r="C535" s="57" t="s">
        <v>353</v>
      </c>
      <c r="E535" s="58">
        <f>E91+E194</f>
        <v>3640000</v>
      </c>
    </row>
    <row r="536" spans="3:8" x14ac:dyDescent="0.3">
      <c r="C536" s="57" t="s">
        <v>516</v>
      </c>
      <c r="E536" s="58">
        <f>E504</f>
        <v>50000</v>
      </c>
    </row>
    <row r="537" spans="3:8" x14ac:dyDescent="0.3">
      <c r="C537" s="57" t="s">
        <v>607</v>
      </c>
      <c r="E537" s="58">
        <f>E235</f>
        <v>6000000</v>
      </c>
    </row>
    <row r="538" spans="3:8" x14ac:dyDescent="0.3">
      <c r="C538" s="57" t="s">
        <v>617</v>
      </c>
      <c r="E538" s="58">
        <f>E246</f>
        <v>13917191.41</v>
      </c>
    </row>
    <row r="539" spans="3:8" x14ac:dyDescent="0.3">
      <c r="C539" s="57" t="s">
        <v>128</v>
      </c>
      <c r="E539" s="58">
        <f>E14+E19+E34+E41+E47+E98+E148+E153+E159+E165+E199+E443+E463+E474</f>
        <v>119665204.37</v>
      </c>
    </row>
    <row r="540" spans="3:8" x14ac:dyDescent="0.3">
      <c r="C540" s="57"/>
      <c r="E540" s="58">
        <f>SUM(E521:E539)</f>
        <v>960101991.28999984</v>
      </c>
    </row>
    <row r="541" spans="3:8" x14ac:dyDescent="0.3">
      <c r="C541" s="57"/>
      <c r="E541" s="58"/>
    </row>
    <row r="542" spans="3:8" x14ac:dyDescent="0.3">
      <c r="C542" s="57"/>
      <c r="E542" s="58">
        <f>E516-E540</f>
        <v>1334332.0000001192</v>
      </c>
    </row>
    <row r="543" spans="3:8" x14ac:dyDescent="0.3">
      <c r="C543" s="57"/>
      <c r="E543" s="58"/>
    </row>
    <row r="544" spans="3:8" x14ac:dyDescent="0.3">
      <c r="C544" s="57" t="s">
        <v>221</v>
      </c>
      <c r="E544" s="58">
        <f>E289</f>
        <v>114458463.88</v>
      </c>
    </row>
    <row r="545" spans="3:5" x14ac:dyDescent="0.3">
      <c r="C545" s="57" t="s">
        <v>223</v>
      </c>
      <c r="E545" s="58">
        <f>E296</f>
        <v>2412699.7000000002</v>
      </c>
    </row>
    <row r="546" spans="3:5" x14ac:dyDescent="0.3">
      <c r="C546" s="57" t="s">
        <v>236</v>
      </c>
      <c r="E546" s="58">
        <f>E470</f>
        <v>3404117</v>
      </c>
    </row>
    <row r="547" spans="3:5" x14ac:dyDescent="0.3">
      <c r="C547" s="57" t="s">
        <v>224</v>
      </c>
      <c r="E547" s="58">
        <f>E325</f>
        <v>348496693.40999997</v>
      </c>
    </row>
    <row r="548" spans="3:5" x14ac:dyDescent="0.3">
      <c r="C548" s="57" t="s">
        <v>222</v>
      </c>
      <c r="E548" s="58">
        <f>E338+E381</f>
        <v>9207925.4199999999</v>
      </c>
    </row>
    <row r="549" spans="3:5" x14ac:dyDescent="0.3">
      <c r="C549" s="57" t="s">
        <v>225</v>
      </c>
      <c r="E549" s="58">
        <f>E385</f>
        <v>1689721.5</v>
      </c>
    </row>
    <row r="550" spans="3:5" x14ac:dyDescent="0.3">
      <c r="C550" s="57" t="s">
        <v>333</v>
      </c>
      <c r="E550" s="58">
        <f>E351</f>
        <v>2505235.7799999998</v>
      </c>
    </row>
    <row r="551" spans="3:5" x14ac:dyDescent="0.3">
      <c r="C551" s="57" t="s">
        <v>226</v>
      </c>
      <c r="E551" s="58">
        <f>E358</f>
        <v>22647400</v>
      </c>
    </row>
    <row r="552" spans="3:5" x14ac:dyDescent="0.3">
      <c r="C552" s="57" t="s">
        <v>227</v>
      </c>
      <c r="E552" s="58">
        <f>E362</f>
        <v>110300</v>
      </c>
    </row>
    <row r="553" spans="3:5" x14ac:dyDescent="0.3">
      <c r="C553" s="57" t="s">
        <v>323</v>
      </c>
      <c r="E553" s="58"/>
    </row>
    <row r="554" spans="3:5" x14ac:dyDescent="0.3">
      <c r="C554" s="57" t="s">
        <v>228</v>
      </c>
      <c r="E554" s="58">
        <f>E399</f>
        <v>19204600</v>
      </c>
    </row>
    <row r="555" spans="3:5" x14ac:dyDescent="0.3">
      <c r="C555" s="57" t="s">
        <v>239</v>
      </c>
      <c r="E555" s="58">
        <f>E393</f>
        <v>124000</v>
      </c>
    </row>
    <row r="556" spans="3:5" x14ac:dyDescent="0.3">
      <c r="C556" s="57" t="s">
        <v>508</v>
      </c>
      <c r="E556" s="58">
        <f>E449</f>
        <v>2460000</v>
      </c>
    </row>
    <row r="557" spans="3:5" x14ac:dyDescent="0.3">
      <c r="C557" s="57" t="s">
        <v>229</v>
      </c>
      <c r="E557" s="58">
        <f>E420</f>
        <v>30465302.890000001</v>
      </c>
    </row>
    <row r="558" spans="3:5" x14ac:dyDescent="0.3">
      <c r="C558" s="57" t="s">
        <v>230</v>
      </c>
      <c r="E558" s="58">
        <f>E370</f>
        <v>16000000</v>
      </c>
    </row>
    <row r="559" spans="3:5" x14ac:dyDescent="0.3">
      <c r="C559" s="57" t="s">
        <v>231</v>
      </c>
      <c r="E559" s="58">
        <f>E374+E430+E437</f>
        <v>956024.54</v>
      </c>
    </row>
    <row r="560" spans="3:5" x14ac:dyDescent="0.3">
      <c r="C560" s="57" t="s">
        <v>416</v>
      </c>
      <c r="E560" s="58">
        <f>E272</f>
        <v>440000</v>
      </c>
    </row>
    <row r="561" spans="3:5" x14ac:dyDescent="0.3">
      <c r="C561" s="57" t="s">
        <v>248</v>
      </c>
      <c r="E561" s="58">
        <f>E276</f>
        <v>30000</v>
      </c>
    </row>
    <row r="562" spans="3:5" x14ac:dyDescent="0.3">
      <c r="C562" s="57" t="s">
        <v>232</v>
      </c>
      <c r="E562" s="58">
        <f>E491</f>
        <v>661000</v>
      </c>
    </row>
    <row r="563" spans="3:5" x14ac:dyDescent="0.3">
      <c r="C563" s="57" t="s">
        <v>322</v>
      </c>
      <c r="E563" s="58">
        <f>E497</f>
        <v>4375345.93</v>
      </c>
    </row>
    <row r="564" spans="3:5" x14ac:dyDescent="0.3">
      <c r="C564" s="57" t="s">
        <v>447</v>
      </c>
      <c r="E564" s="58">
        <f>E455</f>
        <v>200000</v>
      </c>
    </row>
    <row r="565" spans="3:5" x14ac:dyDescent="0.3">
      <c r="C565" s="57" t="s">
        <v>335</v>
      </c>
      <c r="E565" s="58">
        <f>E63</f>
        <v>313385</v>
      </c>
    </row>
    <row r="566" spans="3:5" x14ac:dyDescent="0.3">
      <c r="C566" s="57" t="s">
        <v>233</v>
      </c>
      <c r="E566" s="58">
        <f>E70</f>
        <v>18148640</v>
      </c>
    </row>
    <row r="567" spans="3:5" x14ac:dyDescent="0.3">
      <c r="C567" s="57" t="s">
        <v>372</v>
      </c>
      <c r="E567" s="58">
        <f>E206+E262</f>
        <v>2869057.68</v>
      </c>
    </row>
    <row r="568" spans="3:5" x14ac:dyDescent="0.3">
      <c r="C568" s="57" t="s">
        <v>234</v>
      </c>
      <c r="E568" s="58">
        <f>E228</f>
        <v>550000</v>
      </c>
    </row>
    <row r="569" spans="3:5" x14ac:dyDescent="0.3">
      <c r="C569" s="57" t="s">
        <v>506</v>
      </c>
      <c r="E569" s="58">
        <f>E222</f>
        <v>143460299.72999999</v>
      </c>
    </row>
    <row r="570" spans="3:5" x14ac:dyDescent="0.3">
      <c r="C570" s="57" t="s">
        <v>235</v>
      </c>
      <c r="E570" s="58">
        <f>E79</f>
        <v>50000</v>
      </c>
    </row>
    <row r="571" spans="3:5" x14ac:dyDescent="0.3">
      <c r="C571" s="57" t="s">
        <v>448</v>
      </c>
      <c r="E571" s="58"/>
    </row>
    <row r="572" spans="3:5" x14ac:dyDescent="0.3">
      <c r="C572" s="57" t="s">
        <v>399</v>
      </c>
      <c r="E572" s="58">
        <f>E459</f>
        <v>558600</v>
      </c>
    </row>
    <row r="573" spans="3:5" x14ac:dyDescent="0.3">
      <c r="C573" s="57" t="s">
        <v>339</v>
      </c>
      <c r="E573" s="58">
        <f>E84+E512</f>
        <v>3392285</v>
      </c>
    </row>
    <row r="574" spans="3:5" x14ac:dyDescent="0.3">
      <c r="C574" s="57" t="s">
        <v>359</v>
      </c>
      <c r="E574" s="58">
        <f>E172</f>
        <v>36403000</v>
      </c>
    </row>
    <row r="575" spans="3:5" x14ac:dyDescent="0.3">
      <c r="C575" s="57" t="s">
        <v>387</v>
      </c>
      <c r="E575" s="58">
        <f>E281</f>
        <v>45000</v>
      </c>
    </row>
    <row r="576" spans="3:5" x14ac:dyDescent="0.3">
      <c r="C576" s="57" t="s">
        <v>449</v>
      </c>
      <c r="E576" s="58"/>
    </row>
    <row r="577" spans="3:7" x14ac:dyDescent="0.3">
      <c r="C577" s="57">
        <v>1495300000</v>
      </c>
      <c r="E577" s="58">
        <f>E184</f>
        <v>300000</v>
      </c>
    </row>
    <row r="578" spans="3:7" x14ac:dyDescent="0.3">
      <c r="C578" s="57" t="s">
        <v>411</v>
      </c>
      <c r="E578" s="58">
        <f>E188</f>
        <v>320000</v>
      </c>
    </row>
    <row r="579" spans="3:7" x14ac:dyDescent="0.3">
      <c r="C579" s="57" t="s">
        <v>354</v>
      </c>
      <c r="E579" s="58">
        <f>E195+E92</f>
        <v>3640000</v>
      </c>
    </row>
    <row r="580" spans="3:7" x14ac:dyDescent="0.3">
      <c r="C580" s="57" t="s">
        <v>518</v>
      </c>
      <c r="E580" s="58">
        <f>E505</f>
        <v>50000</v>
      </c>
    </row>
    <row r="581" spans="3:7" x14ac:dyDescent="0.3">
      <c r="C581" s="57" t="s">
        <v>609</v>
      </c>
      <c r="E581" s="58">
        <f>E236</f>
        <v>6000000</v>
      </c>
    </row>
    <row r="582" spans="3:7" x14ac:dyDescent="0.3">
      <c r="C582" s="57" t="s">
        <v>671</v>
      </c>
      <c r="E582" s="58">
        <f>E248</f>
        <v>7115762.04</v>
      </c>
    </row>
    <row r="583" spans="3:7" x14ac:dyDescent="0.3">
      <c r="C583" s="57" t="s">
        <v>676</v>
      </c>
      <c r="E583" s="58">
        <f>E253</f>
        <v>6801429.3700000001</v>
      </c>
      <c r="G583" s="72">
        <f>E544+E545+E546+E547+E548+E549+E550+E551+E552+E554+E555+E556+E557+E558+E559+E560+E561+E562+E563+E564+E565+E566+E567+E568+E569+E570+E572+E573+E574+E575+E577+E578+E579+E580+E581+E583</f>
        <v>802750526.8299998</v>
      </c>
    </row>
    <row r="584" spans="3:7" x14ac:dyDescent="0.3">
      <c r="C584" s="57" t="s">
        <v>128</v>
      </c>
      <c r="E584" s="58">
        <f>E14+E19+E34+E41+E47+E98+E148+E153+E159+E165+E199+E443+E463+E474</f>
        <v>119665204.37</v>
      </c>
    </row>
    <row r="585" spans="3:7" x14ac:dyDescent="0.3">
      <c r="C585" s="57"/>
      <c r="E585" s="58">
        <f>SUM(E544:E584)</f>
        <v>929531493.23999977</v>
      </c>
    </row>
    <row r="586" spans="3:7" x14ac:dyDescent="0.3">
      <c r="C586" s="57"/>
      <c r="E586" s="58">
        <f>E516-E585</f>
        <v>31904830.050000191</v>
      </c>
    </row>
    <row r="587" spans="3:7" x14ac:dyDescent="0.3">
      <c r="C587" s="57"/>
    </row>
    <row r="588" spans="3:7" x14ac:dyDescent="0.3">
      <c r="C588" s="57"/>
    </row>
    <row r="589" spans="3:7" x14ac:dyDescent="0.3">
      <c r="C589" s="57"/>
    </row>
    <row r="590" spans="3:7" x14ac:dyDescent="0.3">
      <c r="C590" s="57"/>
    </row>
    <row r="591" spans="3:7" x14ac:dyDescent="0.3">
      <c r="C591" s="57"/>
    </row>
    <row r="592" spans="3:7" x14ac:dyDescent="0.3">
      <c r="C592" s="57"/>
    </row>
  </sheetData>
  <mergeCells count="6">
    <mergeCell ref="A5:E5"/>
    <mergeCell ref="A6:E6"/>
    <mergeCell ref="A516:D516"/>
    <mergeCell ref="A7:E7"/>
    <mergeCell ref="A8:E8"/>
    <mergeCell ref="A9:E9"/>
  </mergeCells>
  <pageMargins left="0.78740157480314965" right="0.78740157480314965" top="0.35433070866141736" bottom="0.39370078740157483" header="0.31496062992125984" footer="0.31496062992125984"/>
  <pageSetup paperSize="9" scale="6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5"/>
  <sheetViews>
    <sheetView view="pageBreakPreview" topLeftCell="A458" zoomScaleNormal="100" zoomScaleSheetLayoutView="100" workbookViewId="0">
      <selection activeCell="F460" sqref="F460"/>
    </sheetView>
  </sheetViews>
  <sheetFormatPr defaultRowHeight="18.75" outlineLevelRow="6" x14ac:dyDescent="0.3"/>
  <cols>
    <col min="1" max="1" width="85.28515625" style="149" customWidth="1"/>
    <col min="2" max="2" width="6.85546875" style="54" customWidth="1"/>
    <col min="3" max="3" width="14.5703125" style="54" customWidth="1"/>
    <col min="4" max="4" width="6.42578125" style="54" customWidth="1"/>
    <col min="5" max="5" width="18.140625" style="54" customWidth="1"/>
    <col min="6" max="6" width="18.140625" style="41" customWidth="1"/>
    <col min="7" max="7" width="21" style="1" customWidth="1"/>
    <col min="8" max="8" width="19.5703125" style="1" customWidth="1"/>
    <col min="9" max="256" width="9.140625" style="1"/>
    <col min="257" max="257" width="76.285156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515625" style="1" customWidth="1"/>
    <col min="262" max="512" width="9.140625" style="1"/>
    <col min="513" max="513" width="76.285156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515625" style="1" customWidth="1"/>
    <col min="518" max="768" width="9.140625" style="1"/>
    <col min="769" max="769" width="76.285156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515625" style="1" customWidth="1"/>
    <col min="774" max="1024" width="9.140625" style="1"/>
    <col min="1025" max="1025" width="76.285156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515625" style="1" customWidth="1"/>
    <col min="1030" max="1280" width="9.140625" style="1"/>
    <col min="1281" max="1281" width="76.285156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515625" style="1" customWidth="1"/>
    <col min="1286" max="1536" width="9.140625" style="1"/>
    <col min="1537" max="1537" width="76.285156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515625" style="1" customWidth="1"/>
    <col min="1542" max="1792" width="9.140625" style="1"/>
    <col min="1793" max="1793" width="76.285156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515625" style="1" customWidth="1"/>
    <col min="1798" max="2048" width="9.140625" style="1"/>
    <col min="2049" max="2049" width="76.285156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515625" style="1" customWidth="1"/>
    <col min="2054" max="2304" width="9.140625" style="1"/>
    <col min="2305" max="2305" width="76.285156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515625" style="1" customWidth="1"/>
    <col min="2310" max="2560" width="9.140625" style="1"/>
    <col min="2561" max="2561" width="76.285156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515625" style="1" customWidth="1"/>
    <col min="2566" max="2816" width="9.140625" style="1"/>
    <col min="2817" max="2817" width="76.285156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515625" style="1" customWidth="1"/>
    <col min="2822" max="3072" width="9.140625" style="1"/>
    <col min="3073" max="3073" width="76.285156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515625" style="1" customWidth="1"/>
    <col min="3078" max="3328" width="9.140625" style="1"/>
    <col min="3329" max="3329" width="76.285156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515625" style="1" customWidth="1"/>
    <col min="3334" max="3584" width="9.140625" style="1"/>
    <col min="3585" max="3585" width="76.285156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515625" style="1" customWidth="1"/>
    <col min="3590" max="3840" width="9.140625" style="1"/>
    <col min="3841" max="3841" width="76.285156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515625" style="1" customWidth="1"/>
    <col min="3846" max="4096" width="9.140625" style="1"/>
    <col min="4097" max="4097" width="76.285156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515625" style="1" customWidth="1"/>
    <col min="4102" max="4352" width="9.140625" style="1"/>
    <col min="4353" max="4353" width="76.285156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515625" style="1" customWidth="1"/>
    <col min="4358" max="4608" width="9.140625" style="1"/>
    <col min="4609" max="4609" width="76.285156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515625" style="1" customWidth="1"/>
    <col min="4614" max="4864" width="9.140625" style="1"/>
    <col min="4865" max="4865" width="76.285156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515625" style="1" customWidth="1"/>
    <col min="4870" max="5120" width="9.140625" style="1"/>
    <col min="5121" max="5121" width="76.285156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515625" style="1" customWidth="1"/>
    <col min="5126" max="5376" width="9.140625" style="1"/>
    <col min="5377" max="5377" width="76.285156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515625" style="1" customWidth="1"/>
    <col min="5382" max="5632" width="9.140625" style="1"/>
    <col min="5633" max="5633" width="76.285156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515625" style="1" customWidth="1"/>
    <col min="5638" max="5888" width="9.140625" style="1"/>
    <col min="5889" max="5889" width="76.285156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515625" style="1" customWidth="1"/>
    <col min="5894" max="6144" width="9.140625" style="1"/>
    <col min="6145" max="6145" width="76.285156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515625" style="1" customWidth="1"/>
    <col min="6150" max="6400" width="9.140625" style="1"/>
    <col min="6401" max="6401" width="76.285156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515625" style="1" customWidth="1"/>
    <col min="6406" max="6656" width="9.140625" style="1"/>
    <col min="6657" max="6657" width="76.285156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515625" style="1" customWidth="1"/>
    <col min="6662" max="6912" width="9.140625" style="1"/>
    <col min="6913" max="6913" width="76.285156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515625" style="1" customWidth="1"/>
    <col min="6918" max="7168" width="9.140625" style="1"/>
    <col min="7169" max="7169" width="76.285156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515625" style="1" customWidth="1"/>
    <col min="7174" max="7424" width="9.140625" style="1"/>
    <col min="7425" max="7425" width="76.285156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515625" style="1" customWidth="1"/>
    <col min="7430" max="7680" width="9.140625" style="1"/>
    <col min="7681" max="7681" width="76.285156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515625" style="1" customWidth="1"/>
    <col min="7686" max="7936" width="9.140625" style="1"/>
    <col min="7937" max="7937" width="76.285156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515625" style="1" customWidth="1"/>
    <col min="7942" max="8192" width="9.140625" style="1"/>
    <col min="8193" max="8193" width="76.285156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515625" style="1" customWidth="1"/>
    <col min="8198" max="8448" width="9.140625" style="1"/>
    <col min="8449" max="8449" width="76.285156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515625" style="1" customWidth="1"/>
    <col min="8454" max="8704" width="9.140625" style="1"/>
    <col min="8705" max="8705" width="76.285156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515625" style="1" customWidth="1"/>
    <col min="8710" max="8960" width="9.140625" style="1"/>
    <col min="8961" max="8961" width="76.285156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515625" style="1" customWidth="1"/>
    <col min="8966" max="9216" width="9.140625" style="1"/>
    <col min="9217" max="9217" width="76.285156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515625" style="1" customWidth="1"/>
    <col min="9222" max="9472" width="9.140625" style="1"/>
    <col min="9473" max="9473" width="76.285156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515625" style="1" customWidth="1"/>
    <col min="9478" max="9728" width="9.140625" style="1"/>
    <col min="9729" max="9729" width="76.285156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515625" style="1" customWidth="1"/>
    <col min="9734" max="9984" width="9.140625" style="1"/>
    <col min="9985" max="9985" width="76.285156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515625" style="1" customWidth="1"/>
    <col min="9990" max="10240" width="9.140625" style="1"/>
    <col min="10241" max="10241" width="76.285156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515625" style="1" customWidth="1"/>
    <col min="10246" max="10496" width="9.140625" style="1"/>
    <col min="10497" max="10497" width="76.285156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515625" style="1" customWidth="1"/>
    <col min="10502" max="10752" width="9.140625" style="1"/>
    <col min="10753" max="10753" width="76.285156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515625" style="1" customWidth="1"/>
    <col min="10758" max="11008" width="9.140625" style="1"/>
    <col min="11009" max="11009" width="76.285156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515625" style="1" customWidth="1"/>
    <col min="11014" max="11264" width="9.140625" style="1"/>
    <col min="11265" max="11265" width="76.285156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515625" style="1" customWidth="1"/>
    <col min="11270" max="11520" width="9.140625" style="1"/>
    <col min="11521" max="11521" width="76.285156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515625" style="1" customWidth="1"/>
    <col min="11526" max="11776" width="9.140625" style="1"/>
    <col min="11777" max="11777" width="76.285156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515625" style="1" customWidth="1"/>
    <col min="11782" max="12032" width="9.140625" style="1"/>
    <col min="12033" max="12033" width="76.285156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515625" style="1" customWidth="1"/>
    <col min="12038" max="12288" width="9.140625" style="1"/>
    <col min="12289" max="12289" width="76.285156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515625" style="1" customWidth="1"/>
    <col min="12294" max="12544" width="9.140625" style="1"/>
    <col min="12545" max="12545" width="76.285156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515625" style="1" customWidth="1"/>
    <col min="12550" max="12800" width="9.140625" style="1"/>
    <col min="12801" max="12801" width="76.285156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515625" style="1" customWidth="1"/>
    <col min="12806" max="13056" width="9.140625" style="1"/>
    <col min="13057" max="13057" width="76.285156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515625" style="1" customWidth="1"/>
    <col min="13062" max="13312" width="9.140625" style="1"/>
    <col min="13313" max="13313" width="76.285156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515625" style="1" customWidth="1"/>
    <col min="13318" max="13568" width="9.140625" style="1"/>
    <col min="13569" max="13569" width="76.285156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515625" style="1" customWidth="1"/>
    <col min="13574" max="13824" width="9.140625" style="1"/>
    <col min="13825" max="13825" width="76.285156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515625" style="1" customWidth="1"/>
    <col min="13830" max="14080" width="9.140625" style="1"/>
    <col min="14081" max="14081" width="76.285156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515625" style="1" customWidth="1"/>
    <col min="14086" max="14336" width="9.140625" style="1"/>
    <col min="14337" max="14337" width="76.285156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515625" style="1" customWidth="1"/>
    <col min="14342" max="14592" width="9.140625" style="1"/>
    <col min="14593" max="14593" width="76.285156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515625" style="1" customWidth="1"/>
    <col min="14598" max="14848" width="9.140625" style="1"/>
    <col min="14849" max="14849" width="76.285156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515625" style="1" customWidth="1"/>
    <col min="14854" max="15104" width="9.140625" style="1"/>
    <col min="15105" max="15105" width="76.285156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515625" style="1" customWidth="1"/>
    <col min="15110" max="15360" width="9.140625" style="1"/>
    <col min="15361" max="15361" width="76.285156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515625" style="1" customWidth="1"/>
    <col min="15366" max="15616" width="9.140625" style="1"/>
    <col min="15617" max="15617" width="76.285156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515625" style="1" customWidth="1"/>
    <col min="15622" max="15872" width="9.140625" style="1"/>
    <col min="15873" max="15873" width="76.285156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515625" style="1" customWidth="1"/>
    <col min="15878" max="16128" width="9.140625" style="1"/>
    <col min="16129" max="16129" width="76.285156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515625" style="1" customWidth="1"/>
    <col min="16134" max="16384" width="9.140625" style="1"/>
  </cols>
  <sheetData>
    <row r="1" spans="1:8" x14ac:dyDescent="0.3">
      <c r="F1" s="77" t="s">
        <v>498</v>
      </c>
    </row>
    <row r="2" spans="1:8" x14ac:dyDescent="0.3">
      <c r="F2" s="77" t="s">
        <v>332</v>
      </c>
    </row>
    <row r="3" spans="1:8" x14ac:dyDescent="0.3">
      <c r="F3" s="77" t="s">
        <v>533</v>
      </c>
    </row>
    <row r="5" spans="1:8" x14ac:dyDescent="0.3">
      <c r="A5" s="217" t="s">
        <v>197</v>
      </c>
      <c r="B5" s="217"/>
      <c r="C5" s="217"/>
      <c r="D5" s="217"/>
      <c r="E5" s="217"/>
      <c r="F5" s="217"/>
    </row>
    <row r="6" spans="1:8" x14ac:dyDescent="0.3">
      <c r="A6" s="214" t="s">
        <v>645</v>
      </c>
      <c r="B6" s="214"/>
      <c r="C6" s="214"/>
      <c r="D6" s="214"/>
      <c r="E6" s="214"/>
      <c r="F6" s="214"/>
    </row>
    <row r="7" spans="1:8" ht="19.5" customHeight="1" x14ac:dyDescent="0.3">
      <c r="A7" s="214" t="s">
        <v>499</v>
      </c>
      <c r="B7" s="214"/>
      <c r="C7" s="214"/>
      <c r="D7" s="214"/>
      <c r="E7" s="214"/>
      <c r="F7" s="214"/>
    </row>
    <row r="8" spans="1:8" ht="19.5" customHeight="1" x14ac:dyDescent="0.3">
      <c r="A8" s="214" t="s">
        <v>500</v>
      </c>
      <c r="B8" s="214"/>
      <c r="C8" s="214"/>
      <c r="D8" s="214"/>
      <c r="E8" s="214"/>
      <c r="F8" s="214"/>
    </row>
    <row r="9" spans="1:8" x14ac:dyDescent="0.3">
      <c r="A9" s="214" t="s">
        <v>501</v>
      </c>
      <c r="B9" s="214"/>
      <c r="C9" s="214"/>
      <c r="D9" s="214"/>
      <c r="E9" s="214"/>
      <c r="F9" s="214"/>
    </row>
    <row r="10" spans="1:8" x14ac:dyDescent="0.3">
      <c r="A10" s="40"/>
      <c r="B10" s="55"/>
      <c r="C10" s="55"/>
      <c r="D10" s="55"/>
      <c r="F10" s="66" t="s">
        <v>434</v>
      </c>
    </row>
    <row r="11" spans="1:8" ht="37.5" x14ac:dyDescent="0.25">
      <c r="A11" s="43" t="s">
        <v>0</v>
      </c>
      <c r="B11" s="43" t="s">
        <v>2</v>
      </c>
      <c r="C11" s="43" t="s">
        <v>3</v>
      </c>
      <c r="D11" s="43" t="s">
        <v>4</v>
      </c>
      <c r="E11" s="150" t="s">
        <v>502</v>
      </c>
      <c r="F11" s="43" t="s">
        <v>534</v>
      </c>
      <c r="G11" s="106"/>
    </row>
    <row r="12" spans="1:8" s="3" customFormat="1" x14ac:dyDescent="0.25">
      <c r="A12" s="44" t="s">
        <v>7</v>
      </c>
      <c r="B12" s="45" t="s">
        <v>8</v>
      </c>
      <c r="C12" s="45" t="s">
        <v>127</v>
      </c>
      <c r="D12" s="45" t="s">
        <v>6</v>
      </c>
      <c r="E12" s="151">
        <f>E13+E18+E40+E33+E46+E61</f>
        <v>100576742.59999999</v>
      </c>
      <c r="F12" s="89">
        <f>F13+F18+F40+F33+F46+F61</f>
        <v>100520274.22</v>
      </c>
      <c r="G12" s="9">
        <f>'прил 12'!F500</f>
        <v>100576742.59999999</v>
      </c>
      <c r="H12" s="9">
        <f>'[1]прил 12'!G478</f>
        <v>72206241.75999999</v>
      </c>
    </row>
    <row r="13" spans="1:8" ht="38.25" customHeight="1" outlineLevel="1" x14ac:dyDescent="0.25">
      <c r="A13" s="46" t="s">
        <v>29</v>
      </c>
      <c r="B13" s="47" t="s">
        <v>30</v>
      </c>
      <c r="C13" s="47" t="s">
        <v>127</v>
      </c>
      <c r="D13" s="47" t="s">
        <v>6</v>
      </c>
      <c r="E13" s="152">
        <f t="shared" ref="E13:F16" si="0">E14</f>
        <v>2463500</v>
      </c>
      <c r="F13" s="85">
        <f t="shared" si="0"/>
        <v>2463500</v>
      </c>
      <c r="G13" s="106"/>
    </row>
    <row r="14" spans="1:8" outlineLevel="2" x14ac:dyDescent="0.25">
      <c r="A14" s="46" t="s">
        <v>199</v>
      </c>
      <c r="B14" s="47" t="s">
        <v>30</v>
      </c>
      <c r="C14" s="47" t="s">
        <v>128</v>
      </c>
      <c r="D14" s="47" t="s">
        <v>6</v>
      </c>
      <c r="E14" s="152">
        <f t="shared" si="0"/>
        <v>2463500</v>
      </c>
      <c r="F14" s="85">
        <f t="shared" si="0"/>
        <v>2463500</v>
      </c>
      <c r="G14" s="106"/>
    </row>
    <row r="15" spans="1:8" outlineLevel="4" x14ac:dyDescent="0.25">
      <c r="A15" s="46" t="s">
        <v>593</v>
      </c>
      <c r="B15" s="47" t="s">
        <v>30</v>
      </c>
      <c r="C15" s="47" t="s">
        <v>594</v>
      </c>
      <c r="D15" s="47" t="s">
        <v>6</v>
      </c>
      <c r="E15" s="152">
        <f t="shared" si="0"/>
        <v>2463500</v>
      </c>
      <c r="F15" s="85">
        <f t="shared" si="0"/>
        <v>2463500</v>
      </c>
      <c r="G15" s="106"/>
    </row>
    <row r="16" spans="1:8" ht="55.5" customHeight="1" outlineLevel="5" x14ac:dyDescent="0.25">
      <c r="A16" s="46" t="s">
        <v>11</v>
      </c>
      <c r="B16" s="47" t="s">
        <v>30</v>
      </c>
      <c r="C16" s="47" t="s">
        <v>594</v>
      </c>
      <c r="D16" s="47" t="s">
        <v>12</v>
      </c>
      <c r="E16" s="152">
        <f t="shared" si="0"/>
        <v>2463500</v>
      </c>
      <c r="F16" s="85">
        <f t="shared" si="0"/>
        <v>2463500</v>
      </c>
      <c r="G16" s="106"/>
    </row>
    <row r="17" spans="1:7" ht="19.5" customHeight="1" outlineLevel="6" x14ac:dyDescent="0.25">
      <c r="A17" s="46" t="s">
        <v>13</v>
      </c>
      <c r="B17" s="47" t="s">
        <v>30</v>
      </c>
      <c r="C17" s="47" t="s">
        <v>594</v>
      </c>
      <c r="D17" s="47" t="s">
        <v>14</v>
      </c>
      <c r="E17" s="152">
        <v>2463500</v>
      </c>
      <c r="F17" s="85">
        <v>2463500</v>
      </c>
      <c r="G17" s="106"/>
    </row>
    <row r="18" spans="1:7" ht="54.75" customHeight="1" outlineLevel="1" x14ac:dyDescent="0.25">
      <c r="A18" s="46" t="s">
        <v>109</v>
      </c>
      <c r="B18" s="47" t="s">
        <v>110</v>
      </c>
      <c r="C18" s="47" t="s">
        <v>127</v>
      </c>
      <c r="D18" s="47" t="s">
        <v>6</v>
      </c>
      <c r="E18" s="152">
        <f>E19</f>
        <v>4852227</v>
      </c>
      <c r="F18" s="85">
        <f>F19</f>
        <v>4852227</v>
      </c>
      <c r="G18" s="106"/>
    </row>
    <row r="19" spans="1:7" outlineLevel="3" x14ac:dyDescent="0.25">
      <c r="A19" s="46" t="s">
        <v>199</v>
      </c>
      <c r="B19" s="47" t="s">
        <v>110</v>
      </c>
      <c r="C19" s="47" t="s">
        <v>128</v>
      </c>
      <c r="D19" s="47" t="s">
        <v>6</v>
      </c>
      <c r="E19" s="152">
        <f>E20+E23+E30</f>
        <v>4852227</v>
      </c>
      <c r="F19" s="85">
        <f>F20+F23+F30</f>
        <v>4852227</v>
      </c>
      <c r="G19" s="106"/>
    </row>
    <row r="20" spans="1:7" ht="18.75" customHeight="1" outlineLevel="4" x14ac:dyDescent="0.25">
      <c r="A20" s="46" t="s">
        <v>627</v>
      </c>
      <c r="B20" s="47" t="s">
        <v>110</v>
      </c>
      <c r="C20" s="47" t="s">
        <v>628</v>
      </c>
      <c r="D20" s="47" t="s">
        <v>6</v>
      </c>
      <c r="E20" s="152">
        <f>E21</f>
        <v>2207541</v>
      </c>
      <c r="F20" s="85">
        <f>F21</f>
        <v>2207541</v>
      </c>
      <c r="G20" s="106"/>
    </row>
    <row r="21" spans="1:7" ht="56.25" customHeight="1" outlineLevel="5" x14ac:dyDescent="0.25">
      <c r="A21" s="46" t="s">
        <v>11</v>
      </c>
      <c r="B21" s="47" t="s">
        <v>110</v>
      </c>
      <c r="C21" s="47" t="s">
        <v>628</v>
      </c>
      <c r="D21" s="47" t="s">
        <v>12</v>
      </c>
      <c r="E21" s="152">
        <f>E22</f>
        <v>2207541</v>
      </c>
      <c r="F21" s="85">
        <f>F22</f>
        <v>2207541</v>
      </c>
      <c r="G21" s="106"/>
    </row>
    <row r="22" spans="1:7" ht="19.5" customHeight="1" outlineLevel="6" x14ac:dyDescent="0.25">
      <c r="A22" s="46" t="s">
        <v>13</v>
      </c>
      <c r="B22" s="47" t="s">
        <v>110</v>
      </c>
      <c r="C22" s="47" t="s">
        <v>628</v>
      </c>
      <c r="D22" s="47" t="s">
        <v>14</v>
      </c>
      <c r="E22" s="152">
        <f>2207541</f>
        <v>2207541</v>
      </c>
      <c r="F22" s="85">
        <f>2207541</f>
        <v>2207541</v>
      </c>
      <c r="G22" s="106"/>
    </row>
    <row r="23" spans="1:7" ht="39.75" customHeight="1" outlineLevel="4" x14ac:dyDescent="0.25">
      <c r="A23" s="46" t="s">
        <v>591</v>
      </c>
      <c r="B23" s="47" t="s">
        <v>110</v>
      </c>
      <c r="C23" s="47" t="s">
        <v>592</v>
      </c>
      <c r="D23" s="47" t="s">
        <v>6</v>
      </c>
      <c r="E23" s="152">
        <f>E24+E26+E28</f>
        <v>2464686</v>
      </c>
      <c r="F23" s="85">
        <f>F24+F26+F28</f>
        <v>2464686</v>
      </c>
      <c r="G23" s="106"/>
    </row>
    <row r="24" spans="1:7" ht="54.75" customHeight="1" outlineLevel="5" x14ac:dyDescent="0.25">
      <c r="A24" s="46" t="s">
        <v>11</v>
      </c>
      <c r="B24" s="47" t="s">
        <v>110</v>
      </c>
      <c r="C24" s="47" t="s">
        <v>592</v>
      </c>
      <c r="D24" s="47" t="s">
        <v>12</v>
      </c>
      <c r="E24" s="152">
        <f>E25</f>
        <v>2319186</v>
      </c>
      <c r="F24" s="85">
        <f>F25</f>
        <v>2319186</v>
      </c>
      <c r="G24" s="106"/>
    </row>
    <row r="25" spans="1:7" ht="17.25" customHeight="1" outlineLevel="6" x14ac:dyDescent="0.25">
      <c r="A25" s="46" t="s">
        <v>13</v>
      </c>
      <c r="B25" s="47" t="s">
        <v>110</v>
      </c>
      <c r="C25" s="47" t="s">
        <v>592</v>
      </c>
      <c r="D25" s="47" t="s">
        <v>14</v>
      </c>
      <c r="E25" s="152">
        <f>2319186</f>
        <v>2319186</v>
      </c>
      <c r="F25" s="85">
        <f>2319186</f>
        <v>2319186</v>
      </c>
      <c r="G25" s="106"/>
    </row>
    <row r="26" spans="1:7" ht="17.25" customHeight="1" outlineLevel="5" x14ac:dyDescent="0.25">
      <c r="A26" s="46" t="s">
        <v>15</v>
      </c>
      <c r="B26" s="47" t="s">
        <v>110</v>
      </c>
      <c r="C26" s="47" t="s">
        <v>592</v>
      </c>
      <c r="D26" s="47" t="s">
        <v>16</v>
      </c>
      <c r="E26" s="152">
        <f>E27</f>
        <v>140000</v>
      </c>
      <c r="F26" s="85">
        <f>F27</f>
        <v>140000</v>
      </c>
      <c r="G26" s="106"/>
    </row>
    <row r="27" spans="1:7" ht="37.5" outlineLevel="6" x14ac:dyDescent="0.25">
      <c r="A27" s="46" t="s">
        <v>17</v>
      </c>
      <c r="B27" s="47" t="s">
        <v>110</v>
      </c>
      <c r="C27" s="47" t="s">
        <v>592</v>
      </c>
      <c r="D27" s="47" t="s">
        <v>18</v>
      </c>
      <c r="E27" s="152">
        <v>140000</v>
      </c>
      <c r="F27" s="85">
        <v>140000</v>
      </c>
      <c r="G27" s="106"/>
    </row>
    <row r="28" spans="1:7" outlineLevel="5" x14ac:dyDescent="0.25">
      <c r="A28" s="46" t="s">
        <v>19</v>
      </c>
      <c r="B28" s="47" t="s">
        <v>110</v>
      </c>
      <c r="C28" s="47" t="s">
        <v>592</v>
      </c>
      <c r="D28" s="47" t="s">
        <v>20</v>
      </c>
      <c r="E28" s="152">
        <f>E29</f>
        <v>5500</v>
      </c>
      <c r="F28" s="85">
        <f>F29</f>
        <v>5500</v>
      </c>
      <c r="G28" s="106"/>
    </row>
    <row r="29" spans="1:7" outlineLevel="6" x14ac:dyDescent="0.25">
      <c r="A29" s="46" t="s">
        <v>21</v>
      </c>
      <c r="B29" s="47" t="s">
        <v>110</v>
      </c>
      <c r="C29" s="47" t="s">
        <v>592</v>
      </c>
      <c r="D29" s="47" t="s">
        <v>22</v>
      </c>
      <c r="E29" s="152">
        <v>5500</v>
      </c>
      <c r="F29" s="85">
        <v>5500</v>
      </c>
      <c r="G29" s="106"/>
    </row>
    <row r="30" spans="1:7" outlineLevel="4" x14ac:dyDescent="0.25">
      <c r="A30" s="46" t="s">
        <v>630</v>
      </c>
      <c r="B30" s="47" t="s">
        <v>110</v>
      </c>
      <c r="C30" s="47" t="s">
        <v>629</v>
      </c>
      <c r="D30" s="47" t="s">
        <v>6</v>
      </c>
      <c r="E30" s="152">
        <f>E31</f>
        <v>180000</v>
      </c>
      <c r="F30" s="85">
        <f>F31</f>
        <v>180000</v>
      </c>
      <c r="G30" s="106"/>
    </row>
    <row r="31" spans="1:7" ht="54.75" customHeight="1" outlineLevel="5" x14ac:dyDescent="0.25">
      <c r="A31" s="46" t="s">
        <v>11</v>
      </c>
      <c r="B31" s="47" t="s">
        <v>110</v>
      </c>
      <c r="C31" s="47" t="s">
        <v>629</v>
      </c>
      <c r="D31" s="47" t="s">
        <v>12</v>
      </c>
      <c r="E31" s="152">
        <f>E32</f>
        <v>180000</v>
      </c>
      <c r="F31" s="85">
        <f>F32</f>
        <v>180000</v>
      </c>
      <c r="G31" s="106"/>
    </row>
    <row r="32" spans="1:7" ht="17.25" customHeight="1" outlineLevel="6" x14ac:dyDescent="0.25">
      <c r="A32" s="46" t="s">
        <v>13</v>
      </c>
      <c r="B32" s="47" t="s">
        <v>110</v>
      </c>
      <c r="C32" s="47" t="s">
        <v>629</v>
      </c>
      <c r="D32" s="47" t="s">
        <v>14</v>
      </c>
      <c r="E32" s="152">
        <v>180000</v>
      </c>
      <c r="F32" s="85">
        <v>180000</v>
      </c>
      <c r="G32" s="106"/>
    </row>
    <row r="33" spans="1:7" ht="58.5" customHeight="1" outlineLevel="1" x14ac:dyDescent="0.25">
      <c r="A33" s="46" t="s">
        <v>31</v>
      </c>
      <c r="B33" s="47" t="s">
        <v>32</v>
      </c>
      <c r="C33" s="47" t="s">
        <v>127</v>
      </c>
      <c r="D33" s="47" t="s">
        <v>6</v>
      </c>
      <c r="E33" s="152">
        <f>E34</f>
        <v>20575252</v>
      </c>
      <c r="F33" s="85">
        <f>F34</f>
        <v>20575252</v>
      </c>
      <c r="G33" s="106"/>
    </row>
    <row r="34" spans="1:7" outlineLevel="3" x14ac:dyDescent="0.25">
      <c r="A34" s="46" t="s">
        <v>199</v>
      </c>
      <c r="B34" s="47" t="s">
        <v>32</v>
      </c>
      <c r="C34" s="47" t="s">
        <v>128</v>
      </c>
      <c r="D34" s="47" t="s">
        <v>6</v>
      </c>
      <c r="E34" s="152">
        <f>E35</f>
        <v>20575252</v>
      </c>
      <c r="F34" s="85">
        <f>F35</f>
        <v>20575252</v>
      </c>
      <c r="G34" s="106"/>
    </row>
    <row r="35" spans="1:7" ht="38.25" customHeight="1" outlineLevel="4" x14ac:dyDescent="0.25">
      <c r="A35" s="46" t="s">
        <v>591</v>
      </c>
      <c r="B35" s="47" t="s">
        <v>32</v>
      </c>
      <c r="C35" s="47" t="s">
        <v>592</v>
      </c>
      <c r="D35" s="47" t="s">
        <v>6</v>
      </c>
      <c r="E35" s="152">
        <f>E36+E38</f>
        <v>20575252</v>
      </c>
      <c r="F35" s="85">
        <f>F36+F38</f>
        <v>20575252</v>
      </c>
      <c r="G35" s="106"/>
    </row>
    <row r="36" spans="1:7" ht="54.75" customHeight="1" outlineLevel="5" x14ac:dyDescent="0.25">
      <c r="A36" s="46" t="s">
        <v>11</v>
      </c>
      <c r="B36" s="47" t="s">
        <v>32</v>
      </c>
      <c r="C36" s="47" t="s">
        <v>592</v>
      </c>
      <c r="D36" s="47" t="s">
        <v>12</v>
      </c>
      <c r="E36" s="152">
        <f>E37</f>
        <v>20483252</v>
      </c>
      <c r="F36" s="85">
        <f>F37</f>
        <v>20483252</v>
      </c>
      <c r="G36" s="106"/>
    </row>
    <row r="37" spans="1:7" ht="17.25" customHeight="1" outlineLevel="6" x14ac:dyDescent="0.25">
      <c r="A37" s="46" t="s">
        <v>13</v>
      </c>
      <c r="B37" s="47" t="s">
        <v>32</v>
      </c>
      <c r="C37" s="47" t="s">
        <v>592</v>
      </c>
      <c r="D37" s="47" t="s">
        <v>14</v>
      </c>
      <c r="E37" s="152">
        <v>20483252</v>
      </c>
      <c r="F37" s="85">
        <v>20483252</v>
      </c>
      <c r="G37" s="106"/>
    </row>
    <row r="38" spans="1:7" ht="17.25" customHeight="1" outlineLevel="5" x14ac:dyDescent="0.25">
      <c r="A38" s="46" t="s">
        <v>15</v>
      </c>
      <c r="B38" s="47" t="s">
        <v>32</v>
      </c>
      <c r="C38" s="47" t="s">
        <v>592</v>
      </c>
      <c r="D38" s="47" t="s">
        <v>16</v>
      </c>
      <c r="E38" s="152">
        <f>E39</f>
        <v>92000</v>
      </c>
      <c r="F38" s="85">
        <f>F39</f>
        <v>92000</v>
      </c>
      <c r="G38" s="106"/>
    </row>
    <row r="39" spans="1:7" ht="37.5" outlineLevel="6" x14ac:dyDescent="0.25">
      <c r="A39" s="46" t="s">
        <v>17</v>
      </c>
      <c r="B39" s="47" t="s">
        <v>32</v>
      </c>
      <c r="C39" s="47" t="s">
        <v>592</v>
      </c>
      <c r="D39" s="47" t="s">
        <v>18</v>
      </c>
      <c r="E39" s="152">
        <f>92000</f>
        <v>92000</v>
      </c>
      <c r="F39" s="85">
        <f>92000</f>
        <v>92000</v>
      </c>
      <c r="G39" s="106"/>
    </row>
    <row r="40" spans="1:7" outlineLevel="6" x14ac:dyDescent="0.25">
      <c r="A40" s="46" t="s">
        <v>263</v>
      </c>
      <c r="B40" s="47" t="s">
        <v>264</v>
      </c>
      <c r="C40" s="47" t="s">
        <v>127</v>
      </c>
      <c r="D40" s="47" t="s">
        <v>6</v>
      </c>
      <c r="E40" s="152">
        <f t="shared" ref="E40:F44" si="1">E41</f>
        <v>214169.4</v>
      </c>
      <c r="F40" s="85">
        <f t="shared" si="1"/>
        <v>13368.02</v>
      </c>
      <c r="G40" s="106"/>
    </row>
    <row r="41" spans="1:7" ht="18" customHeight="1" outlineLevel="6" x14ac:dyDescent="0.25">
      <c r="A41" s="46" t="s">
        <v>133</v>
      </c>
      <c r="B41" s="47" t="s">
        <v>264</v>
      </c>
      <c r="C41" s="47" t="s">
        <v>128</v>
      </c>
      <c r="D41" s="47" t="s">
        <v>6</v>
      </c>
      <c r="E41" s="152">
        <f t="shared" si="1"/>
        <v>214169.4</v>
      </c>
      <c r="F41" s="85">
        <f t="shared" si="1"/>
        <v>13368.02</v>
      </c>
      <c r="G41" s="106"/>
    </row>
    <row r="42" spans="1:7" outlineLevel="6" x14ac:dyDescent="0.25">
      <c r="A42" s="46" t="s">
        <v>293</v>
      </c>
      <c r="B42" s="47" t="s">
        <v>264</v>
      </c>
      <c r="C42" s="47" t="s">
        <v>292</v>
      </c>
      <c r="D42" s="47" t="s">
        <v>6</v>
      </c>
      <c r="E42" s="152">
        <f t="shared" si="1"/>
        <v>214169.4</v>
      </c>
      <c r="F42" s="85">
        <f t="shared" si="1"/>
        <v>13368.02</v>
      </c>
      <c r="G42" s="106"/>
    </row>
    <row r="43" spans="1:7" ht="73.5" customHeight="1" outlineLevel="6" x14ac:dyDescent="0.25">
      <c r="A43" s="46" t="s">
        <v>443</v>
      </c>
      <c r="B43" s="47" t="s">
        <v>264</v>
      </c>
      <c r="C43" s="47" t="s">
        <v>301</v>
      </c>
      <c r="D43" s="47" t="s">
        <v>6</v>
      </c>
      <c r="E43" s="152">
        <f t="shared" si="1"/>
        <v>214169.4</v>
      </c>
      <c r="F43" s="85">
        <f t="shared" si="1"/>
        <v>13368.02</v>
      </c>
      <c r="G43" s="106"/>
    </row>
    <row r="44" spans="1:7" ht="18" customHeight="1" outlineLevel="6" x14ac:dyDescent="0.25">
      <c r="A44" s="46" t="s">
        <v>15</v>
      </c>
      <c r="B44" s="47" t="s">
        <v>264</v>
      </c>
      <c r="C44" s="47" t="s">
        <v>301</v>
      </c>
      <c r="D44" s="47" t="s">
        <v>16</v>
      </c>
      <c r="E44" s="152">
        <f t="shared" si="1"/>
        <v>214169.4</v>
      </c>
      <c r="F44" s="85">
        <f t="shared" si="1"/>
        <v>13368.02</v>
      </c>
      <c r="G44" s="106"/>
    </row>
    <row r="45" spans="1:7" ht="37.5" outlineLevel="6" x14ac:dyDescent="0.25">
      <c r="A45" s="46" t="s">
        <v>17</v>
      </c>
      <c r="B45" s="47" t="s">
        <v>264</v>
      </c>
      <c r="C45" s="47" t="s">
        <v>301</v>
      </c>
      <c r="D45" s="47" t="s">
        <v>18</v>
      </c>
      <c r="E45" s="152">
        <v>214169.4</v>
      </c>
      <c r="F45" s="85">
        <v>13368.02</v>
      </c>
      <c r="G45" s="106"/>
    </row>
    <row r="46" spans="1:7" ht="39" customHeight="1" outlineLevel="1" x14ac:dyDescent="0.25">
      <c r="A46" s="46" t="s">
        <v>9</v>
      </c>
      <c r="B46" s="47" t="s">
        <v>10</v>
      </c>
      <c r="C46" s="47" t="s">
        <v>127</v>
      </c>
      <c r="D46" s="47" t="s">
        <v>6</v>
      </c>
      <c r="E46" s="152">
        <f>E47</f>
        <v>8460672</v>
      </c>
      <c r="F46" s="85">
        <f>F47</f>
        <v>8460672</v>
      </c>
      <c r="G46" s="106">
        <f>1194679+679719+6529609</f>
        <v>8404007</v>
      </c>
    </row>
    <row r="47" spans="1:7" outlineLevel="3" x14ac:dyDescent="0.25">
      <c r="A47" s="46" t="s">
        <v>199</v>
      </c>
      <c r="B47" s="47" t="s">
        <v>10</v>
      </c>
      <c r="C47" s="47" t="s">
        <v>128</v>
      </c>
      <c r="D47" s="47" t="s">
        <v>6</v>
      </c>
      <c r="E47" s="152">
        <f>E48+E55+E58</f>
        <v>8460672</v>
      </c>
      <c r="F47" s="85">
        <f>F48+F55+F58</f>
        <v>8460672</v>
      </c>
      <c r="G47" s="106"/>
    </row>
    <row r="48" spans="1:7" ht="39" customHeight="1" outlineLevel="4" x14ac:dyDescent="0.25">
      <c r="A48" s="46" t="s">
        <v>591</v>
      </c>
      <c r="B48" s="47" t="s">
        <v>10</v>
      </c>
      <c r="C48" s="47" t="s">
        <v>592</v>
      </c>
      <c r="D48" s="47" t="s">
        <v>6</v>
      </c>
      <c r="E48" s="152">
        <f>E49+E51+E53</f>
        <v>6498213</v>
      </c>
      <c r="F48" s="85">
        <f>F49+F51+F53</f>
        <v>6498213</v>
      </c>
      <c r="G48" s="106"/>
    </row>
    <row r="49" spans="1:7" ht="55.5" customHeight="1" outlineLevel="5" x14ac:dyDescent="0.25">
      <c r="A49" s="46" t="s">
        <v>11</v>
      </c>
      <c r="B49" s="47" t="s">
        <v>10</v>
      </c>
      <c r="C49" s="47" t="s">
        <v>592</v>
      </c>
      <c r="D49" s="47" t="s">
        <v>12</v>
      </c>
      <c r="E49" s="152">
        <f>E50</f>
        <v>6247213</v>
      </c>
      <c r="F49" s="85">
        <f>F50</f>
        <v>6247213</v>
      </c>
      <c r="G49" s="106"/>
    </row>
    <row r="50" spans="1:7" ht="18" customHeight="1" outlineLevel="6" x14ac:dyDescent="0.25">
      <c r="A50" s="46" t="s">
        <v>13</v>
      </c>
      <c r="B50" s="47" t="s">
        <v>10</v>
      </c>
      <c r="C50" s="47" t="s">
        <v>592</v>
      </c>
      <c r="D50" s="47" t="s">
        <v>14</v>
      </c>
      <c r="E50" s="152">
        <f>6247213</f>
        <v>6247213</v>
      </c>
      <c r="F50" s="85">
        <f>6247213</f>
        <v>6247213</v>
      </c>
      <c r="G50" s="106"/>
    </row>
    <row r="51" spans="1:7" ht="18" customHeight="1" outlineLevel="5" x14ac:dyDescent="0.25">
      <c r="A51" s="46" t="s">
        <v>15</v>
      </c>
      <c r="B51" s="47" t="s">
        <v>10</v>
      </c>
      <c r="C51" s="47" t="s">
        <v>592</v>
      </c>
      <c r="D51" s="47" t="s">
        <v>16</v>
      </c>
      <c r="E51" s="152">
        <f>E52</f>
        <v>250000</v>
      </c>
      <c r="F51" s="85">
        <f>F52</f>
        <v>250000</v>
      </c>
      <c r="G51" s="106"/>
    </row>
    <row r="52" spans="1:7" ht="37.5" outlineLevel="6" x14ac:dyDescent="0.25">
      <c r="A52" s="46" t="s">
        <v>17</v>
      </c>
      <c r="B52" s="47" t="s">
        <v>10</v>
      </c>
      <c r="C52" s="47" t="s">
        <v>592</v>
      </c>
      <c r="D52" s="47" t="s">
        <v>18</v>
      </c>
      <c r="E52" s="152">
        <f>250000</f>
        <v>250000</v>
      </c>
      <c r="F52" s="85">
        <f>250000</f>
        <v>250000</v>
      </c>
      <c r="G52" s="106"/>
    </row>
    <row r="53" spans="1:7" outlineLevel="5" x14ac:dyDescent="0.25">
      <c r="A53" s="46" t="s">
        <v>19</v>
      </c>
      <c r="B53" s="47" t="s">
        <v>10</v>
      </c>
      <c r="C53" s="47" t="s">
        <v>592</v>
      </c>
      <c r="D53" s="47" t="s">
        <v>20</v>
      </c>
      <c r="E53" s="152">
        <f>E54</f>
        <v>1000</v>
      </c>
      <c r="F53" s="85">
        <f>F54</f>
        <v>1000</v>
      </c>
      <c r="G53" s="106"/>
    </row>
    <row r="54" spans="1:7" outlineLevel="6" x14ac:dyDescent="0.25">
      <c r="A54" s="46" t="s">
        <v>21</v>
      </c>
      <c r="B54" s="47" t="s">
        <v>10</v>
      </c>
      <c r="C54" s="47" t="s">
        <v>592</v>
      </c>
      <c r="D54" s="47" t="s">
        <v>22</v>
      </c>
      <c r="E54" s="152">
        <v>1000</v>
      </c>
      <c r="F54" s="85">
        <v>1000</v>
      </c>
      <c r="G54" s="106"/>
    </row>
    <row r="55" spans="1:7" outlineLevel="4" x14ac:dyDescent="0.25">
      <c r="A55" s="46" t="s">
        <v>200</v>
      </c>
      <c r="B55" s="47" t="s">
        <v>10</v>
      </c>
      <c r="C55" s="47" t="s">
        <v>144</v>
      </c>
      <c r="D55" s="47" t="s">
        <v>6</v>
      </c>
      <c r="E55" s="152">
        <f>E56</f>
        <v>1252217</v>
      </c>
      <c r="F55" s="85">
        <f>F56</f>
        <v>1252217</v>
      </c>
      <c r="G55" s="106"/>
    </row>
    <row r="56" spans="1:7" ht="56.25" customHeight="1" outlineLevel="5" x14ac:dyDescent="0.25">
      <c r="A56" s="46" t="s">
        <v>11</v>
      </c>
      <c r="B56" s="47" t="s">
        <v>10</v>
      </c>
      <c r="C56" s="47" t="s">
        <v>144</v>
      </c>
      <c r="D56" s="47" t="s">
        <v>12</v>
      </c>
      <c r="E56" s="152">
        <f>E57</f>
        <v>1252217</v>
      </c>
      <c r="F56" s="85">
        <f>F57</f>
        <v>1252217</v>
      </c>
      <c r="G56" s="106"/>
    </row>
    <row r="57" spans="1:7" ht="17.25" customHeight="1" outlineLevel="6" x14ac:dyDescent="0.25">
      <c r="A57" s="46" t="s">
        <v>13</v>
      </c>
      <c r="B57" s="47" t="s">
        <v>10</v>
      </c>
      <c r="C57" s="47" t="s">
        <v>144</v>
      </c>
      <c r="D57" s="47" t="s">
        <v>14</v>
      </c>
      <c r="E57" s="152">
        <f>1252217</f>
        <v>1252217</v>
      </c>
      <c r="F57" s="85">
        <f>1252217</f>
        <v>1252217</v>
      </c>
      <c r="G57" s="106"/>
    </row>
    <row r="58" spans="1:7" ht="17.25" customHeight="1" outlineLevel="4" x14ac:dyDescent="0.25">
      <c r="A58" s="46" t="s">
        <v>595</v>
      </c>
      <c r="B58" s="47" t="s">
        <v>10</v>
      </c>
      <c r="C58" s="47" t="s">
        <v>638</v>
      </c>
      <c r="D58" s="47" t="s">
        <v>6</v>
      </c>
      <c r="E58" s="152">
        <f>E59</f>
        <v>710242</v>
      </c>
      <c r="F58" s="85">
        <f>F59</f>
        <v>710242</v>
      </c>
      <c r="G58" s="106"/>
    </row>
    <row r="59" spans="1:7" ht="55.5" customHeight="1" outlineLevel="5" x14ac:dyDescent="0.25">
      <c r="A59" s="46" t="s">
        <v>11</v>
      </c>
      <c r="B59" s="47" t="s">
        <v>10</v>
      </c>
      <c r="C59" s="47" t="s">
        <v>638</v>
      </c>
      <c r="D59" s="47" t="s">
        <v>12</v>
      </c>
      <c r="E59" s="152">
        <f>E60</f>
        <v>710242</v>
      </c>
      <c r="F59" s="85">
        <f>F60</f>
        <v>710242</v>
      </c>
      <c r="G59" s="106"/>
    </row>
    <row r="60" spans="1:7" ht="17.25" customHeight="1" outlineLevel="6" x14ac:dyDescent="0.25">
      <c r="A60" s="46" t="s">
        <v>13</v>
      </c>
      <c r="B60" s="47" t="s">
        <v>10</v>
      </c>
      <c r="C60" s="47" t="s">
        <v>638</v>
      </c>
      <c r="D60" s="47" t="s">
        <v>14</v>
      </c>
      <c r="E60" s="152">
        <v>710242</v>
      </c>
      <c r="F60" s="85">
        <v>710242</v>
      </c>
      <c r="G60" s="106"/>
    </row>
    <row r="61" spans="1:7" outlineLevel="6" x14ac:dyDescent="0.25">
      <c r="A61" s="46" t="s">
        <v>23</v>
      </c>
      <c r="B61" s="47" t="s">
        <v>24</v>
      </c>
      <c r="C61" s="47" t="s">
        <v>127</v>
      </c>
      <c r="D61" s="47" t="s">
        <v>6</v>
      </c>
      <c r="E61" s="152">
        <f>E62+E78+E83+E91+E98</f>
        <v>64010922.200000003</v>
      </c>
      <c r="F61" s="85">
        <f>F62+F78+F83+F91+F98</f>
        <v>64155255.200000003</v>
      </c>
      <c r="G61" s="106"/>
    </row>
    <row r="62" spans="1:7" ht="38.25" customHeight="1" outlineLevel="4" x14ac:dyDescent="0.25">
      <c r="A62" s="79" t="s">
        <v>403</v>
      </c>
      <c r="B62" s="62" t="s">
        <v>24</v>
      </c>
      <c r="C62" s="62" t="s">
        <v>129</v>
      </c>
      <c r="D62" s="62" t="s">
        <v>6</v>
      </c>
      <c r="E62" s="152">
        <f>E63+E70</f>
        <v>18462025</v>
      </c>
      <c r="F62" s="85">
        <f>F63+F70</f>
        <v>18462025</v>
      </c>
      <c r="G62" s="106"/>
    </row>
    <row r="63" spans="1:7" ht="39.75" customHeight="1" outlineLevel="5" x14ac:dyDescent="0.25">
      <c r="A63" s="46" t="s">
        <v>215</v>
      </c>
      <c r="B63" s="47" t="s">
        <v>24</v>
      </c>
      <c r="C63" s="47" t="s">
        <v>335</v>
      </c>
      <c r="D63" s="47" t="s">
        <v>6</v>
      </c>
      <c r="E63" s="152">
        <f>E64+E67</f>
        <v>313385</v>
      </c>
      <c r="F63" s="85">
        <f>F64+F67</f>
        <v>313385</v>
      </c>
      <c r="G63" s="106"/>
    </row>
    <row r="64" spans="1:7" outlineLevel="6" x14ac:dyDescent="0.25">
      <c r="A64" s="46" t="s">
        <v>343</v>
      </c>
      <c r="B64" s="47" t="s">
        <v>24</v>
      </c>
      <c r="C64" s="47" t="s">
        <v>336</v>
      </c>
      <c r="D64" s="47" t="s">
        <v>6</v>
      </c>
      <c r="E64" s="152">
        <f>E65</f>
        <v>263385</v>
      </c>
      <c r="F64" s="85">
        <f>F65</f>
        <v>263385</v>
      </c>
      <c r="G64" s="106"/>
    </row>
    <row r="65" spans="1:7" ht="18" customHeight="1" outlineLevel="4" x14ac:dyDescent="0.25">
      <c r="A65" s="46" t="s">
        <v>15</v>
      </c>
      <c r="B65" s="47" t="s">
        <v>24</v>
      </c>
      <c r="C65" s="47" t="s">
        <v>336</v>
      </c>
      <c r="D65" s="47" t="s">
        <v>16</v>
      </c>
      <c r="E65" s="152">
        <f>E66</f>
        <v>263385</v>
      </c>
      <c r="F65" s="85">
        <f>F66</f>
        <v>263385</v>
      </c>
      <c r="G65" s="106"/>
    </row>
    <row r="66" spans="1:7" ht="37.5" outlineLevel="5" x14ac:dyDescent="0.25">
      <c r="A66" s="46" t="s">
        <v>17</v>
      </c>
      <c r="B66" s="47" t="s">
        <v>24</v>
      </c>
      <c r="C66" s="47" t="s">
        <v>336</v>
      </c>
      <c r="D66" s="47" t="s">
        <v>18</v>
      </c>
      <c r="E66" s="152">
        <f>212385+20000+31000</f>
        <v>263385</v>
      </c>
      <c r="F66" s="85">
        <v>263385</v>
      </c>
      <c r="G66" s="106"/>
    </row>
    <row r="67" spans="1:7" outlineLevel="6" x14ac:dyDescent="0.25">
      <c r="A67" s="46" t="s">
        <v>344</v>
      </c>
      <c r="B67" s="47" t="s">
        <v>24</v>
      </c>
      <c r="C67" s="47" t="s">
        <v>345</v>
      </c>
      <c r="D67" s="47" t="s">
        <v>6</v>
      </c>
      <c r="E67" s="152">
        <f>E68</f>
        <v>50000</v>
      </c>
      <c r="F67" s="85">
        <f>F68</f>
        <v>50000</v>
      </c>
      <c r="G67" s="106"/>
    </row>
    <row r="68" spans="1:7" ht="18" customHeight="1" outlineLevel="5" x14ac:dyDescent="0.25">
      <c r="A68" s="46" t="s">
        <v>15</v>
      </c>
      <c r="B68" s="47" t="s">
        <v>24</v>
      </c>
      <c r="C68" s="47" t="s">
        <v>345</v>
      </c>
      <c r="D68" s="47" t="s">
        <v>16</v>
      </c>
      <c r="E68" s="152">
        <f>E69</f>
        <v>50000</v>
      </c>
      <c r="F68" s="85">
        <f>F69</f>
        <v>50000</v>
      </c>
      <c r="G68" s="106"/>
    </row>
    <row r="69" spans="1:7" ht="37.5" outlineLevel="6" x14ac:dyDescent="0.25">
      <c r="A69" s="46" t="s">
        <v>17</v>
      </c>
      <c r="B69" s="47" t="s">
        <v>24</v>
      </c>
      <c r="C69" s="47" t="s">
        <v>345</v>
      </c>
      <c r="D69" s="47" t="s">
        <v>18</v>
      </c>
      <c r="E69" s="152">
        <v>50000</v>
      </c>
      <c r="F69" s="85">
        <v>50000</v>
      </c>
      <c r="G69" s="106"/>
    </row>
    <row r="70" spans="1:7" ht="37.5" outlineLevel="4" x14ac:dyDescent="0.25">
      <c r="A70" s="46" t="s">
        <v>217</v>
      </c>
      <c r="B70" s="47" t="s">
        <v>24</v>
      </c>
      <c r="C70" s="47" t="s">
        <v>233</v>
      </c>
      <c r="D70" s="47" t="s">
        <v>6</v>
      </c>
      <c r="E70" s="152">
        <f>E71</f>
        <v>18148640</v>
      </c>
      <c r="F70" s="85">
        <f>F71</f>
        <v>18148640</v>
      </c>
      <c r="G70" s="106"/>
    </row>
    <row r="71" spans="1:7" ht="39" customHeight="1" outlineLevel="5" x14ac:dyDescent="0.25">
      <c r="A71" s="46" t="s">
        <v>34</v>
      </c>
      <c r="B71" s="47" t="s">
        <v>24</v>
      </c>
      <c r="C71" s="47" t="s">
        <v>131</v>
      </c>
      <c r="D71" s="47" t="s">
        <v>6</v>
      </c>
      <c r="E71" s="152">
        <f>E72+E74+E76</f>
        <v>18148640</v>
      </c>
      <c r="F71" s="85">
        <f>F72+F74+F76</f>
        <v>18148640</v>
      </c>
      <c r="G71" s="106"/>
    </row>
    <row r="72" spans="1:7" ht="55.5" customHeight="1" outlineLevel="6" x14ac:dyDescent="0.25">
      <c r="A72" s="46" t="s">
        <v>11</v>
      </c>
      <c r="B72" s="47" t="s">
        <v>24</v>
      </c>
      <c r="C72" s="47" t="s">
        <v>131</v>
      </c>
      <c r="D72" s="47" t="s">
        <v>12</v>
      </c>
      <c r="E72" s="152">
        <f>E73</f>
        <v>9720370</v>
      </c>
      <c r="F72" s="85">
        <f>F73</f>
        <v>9720370</v>
      </c>
      <c r="G72" s="106"/>
    </row>
    <row r="73" spans="1:7" outlineLevel="5" x14ac:dyDescent="0.25">
      <c r="A73" s="46" t="s">
        <v>35</v>
      </c>
      <c r="B73" s="47" t="s">
        <v>24</v>
      </c>
      <c r="C73" s="47" t="s">
        <v>131</v>
      </c>
      <c r="D73" s="47" t="s">
        <v>36</v>
      </c>
      <c r="E73" s="152">
        <f>9720370</f>
        <v>9720370</v>
      </c>
      <c r="F73" s="85">
        <f>9720370</f>
        <v>9720370</v>
      </c>
      <c r="G73" s="106"/>
    </row>
    <row r="74" spans="1:7" ht="18" customHeight="1" outlineLevel="6" x14ac:dyDescent="0.25">
      <c r="A74" s="46" t="s">
        <v>15</v>
      </c>
      <c r="B74" s="47" t="s">
        <v>24</v>
      </c>
      <c r="C74" s="47" t="s">
        <v>131</v>
      </c>
      <c r="D74" s="47" t="s">
        <v>16</v>
      </c>
      <c r="E74" s="152">
        <f>E75</f>
        <v>7657000</v>
      </c>
      <c r="F74" s="85">
        <f>F75</f>
        <v>7657000</v>
      </c>
      <c r="G74" s="106"/>
    </row>
    <row r="75" spans="1:7" ht="37.5" outlineLevel="5" x14ac:dyDescent="0.25">
      <c r="A75" s="46" t="s">
        <v>17</v>
      </c>
      <c r="B75" s="47" t="s">
        <v>24</v>
      </c>
      <c r="C75" s="47" t="s">
        <v>131</v>
      </c>
      <c r="D75" s="47" t="s">
        <v>18</v>
      </c>
      <c r="E75" s="152">
        <f>7657000</f>
        <v>7657000</v>
      </c>
      <c r="F75" s="85">
        <f>7657000</f>
        <v>7657000</v>
      </c>
      <c r="G75" s="106"/>
    </row>
    <row r="76" spans="1:7" outlineLevel="6" x14ac:dyDescent="0.25">
      <c r="A76" s="46" t="s">
        <v>19</v>
      </c>
      <c r="B76" s="47" t="s">
        <v>24</v>
      </c>
      <c r="C76" s="47" t="s">
        <v>131</v>
      </c>
      <c r="D76" s="47" t="s">
        <v>20</v>
      </c>
      <c r="E76" s="152">
        <f>E77</f>
        <v>771270</v>
      </c>
      <c r="F76" s="85">
        <f>F77</f>
        <v>771270</v>
      </c>
      <c r="G76" s="106"/>
    </row>
    <row r="77" spans="1:7" outlineLevel="2" x14ac:dyDescent="0.25">
      <c r="A77" s="46" t="s">
        <v>21</v>
      </c>
      <c r="B77" s="47" t="s">
        <v>24</v>
      </c>
      <c r="C77" s="47" t="s">
        <v>131</v>
      </c>
      <c r="D77" s="47" t="s">
        <v>22</v>
      </c>
      <c r="E77" s="152">
        <f>771270</f>
        <v>771270</v>
      </c>
      <c r="F77" s="85">
        <f>771270</f>
        <v>771270</v>
      </c>
      <c r="G77" s="106"/>
    </row>
    <row r="78" spans="1:7" ht="37.5" outlineLevel="4" x14ac:dyDescent="0.25">
      <c r="A78" s="79" t="s">
        <v>466</v>
      </c>
      <c r="B78" s="62" t="s">
        <v>24</v>
      </c>
      <c r="C78" s="62" t="s">
        <v>132</v>
      </c>
      <c r="D78" s="62" t="s">
        <v>6</v>
      </c>
      <c r="E78" s="152">
        <f t="shared" ref="E78:F81" si="2">E79</f>
        <v>50000</v>
      </c>
      <c r="F78" s="85">
        <f t="shared" si="2"/>
        <v>50000</v>
      </c>
      <c r="G78" s="106"/>
    </row>
    <row r="79" spans="1:7" ht="21" customHeight="1" outlineLevel="5" x14ac:dyDescent="0.25">
      <c r="A79" s="46" t="s">
        <v>346</v>
      </c>
      <c r="B79" s="47" t="s">
        <v>24</v>
      </c>
      <c r="C79" s="47" t="s">
        <v>235</v>
      </c>
      <c r="D79" s="47" t="s">
        <v>6</v>
      </c>
      <c r="E79" s="152">
        <f t="shared" si="2"/>
        <v>50000</v>
      </c>
      <c r="F79" s="85">
        <f t="shared" si="2"/>
        <v>50000</v>
      </c>
      <c r="G79" s="106"/>
    </row>
    <row r="80" spans="1:7" ht="18" customHeight="1" outlineLevel="6" x14ac:dyDescent="0.25">
      <c r="A80" s="46" t="s">
        <v>347</v>
      </c>
      <c r="B80" s="47" t="s">
        <v>24</v>
      </c>
      <c r="C80" s="47" t="s">
        <v>348</v>
      </c>
      <c r="D80" s="47" t="s">
        <v>6</v>
      </c>
      <c r="E80" s="152">
        <f t="shared" si="2"/>
        <v>50000</v>
      </c>
      <c r="F80" s="85">
        <f t="shared" si="2"/>
        <v>50000</v>
      </c>
      <c r="G80" s="106"/>
    </row>
    <row r="81" spans="1:7" ht="18" customHeight="1" outlineLevel="6" x14ac:dyDescent="0.25">
      <c r="A81" s="46" t="s">
        <v>15</v>
      </c>
      <c r="B81" s="47" t="s">
        <v>24</v>
      </c>
      <c r="C81" s="47" t="s">
        <v>348</v>
      </c>
      <c r="D81" s="47" t="s">
        <v>16</v>
      </c>
      <c r="E81" s="152">
        <f t="shared" si="2"/>
        <v>50000</v>
      </c>
      <c r="F81" s="85">
        <f t="shared" si="2"/>
        <v>50000</v>
      </c>
      <c r="G81" s="106"/>
    </row>
    <row r="82" spans="1:7" ht="41.25" customHeight="1" outlineLevel="6" x14ac:dyDescent="0.25">
      <c r="A82" s="46" t="s">
        <v>17</v>
      </c>
      <c r="B82" s="47" t="s">
        <v>24</v>
      </c>
      <c r="C82" s="47" t="s">
        <v>348</v>
      </c>
      <c r="D82" s="47" t="s">
        <v>18</v>
      </c>
      <c r="E82" s="152">
        <v>50000</v>
      </c>
      <c r="F82" s="85">
        <v>50000</v>
      </c>
      <c r="G82" s="106"/>
    </row>
    <row r="83" spans="1:7" ht="38.25" customHeight="1" outlineLevel="6" x14ac:dyDescent="0.25">
      <c r="A83" s="79" t="s">
        <v>467</v>
      </c>
      <c r="B83" s="62" t="s">
        <v>24</v>
      </c>
      <c r="C83" s="62" t="s">
        <v>337</v>
      </c>
      <c r="D83" s="62" t="s">
        <v>6</v>
      </c>
      <c r="E83" s="152">
        <f>E84</f>
        <v>1492285</v>
      </c>
      <c r="F83" s="85">
        <f>F84</f>
        <v>1462285</v>
      </c>
      <c r="G83" s="106"/>
    </row>
    <row r="84" spans="1:7" ht="37.5" outlineLevel="6" x14ac:dyDescent="0.25">
      <c r="A84" s="49" t="s">
        <v>349</v>
      </c>
      <c r="B84" s="47" t="s">
        <v>24</v>
      </c>
      <c r="C84" s="47" t="s">
        <v>339</v>
      </c>
      <c r="D84" s="47" t="s">
        <v>6</v>
      </c>
      <c r="E84" s="152">
        <f>E85+E88</f>
        <v>1492285</v>
      </c>
      <c r="F84" s="85">
        <f>F85+F88</f>
        <v>1462285</v>
      </c>
      <c r="G84" s="106"/>
    </row>
    <row r="85" spans="1:7" ht="39.75" customHeight="1" outlineLevel="6" x14ac:dyDescent="0.25">
      <c r="A85" s="49" t="s">
        <v>350</v>
      </c>
      <c r="B85" s="47" t="s">
        <v>24</v>
      </c>
      <c r="C85" s="47" t="s">
        <v>351</v>
      </c>
      <c r="D85" s="47" t="s">
        <v>6</v>
      </c>
      <c r="E85" s="152">
        <f>E86</f>
        <v>1449785</v>
      </c>
      <c r="F85" s="85">
        <f>F86</f>
        <v>1419785</v>
      </c>
      <c r="G85" s="106"/>
    </row>
    <row r="86" spans="1:7" ht="21.75" customHeight="1" outlineLevel="6" x14ac:dyDescent="0.25">
      <c r="A86" s="46" t="s">
        <v>15</v>
      </c>
      <c r="B86" s="47" t="s">
        <v>24</v>
      </c>
      <c r="C86" s="47" t="s">
        <v>351</v>
      </c>
      <c r="D86" s="47" t="s">
        <v>16</v>
      </c>
      <c r="E86" s="152">
        <f>E87</f>
        <v>1449785</v>
      </c>
      <c r="F86" s="85">
        <f>F87</f>
        <v>1419785</v>
      </c>
      <c r="G86" s="106"/>
    </row>
    <row r="87" spans="1:7" ht="37.5" outlineLevel="6" x14ac:dyDescent="0.25">
      <c r="A87" s="46" t="s">
        <v>17</v>
      </c>
      <c r="B87" s="47" t="s">
        <v>24</v>
      </c>
      <c r="C87" s="47" t="s">
        <v>351</v>
      </c>
      <c r="D87" s="47" t="s">
        <v>18</v>
      </c>
      <c r="E87" s="152">
        <f>459315+990470</f>
        <v>1449785</v>
      </c>
      <c r="F87" s="85">
        <f>459315+960470</f>
        <v>1419785</v>
      </c>
      <c r="G87" s="106"/>
    </row>
    <row r="88" spans="1:7" ht="19.5" customHeight="1" outlineLevel="6" x14ac:dyDescent="0.25">
      <c r="A88" s="49" t="s">
        <v>352</v>
      </c>
      <c r="B88" s="47" t="s">
        <v>24</v>
      </c>
      <c r="C88" s="47" t="s">
        <v>340</v>
      </c>
      <c r="D88" s="47" t="s">
        <v>6</v>
      </c>
      <c r="E88" s="152">
        <f>E89</f>
        <v>42500</v>
      </c>
      <c r="F88" s="85">
        <f>F89</f>
        <v>42500</v>
      </c>
      <c r="G88" s="106"/>
    </row>
    <row r="89" spans="1:7" ht="17.25" customHeight="1" outlineLevel="6" x14ac:dyDescent="0.25">
      <c r="A89" s="46" t="s">
        <v>15</v>
      </c>
      <c r="B89" s="47" t="s">
        <v>24</v>
      </c>
      <c r="C89" s="47" t="s">
        <v>340</v>
      </c>
      <c r="D89" s="47" t="s">
        <v>16</v>
      </c>
      <c r="E89" s="152">
        <f>E90</f>
        <v>42500</v>
      </c>
      <c r="F89" s="85">
        <f>F90</f>
        <v>42500</v>
      </c>
      <c r="G89" s="106"/>
    </row>
    <row r="90" spans="1:7" ht="37.5" outlineLevel="6" x14ac:dyDescent="0.25">
      <c r="A90" s="46" t="s">
        <v>17</v>
      </c>
      <c r="B90" s="47" t="s">
        <v>24</v>
      </c>
      <c r="C90" s="47" t="s">
        <v>340</v>
      </c>
      <c r="D90" s="47" t="s">
        <v>18</v>
      </c>
      <c r="E90" s="152">
        <v>42500</v>
      </c>
      <c r="F90" s="85">
        <v>42500</v>
      </c>
      <c r="G90" s="106"/>
    </row>
    <row r="91" spans="1:7" ht="39.75" customHeight="1" outlineLevel="4" x14ac:dyDescent="0.25">
      <c r="A91" s="79" t="s">
        <v>404</v>
      </c>
      <c r="B91" s="62" t="s">
        <v>24</v>
      </c>
      <c r="C91" s="62" t="s">
        <v>353</v>
      </c>
      <c r="D91" s="62" t="s">
        <v>6</v>
      </c>
      <c r="E91" s="152">
        <f>E92</f>
        <v>1140000</v>
      </c>
      <c r="F91" s="85">
        <f>F92</f>
        <v>1140000</v>
      </c>
      <c r="G91" s="106"/>
    </row>
    <row r="92" spans="1:7" ht="39.75" customHeight="1" outlineLevel="5" x14ac:dyDescent="0.25">
      <c r="A92" s="46" t="s">
        <v>216</v>
      </c>
      <c r="B92" s="47" t="s">
        <v>24</v>
      </c>
      <c r="C92" s="47" t="s">
        <v>354</v>
      </c>
      <c r="D92" s="47" t="s">
        <v>6</v>
      </c>
      <c r="E92" s="152">
        <f>E93</f>
        <v>1140000</v>
      </c>
      <c r="F92" s="85">
        <f>F93</f>
        <v>1140000</v>
      </c>
      <c r="G92" s="106"/>
    </row>
    <row r="93" spans="1:7" ht="36" customHeight="1" outlineLevel="6" x14ac:dyDescent="0.25">
      <c r="A93" s="46" t="s">
        <v>33</v>
      </c>
      <c r="B93" s="47" t="s">
        <v>24</v>
      </c>
      <c r="C93" s="47" t="s">
        <v>355</v>
      </c>
      <c r="D93" s="47" t="s">
        <v>6</v>
      </c>
      <c r="E93" s="152">
        <f>E94+E96</f>
        <v>1140000</v>
      </c>
      <c r="F93" s="85">
        <f>F94+F96</f>
        <v>1140000</v>
      </c>
      <c r="G93" s="106"/>
    </row>
    <row r="94" spans="1:7" ht="19.5" customHeight="1" outlineLevel="5" x14ac:dyDescent="0.25">
      <c r="A94" s="46" t="s">
        <v>15</v>
      </c>
      <c r="B94" s="47" t="s">
        <v>24</v>
      </c>
      <c r="C94" s="47" t="s">
        <v>355</v>
      </c>
      <c r="D94" s="47" t="s">
        <v>16</v>
      </c>
      <c r="E94" s="152">
        <f>E95</f>
        <v>1000000</v>
      </c>
      <c r="F94" s="85">
        <f>F95</f>
        <v>1000000</v>
      </c>
      <c r="G94" s="106"/>
    </row>
    <row r="95" spans="1:7" ht="37.5" outlineLevel="6" x14ac:dyDescent="0.25">
      <c r="A95" s="46" t="s">
        <v>17</v>
      </c>
      <c r="B95" s="47" t="s">
        <v>24</v>
      </c>
      <c r="C95" s="47" t="s">
        <v>355</v>
      </c>
      <c r="D95" s="47" t="s">
        <v>18</v>
      </c>
      <c r="E95" s="152">
        <v>1000000</v>
      </c>
      <c r="F95" s="85">
        <v>1000000</v>
      </c>
      <c r="G95" s="106"/>
    </row>
    <row r="96" spans="1:7" ht="19.5" customHeight="1" outlineLevel="4" x14ac:dyDescent="0.25">
      <c r="A96" s="46" t="s">
        <v>19</v>
      </c>
      <c r="B96" s="47" t="s">
        <v>24</v>
      </c>
      <c r="C96" s="47" t="s">
        <v>355</v>
      </c>
      <c r="D96" s="47" t="s">
        <v>20</v>
      </c>
      <c r="E96" s="152">
        <f>E97</f>
        <v>140000</v>
      </c>
      <c r="F96" s="85">
        <f>F97</f>
        <v>140000</v>
      </c>
      <c r="G96" s="106"/>
    </row>
    <row r="97" spans="1:7" ht="19.5" customHeight="1" outlineLevel="5" x14ac:dyDescent="0.25">
      <c r="A97" s="46" t="s">
        <v>21</v>
      </c>
      <c r="B97" s="47" t="s">
        <v>24</v>
      </c>
      <c r="C97" s="47" t="s">
        <v>355</v>
      </c>
      <c r="D97" s="47" t="s">
        <v>22</v>
      </c>
      <c r="E97" s="152">
        <v>140000</v>
      </c>
      <c r="F97" s="85">
        <v>140000</v>
      </c>
      <c r="G97" s="106"/>
    </row>
    <row r="98" spans="1:7" outlineLevel="6" x14ac:dyDescent="0.25">
      <c r="A98" s="46" t="s">
        <v>199</v>
      </c>
      <c r="B98" s="47" t="s">
        <v>24</v>
      </c>
      <c r="C98" s="47" t="s">
        <v>128</v>
      </c>
      <c r="D98" s="47" t="s">
        <v>6</v>
      </c>
      <c r="E98" s="152">
        <f>E99+E104+E107+E110</f>
        <v>42866612.200000003</v>
      </c>
      <c r="F98" s="85">
        <f>F99+F104+F107+F110</f>
        <v>43040945.200000003</v>
      </c>
      <c r="G98" s="106"/>
    </row>
    <row r="99" spans="1:7" ht="39" customHeight="1" outlineLevel="5" x14ac:dyDescent="0.25">
      <c r="A99" s="46" t="s">
        <v>591</v>
      </c>
      <c r="B99" s="47" t="s">
        <v>24</v>
      </c>
      <c r="C99" s="47" t="s">
        <v>592</v>
      </c>
      <c r="D99" s="47" t="s">
        <v>6</v>
      </c>
      <c r="E99" s="152">
        <f>E100+E102</f>
        <v>35762809</v>
      </c>
      <c r="F99" s="85">
        <f>F100+F102</f>
        <v>35762809</v>
      </c>
      <c r="G99" s="106"/>
    </row>
    <row r="100" spans="1:7" ht="54.75" customHeight="1" outlineLevel="6" x14ac:dyDescent="0.25">
      <c r="A100" s="46" t="s">
        <v>11</v>
      </c>
      <c r="B100" s="47" t="s">
        <v>24</v>
      </c>
      <c r="C100" s="47" t="s">
        <v>592</v>
      </c>
      <c r="D100" s="47" t="s">
        <v>12</v>
      </c>
      <c r="E100" s="152">
        <f>E101</f>
        <v>34882443</v>
      </c>
      <c r="F100" s="85">
        <f>F101</f>
        <v>34882443</v>
      </c>
      <c r="G100" s="106"/>
    </row>
    <row r="101" spans="1:7" ht="18" customHeight="1" outlineLevel="4" x14ac:dyDescent="0.25">
      <c r="A101" s="46" t="s">
        <v>13</v>
      </c>
      <c r="B101" s="47" t="s">
        <v>24</v>
      </c>
      <c r="C101" s="47" t="s">
        <v>592</v>
      </c>
      <c r="D101" s="47" t="s">
        <v>14</v>
      </c>
      <c r="E101" s="152">
        <v>34882443</v>
      </c>
      <c r="F101" s="85">
        <v>34882443</v>
      </c>
      <c r="G101" s="106"/>
    </row>
    <row r="102" spans="1:7" ht="18" customHeight="1" outlineLevel="5" x14ac:dyDescent="0.25">
      <c r="A102" s="46" t="s">
        <v>15</v>
      </c>
      <c r="B102" s="47" t="s">
        <v>24</v>
      </c>
      <c r="C102" s="47" t="s">
        <v>592</v>
      </c>
      <c r="D102" s="47" t="s">
        <v>16</v>
      </c>
      <c r="E102" s="152">
        <f>E103</f>
        <v>880366</v>
      </c>
      <c r="F102" s="85">
        <f>F103</f>
        <v>880366</v>
      </c>
      <c r="G102" s="106"/>
    </row>
    <row r="103" spans="1:7" ht="37.5" outlineLevel="6" x14ac:dyDescent="0.25">
      <c r="A103" s="46" t="s">
        <v>17</v>
      </c>
      <c r="B103" s="47" t="s">
        <v>24</v>
      </c>
      <c r="C103" s="47" t="s">
        <v>592</v>
      </c>
      <c r="D103" s="47" t="s">
        <v>18</v>
      </c>
      <c r="E103" s="152">
        <v>880366</v>
      </c>
      <c r="F103" s="85">
        <v>880366</v>
      </c>
      <c r="G103" s="106"/>
    </row>
    <row r="104" spans="1:7" ht="37.5" outlineLevel="6" x14ac:dyDescent="0.25">
      <c r="A104" s="46" t="s">
        <v>641</v>
      </c>
      <c r="B104" s="47" t="s">
        <v>24</v>
      </c>
      <c r="C104" s="47" t="s">
        <v>599</v>
      </c>
      <c r="D104" s="47" t="s">
        <v>6</v>
      </c>
      <c r="E104" s="152">
        <f>E105</f>
        <v>200000</v>
      </c>
      <c r="F104" s="85">
        <f>F105</f>
        <v>200000</v>
      </c>
      <c r="G104" s="106"/>
    </row>
    <row r="105" spans="1:7" ht="18" customHeight="1" outlineLevel="6" x14ac:dyDescent="0.25">
      <c r="A105" s="46" t="s">
        <v>15</v>
      </c>
      <c r="B105" s="47" t="s">
        <v>24</v>
      </c>
      <c r="C105" s="47" t="s">
        <v>599</v>
      </c>
      <c r="D105" s="47" t="s">
        <v>16</v>
      </c>
      <c r="E105" s="152">
        <f>E106</f>
        <v>200000</v>
      </c>
      <c r="F105" s="85">
        <f>F106</f>
        <v>200000</v>
      </c>
      <c r="G105" s="106"/>
    </row>
    <row r="106" spans="1:7" ht="38.25" customHeight="1" outlineLevel="4" x14ac:dyDescent="0.25">
      <c r="A106" s="46" t="s">
        <v>17</v>
      </c>
      <c r="B106" s="47" t="s">
        <v>24</v>
      </c>
      <c r="C106" s="47" t="s">
        <v>599</v>
      </c>
      <c r="D106" s="47" t="s">
        <v>18</v>
      </c>
      <c r="E106" s="152">
        <f>200000</f>
        <v>200000</v>
      </c>
      <c r="F106" s="85">
        <f>200000</f>
        <v>200000</v>
      </c>
      <c r="G106" s="106"/>
    </row>
    <row r="107" spans="1:7" ht="18.75" customHeight="1" outlineLevel="5" x14ac:dyDescent="0.25">
      <c r="A107" s="46" t="s">
        <v>631</v>
      </c>
      <c r="B107" s="47" t="s">
        <v>24</v>
      </c>
      <c r="C107" s="47" t="s">
        <v>632</v>
      </c>
      <c r="D107" s="47" t="s">
        <v>6</v>
      </c>
      <c r="E107" s="152">
        <f>E108</f>
        <v>100000</v>
      </c>
      <c r="F107" s="85">
        <f>F108</f>
        <v>100000</v>
      </c>
      <c r="G107" s="106"/>
    </row>
    <row r="108" spans="1:7" ht="18.75" customHeight="1" outlineLevel="6" x14ac:dyDescent="0.25">
      <c r="A108" s="46" t="s">
        <v>15</v>
      </c>
      <c r="B108" s="47" t="s">
        <v>24</v>
      </c>
      <c r="C108" s="47" t="s">
        <v>632</v>
      </c>
      <c r="D108" s="47" t="s">
        <v>16</v>
      </c>
      <c r="E108" s="152">
        <f>E109</f>
        <v>100000</v>
      </c>
      <c r="F108" s="85">
        <f>F109</f>
        <v>100000</v>
      </c>
      <c r="G108" s="106"/>
    </row>
    <row r="109" spans="1:7" ht="37.5" outlineLevel="5" x14ac:dyDescent="0.25">
      <c r="A109" s="46" t="s">
        <v>17</v>
      </c>
      <c r="B109" s="47" t="s">
        <v>24</v>
      </c>
      <c r="C109" s="47" t="s">
        <v>632</v>
      </c>
      <c r="D109" s="47" t="s">
        <v>18</v>
      </c>
      <c r="E109" s="152">
        <v>100000</v>
      </c>
      <c r="F109" s="85">
        <v>100000</v>
      </c>
      <c r="G109" s="106"/>
    </row>
    <row r="110" spans="1:7" outlineLevel="6" x14ac:dyDescent="0.25">
      <c r="A110" s="46" t="s">
        <v>293</v>
      </c>
      <c r="B110" s="47" t="s">
        <v>24</v>
      </c>
      <c r="C110" s="47" t="s">
        <v>292</v>
      </c>
      <c r="D110" s="47" t="s">
        <v>6</v>
      </c>
      <c r="E110" s="152">
        <f>E131+E111+E116+E121+E126</f>
        <v>6803803.2000000002</v>
      </c>
      <c r="F110" s="152">
        <f>F131+F111+F116+F121+F126</f>
        <v>6978136.2000000002</v>
      </c>
      <c r="G110" s="106"/>
    </row>
    <row r="111" spans="1:7" ht="58.5" customHeight="1" outlineLevel="3" x14ac:dyDescent="0.25">
      <c r="A111" s="29" t="s">
        <v>445</v>
      </c>
      <c r="B111" s="47" t="s">
        <v>24</v>
      </c>
      <c r="C111" s="47" t="s">
        <v>303</v>
      </c>
      <c r="D111" s="47" t="s">
        <v>6</v>
      </c>
      <c r="E111" s="152">
        <f>E112+E114</f>
        <v>1361162</v>
      </c>
      <c r="F111" s="85">
        <f>F112+F114</f>
        <v>1361162</v>
      </c>
      <c r="G111" s="106"/>
    </row>
    <row r="112" spans="1:7" ht="55.5" customHeight="1" outlineLevel="4" x14ac:dyDescent="0.25">
      <c r="A112" s="46" t="s">
        <v>11</v>
      </c>
      <c r="B112" s="47" t="s">
        <v>24</v>
      </c>
      <c r="C112" s="47" t="s">
        <v>303</v>
      </c>
      <c r="D112" s="47" t="s">
        <v>12</v>
      </c>
      <c r="E112" s="152">
        <f>E113</f>
        <v>1346162</v>
      </c>
      <c r="F112" s="85">
        <f>F113</f>
        <v>1346162</v>
      </c>
      <c r="G112" s="106"/>
    </row>
    <row r="113" spans="1:7" ht="18" customHeight="1" outlineLevel="5" x14ac:dyDescent="0.25">
      <c r="A113" s="46" t="s">
        <v>13</v>
      </c>
      <c r="B113" s="47" t="s">
        <v>24</v>
      </c>
      <c r="C113" s="47" t="s">
        <v>303</v>
      </c>
      <c r="D113" s="47" t="s">
        <v>14</v>
      </c>
      <c r="E113" s="152">
        <v>1346162</v>
      </c>
      <c r="F113" s="85">
        <v>1346162</v>
      </c>
      <c r="G113" s="106"/>
    </row>
    <row r="114" spans="1:7" ht="18" customHeight="1" outlineLevel="6" x14ac:dyDescent="0.25">
      <c r="A114" s="46" t="s">
        <v>15</v>
      </c>
      <c r="B114" s="47" t="s">
        <v>24</v>
      </c>
      <c r="C114" s="47" t="s">
        <v>303</v>
      </c>
      <c r="D114" s="47" t="s">
        <v>16</v>
      </c>
      <c r="E114" s="152">
        <f>E115</f>
        <v>15000</v>
      </c>
      <c r="F114" s="85">
        <f>F115</f>
        <v>15000</v>
      </c>
      <c r="G114" s="106"/>
    </row>
    <row r="115" spans="1:7" s="3" customFormat="1" ht="37.5" x14ac:dyDescent="0.25">
      <c r="A115" s="46" t="s">
        <v>17</v>
      </c>
      <c r="B115" s="47" t="s">
        <v>24</v>
      </c>
      <c r="C115" s="47" t="s">
        <v>303</v>
      </c>
      <c r="D115" s="47" t="s">
        <v>18</v>
      </c>
      <c r="E115" s="152">
        <v>15000</v>
      </c>
      <c r="F115" s="85">
        <v>15000</v>
      </c>
      <c r="G115" s="106"/>
    </row>
    <row r="116" spans="1:7" ht="20.25" customHeight="1" outlineLevel="1" x14ac:dyDescent="0.25">
      <c r="A116" s="29" t="s">
        <v>717</v>
      </c>
      <c r="B116" s="47" t="s">
        <v>24</v>
      </c>
      <c r="C116" s="47" t="s">
        <v>726</v>
      </c>
      <c r="D116" s="47" t="s">
        <v>6</v>
      </c>
      <c r="E116" s="152">
        <f>E117+E119</f>
        <v>2017233</v>
      </c>
      <c r="F116" s="85">
        <f>F117+F119</f>
        <v>2093065</v>
      </c>
      <c r="G116" s="106"/>
    </row>
    <row r="117" spans="1:7" ht="54.75" customHeight="1" outlineLevel="3" x14ac:dyDescent="0.25">
      <c r="A117" s="46" t="s">
        <v>11</v>
      </c>
      <c r="B117" s="47" t="s">
        <v>24</v>
      </c>
      <c r="C117" s="47" t="s">
        <v>726</v>
      </c>
      <c r="D117" s="47" t="s">
        <v>12</v>
      </c>
      <c r="E117" s="152">
        <f>E118</f>
        <v>2002233</v>
      </c>
      <c r="F117" s="85">
        <f>F118</f>
        <v>2078065</v>
      </c>
      <c r="G117" s="106"/>
    </row>
    <row r="118" spans="1:7" ht="18" customHeight="1" outlineLevel="4" x14ac:dyDescent="0.25">
      <c r="A118" s="46" t="s">
        <v>13</v>
      </c>
      <c r="B118" s="47" t="s">
        <v>24</v>
      </c>
      <c r="C118" s="47" t="s">
        <v>726</v>
      </c>
      <c r="D118" s="47" t="s">
        <v>14</v>
      </c>
      <c r="E118" s="152">
        <v>2002233</v>
      </c>
      <c r="F118" s="85">
        <v>2078065</v>
      </c>
      <c r="G118" s="106"/>
    </row>
    <row r="119" spans="1:7" ht="18" customHeight="1" outlineLevel="5" x14ac:dyDescent="0.25">
      <c r="A119" s="46" t="s">
        <v>15</v>
      </c>
      <c r="B119" s="47" t="s">
        <v>24</v>
      </c>
      <c r="C119" s="47" t="s">
        <v>726</v>
      </c>
      <c r="D119" s="47" t="s">
        <v>16</v>
      </c>
      <c r="E119" s="152">
        <f>E120</f>
        <v>15000</v>
      </c>
      <c r="F119" s="85">
        <f>F120</f>
        <v>15000</v>
      </c>
      <c r="G119" s="106"/>
    </row>
    <row r="120" spans="1:7" ht="37.5" outlineLevel="6" x14ac:dyDescent="0.25">
      <c r="A120" s="46" t="s">
        <v>17</v>
      </c>
      <c r="B120" s="47" t="s">
        <v>24</v>
      </c>
      <c r="C120" s="47" t="s">
        <v>726</v>
      </c>
      <c r="D120" s="47" t="s">
        <v>18</v>
      </c>
      <c r="E120" s="152">
        <v>15000</v>
      </c>
      <c r="F120" s="85">
        <v>15000</v>
      </c>
      <c r="G120" s="106"/>
    </row>
    <row r="121" spans="1:7" s="3" customFormat="1" ht="58.5" customHeight="1" x14ac:dyDescent="0.25">
      <c r="A121" s="29" t="s">
        <v>406</v>
      </c>
      <c r="B121" s="47" t="s">
        <v>24</v>
      </c>
      <c r="C121" s="47" t="s">
        <v>304</v>
      </c>
      <c r="D121" s="47" t="s">
        <v>6</v>
      </c>
      <c r="E121" s="152">
        <f>E122+E124</f>
        <v>802160</v>
      </c>
      <c r="F121" s="85">
        <f>F122+F124</f>
        <v>831647</v>
      </c>
      <c r="G121" s="106"/>
    </row>
    <row r="122" spans="1:7" s="3" customFormat="1" ht="55.5" customHeight="1" x14ac:dyDescent="0.25">
      <c r="A122" s="46" t="s">
        <v>11</v>
      </c>
      <c r="B122" s="47" t="s">
        <v>24</v>
      </c>
      <c r="C122" s="47" t="s">
        <v>304</v>
      </c>
      <c r="D122" s="47" t="s">
        <v>12</v>
      </c>
      <c r="E122" s="152">
        <f>E123</f>
        <v>757160</v>
      </c>
      <c r="F122" s="85">
        <f>F123</f>
        <v>786647</v>
      </c>
      <c r="G122" s="106"/>
    </row>
    <row r="123" spans="1:7" s="3" customFormat="1" ht="18" customHeight="1" x14ac:dyDescent="0.25">
      <c r="A123" s="46" t="s">
        <v>13</v>
      </c>
      <c r="B123" s="47" t="s">
        <v>24</v>
      </c>
      <c r="C123" s="47" t="s">
        <v>304</v>
      </c>
      <c r="D123" s="47" t="s">
        <v>14</v>
      </c>
      <c r="E123" s="152">
        <v>757160</v>
      </c>
      <c r="F123" s="85">
        <v>786647</v>
      </c>
      <c r="G123" s="106"/>
    </row>
    <row r="124" spans="1:7" s="3" customFormat="1" ht="18" customHeight="1" x14ac:dyDescent="0.25">
      <c r="A124" s="46" t="s">
        <v>15</v>
      </c>
      <c r="B124" s="47" t="s">
        <v>24</v>
      </c>
      <c r="C124" s="47" t="s">
        <v>304</v>
      </c>
      <c r="D124" s="47" t="s">
        <v>16</v>
      </c>
      <c r="E124" s="152">
        <f>E125</f>
        <v>45000</v>
      </c>
      <c r="F124" s="85">
        <f>F125</f>
        <v>45000</v>
      </c>
      <c r="G124" s="106"/>
    </row>
    <row r="125" spans="1:7" s="3" customFormat="1" ht="37.5" x14ac:dyDescent="0.25">
      <c r="A125" s="46" t="s">
        <v>17</v>
      </c>
      <c r="B125" s="47" t="s">
        <v>24</v>
      </c>
      <c r="C125" s="47" t="s">
        <v>304</v>
      </c>
      <c r="D125" s="47" t="s">
        <v>18</v>
      </c>
      <c r="E125" s="152">
        <v>45000</v>
      </c>
      <c r="F125" s="85">
        <v>45000</v>
      </c>
      <c r="G125" s="106"/>
    </row>
    <row r="126" spans="1:7" s="3" customFormat="1" ht="37.5" x14ac:dyDescent="0.25">
      <c r="A126" s="46" t="s">
        <v>432</v>
      </c>
      <c r="B126" s="47" t="s">
        <v>24</v>
      </c>
      <c r="C126" s="47" t="s">
        <v>433</v>
      </c>
      <c r="D126" s="47" t="s">
        <v>6</v>
      </c>
      <c r="E126" s="152">
        <f>E127+E129</f>
        <v>1882931</v>
      </c>
      <c r="F126" s="152">
        <f>F127+F129</f>
        <v>1951945</v>
      </c>
      <c r="G126" s="106"/>
    </row>
    <row r="127" spans="1:7" s="3" customFormat="1" ht="60" customHeight="1" x14ac:dyDescent="0.25">
      <c r="A127" s="46" t="s">
        <v>11</v>
      </c>
      <c r="B127" s="47" t="s">
        <v>24</v>
      </c>
      <c r="C127" s="47" t="s">
        <v>433</v>
      </c>
      <c r="D127" s="47" t="s">
        <v>12</v>
      </c>
      <c r="E127" s="152">
        <f>E128</f>
        <v>1725331</v>
      </c>
      <c r="F127" s="152">
        <f>F128</f>
        <v>1794345</v>
      </c>
      <c r="G127" s="106"/>
    </row>
    <row r="128" spans="1:7" s="3" customFormat="1" ht="20.25" customHeight="1" x14ac:dyDescent="0.25">
      <c r="A128" s="46" t="s">
        <v>13</v>
      </c>
      <c r="B128" s="47" t="s">
        <v>24</v>
      </c>
      <c r="C128" s="47" t="s">
        <v>433</v>
      </c>
      <c r="D128" s="47" t="s">
        <v>14</v>
      </c>
      <c r="E128" s="152">
        <v>1725331</v>
      </c>
      <c r="F128" s="85">
        <v>1794345</v>
      </c>
      <c r="G128" s="106"/>
    </row>
    <row r="129" spans="1:8" s="3" customFormat="1" ht="20.25" customHeight="1" x14ac:dyDescent="0.25">
      <c r="A129" s="46" t="s">
        <v>15</v>
      </c>
      <c r="B129" s="47" t="s">
        <v>24</v>
      </c>
      <c r="C129" s="47" t="s">
        <v>433</v>
      </c>
      <c r="D129" s="47" t="s">
        <v>16</v>
      </c>
      <c r="E129" s="152">
        <f>E130</f>
        <v>157600</v>
      </c>
      <c r="F129" s="152">
        <f>F130</f>
        <v>157600</v>
      </c>
      <c r="G129" s="106"/>
    </row>
    <row r="130" spans="1:8" s="3" customFormat="1" ht="37.5" x14ac:dyDescent="0.25">
      <c r="A130" s="46" t="s">
        <v>17</v>
      </c>
      <c r="B130" s="47" t="s">
        <v>24</v>
      </c>
      <c r="C130" s="47" t="s">
        <v>433</v>
      </c>
      <c r="D130" s="47" t="s">
        <v>18</v>
      </c>
      <c r="E130" s="152">
        <v>157600</v>
      </c>
      <c r="F130" s="85">
        <v>157600</v>
      </c>
      <c r="G130" s="106"/>
    </row>
    <row r="131" spans="1:8" s="3" customFormat="1" ht="57" customHeight="1" x14ac:dyDescent="0.25">
      <c r="A131" s="29" t="s">
        <v>405</v>
      </c>
      <c r="B131" s="47" t="s">
        <v>24</v>
      </c>
      <c r="C131" s="47" t="s">
        <v>314</v>
      </c>
      <c r="D131" s="47" t="s">
        <v>6</v>
      </c>
      <c r="E131" s="152">
        <f>E132+E134</f>
        <v>740317.2</v>
      </c>
      <c r="F131" s="152">
        <f>F132+F134</f>
        <v>740317.2</v>
      </c>
      <c r="G131" s="106"/>
    </row>
    <row r="132" spans="1:8" ht="55.5" customHeight="1" outlineLevel="1" x14ac:dyDescent="0.25">
      <c r="A132" s="46" t="s">
        <v>11</v>
      </c>
      <c r="B132" s="47" t="s">
        <v>24</v>
      </c>
      <c r="C132" s="47" t="s">
        <v>314</v>
      </c>
      <c r="D132" s="47" t="s">
        <v>12</v>
      </c>
      <c r="E132" s="152">
        <f>E133</f>
        <v>680317.2</v>
      </c>
      <c r="F132" s="85">
        <f>F133</f>
        <v>680317.2</v>
      </c>
      <c r="G132" s="106"/>
    </row>
    <row r="133" spans="1:8" ht="18" customHeight="1" outlineLevel="3" x14ac:dyDescent="0.25">
      <c r="A133" s="46" t="s">
        <v>13</v>
      </c>
      <c r="B133" s="47" t="s">
        <v>24</v>
      </c>
      <c r="C133" s="47" t="s">
        <v>314</v>
      </c>
      <c r="D133" s="47" t="s">
        <v>14</v>
      </c>
      <c r="E133" s="152">
        <v>680317.2</v>
      </c>
      <c r="F133" s="85">
        <v>680317.2</v>
      </c>
      <c r="G133" s="106"/>
    </row>
    <row r="134" spans="1:8" ht="37.5" outlineLevel="3" x14ac:dyDescent="0.25">
      <c r="A134" s="46" t="s">
        <v>15</v>
      </c>
      <c r="B134" s="47" t="s">
        <v>24</v>
      </c>
      <c r="C134" s="47" t="s">
        <v>314</v>
      </c>
      <c r="D134" s="47" t="s">
        <v>16</v>
      </c>
      <c r="E134" s="152">
        <f>E135</f>
        <v>60000</v>
      </c>
      <c r="F134" s="152">
        <f>F135</f>
        <v>60000</v>
      </c>
      <c r="G134" s="106"/>
    </row>
    <row r="135" spans="1:8" ht="37.5" outlineLevel="3" x14ac:dyDescent="0.25">
      <c r="A135" s="46" t="s">
        <v>17</v>
      </c>
      <c r="B135" s="47" t="s">
        <v>24</v>
      </c>
      <c r="C135" s="47" t="s">
        <v>314</v>
      </c>
      <c r="D135" s="47" t="s">
        <v>18</v>
      </c>
      <c r="E135" s="152">
        <v>60000</v>
      </c>
      <c r="F135" s="152">
        <v>60000</v>
      </c>
      <c r="G135" s="106"/>
    </row>
    <row r="136" spans="1:8" ht="18.75" customHeight="1" outlineLevel="3" x14ac:dyDescent="0.25">
      <c r="A136" s="44" t="s">
        <v>727</v>
      </c>
      <c r="B136" s="45" t="s">
        <v>26</v>
      </c>
      <c r="C136" s="45" t="s">
        <v>127</v>
      </c>
      <c r="D136" s="45" t="s">
        <v>6</v>
      </c>
      <c r="E136" s="151">
        <f>E137</f>
        <v>1348180</v>
      </c>
      <c r="F136" s="151">
        <f>F137</f>
        <v>1401668</v>
      </c>
      <c r="G136" s="106"/>
    </row>
    <row r="137" spans="1:8" ht="21" customHeight="1" outlineLevel="3" x14ac:dyDescent="0.25">
      <c r="A137" s="46" t="s">
        <v>728</v>
      </c>
      <c r="B137" s="47" t="s">
        <v>729</v>
      </c>
      <c r="C137" s="47" t="s">
        <v>127</v>
      </c>
      <c r="D137" s="47" t="s">
        <v>6</v>
      </c>
      <c r="E137" s="152">
        <f>E138</f>
        <v>1348180</v>
      </c>
      <c r="F137" s="152">
        <f>F138</f>
        <v>1401668</v>
      </c>
      <c r="G137" s="106"/>
    </row>
    <row r="138" spans="1:8" outlineLevel="3" x14ac:dyDescent="0.25">
      <c r="A138" s="46" t="s">
        <v>199</v>
      </c>
      <c r="B138" s="47" t="s">
        <v>729</v>
      </c>
      <c r="C138" s="47" t="s">
        <v>128</v>
      </c>
      <c r="D138" s="47" t="s">
        <v>6</v>
      </c>
      <c r="E138" s="152">
        <f>E139</f>
        <v>1348180</v>
      </c>
      <c r="F138" s="152">
        <f>F139</f>
        <v>1401668</v>
      </c>
      <c r="G138" s="106"/>
    </row>
    <row r="139" spans="1:8" outlineLevel="3" x14ac:dyDescent="0.25">
      <c r="A139" s="46" t="s">
        <v>293</v>
      </c>
      <c r="B139" s="47" t="s">
        <v>729</v>
      </c>
      <c r="C139" s="47" t="s">
        <v>292</v>
      </c>
      <c r="D139" s="47" t="s">
        <v>6</v>
      </c>
      <c r="E139" s="152">
        <f>E140</f>
        <v>1348180</v>
      </c>
      <c r="F139" s="152">
        <f>F140</f>
        <v>1401668</v>
      </c>
      <c r="G139" s="106"/>
    </row>
    <row r="140" spans="1:8" ht="37.5" outlineLevel="3" x14ac:dyDescent="0.25">
      <c r="A140" s="80" t="s">
        <v>730</v>
      </c>
      <c r="B140" s="47" t="s">
        <v>729</v>
      </c>
      <c r="C140" s="47" t="s">
        <v>731</v>
      </c>
      <c r="D140" s="47" t="s">
        <v>6</v>
      </c>
      <c r="E140" s="152">
        <f>E141</f>
        <v>1348180</v>
      </c>
      <c r="F140" s="152">
        <f>F141</f>
        <v>1401668</v>
      </c>
      <c r="G140" s="106"/>
    </row>
    <row r="141" spans="1:8" ht="75" outlineLevel="3" x14ac:dyDescent="0.25">
      <c r="A141" s="46" t="s">
        <v>11</v>
      </c>
      <c r="B141" s="47" t="s">
        <v>729</v>
      </c>
      <c r="C141" s="47" t="s">
        <v>731</v>
      </c>
      <c r="D141" s="47" t="s">
        <v>12</v>
      </c>
      <c r="E141" s="152">
        <f>E142</f>
        <v>1348180</v>
      </c>
      <c r="F141" s="152">
        <f>F142</f>
        <v>1401668</v>
      </c>
      <c r="G141" s="106"/>
    </row>
    <row r="142" spans="1:8" outlineLevel="3" x14ac:dyDescent="0.25">
      <c r="A142" s="46" t="s">
        <v>35</v>
      </c>
      <c r="B142" s="47" t="s">
        <v>729</v>
      </c>
      <c r="C142" s="47" t="s">
        <v>731</v>
      </c>
      <c r="D142" s="47" t="s">
        <v>36</v>
      </c>
      <c r="E142" s="152">
        <v>1348180</v>
      </c>
      <c r="F142" s="152">
        <v>1401668</v>
      </c>
      <c r="G142" s="106"/>
    </row>
    <row r="143" spans="1:8" ht="37.5" customHeight="1" outlineLevel="1" x14ac:dyDescent="0.25">
      <c r="A143" s="44" t="s">
        <v>42</v>
      </c>
      <c r="B143" s="45" t="s">
        <v>43</v>
      </c>
      <c r="C143" s="45" t="s">
        <v>127</v>
      </c>
      <c r="D143" s="45" t="s">
        <v>6</v>
      </c>
      <c r="E143" s="151">
        <f>E144+E149</f>
        <v>440000</v>
      </c>
      <c r="F143" s="151">
        <f>F144+F149</f>
        <v>440000</v>
      </c>
      <c r="G143" s="107">
        <f>'прил 12'!F502</f>
        <v>440000</v>
      </c>
      <c r="H143" s="107">
        <f>'прил 12'!G502</f>
        <v>440000</v>
      </c>
    </row>
    <row r="144" spans="1:8" ht="39" customHeight="1" outlineLevel="1" x14ac:dyDescent="0.25">
      <c r="A144" s="46" t="s">
        <v>44</v>
      </c>
      <c r="B144" s="47" t="s">
        <v>45</v>
      </c>
      <c r="C144" s="47" t="s">
        <v>127</v>
      </c>
      <c r="D144" s="47" t="s">
        <v>6</v>
      </c>
      <c r="E144" s="152">
        <f t="shared" ref="E144:F147" si="3">E145</f>
        <v>100000</v>
      </c>
      <c r="F144" s="85">
        <f t="shared" si="3"/>
        <v>100000</v>
      </c>
      <c r="G144" s="106"/>
    </row>
    <row r="145" spans="1:8" outlineLevel="1" x14ac:dyDescent="0.25">
      <c r="A145" s="46" t="s">
        <v>199</v>
      </c>
      <c r="B145" s="47" t="s">
        <v>45</v>
      </c>
      <c r="C145" s="47" t="s">
        <v>128</v>
      </c>
      <c r="D145" s="47" t="s">
        <v>6</v>
      </c>
      <c r="E145" s="152">
        <f t="shared" si="3"/>
        <v>100000</v>
      </c>
      <c r="F145" s="85">
        <f t="shared" si="3"/>
        <v>100000</v>
      </c>
      <c r="G145" s="106"/>
    </row>
    <row r="146" spans="1:8" ht="37.5" outlineLevel="1" x14ac:dyDescent="0.25">
      <c r="A146" s="46" t="s">
        <v>46</v>
      </c>
      <c r="B146" s="47" t="s">
        <v>45</v>
      </c>
      <c r="C146" s="47" t="s">
        <v>134</v>
      </c>
      <c r="D146" s="47" t="s">
        <v>6</v>
      </c>
      <c r="E146" s="152">
        <f t="shared" si="3"/>
        <v>100000</v>
      </c>
      <c r="F146" s="85">
        <f t="shared" si="3"/>
        <v>100000</v>
      </c>
      <c r="G146" s="106"/>
    </row>
    <row r="147" spans="1:8" ht="18" customHeight="1" outlineLevel="4" x14ac:dyDescent="0.25">
      <c r="A147" s="46" t="s">
        <v>15</v>
      </c>
      <c r="B147" s="47" t="s">
        <v>45</v>
      </c>
      <c r="C147" s="47" t="s">
        <v>134</v>
      </c>
      <c r="D147" s="47" t="s">
        <v>16</v>
      </c>
      <c r="E147" s="152">
        <f t="shared" si="3"/>
        <v>100000</v>
      </c>
      <c r="F147" s="85">
        <f t="shared" si="3"/>
        <v>100000</v>
      </c>
      <c r="G147" s="106"/>
    </row>
    <row r="148" spans="1:8" ht="37.5" outlineLevel="5" x14ac:dyDescent="0.25">
      <c r="A148" s="46" t="s">
        <v>17</v>
      </c>
      <c r="B148" s="47" t="s">
        <v>45</v>
      </c>
      <c r="C148" s="47" t="s">
        <v>134</v>
      </c>
      <c r="D148" s="47" t="s">
        <v>18</v>
      </c>
      <c r="E148" s="152">
        <v>100000</v>
      </c>
      <c r="F148" s="85">
        <v>100000</v>
      </c>
      <c r="G148" s="106"/>
    </row>
    <row r="149" spans="1:8" outlineLevel="5" x14ac:dyDescent="0.25">
      <c r="A149" s="46" t="s">
        <v>601</v>
      </c>
      <c r="B149" s="47" t="s">
        <v>602</v>
      </c>
      <c r="C149" s="47" t="s">
        <v>127</v>
      </c>
      <c r="D149" s="47" t="s">
        <v>6</v>
      </c>
      <c r="E149" s="152">
        <f t="shared" ref="E149:F152" si="4">E150</f>
        <v>340000</v>
      </c>
      <c r="F149" s="152">
        <f t="shared" si="4"/>
        <v>340000</v>
      </c>
      <c r="G149" s="106"/>
    </row>
    <row r="150" spans="1:8" ht="20.25" customHeight="1" outlineLevel="5" x14ac:dyDescent="0.25">
      <c r="A150" s="46" t="s">
        <v>133</v>
      </c>
      <c r="B150" s="47" t="s">
        <v>602</v>
      </c>
      <c r="C150" s="47" t="s">
        <v>128</v>
      </c>
      <c r="D150" s="47" t="s">
        <v>6</v>
      </c>
      <c r="E150" s="152">
        <f t="shared" si="4"/>
        <v>340000</v>
      </c>
      <c r="F150" s="152">
        <f t="shared" si="4"/>
        <v>340000</v>
      </c>
      <c r="G150" s="106"/>
    </row>
    <row r="151" spans="1:8" ht="37.5" outlineLevel="5" x14ac:dyDescent="0.25">
      <c r="A151" s="46" t="s">
        <v>603</v>
      </c>
      <c r="B151" s="47" t="s">
        <v>602</v>
      </c>
      <c r="C151" s="47" t="s">
        <v>604</v>
      </c>
      <c r="D151" s="47" t="s">
        <v>6</v>
      </c>
      <c r="E151" s="152">
        <f t="shared" si="4"/>
        <v>340000</v>
      </c>
      <c r="F151" s="152">
        <f t="shared" si="4"/>
        <v>340000</v>
      </c>
      <c r="G151" s="106"/>
    </row>
    <row r="152" spans="1:8" ht="37.5" outlineLevel="5" x14ac:dyDescent="0.25">
      <c r="A152" s="46" t="s">
        <v>15</v>
      </c>
      <c r="B152" s="47" t="s">
        <v>602</v>
      </c>
      <c r="C152" s="47" t="s">
        <v>604</v>
      </c>
      <c r="D152" s="47" t="s">
        <v>16</v>
      </c>
      <c r="E152" s="152">
        <f t="shared" si="4"/>
        <v>340000</v>
      </c>
      <c r="F152" s="152">
        <f t="shared" si="4"/>
        <v>340000</v>
      </c>
      <c r="G152" s="106"/>
    </row>
    <row r="153" spans="1:8" ht="37.5" outlineLevel="5" x14ac:dyDescent="0.25">
      <c r="A153" s="46" t="s">
        <v>17</v>
      </c>
      <c r="B153" s="47" t="s">
        <v>602</v>
      </c>
      <c r="C153" s="47" t="s">
        <v>604</v>
      </c>
      <c r="D153" s="47" t="s">
        <v>18</v>
      </c>
      <c r="E153" s="152">
        <v>340000</v>
      </c>
      <c r="F153" s="85">
        <v>340000</v>
      </c>
      <c r="G153" s="106"/>
    </row>
    <row r="154" spans="1:8" outlineLevel="6" x14ac:dyDescent="0.25">
      <c r="A154" s="44" t="s">
        <v>120</v>
      </c>
      <c r="B154" s="45" t="s">
        <v>47</v>
      </c>
      <c r="C154" s="45" t="s">
        <v>127</v>
      </c>
      <c r="D154" s="45" t="s">
        <v>6</v>
      </c>
      <c r="E154" s="151">
        <f>E155+E161+E167+E176</f>
        <v>13535514.17</v>
      </c>
      <c r="F154" s="89">
        <f>F155+F161+F167+F176</f>
        <v>13535514.17</v>
      </c>
      <c r="G154" s="107">
        <f>'прил 12'!F503</f>
        <v>13535514.17</v>
      </c>
      <c r="H154" s="107">
        <f>'прил 12'!G503</f>
        <v>13535514.17</v>
      </c>
    </row>
    <row r="155" spans="1:8" s="3" customFormat="1" x14ac:dyDescent="0.25">
      <c r="A155" s="46" t="s">
        <v>122</v>
      </c>
      <c r="B155" s="47" t="s">
        <v>123</v>
      </c>
      <c r="C155" s="47" t="s">
        <v>127</v>
      </c>
      <c r="D155" s="47" t="s">
        <v>6</v>
      </c>
      <c r="E155" s="152">
        <f t="shared" ref="E155:F159" si="5">E156</f>
        <v>324127.09000000003</v>
      </c>
      <c r="F155" s="85">
        <f t="shared" si="5"/>
        <v>324127.09000000003</v>
      </c>
      <c r="G155" s="107"/>
    </row>
    <row r="156" spans="1:8" s="3" customFormat="1" x14ac:dyDescent="0.25">
      <c r="A156" s="46" t="s">
        <v>199</v>
      </c>
      <c r="B156" s="47" t="s">
        <v>123</v>
      </c>
      <c r="C156" s="47" t="s">
        <v>128</v>
      </c>
      <c r="D156" s="47" t="s">
        <v>6</v>
      </c>
      <c r="E156" s="152">
        <f t="shared" si="5"/>
        <v>324127.09000000003</v>
      </c>
      <c r="F156" s="85">
        <f t="shared" si="5"/>
        <v>324127.09000000003</v>
      </c>
      <c r="G156" s="107"/>
    </row>
    <row r="157" spans="1:8" s="3" customFormat="1" ht="21.75" customHeight="1" x14ac:dyDescent="0.25">
      <c r="A157" s="46" t="s">
        <v>293</v>
      </c>
      <c r="B157" s="47" t="s">
        <v>123</v>
      </c>
      <c r="C157" s="47" t="s">
        <v>292</v>
      </c>
      <c r="D157" s="47" t="s">
        <v>6</v>
      </c>
      <c r="E157" s="152">
        <f t="shared" si="5"/>
        <v>324127.09000000003</v>
      </c>
      <c r="F157" s="85">
        <f t="shared" si="5"/>
        <v>324127.09000000003</v>
      </c>
      <c r="G157" s="107"/>
    </row>
    <row r="158" spans="1:8" s="3" customFormat="1" ht="75.75" customHeight="1" x14ac:dyDescent="0.25">
      <c r="A158" s="49" t="s">
        <v>407</v>
      </c>
      <c r="B158" s="47" t="s">
        <v>123</v>
      </c>
      <c r="C158" s="47" t="s">
        <v>302</v>
      </c>
      <c r="D158" s="47" t="s">
        <v>6</v>
      </c>
      <c r="E158" s="152">
        <f t="shared" si="5"/>
        <v>324127.09000000003</v>
      </c>
      <c r="F158" s="85">
        <f t="shared" si="5"/>
        <v>324127.09000000003</v>
      </c>
      <c r="G158" s="107"/>
    </row>
    <row r="159" spans="1:8" s="3" customFormat="1" ht="18.75" customHeight="1" x14ac:dyDescent="0.25">
      <c r="A159" s="46" t="s">
        <v>15</v>
      </c>
      <c r="B159" s="47" t="s">
        <v>123</v>
      </c>
      <c r="C159" s="47" t="s">
        <v>302</v>
      </c>
      <c r="D159" s="47" t="s">
        <v>16</v>
      </c>
      <c r="E159" s="152">
        <f t="shared" si="5"/>
        <v>324127.09000000003</v>
      </c>
      <c r="F159" s="85">
        <f t="shared" si="5"/>
        <v>324127.09000000003</v>
      </c>
      <c r="G159" s="107"/>
    </row>
    <row r="160" spans="1:8" s="3" customFormat="1" ht="37.5" x14ac:dyDescent="0.25">
      <c r="A160" s="46" t="s">
        <v>17</v>
      </c>
      <c r="B160" s="47" t="s">
        <v>123</v>
      </c>
      <c r="C160" s="47" t="s">
        <v>302</v>
      </c>
      <c r="D160" s="47" t="s">
        <v>18</v>
      </c>
      <c r="E160" s="152">
        <v>324127.09000000003</v>
      </c>
      <c r="F160" s="85">
        <v>324127.09000000003</v>
      </c>
      <c r="G160" s="107"/>
    </row>
    <row r="161" spans="1:7" s="3" customFormat="1" x14ac:dyDescent="0.25">
      <c r="A161" s="46" t="s">
        <v>309</v>
      </c>
      <c r="B161" s="47" t="s">
        <v>310</v>
      </c>
      <c r="C161" s="47" t="s">
        <v>127</v>
      </c>
      <c r="D161" s="47" t="s">
        <v>6</v>
      </c>
      <c r="E161" s="152">
        <f t="shared" ref="E161:F165" si="6">E162</f>
        <v>3387.08</v>
      </c>
      <c r="F161" s="85">
        <f t="shared" si="6"/>
        <v>3387.08</v>
      </c>
      <c r="G161" s="107"/>
    </row>
    <row r="162" spans="1:7" s="3" customFormat="1" ht="18" customHeight="1" x14ac:dyDescent="0.25">
      <c r="A162" s="46" t="s">
        <v>133</v>
      </c>
      <c r="B162" s="47" t="s">
        <v>310</v>
      </c>
      <c r="C162" s="47" t="s">
        <v>128</v>
      </c>
      <c r="D162" s="47" t="s">
        <v>6</v>
      </c>
      <c r="E162" s="152">
        <f t="shared" si="6"/>
        <v>3387.08</v>
      </c>
      <c r="F162" s="85">
        <f t="shared" si="6"/>
        <v>3387.08</v>
      </c>
      <c r="G162" s="107"/>
    </row>
    <row r="163" spans="1:7" s="3" customFormat="1" ht="21" customHeight="1" x14ac:dyDescent="0.25">
      <c r="A163" s="46" t="s">
        <v>293</v>
      </c>
      <c r="B163" s="47" t="s">
        <v>310</v>
      </c>
      <c r="C163" s="47" t="s">
        <v>292</v>
      </c>
      <c r="D163" s="47" t="s">
        <v>6</v>
      </c>
      <c r="E163" s="152">
        <f t="shared" si="6"/>
        <v>3387.08</v>
      </c>
      <c r="F163" s="85">
        <f t="shared" si="6"/>
        <v>3387.08</v>
      </c>
      <c r="G163" s="107"/>
    </row>
    <row r="164" spans="1:7" s="3" customFormat="1" ht="93" customHeight="1" x14ac:dyDescent="0.25">
      <c r="A164" s="29" t="s">
        <v>409</v>
      </c>
      <c r="B164" s="47" t="s">
        <v>310</v>
      </c>
      <c r="C164" s="47" t="s">
        <v>408</v>
      </c>
      <c r="D164" s="47" t="s">
        <v>6</v>
      </c>
      <c r="E164" s="152">
        <f t="shared" si="6"/>
        <v>3387.08</v>
      </c>
      <c r="F164" s="85">
        <f t="shared" si="6"/>
        <v>3387.08</v>
      </c>
      <c r="G164" s="107"/>
    </row>
    <row r="165" spans="1:7" s="3" customFormat="1" ht="18.75" customHeight="1" x14ac:dyDescent="0.25">
      <c r="A165" s="46" t="s">
        <v>15</v>
      </c>
      <c r="B165" s="47" t="s">
        <v>310</v>
      </c>
      <c r="C165" s="47" t="s">
        <v>408</v>
      </c>
      <c r="D165" s="47" t="s">
        <v>16</v>
      </c>
      <c r="E165" s="152">
        <f t="shared" si="6"/>
        <v>3387.08</v>
      </c>
      <c r="F165" s="85">
        <f t="shared" si="6"/>
        <v>3387.08</v>
      </c>
      <c r="G165" s="107"/>
    </row>
    <row r="166" spans="1:7" s="3" customFormat="1" ht="37.5" x14ac:dyDescent="0.25">
      <c r="A166" s="46" t="s">
        <v>17</v>
      </c>
      <c r="B166" s="47" t="s">
        <v>310</v>
      </c>
      <c r="C166" s="47" t="s">
        <v>408</v>
      </c>
      <c r="D166" s="47" t="s">
        <v>18</v>
      </c>
      <c r="E166" s="152">
        <v>3387.08</v>
      </c>
      <c r="F166" s="85">
        <v>3387.08</v>
      </c>
      <c r="G166" s="107"/>
    </row>
    <row r="167" spans="1:7" s="3" customFormat="1" x14ac:dyDescent="0.25">
      <c r="A167" s="46" t="s">
        <v>50</v>
      </c>
      <c r="B167" s="47" t="s">
        <v>51</v>
      </c>
      <c r="C167" s="47" t="s">
        <v>127</v>
      </c>
      <c r="D167" s="47" t="s">
        <v>6</v>
      </c>
      <c r="E167" s="152">
        <f>E168</f>
        <v>12588000</v>
      </c>
      <c r="F167" s="85">
        <f>F168</f>
        <v>12588000</v>
      </c>
      <c r="G167" s="106"/>
    </row>
    <row r="168" spans="1:7" s="3" customFormat="1" ht="57.75" customHeight="1" x14ac:dyDescent="0.25">
      <c r="A168" s="79" t="s">
        <v>356</v>
      </c>
      <c r="B168" s="62" t="s">
        <v>51</v>
      </c>
      <c r="C168" s="62" t="s">
        <v>357</v>
      </c>
      <c r="D168" s="62" t="s">
        <v>6</v>
      </c>
      <c r="E168" s="152">
        <f>E169</f>
        <v>12588000</v>
      </c>
      <c r="F168" s="85">
        <f>F169</f>
        <v>12588000</v>
      </c>
      <c r="G168" s="106"/>
    </row>
    <row r="169" spans="1:7" s="3" customFormat="1" ht="37.5" x14ac:dyDescent="0.25">
      <c r="A169" s="46" t="s">
        <v>358</v>
      </c>
      <c r="B169" s="47" t="s">
        <v>51</v>
      </c>
      <c r="C169" s="47" t="s">
        <v>359</v>
      </c>
      <c r="D169" s="47" t="s">
        <v>6</v>
      </c>
      <c r="E169" s="152">
        <f>E170+E173</f>
        <v>12588000</v>
      </c>
      <c r="F169" s="85">
        <f>F170+F173</f>
        <v>12588000</v>
      </c>
      <c r="G169" s="106"/>
    </row>
    <row r="170" spans="1:7" s="3" customFormat="1" ht="56.25" x14ac:dyDescent="0.25">
      <c r="A170" s="82" t="s">
        <v>360</v>
      </c>
      <c r="B170" s="47" t="s">
        <v>51</v>
      </c>
      <c r="C170" s="47" t="s">
        <v>361</v>
      </c>
      <c r="D170" s="47" t="s">
        <v>6</v>
      </c>
      <c r="E170" s="152">
        <f>E171</f>
        <v>12488000</v>
      </c>
      <c r="F170" s="85">
        <f>F171</f>
        <v>12488000</v>
      </c>
      <c r="G170" s="106"/>
    </row>
    <row r="171" spans="1:7" s="3" customFormat="1" ht="18" customHeight="1" x14ac:dyDescent="0.25">
      <c r="A171" s="46" t="s">
        <v>15</v>
      </c>
      <c r="B171" s="47" t="s">
        <v>51</v>
      </c>
      <c r="C171" s="47" t="s">
        <v>361</v>
      </c>
      <c r="D171" s="47" t="s">
        <v>16</v>
      </c>
      <c r="E171" s="152">
        <f>E172</f>
        <v>12488000</v>
      </c>
      <c r="F171" s="85">
        <f>F172</f>
        <v>12488000</v>
      </c>
      <c r="G171" s="106"/>
    </row>
    <row r="172" spans="1:7" s="3" customFormat="1" ht="37.5" x14ac:dyDescent="0.25">
      <c r="A172" s="46" t="s">
        <v>17</v>
      </c>
      <c r="B172" s="47" t="s">
        <v>51</v>
      </c>
      <c r="C172" s="47" t="s">
        <v>361</v>
      </c>
      <c r="D172" s="47" t="s">
        <v>18</v>
      </c>
      <c r="E172" s="152">
        <v>12488000</v>
      </c>
      <c r="F172" s="85">
        <v>12488000</v>
      </c>
      <c r="G172" s="106"/>
    </row>
    <row r="173" spans="1:7" s="3" customFormat="1" ht="39" customHeight="1" x14ac:dyDescent="0.25">
      <c r="A173" s="46" t="s">
        <v>296</v>
      </c>
      <c r="B173" s="47" t="s">
        <v>51</v>
      </c>
      <c r="C173" s="47" t="s">
        <v>435</v>
      </c>
      <c r="D173" s="47" t="s">
        <v>6</v>
      </c>
      <c r="E173" s="152">
        <f>E174</f>
        <v>100000</v>
      </c>
      <c r="F173" s="85">
        <f>F174</f>
        <v>100000</v>
      </c>
      <c r="G173" s="106"/>
    </row>
    <row r="174" spans="1:7" s="3" customFormat="1" ht="18" customHeight="1" x14ac:dyDescent="0.25">
      <c r="A174" s="46" t="s">
        <v>15</v>
      </c>
      <c r="B174" s="47" t="s">
        <v>51</v>
      </c>
      <c r="C174" s="47" t="s">
        <v>435</v>
      </c>
      <c r="D174" s="47" t="s">
        <v>16</v>
      </c>
      <c r="E174" s="152">
        <f>E175</f>
        <v>100000</v>
      </c>
      <c r="F174" s="85">
        <f>F175</f>
        <v>100000</v>
      </c>
      <c r="G174" s="106"/>
    </row>
    <row r="175" spans="1:7" s="3" customFormat="1" ht="39" customHeight="1" x14ac:dyDescent="0.25">
      <c r="A175" s="46" t="s">
        <v>17</v>
      </c>
      <c r="B175" s="47" t="s">
        <v>51</v>
      </c>
      <c r="C175" s="47" t="s">
        <v>435</v>
      </c>
      <c r="D175" s="47" t="s">
        <v>18</v>
      </c>
      <c r="E175" s="152">
        <v>100000</v>
      </c>
      <c r="F175" s="85">
        <v>100000</v>
      </c>
      <c r="G175" s="106"/>
    </row>
    <row r="176" spans="1:7" s="3" customFormat="1" x14ac:dyDescent="0.25">
      <c r="A176" s="46" t="s">
        <v>53</v>
      </c>
      <c r="B176" s="47" t="s">
        <v>54</v>
      </c>
      <c r="C176" s="47" t="s">
        <v>127</v>
      </c>
      <c r="D176" s="47" t="s">
        <v>6</v>
      </c>
      <c r="E176" s="152">
        <f>E177</f>
        <v>620000</v>
      </c>
      <c r="F176" s="85">
        <f>F177</f>
        <v>620000</v>
      </c>
      <c r="G176" s="106"/>
    </row>
    <row r="177" spans="1:8" s="3" customFormat="1" ht="59.25" customHeight="1" x14ac:dyDescent="0.25">
      <c r="A177" s="79" t="s">
        <v>413</v>
      </c>
      <c r="B177" s="62" t="s">
        <v>54</v>
      </c>
      <c r="C177" s="62" t="s">
        <v>362</v>
      </c>
      <c r="D177" s="62" t="s">
        <v>6</v>
      </c>
      <c r="E177" s="152">
        <f>E178+E182</f>
        <v>620000</v>
      </c>
      <c r="F177" s="85">
        <f>F178+F182</f>
        <v>620000</v>
      </c>
      <c r="G177" s="106"/>
    </row>
    <row r="178" spans="1:8" s="3" customFormat="1" ht="18" customHeight="1" x14ac:dyDescent="0.25">
      <c r="A178" s="46" t="s">
        <v>410</v>
      </c>
      <c r="B178" s="47" t="s">
        <v>54</v>
      </c>
      <c r="C178" s="47" t="s">
        <v>363</v>
      </c>
      <c r="D178" s="47" t="s">
        <v>6</v>
      </c>
      <c r="E178" s="152">
        <f t="shared" ref="E178:F180" si="7">E179</f>
        <v>300000</v>
      </c>
      <c r="F178" s="85">
        <f t="shared" si="7"/>
        <v>300000</v>
      </c>
      <c r="G178" s="106"/>
    </row>
    <row r="179" spans="1:8" s="3" customFormat="1" x14ac:dyDescent="0.25">
      <c r="A179" s="46" t="s">
        <v>364</v>
      </c>
      <c r="B179" s="47" t="s">
        <v>54</v>
      </c>
      <c r="C179" s="47" t="s">
        <v>365</v>
      </c>
      <c r="D179" s="47" t="s">
        <v>6</v>
      </c>
      <c r="E179" s="152">
        <f t="shared" si="7"/>
        <v>300000</v>
      </c>
      <c r="F179" s="85">
        <f t="shared" si="7"/>
        <v>300000</v>
      </c>
      <c r="G179" s="106"/>
    </row>
    <row r="180" spans="1:8" s="3" customFormat="1" ht="18" customHeight="1" x14ac:dyDescent="0.25">
      <c r="A180" s="46" t="s">
        <v>15</v>
      </c>
      <c r="B180" s="47" t="s">
        <v>54</v>
      </c>
      <c r="C180" s="47" t="s">
        <v>365</v>
      </c>
      <c r="D180" s="47" t="s">
        <v>16</v>
      </c>
      <c r="E180" s="152">
        <f t="shared" si="7"/>
        <v>300000</v>
      </c>
      <c r="F180" s="85">
        <f t="shared" si="7"/>
        <v>300000</v>
      </c>
      <c r="G180" s="106"/>
    </row>
    <row r="181" spans="1:8" s="3" customFormat="1" ht="37.5" x14ac:dyDescent="0.25">
      <c r="A181" s="46" t="s">
        <v>17</v>
      </c>
      <c r="B181" s="47" t="s">
        <v>54</v>
      </c>
      <c r="C181" s="47" t="s">
        <v>365</v>
      </c>
      <c r="D181" s="47" t="s">
        <v>18</v>
      </c>
      <c r="E181" s="152">
        <v>300000</v>
      </c>
      <c r="F181" s="85">
        <v>300000</v>
      </c>
      <c r="G181" s="106"/>
    </row>
    <row r="182" spans="1:8" s="3" customFormat="1" ht="37.5" x14ac:dyDescent="0.25">
      <c r="A182" s="49" t="s">
        <v>412</v>
      </c>
      <c r="B182" s="47" t="s">
        <v>54</v>
      </c>
      <c r="C182" s="47" t="s">
        <v>411</v>
      </c>
      <c r="D182" s="47" t="s">
        <v>6</v>
      </c>
      <c r="E182" s="152">
        <f t="shared" ref="E182:F184" si="8">E183</f>
        <v>320000</v>
      </c>
      <c r="F182" s="85">
        <f t="shared" si="8"/>
        <v>320000</v>
      </c>
      <c r="G182" s="106"/>
    </row>
    <row r="183" spans="1:8" s="3" customFormat="1" x14ac:dyDescent="0.25">
      <c r="A183" s="46" t="s">
        <v>366</v>
      </c>
      <c r="B183" s="47" t="s">
        <v>54</v>
      </c>
      <c r="C183" s="47" t="s">
        <v>451</v>
      </c>
      <c r="D183" s="47" t="s">
        <v>6</v>
      </c>
      <c r="E183" s="152">
        <f t="shared" si="8"/>
        <v>320000</v>
      </c>
      <c r="F183" s="85">
        <f t="shared" si="8"/>
        <v>320000</v>
      </c>
      <c r="G183" s="106"/>
    </row>
    <row r="184" spans="1:8" s="3" customFormat="1" ht="18" customHeight="1" x14ac:dyDescent="0.25">
      <c r="A184" s="46" t="s">
        <v>15</v>
      </c>
      <c r="B184" s="47" t="s">
        <v>54</v>
      </c>
      <c r="C184" s="47" t="s">
        <v>451</v>
      </c>
      <c r="D184" s="47" t="s">
        <v>16</v>
      </c>
      <c r="E184" s="152">
        <f t="shared" si="8"/>
        <v>320000</v>
      </c>
      <c r="F184" s="85">
        <f t="shared" si="8"/>
        <v>320000</v>
      </c>
      <c r="G184" s="106"/>
    </row>
    <row r="185" spans="1:8" s="3" customFormat="1" ht="37.5" x14ac:dyDescent="0.25">
      <c r="A185" s="46" t="s">
        <v>17</v>
      </c>
      <c r="B185" s="47" t="s">
        <v>54</v>
      </c>
      <c r="C185" s="47" t="s">
        <v>451</v>
      </c>
      <c r="D185" s="47" t="s">
        <v>18</v>
      </c>
      <c r="E185" s="152">
        <v>320000</v>
      </c>
      <c r="F185" s="85">
        <v>320000</v>
      </c>
      <c r="G185" s="106"/>
    </row>
    <row r="186" spans="1:8" outlineLevel="1" x14ac:dyDescent="0.25">
      <c r="A186" s="44" t="s">
        <v>55</v>
      </c>
      <c r="B186" s="45" t="s">
        <v>56</v>
      </c>
      <c r="C186" s="45" t="s">
        <v>127</v>
      </c>
      <c r="D186" s="45" t="s">
        <v>6</v>
      </c>
      <c r="E186" s="151">
        <f>E187+E198+E213+E247</f>
        <v>29804370.300000001</v>
      </c>
      <c r="F186" s="89">
        <f>F187+F198+F213+F247</f>
        <v>29804370.300000001</v>
      </c>
      <c r="G186" s="107">
        <f>'прил 12'!F504</f>
        <v>29804370.300000001</v>
      </c>
      <c r="H186" s="107">
        <f>'прил 12'!G504</f>
        <v>29804370.300000001</v>
      </c>
    </row>
    <row r="187" spans="1:8" ht="19.5" customHeight="1" outlineLevel="2" x14ac:dyDescent="0.25">
      <c r="A187" s="46" t="s">
        <v>57</v>
      </c>
      <c r="B187" s="47" t="s">
        <v>58</v>
      </c>
      <c r="C187" s="47" t="s">
        <v>127</v>
      </c>
      <c r="D187" s="47" t="s">
        <v>6</v>
      </c>
      <c r="E187" s="152">
        <f>E188+E193</f>
        <v>670000</v>
      </c>
      <c r="F187" s="152">
        <f>F188+F193</f>
        <v>670000</v>
      </c>
      <c r="G187" s="107"/>
    </row>
    <row r="188" spans="1:8" ht="38.25" customHeight="1" outlineLevel="2" x14ac:dyDescent="0.25">
      <c r="A188" s="79" t="s">
        <v>666</v>
      </c>
      <c r="B188" s="62" t="s">
        <v>58</v>
      </c>
      <c r="C188" s="62" t="s">
        <v>353</v>
      </c>
      <c r="D188" s="62" t="s">
        <v>6</v>
      </c>
      <c r="E188" s="152">
        <f t="shared" ref="E188:F191" si="9">E189</f>
        <v>500000</v>
      </c>
      <c r="F188" s="85">
        <f t="shared" si="9"/>
        <v>500000</v>
      </c>
      <c r="G188" s="107"/>
    </row>
    <row r="189" spans="1:8" ht="37.5" outlineLevel="2" x14ac:dyDescent="0.25">
      <c r="A189" s="46" t="s">
        <v>367</v>
      </c>
      <c r="B189" s="47" t="s">
        <v>58</v>
      </c>
      <c r="C189" s="47" t="s">
        <v>354</v>
      </c>
      <c r="D189" s="47" t="s">
        <v>6</v>
      </c>
      <c r="E189" s="152">
        <f t="shared" si="9"/>
        <v>500000</v>
      </c>
      <c r="F189" s="85">
        <f t="shared" si="9"/>
        <v>500000</v>
      </c>
      <c r="G189" s="107"/>
    </row>
    <row r="190" spans="1:8" ht="19.5" customHeight="1" outlineLevel="2" x14ac:dyDescent="0.25">
      <c r="A190" s="46" t="s">
        <v>368</v>
      </c>
      <c r="B190" s="47" t="s">
        <v>58</v>
      </c>
      <c r="C190" s="47" t="s">
        <v>369</v>
      </c>
      <c r="D190" s="47" t="s">
        <v>6</v>
      </c>
      <c r="E190" s="152">
        <f t="shared" si="9"/>
        <v>500000</v>
      </c>
      <c r="F190" s="85">
        <f t="shared" si="9"/>
        <v>500000</v>
      </c>
      <c r="G190" s="107"/>
    </row>
    <row r="191" spans="1:8" ht="18" customHeight="1" outlineLevel="2" x14ac:dyDescent="0.25">
      <c r="A191" s="46" t="s">
        <v>15</v>
      </c>
      <c r="B191" s="47" t="s">
        <v>58</v>
      </c>
      <c r="C191" s="47" t="s">
        <v>369</v>
      </c>
      <c r="D191" s="47" t="s">
        <v>16</v>
      </c>
      <c r="E191" s="152">
        <f t="shared" si="9"/>
        <v>500000</v>
      </c>
      <c r="F191" s="85">
        <f t="shared" si="9"/>
        <v>500000</v>
      </c>
      <c r="G191" s="107"/>
    </row>
    <row r="192" spans="1:8" ht="37.5" outlineLevel="4" x14ac:dyDescent="0.25">
      <c r="A192" s="46" t="s">
        <v>17</v>
      </c>
      <c r="B192" s="47" t="s">
        <v>58</v>
      </c>
      <c r="C192" s="47" t="s">
        <v>369</v>
      </c>
      <c r="D192" s="47" t="s">
        <v>18</v>
      </c>
      <c r="E192" s="152">
        <v>500000</v>
      </c>
      <c r="F192" s="85">
        <v>500000</v>
      </c>
      <c r="G192" s="107"/>
    </row>
    <row r="193" spans="1:7" ht="19.5" customHeight="1" outlineLevel="4" x14ac:dyDescent="0.25">
      <c r="A193" s="46" t="s">
        <v>133</v>
      </c>
      <c r="B193" s="47" t="s">
        <v>58</v>
      </c>
      <c r="C193" s="47" t="s">
        <v>128</v>
      </c>
      <c r="D193" s="47" t="s">
        <v>6</v>
      </c>
      <c r="E193" s="152">
        <f t="shared" ref="E193:F196" si="10">E194</f>
        <v>170000</v>
      </c>
      <c r="F193" s="152">
        <f t="shared" si="10"/>
        <v>170000</v>
      </c>
      <c r="G193" s="107"/>
    </row>
    <row r="194" spans="1:7" outlineLevel="4" x14ac:dyDescent="0.25">
      <c r="A194" s="46" t="s">
        <v>293</v>
      </c>
      <c r="B194" s="47" t="s">
        <v>58</v>
      </c>
      <c r="C194" s="47" t="s">
        <v>292</v>
      </c>
      <c r="D194" s="47" t="s">
        <v>6</v>
      </c>
      <c r="E194" s="152">
        <f t="shared" si="10"/>
        <v>170000</v>
      </c>
      <c r="F194" s="152">
        <f t="shared" si="10"/>
        <v>170000</v>
      </c>
      <c r="G194" s="107"/>
    </row>
    <row r="195" spans="1:7" ht="56.25" outlineLevel="4" x14ac:dyDescent="0.25">
      <c r="A195" s="29" t="s">
        <v>405</v>
      </c>
      <c r="B195" s="47" t="s">
        <v>58</v>
      </c>
      <c r="C195" s="47" t="s">
        <v>605</v>
      </c>
      <c r="D195" s="47" t="s">
        <v>6</v>
      </c>
      <c r="E195" s="152">
        <f t="shared" si="10"/>
        <v>170000</v>
      </c>
      <c r="F195" s="152">
        <f t="shared" si="10"/>
        <v>170000</v>
      </c>
      <c r="G195" s="107"/>
    </row>
    <row r="196" spans="1:7" ht="37.5" outlineLevel="4" x14ac:dyDescent="0.25">
      <c r="A196" s="46" t="s">
        <v>15</v>
      </c>
      <c r="B196" s="47" t="s">
        <v>58</v>
      </c>
      <c r="C196" s="47" t="s">
        <v>605</v>
      </c>
      <c r="D196" s="47" t="s">
        <v>16</v>
      </c>
      <c r="E196" s="152">
        <f t="shared" si="10"/>
        <v>170000</v>
      </c>
      <c r="F196" s="152">
        <f t="shared" si="10"/>
        <v>170000</v>
      </c>
      <c r="G196" s="107"/>
    </row>
    <row r="197" spans="1:7" ht="37.5" outlineLevel="4" x14ac:dyDescent="0.25">
      <c r="A197" s="46" t="s">
        <v>17</v>
      </c>
      <c r="B197" s="47" t="s">
        <v>58</v>
      </c>
      <c r="C197" s="47" t="s">
        <v>605</v>
      </c>
      <c r="D197" s="47" t="s">
        <v>18</v>
      </c>
      <c r="E197" s="152">
        <v>170000</v>
      </c>
      <c r="F197" s="85">
        <v>170000</v>
      </c>
      <c r="G197" s="107"/>
    </row>
    <row r="198" spans="1:7" outlineLevel="5" x14ac:dyDescent="0.25">
      <c r="A198" s="46" t="s">
        <v>59</v>
      </c>
      <c r="B198" s="47" t="s">
        <v>60</v>
      </c>
      <c r="C198" s="47" t="s">
        <v>127</v>
      </c>
      <c r="D198" s="47" t="s">
        <v>6</v>
      </c>
      <c r="E198" s="152">
        <f>E199</f>
        <v>2075000</v>
      </c>
      <c r="F198" s="85">
        <f>F199</f>
        <v>2075000</v>
      </c>
      <c r="G198" s="107"/>
    </row>
    <row r="199" spans="1:7" ht="39.75" customHeight="1" outlineLevel="6" x14ac:dyDescent="0.25">
      <c r="A199" s="79" t="s">
        <v>370</v>
      </c>
      <c r="B199" s="62" t="s">
        <v>60</v>
      </c>
      <c r="C199" s="62" t="s">
        <v>135</v>
      </c>
      <c r="D199" s="62" t="s">
        <v>6</v>
      </c>
      <c r="E199" s="152">
        <f>E200</f>
        <v>2075000</v>
      </c>
      <c r="F199" s="152">
        <f>F200</f>
        <v>2075000</v>
      </c>
      <c r="G199" s="107"/>
    </row>
    <row r="200" spans="1:7" ht="36.75" customHeight="1" outlineLevel="4" x14ac:dyDescent="0.25">
      <c r="A200" s="46" t="s">
        <v>371</v>
      </c>
      <c r="B200" s="47" t="s">
        <v>60</v>
      </c>
      <c r="C200" s="47" t="s">
        <v>372</v>
      </c>
      <c r="D200" s="47" t="s">
        <v>6</v>
      </c>
      <c r="E200" s="152">
        <f>E201+E204+E207+E210</f>
        <v>2075000</v>
      </c>
      <c r="F200" s="152">
        <f>F201+F204+F207+F210</f>
        <v>2075000</v>
      </c>
      <c r="G200" s="107"/>
    </row>
    <row r="201" spans="1:7" ht="76.5" customHeight="1" outlineLevel="5" x14ac:dyDescent="0.25">
      <c r="A201" s="50" t="s">
        <v>61</v>
      </c>
      <c r="B201" s="47" t="s">
        <v>60</v>
      </c>
      <c r="C201" s="47" t="s">
        <v>373</v>
      </c>
      <c r="D201" s="47" t="s">
        <v>6</v>
      </c>
      <c r="E201" s="152">
        <f>E202</f>
        <v>1000000</v>
      </c>
      <c r="F201" s="152">
        <f>F202</f>
        <v>1000000</v>
      </c>
      <c r="G201" s="107"/>
    </row>
    <row r="202" spans="1:7" ht="18" customHeight="1" outlineLevel="6" x14ac:dyDescent="0.25">
      <c r="A202" s="46" t="s">
        <v>15</v>
      </c>
      <c r="B202" s="47" t="s">
        <v>60</v>
      </c>
      <c r="C202" s="47" t="s">
        <v>373</v>
      </c>
      <c r="D202" s="47" t="s">
        <v>16</v>
      </c>
      <c r="E202" s="152">
        <f>E203</f>
        <v>1000000</v>
      </c>
      <c r="F202" s="85">
        <f>F203</f>
        <v>1000000</v>
      </c>
      <c r="G202" s="107"/>
    </row>
    <row r="203" spans="1:7" s="3" customFormat="1" ht="37.5" x14ac:dyDescent="0.25">
      <c r="A203" s="46" t="s">
        <v>17</v>
      </c>
      <c r="B203" s="47" t="s">
        <v>60</v>
      </c>
      <c r="C203" s="47" t="s">
        <v>373</v>
      </c>
      <c r="D203" s="47" t="s">
        <v>18</v>
      </c>
      <c r="E203" s="152">
        <v>1000000</v>
      </c>
      <c r="F203" s="85">
        <v>1000000</v>
      </c>
      <c r="G203" s="107"/>
    </row>
    <row r="204" spans="1:7" ht="39.75" customHeight="1" outlineLevel="1" x14ac:dyDescent="0.25">
      <c r="A204" s="46" t="s">
        <v>252</v>
      </c>
      <c r="B204" s="47" t="s">
        <v>60</v>
      </c>
      <c r="C204" s="47" t="s">
        <v>374</v>
      </c>
      <c r="D204" s="47" t="s">
        <v>6</v>
      </c>
      <c r="E204" s="152">
        <f>E205</f>
        <v>500000</v>
      </c>
      <c r="F204" s="85">
        <f>F205</f>
        <v>500000</v>
      </c>
      <c r="G204" s="107"/>
    </row>
    <row r="205" spans="1:7" ht="20.25" customHeight="1" outlineLevel="2" x14ac:dyDescent="0.25">
      <c r="A205" s="46" t="s">
        <v>19</v>
      </c>
      <c r="B205" s="47" t="s">
        <v>60</v>
      </c>
      <c r="C205" s="47" t="s">
        <v>374</v>
      </c>
      <c r="D205" s="47" t="s">
        <v>20</v>
      </c>
      <c r="E205" s="152">
        <f>E206</f>
        <v>500000</v>
      </c>
      <c r="F205" s="85">
        <f>F206</f>
        <v>500000</v>
      </c>
      <c r="G205" s="107"/>
    </row>
    <row r="206" spans="1:7" ht="39" customHeight="1" outlineLevel="3" x14ac:dyDescent="0.25">
      <c r="A206" s="46" t="s">
        <v>48</v>
      </c>
      <c r="B206" s="47" t="s">
        <v>60</v>
      </c>
      <c r="C206" s="47" t="s">
        <v>374</v>
      </c>
      <c r="D206" s="47" t="s">
        <v>49</v>
      </c>
      <c r="E206" s="152">
        <v>500000</v>
      </c>
      <c r="F206" s="85">
        <v>500000</v>
      </c>
      <c r="G206" s="107"/>
    </row>
    <row r="207" spans="1:7" ht="37.5" outlineLevel="4" x14ac:dyDescent="0.25">
      <c r="A207" s="46" t="s">
        <v>265</v>
      </c>
      <c r="B207" s="47" t="s">
        <v>60</v>
      </c>
      <c r="C207" s="47" t="s">
        <v>375</v>
      </c>
      <c r="D207" s="47" t="s">
        <v>6</v>
      </c>
      <c r="E207" s="152">
        <f>E208</f>
        <v>500000</v>
      </c>
      <c r="F207" s="85">
        <f>F208</f>
        <v>500000</v>
      </c>
      <c r="G207" s="107"/>
    </row>
    <row r="208" spans="1:7" ht="17.25" customHeight="1" outlineLevel="5" x14ac:dyDescent="0.25">
      <c r="A208" s="46" t="s">
        <v>19</v>
      </c>
      <c r="B208" s="47" t="s">
        <v>60</v>
      </c>
      <c r="C208" s="47" t="s">
        <v>375</v>
      </c>
      <c r="D208" s="47" t="s">
        <v>20</v>
      </c>
      <c r="E208" s="152">
        <f>E209</f>
        <v>500000</v>
      </c>
      <c r="F208" s="85">
        <f>F209</f>
        <v>500000</v>
      </c>
      <c r="G208" s="107"/>
    </row>
    <row r="209" spans="1:7" ht="39" customHeight="1" outlineLevel="6" x14ac:dyDescent="0.25">
      <c r="A209" s="46" t="s">
        <v>48</v>
      </c>
      <c r="B209" s="47" t="s">
        <v>60</v>
      </c>
      <c r="C209" s="47" t="s">
        <v>375</v>
      </c>
      <c r="D209" s="47" t="s">
        <v>49</v>
      </c>
      <c r="E209" s="152">
        <v>500000</v>
      </c>
      <c r="F209" s="85">
        <v>500000</v>
      </c>
      <c r="G209" s="107"/>
    </row>
    <row r="210" spans="1:7" ht="56.25" customHeight="1" outlineLevel="6" x14ac:dyDescent="0.25">
      <c r="A210" s="46" t="s">
        <v>266</v>
      </c>
      <c r="B210" s="47" t="s">
        <v>60</v>
      </c>
      <c r="C210" s="47" t="s">
        <v>415</v>
      </c>
      <c r="D210" s="47" t="s">
        <v>6</v>
      </c>
      <c r="E210" s="152">
        <f>E211</f>
        <v>75000</v>
      </c>
      <c r="F210" s="152">
        <f>F211</f>
        <v>75000</v>
      </c>
      <c r="G210" s="107"/>
    </row>
    <row r="211" spans="1:7" ht="21" customHeight="1" outlineLevel="6" x14ac:dyDescent="0.25">
      <c r="A211" s="46" t="s">
        <v>15</v>
      </c>
      <c r="B211" s="47" t="s">
        <v>60</v>
      </c>
      <c r="C211" s="47" t="s">
        <v>415</v>
      </c>
      <c r="D211" s="47" t="s">
        <v>16</v>
      </c>
      <c r="E211" s="152">
        <f>E212</f>
        <v>75000</v>
      </c>
      <c r="F211" s="152">
        <f>F212</f>
        <v>75000</v>
      </c>
      <c r="G211" s="107"/>
    </row>
    <row r="212" spans="1:7" ht="37.5" outlineLevel="6" x14ac:dyDescent="0.25">
      <c r="A212" s="46" t="s">
        <v>17</v>
      </c>
      <c r="B212" s="47" t="s">
        <v>60</v>
      </c>
      <c r="C212" s="47" t="s">
        <v>415</v>
      </c>
      <c r="D212" s="47" t="s">
        <v>18</v>
      </c>
      <c r="E212" s="152">
        <v>75000</v>
      </c>
      <c r="F212" s="85">
        <v>75000</v>
      </c>
      <c r="G212" s="107"/>
    </row>
    <row r="213" spans="1:7" outlineLevel="1" x14ac:dyDescent="0.25">
      <c r="A213" s="46" t="s">
        <v>62</v>
      </c>
      <c r="B213" s="47" t="s">
        <v>63</v>
      </c>
      <c r="C213" s="47" t="s">
        <v>127</v>
      </c>
      <c r="D213" s="47" t="s">
        <v>6</v>
      </c>
      <c r="E213" s="152">
        <f>E214+E222+E233</f>
        <v>26909370.300000001</v>
      </c>
      <c r="F213" s="152">
        <f>F214+F222+F233</f>
        <v>26909370.300000001</v>
      </c>
      <c r="G213" s="107"/>
    </row>
    <row r="214" spans="1:7" ht="37.5" customHeight="1" outlineLevel="2" x14ac:dyDescent="0.25">
      <c r="A214" s="79" t="s">
        <v>370</v>
      </c>
      <c r="B214" s="62" t="s">
        <v>63</v>
      </c>
      <c r="C214" s="62" t="s">
        <v>135</v>
      </c>
      <c r="D214" s="62" t="s">
        <v>6</v>
      </c>
      <c r="E214" s="152">
        <f>E215</f>
        <v>550000</v>
      </c>
      <c r="F214" s="85">
        <f t="shared" ref="E214:F220" si="11">F215</f>
        <v>550000</v>
      </c>
      <c r="G214" s="107"/>
    </row>
    <row r="215" spans="1:7" ht="19.5" customHeight="1" outlineLevel="3" x14ac:dyDescent="0.25">
      <c r="A215" s="46" t="s">
        <v>376</v>
      </c>
      <c r="B215" s="47" t="s">
        <v>63</v>
      </c>
      <c r="C215" s="47" t="s">
        <v>234</v>
      </c>
      <c r="D215" s="47" t="s">
        <v>6</v>
      </c>
      <c r="E215" s="152">
        <f>E216+E219</f>
        <v>550000</v>
      </c>
      <c r="F215" s="152">
        <f>F216+F219</f>
        <v>550000</v>
      </c>
      <c r="G215" s="107"/>
    </row>
    <row r="216" spans="1:7" ht="19.5" customHeight="1" outlineLevel="3" x14ac:dyDescent="0.25">
      <c r="A216" s="46" t="s">
        <v>382</v>
      </c>
      <c r="B216" s="47" t="s">
        <v>63</v>
      </c>
      <c r="C216" s="47" t="s">
        <v>514</v>
      </c>
      <c r="D216" s="47" t="s">
        <v>6</v>
      </c>
      <c r="E216" s="152">
        <f>E217</f>
        <v>200000</v>
      </c>
      <c r="F216" s="152">
        <f>F217</f>
        <v>200000</v>
      </c>
      <c r="G216" s="107"/>
    </row>
    <row r="217" spans="1:7" ht="19.5" customHeight="1" outlineLevel="3" x14ac:dyDescent="0.25">
      <c r="A217" s="48" t="s">
        <v>15</v>
      </c>
      <c r="B217" s="47" t="s">
        <v>63</v>
      </c>
      <c r="C217" s="47" t="s">
        <v>514</v>
      </c>
      <c r="D217" s="47" t="s">
        <v>16</v>
      </c>
      <c r="E217" s="152">
        <f>E218</f>
        <v>200000</v>
      </c>
      <c r="F217" s="152">
        <f>F218</f>
        <v>200000</v>
      </c>
      <c r="G217" s="107"/>
    </row>
    <row r="218" spans="1:7" ht="37.5" outlineLevel="3" x14ac:dyDescent="0.25">
      <c r="A218" s="48" t="s">
        <v>17</v>
      </c>
      <c r="B218" s="47" t="s">
        <v>63</v>
      </c>
      <c r="C218" s="47" t="s">
        <v>514</v>
      </c>
      <c r="D218" s="47" t="s">
        <v>18</v>
      </c>
      <c r="E218" s="152">
        <v>200000</v>
      </c>
      <c r="F218" s="85">
        <v>200000</v>
      </c>
      <c r="G218" s="107"/>
    </row>
    <row r="219" spans="1:7" ht="18" customHeight="1" outlineLevel="4" x14ac:dyDescent="0.25">
      <c r="A219" s="50" t="s">
        <v>64</v>
      </c>
      <c r="B219" s="47" t="s">
        <v>63</v>
      </c>
      <c r="C219" s="47" t="s">
        <v>377</v>
      </c>
      <c r="D219" s="47" t="s">
        <v>6</v>
      </c>
      <c r="E219" s="152">
        <f t="shared" si="11"/>
        <v>350000</v>
      </c>
      <c r="F219" s="85">
        <f t="shared" si="11"/>
        <v>350000</v>
      </c>
      <c r="G219" s="107"/>
    </row>
    <row r="220" spans="1:7" ht="18" customHeight="1" outlineLevel="5" x14ac:dyDescent="0.25">
      <c r="A220" s="46" t="s">
        <v>15</v>
      </c>
      <c r="B220" s="47" t="s">
        <v>63</v>
      </c>
      <c r="C220" s="47" t="s">
        <v>377</v>
      </c>
      <c r="D220" s="47" t="s">
        <v>16</v>
      </c>
      <c r="E220" s="152">
        <f t="shared" si="11"/>
        <v>350000</v>
      </c>
      <c r="F220" s="85">
        <f t="shared" si="11"/>
        <v>350000</v>
      </c>
      <c r="G220" s="107"/>
    </row>
    <row r="221" spans="1:7" ht="37.5" outlineLevel="6" x14ac:dyDescent="0.25">
      <c r="A221" s="46" t="s">
        <v>17</v>
      </c>
      <c r="B221" s="47" t="s">
        <v>63</v>
      </c>
      <c r="C221" s="47" t="s">
        <v>377</v>
      </c>
      <c r="D221" s="47" t="s">
        <v>18</v>
      </c>
      <c r="E221" s="152">
        <v>350000</v>
      </c>
      <c r="F221" s="85">
        <v>350000</v>
      </c>
      <c r="G221" s="107"/>
    </row>
    <row r="222" spans="1:7" ht="37.5" outlineLevel="6" x14ac:dyDescent="0.25">
      <c r="A222" s="79" t="s">
        <v>606</v>
      </c>
      <c r="B222" s="62" t="s">
        <v>63</v>
      </c>
      <c r="C222" s="62" t="s">
        <v>607</v>
      </c>
      <c r="D222" s="62" t="s">
        <v>6</v>
      </c>
      <c r="E222" s="152">
        <f>E223</f>
        <v>6000000</v>
      </c>
      <c r="F222" s="152">
        <f>F223</f>
        <v>6000000</v>
      </c>
      <c r="G222" s="107"/>
    </row>
    <row r="223" spans="1:7" ht="20.25" customHeight="1" outlineLevel="6" x14ac:dyDescent="0.25">
      <c r="A223" s="46" t="s">
        <v>608</v>
      </c>
      <c r="B223" s="47" t="s">
        <v>63</v>
      </c>
      <c r="C223" s="47" t="s">
        <v>609</v>
      </c>
      <c r="D223" s="47" t="s">
        <v>6</v>
      </c>
      <c r="E223" s="152">
        <f>E224+E227+E230</f>
        <v>6000000</v>
      </c>
      <c r="F223" s="152">
        <f>F224+F227+F230</f>
        <v>6000000</v>
      </c>
      <c r="G223" s="107"/>
    </row>
    <row r="224" spans="1:7" ht="56.25" outlineLevel="6" x14ac:dyDescent="0.25">
      <c r="A224" s="46" t="s">
        <v>610</v>
      </c>
      <c r="B224" s="47" t="s">
        <v>63</v>
      </c>
      <c r="C224" s="47" t="s">
        <v>611</v>
      </c>
      <c r="D224" s="47" t="s">
        <v>6</v>
      </c>
      <c r="E224" s="152">
        <f>E225</f>
        <v>2000000</v>
      </c>
      <c r="F224" s="152">
        <f>F225</f>
        <v>2000000</v>
      </c>
      <c r="G224" s="107"/>
    </row>
    <row r="225" spans="1:7" ht="37.5" outlineLevel="6" x14ac:dyDescent="0.25">
      <c r="A225" s="46" t="s">
        <v>15</v>
      </c>
      <c r="B225" s="47" t="s">
        <v>63</v>
      </c>
      <c r="C225" s="47" t="s">
        <v>611</v>
      </c>
      <c r="D225" s="47" t="s">
        <v>16</v>
      </c>
      <c r="E225" s="152">
        <f>E226</f>
        <v>2000000</v>
      </c>
      <c r="F225" s="152">
        <f>F226</f>
        <v>2000000</v>
      </c>
      <c r="G225" s="107"/>
    </row>
    <row r="226" spans="1:7" ht="37.5" outlineLevel="6" x14ac:dyDescent="0.25">
      <c r="A226" s="46" t="s">
        <v>17</v>
      </c>
      <c r="B226" s="47" t="s">
        <v>63</v>
      </c>
      <c r="C226" s="47" t="s">
        <v>611</v>
      </c>
      <c r="D226" s="47" t="s">
        <v>18</v>
      </c>
      <c r="E226" s="152">
        <v>2000000</v>
      </c>
      <c r="F226" s="85">
        <v>2000000</v>
      </c>
      <c r="G226" s="107"/>
    </row>
    <row r="227" spans="1:7" ht="37.5" outlineLevel="6" x14ac:dyDescent="0.25">
      <c r="A227" s="46" t="s">
        <v>612</v>
      </c>
      <c r="B227" s="47" t="s">
        <v>63</v>
      </c>
      <c r="C227" s="47" t="s">
        <v>613</v>
      </c>
      <c r="D227" s="47" t="s">
        <v>6</v>
      </c>
      <c r="E227" s="152">
        <f>E228</f>
        <v>1500000</v>
      </c>
      <c r="F227" s="152">
        <f>F228</f>
        <v>1500000</v>
      </c>
      <c r="G227" s="107"/>
    </row>
    <row r="228" spans="1:7" ht="37.5" outlineLevel="6" x14ac:dyDescent="0.25">
      <c r="A228" s="46" t="s">
        <v>15</v>
      </c>
      <c r="B228" s="47" t="s">
        <v>63</v>
      </c>
      <c r="C228" s="47" t="s">
        <v>613</v>
      </c>
      <c r="D228" s="47" t="s">
        <v>16</v>
      </c>
      <c r="E228" s="152">
        <f>E229</f>
        <v>1500000</v>
      </c>
      <c r="F228" s="152">
        <f>F229</f>
        <v>1500000</v>
      </c>
      <c r="G228" s="107"/>
    </row>
    <row r="229" spans="1:7" ht="37.5" outlineLevel="6" x14ac:dyDescent="0.25">
      <c r="A229" s="46" t="s">
        <v>17</v>
      </c>
      <c r="B229" s="47" t="s">
        <v>63</v>
      </c>
      <c r="C229" s="47" t="s">
        <v>613</v>
      </c>
      <c r="D229" s="47" t="s">
        <v>18</v>
      </c>
      <c r="E229" s="152">
        <v>1500000</v>
      </c>
      <c r="F229" s="85">
        <v>1500000</v>
      </c>
      <c r="G229" s="107"/>
    </row>
    <row r="230" spans="1:7" ht="37.5" outlineLevel="6" x14ac:dyDescent="0.25">
      <c r="A230" s="46" t="s">
        <v>614</v>
      </c>
      <c r="B230" s="47" t="s">
        <v>63</v>
      </c>
      <c r="C230" s="47" t="s">
        <v>615</v>
      </c>
      <c r="D230" s="47" t="s">
        <v>6</v>
      </c>
      <c r="E230" s="152">
        <f>E231</f>
        <v>2500000</v>
      </c>
      <c r="F230" s="152">
        <f>F231</f>
        <v>2500000</v>
      </c>
      <c r="G230" s="107"/>
    </row>
    <row r="231" spans="1:7" ht="37.5" outlineLevel="6" x14ac:dyDescent="0.25">
      <c r="A231" s="46" t="s">
        <v>15</v>
      </c>
      <c r="B231" s="47" t="s">
        <v>63</v>
      </c>
      <c r="C231" s="47" t="s">
        <v>615</v>
      </c>
      <c r="D231" s="47" t="s">
        <v>16</v>
      </c>
      <c r="E231" s="152">
        <f>E232</f>
        <v>2500000</v>
      </c>
      <c r="F231" s="152">
        <f>F232</f>
        <v>2500000</v>
      </c>
      <c r="G231" s="107"/>
    </row>
    <row r="232" spans="1:7" ht="37.5" outlineLevel="6" x14ac:dyDescent="0.25">
      <c r="A232" s="46" t="s">
        <v>17</v>
      </c>
      <c r="B232" s="47" t="s">
        <v>63</v>
      </c>
      <c r="C232" s="47" t="s">
        <v>615</v>
      </c>
      <c r="D232" s="47" t="s">
        <v>18</v>
      </c>
      <c r="E232" s="152">
        <f>2500000</f>
        <v>2500000</v>
      </c>
      <c r="F232" s="85">
        <f>2500000</f>
        <v>2500000</v>
      </c>
      <c r="G232" s="107"/>
    </row>
    <row r="233" spans="1:7" ht="56.25" outlineLevel="6" x14ac:dyDescent="0.25">
      <c r="A233" s="79" t="s">
        <v>616</v>
      </c>
      <c r="B233" s="62" t="s">
        <v>63</v>
      </c>
      <c r="C233" s="62" t="s">
        <v>617</v>
      </c>
      <c r="D233" s="62" t="s">
        <v>6</v>
      </c>
      <c r="E233" s="152">
        <f>E234+E239</f>
        <v>20359370.300000001</v>
      </c>
      <c r="F233" s="152">
        <f>F234+F239</f>
        <v>20359370.300000001</v>
      </c>
      <c r="G233" s="107"/>
    </row>
    <row r="234" spans="1:7" ht="38.25" customHeight="1" outlineLevel="6" x14ac:dyDescent="0.25">
      <c r="A234" s="79" t="s">
        <v>669</v>
      </c>
      <c r="B234" s="62" t="s">
        <v>63</v>
      </c>
      <c r="C234" s="62" t="s">
        <v>670</v>
      </c>
      <c r="D234" s="62" t="s">
        <v>6</v>
      </c>
      <c r="E234" s="152">
        <f t="shared" ref="E234:F237" si="12">E235</f>
        <v>7018314.5599999996</v>
      </c>
      <c r="F234" s="152">
        <f t="shared" si="12"/>
        <v>7018314.5599999996</v>
      </c>
      <c r="G234" s="107"/>
    </row>
    <row r="235" spans="1:7" outlineLevel="6" x14ac:dyDescent="0.25">
      <c r="A235" s="46" t="s">
        <v>668</v>
      </c>
      <c r="B235" s="47" t="s">
        <v>63</v>
      </c>
      <c r="C235" s="47" t="s">
        <v>671</v>
      </c>
      <c r="D235" s="47" t="s">
        <v>6</v>
      </c>
      <c r="E235" s="152">
        <f t="shared" si="12"/>
        <v>7018314.5599999996</v>
      </c>
      <c r="F235" s="152">
        <f t="shared" si="12"/>
        <v>7018314.5599999996</v>
      </c>
      <c r="G235" s="107"/>
    </row>
    <row r="236" spans="1:7" ht="37.5" outlineLevel="6" x14ac:dyDescent="0.25">
      <c r="A236" s="46" t="s">
        <v>667</v>
      </c>
      <c r="B236" s="47" t="s">
        <v>63</v>
      </c>
      <c r="C236" s="47" t="s">
        <v>672</v>
      </c>
      <c r="D236" s="47" t="s">
        <v>6</v>
      </c>
      <c r="E236" s="152">
        <f t="shared" si="12"/>
        <v>7018314.5599999996</v>
      </c>
      <c r="F236" s="152">
        <f t="shared" si="12"/>
        <v>7018314.5599999996</v>
      </c>
      <c r="G236" s="107"/>
    </row>
    <row r="237" spans="1:7" ht="37.5" outlineLevel="6" x14ac:dyDescent="0.25">
      <c r="A237" s="46" t="s">
        <v>15</v>
      </c>
      <c r="B237" s="47" t="s">
        <v>63</v>
      </c>
      <c r="C237" s="47" t="s">
        <v>672</v>
      </c>
      <c r="D237" s="47" t="s">
        <v>16</v>
      </c>
      <c r="E237" s="152">
        <f t="shared" si="12"/>
        <v>7018314.5599999996</v>
      </c>
      <c r="F237" s="152">
        <f t="shared" si="12"/>
        <v>7018314.5599999996</v>
      </c>
      <c r="G237" s="107"/>
    </row>
    <row r="238" spans="1:7" ht="37.5" outlineLevel="6" x14ac:dyDescent="0.25">
      <c r="A238" s="46" t="s">
        <v>17</v>
      </c>
      <c r="B238" s="47" t="s">
        <v>63</v>
      </c>
      <c r="C238" s="47" t="s">
        <v>672</v>
      </c>
      <c r="D238" s="47" t="s">
        <v>18</v>
      </c>
      <c r="E238" s="152">
        <v>7018314.5599999996</v>
      </c>
      <c r="F238" s="152">
        <v>7018314.5599999996</v>
      </c>
      <c r="G238" s="107"/>
    </row>
    <row r="239" spans="1:7" ht="37.5" outlineLevel="6" x14ac:dyDescent="0.25">
      <c r="A239" s="162" t="s">
        <v>673</v>
      </c>
      <c r="B239" s="47" t="s">
        <v>63</v>
      </c>
      <c r="C239" s="62" t="s">
        <v>675</v>
      </c>
      <c r="D239" s="62" t="s">
        <v>6</v>
      </c>
      <c r="E239" s="152">
        <f t="shared" ref="E239:F245" si="13">E240</f>
        <v>13341055.74</v>
      </c>
      <c r="F239" s="152">
        <f t="shared" si="13"/>
        <v>13341055.74</v>
      </c>
      <c r="G239" s="107"/>
    </row>
    <row r="240" spans="1:7" ht="37.5" outlineLevel="6" x14ac:dyDescent="0.25">
      <c r="A240" s="162" t="s">
        <v>674</v>
      </c>
      <c r="B240" s="47" t="s">
        <v>63</v>
      </c>
      <c r="C240" s="62" t="s">
        <v>676</v>
      </c>
      <c r="D240" s="62" t="s">
        <v>6</v>
      </c>
      <c r="E240" s="152">
        <f>E241+E244</f>
        <v>13341055.74</v>
      </c>
      <c r="F240" s="152">
        <f>F241+F244</f>
        <v>13341055.74</v>
      </c>
      <c r="G240" s="107"/>
    </row>
    <row r="241" spans="1:8" ht="56.25" outlineLevel="6" x14ac:dyDescent="0.25">
      <c r="A241" s="48" t="s">
        <v>706</v>
      </c>
      <c r="B241" s="47" t="s">
        <v>63</v>
      </c>
      <c r="C241" s="47" t="s">
        <v>733</v>
      </c>
      <c r="D241" s="47" t="s">
        <v>6</v>
      </c>
      <c r="E241" s="152">
        <f>E242</f>
        <v>13041055.74</v>
      </c>
      <c r="F241" s="152">
        <f>F242</f>
        <v>13041055.74</v>
      </c>
      <c r="G241" s="107"/>
    </row>
    <row r="242" spans="1:8" ht="37.5" outlineLevel="6" x14ac:dyDescent="0.25">
      <c r="A242" s="46" t="s">
        <v>15</v>
      </c>
      <c r="B242" s="47" t="s">
        <v>63</v>
      </c>
      <c r="C242" s="47" t="s">
        <v>733</v>
      </c>
      <c r="D242" s="47" t="s">
        <v>16</v>
      </c>
      <c r="E242" s="152">
        <f>E243</f>
        <v>13041055.74</v>
      </c>
      <c r="F242" s="152">
        <f>F243</f>
        <v>13041055.74</v>
      </c>
      <c r="G242" s="107"/>
    </row>
    <row r="243" spans="1:8" ht="37.5" outlineLevel="6" x14ac:dyDescent="0.25">
      <c r="A243" s="46" t="s">
        <v>17</v>
      </c>
      <c r="B243" s="47" t="s">
        <v>63</v>
      </c>
      <c r="C243" s="47" t="s">
        <v>733</v>
      </c>
      <c r="D243" s="47" t="s">
        <v>18</v>
      </c>
      <c r="E243" s="152">
        <v>13041055.74</v>
      </c>
      <c r="F243" s="152">
        <v>13041055.74</v>
      </c>
      <c r="G243" s="107"/>
    </row>
    <row r="244" spans="1:8" ht="56.25" outlineLevel="6" x14ac:dyDescent="0.25">
      <c r="A244" s="48" t="s">
        <v>678</v>
      </c>
      <c r="B244" s="47" t="s">
        <v>63</v>
      </c>
      <c r="C244" s="47" t="s">
        <v>677</v>
      </c>
      <c r="D244" s="47" t="s">
        <v>6</v>
      </c>
      <c r="E244" s="152">
        <f t="shared" si="13"/>
        <v>300000</v>
      </c>
      <c r="F244" s="152">
        <f t="shared" si="13"/>
        <v>300000</v>
      </c>
      <c r="G244" s="107"/>
    </row>
    <row r="245" spans="1:8" ht="37.5" outlineLevel="6" x14ac:dyDescent="0.25">
      <c r="A245" s="46" t="s">
        <v>15</v>
      </c>
      <c r="B245" s="47" t="s">
        <v>63</v>
      </c>
      <c r="C245" s="47" t="s">
        <v>677</v>
      </c>
      <c r="D245" s="47" t="s">
        <v>16</v>
      </c>
      <c r="E245" s="152">
        <f t="shared" si="13"/>
        <v>300000</v>
      </c>
      <c r="F245" s="152">
        <f t="shared" si="13"/>
        <v>300000</v>
      </c>
      <c r="G245" s="107"/>
    </row>
    <row r="246" spans="1:8" ht="37.5" outlineLevel="6" x14ac:dyDescent="0.25">
      <c r="A246" s="46" t="s">
        <v>17</v>
      </c>
      <c r="B246" s="47" t="s">
        <v>63</v>
      </c>
      <c r="C246" s="47" t="s">
        <v>677</v>
      </c>
      <c r="D246" s="47" t="s">
        <v>18</v>
      </c>
      <c r="E246" s="152">
        <v>300000</v>
      </c>
      <c r="F246" s="85">
        <v>300000</v>
      </c>
      <c r="G246" s="107"/>
    </row>
    <row r="247" spans="1:8" ht="20.25" customHeight="1" outlineLevel="4" x14ac:dyDescent="0.25">
      <c r="A247" s="46" t="s">
        <v>311</v>
      </c>
      <c r="B247" s="47" t="s">
        <v>312</v>
      </c>
      <c r="C247" s="47" t="s">
        <v>127</v>
      </c>
      <c r="D247" s="47" t="s">
        <v>6</v>
      </c>
      <c r="E247" s="152">
        <f t="shared" ref="E247:F251" si="14">E248</f>
        <v>150000</v>
      </c>
      <c r="F247" s="85">
        <f t="shared" si="14"/>
        <v>150000</v>
      </c>
      <c r="G247" s="107"/>
    </row>
    <row r="248" spans="1:8" ht="38.25" customHeight="1" outlineLevel="5" x14ac:dyDescent="0.25">
      <c r="A248" s="79" t="s">
        <v>459</v>
      </c>
      <c r="B248" s="62" t="s">
        <v>312</v>
      </c>
      <c r="C248" s="62" t="s">
        <v>135</v>
      </c>
      <c r="D248" s="62" t="s">
        <v>6</v>
      </c>
      <c r="E248" s="152">
        <f t="shared" si="14"/>
        <v>150000</v>
      </c>
      <c r="F248" s="85">
        <f t="shared" si="14"/>
        <v>150000</v>
      </c>
      <c r="G248" s="107"/>
    </row>
    <row r="249" spans="1:8" ht="39" customHeight="1" outlineLevel="6" x14ac:dyDescent="0.25">
      <c r="A249" s="46" t="s">
        <v>378</v>
      </c>
      <c r="B249" s="47" t="s">
        <v>312</v>
      </c>
      <c r="C249" s="47" t="s">
        <v>372</v>
      </c>
      <c r="D249" s="47" t="s">
        <v>6</v>
      </c>
      <c r="E249" s="152">
        <f t="shared" si="14"/>
        <v>150000</v>
      </c>
      <c r="F249" s="85">
        <f t="shared" si="14"/>
        <v>150000</v>
      </c>
      <c r="G249" s="107"/>
    </row>
    <row r="250" spans="1:8" ht="21.75" customHeight="1" outlineLevel="6" x14ac:dyDescent="0.25">
      <c r="A250" s="46" t="s">
        <v>325</v>
      </c>
      <c r="B250" s="47" t="s">
        <v>312</v>
      </c>
      <c r="C250" s="47" t="s">
        <v>379</v>
      </c>
      <c r="D250" s="47" t="s">
        <v>6</v>
      </c>
      <c r="E250" s="152">
        <f t="shared" si="14"/>
        <v>150000</v>
      </c>
      <c r="F250" s="85">
        <f t="shared" si="14"/>
        <v>150000</v>
      </c>
      <c r="G250" s="107"/>
      <c r="H250" s="1" t="s">
        <v>52</v>
      </c>
    </row>
    <row r="251" spans="1:8" outlineLevel="6" x14ac:dyDescent="0.25">
      <c r="A251" s="46" t="s">
        <v>19</v>
      </c>
      <c r="B251" s="47" t="s">
        <v>312</v>
      </c>
      <c r="C251" s="47" t="s">
        <v>379</v>
      </c>
      <c r="D251" s="47" t="s">
        <v>20</v>
      </c>
      <c r="E251" s="152">
        <f t="shared" si="14"/>
        <v>150000</v>
      </c>
      <c r="F251" s="85">
        <f t="shared" si="14"/>
        <v>150000</v>
      </c>
      <c r="G251" s="107"/>
    </row>
    <row r="252" spans="1:8" ht="39" customHeight="1" outlineLevel="6" x14ac:dyDescent="0.25">
      <c r="A252" s="46" t="s">
        <v>48</v>
      </c>
      <c r="B252" s="47" t="s">
        <v>312</v>
      </c>
      <c r="C252" s="47" t="s">
        <v>379</v>
      </c>
      <c r="D252" s="47" t="s">
        <v>49</v>
      </c>
      <c r="E252" s="152">
        <v>150000</v>
      </c>
      <c r="F252" s="85">
        <v>150000</v>
      </c>
      <c r="G252" s="107"/>
    </row>
    <row r="253" spans="1:8" outlineLevel="6" x14ac:dyDescent="0.25">
      <c r="A253" s="44" t="s">
        <v>65</v>
      </c>
      <c r="B253" s="45" t="s">
        <v>66</v>
      </c>
      <c r="C253" s="45" t="s">
        <v>127</v>
      </c>
      <c r="D253" s="45" t="s">
        <v>6</v>
      </c>
      <c r="E253" s="151">
        <f>E254</f>
        <v>515000</v>
      </c>
      <c r="F253" s="89">
        <f>F254</f>
        <v>515000</v>
      </c>
      <c r="G253" s="107">
        <f>'прил 12'!F505</f>
        <v>515000</v>
      </c>
      <c r="H253" s="107">
        <f>'прил 12'!G505</f>
        <v>515000</v>
      </c>
    </row>
    <row r="254" spans="1:8" ht="18" customHeight="1" outlineLevel="6" x14ac:dyDescent="0.25">
      <c r="A254" s="46" t="s">
        <v>67</v>
      </c>
      <c r="B254" s="47" t="s">
        <v>68</v>
      </c>
      <c r="C254" s="47" t="s">
        <v>127</v>
      </c>
      <c r="D254" s="47" t="s">
        <v>6</v>
      </c>
      <c r="E254" s="152">
        <f>E255+E264</f>
        <v>515000</v>
      </c>
      <c r="F254" s="85">
        <f>F255+F264</f>
        <v>515000</v>
      </c>
      <c r="G254" s="106"/>
    </row>
    <row r="255" spans="1:8" ht="37.5" outlineLevel="3" x14ac:dyDescent="0.25">
      <c r="A255" s="79" t="s">
        <v>380</v>
      </c>
      <c r="B255" s="62" t="s">
        <v>68</v>
      </c>
      <c r="C255" s="62" t="s">
        <v>136</v>
      </c>
      <c r="D255" s="62" t="s">
        <v>6</v>
      </c>
      <c r="E255" s="152">
        <f>E256+E260</f>
        <v>470000</v>
      </c>
      <c r="F255" s="85">
        <f>F256+F260</f>
        <v>470000</v>
      </c>
      <c r="G255" s="106"/>
    </row>
    <row r="256" spans="1:8" ht="38.25" customHeight="1" outlineLevel="4" x14ac:dyDescent="0.25">
      <c r="A256" s="46" t="s">
        <v>381</v>
      </c>
      <c r="B256" s="47" t="s">
        <v>68</v>
      </c>
      <c r="C256" s="47" t="s">
        <v>416</v>
      </c>
      <c r="D256" s="47" t="s">
        <v>6</v>
      </c>
      <c r="E256" s="152">
        <f t="shared" ref="E256:F258" si="15">E257</f>
        <v>440000</v>
      </c>
      <c r="F256" s="152">
        <f t="shared" si="15"/>
        <v>440000</v>
      </c>
      <c r="G256" s="106"/>
    </row>
    <row r="257" spans="1:8" ht="19.5" customHeight="1" outlineLevel="6" x14ac:dyDescent="0.25">
      <c r="A257" s="46" t="s">
        <v>246</v>
      </c>
      <c r="B257" s="47" t="s">
        <v>68</v>
      </c>
      <c r="C257" s="47" t="s">
        <v>383</v>
      </c>
      <c r="D257" s="47" t="s">
        <v>6</v>
      </c>
      <c r="E257" s="152">
        <f t="shared" si="15"/>
        <v>440000</v>
      </c>
      <c r="F257" s="85">
        <f t="shared" si="15"/>
        <v>440000</v>
      </c>
      <c r="G257" s="106"/>
    </row>
    <row r="258" spans="1:8" ht="18" customHeight="1" outlineLevel="6" x14ac:dyDescent="0.25">
      <c r="A258" s="46" t="s">
        <v>15</v>
      </c>
      <c r="B258" s="47" t="s">
        <v>68</v>
      </c>
      <c r="C258" s="47" t="s">
        <v>383</v>
      </c>
      <c r="D258" s="47" t="s">
        <v>16</v>
      </c>
      <c r="E258" s="152">
        <f t="shared" si="15"/>
        <v>440000</v>
      </c>
      <c r="F258" s="85">
        <f t="shared" si="15"/>
        <v>440000</v>
      </c>
      <c r="G258" s="106"/>
    </row>
    <row r="259" spans="1:8" ht="23.25" customHeight="1" outlineLevel="6" x14ac:dyDescent="0.25">
      <c r="A259" s="46" t="s">
        <v>17</v>
      </c>
      <c r="B259" s="47" t="s">
        <v>68</v>
      </c>
      <c r="C259" s="47" t="s">
        <v>383</v>
      </c>
      <c r="D259" s="47" t="s">
        <v>18</v>
      </c>
      <c r="E259" s="152">
        <v>440000</v>
      </c>
      <c r="F259" s="85">
        <v>440000</v>
      </c>
      <c r="G259" s="106"/>
    </row>
    <row r="260" spans="1:8" ht="19.5" customHeight="1" outlineLevel="6" x14ac:dyDescent="0.25">
      <c r="A260" s="46" t="s">
        <v>384</v>
      </c>
      <c r="B260" s="47" t="s">
        <v>68</v>
      </c>
      <c r="C260" s="47" t="s">
        <v>248</v>
      </c>
      <c r="D260" s="47" t="s">
        <v>6</v>
      </c>
      <c r="E260" s="152">
        <f t="shared" ref="E260:F262" si="16">E261</f>
        <v>30000</v>
      </c>
      <c r="F260" s="85">
        <f t="shared" si="16"/>
        <v>30000</v>
      </c>
      <c r="G260" s="106"/>
    </row>
    <row r="261" spans="1:8" outlineLevel="6" x14ac:dyDescent="0.25">
      <c r="A261" s="46" t="s">
        <v>69</v>
      </c>
      <c r="B261" s="47" t="s">
        <v>68</v>
      </c>
      <c r="C261" s="47" t="s">
        <v>247</v>
      </c>
      <c r="D261" s="47" t="s">
        <v>6</v>
      </c>
      <c r="E261" s="152">
        <f t="shared" si="16"/>
        <v>30000</v>
      </c>
      <c r="F261" s="85">
        <f t="shared" si="16"/>
        <v>30000</v>
      </c>
      <c r="G261" s="106"/>
    </row>
    <row r="262" spans="1:8" ht="18.75" customHeight="1" outlineLevel="4" x14ac:dyDescent="0.25">
      <c r="A262" s="46" t="s">
        <v>15</v>
      </c>
      <c r="B262" s="47" t="s">
        <v>68</v>
      </c>
      <c r="C262" s="47" t="s">
        <v>247</v>
      </c>
      <c r="D262" s="47" t="s">
        <v>16</v>
      </c>
      <c r="E262" s="152">
        <f t="shared" si="16"/>
        <v>30000</v>
      </c>
      <c r="F262" s="85">
        <f t="shared" si="16"/>
        <v>30000</v>
      </c>
      <c r="G262" s="106"/>
    </row>
    <row r="263" spans="1:8" ht="37.5" outlineLevel="5" x14ac:dyDescent="0.25">
      <c r="A263" s="46" t="s">
        <v>17</v>
      </c>
      <c r="B263" s="47" t="s">
        <v>68</v>
      </c>
      <c r="C263" s="47" t="s">
        <v>247</v>
      </c>
      <c r="D263" s="47" t="s">
        <v>18</v>
      </c>
      <c r="E263" s="152">
        <v>30000</v>
      </c>
      <c r="F263" s="85">
        <v>30000</v>
      </c>
      <c r="G263" s="106"/>
    </row>
    <row r="264" spans="1:8" ht="56.25" customHeight="1" outlineLevel="6" x14ac:dyDescent="0.25">
      <c r="A264" s="79" t="s">
        <v>469</v>
      </c>
      <c r="B264" s="62" t="s">
        <v>68</v>
      </c>
      <c r="C264" s="62" t="s">
        <v>385</v>
      </c>
      <c r="D264" s="62" t="s">
        <v>6</v>
      </c>
      <c r="E264" s="152">
        <f t="shared" ref="E264:F267" si="17">E265</f>
        <v>45000</v>
      </c>
      <c r="F264" s="85">
        <f t="shared" si="17"/>
        <v>45000</v>
      </c>
      <c r="G264" s="106"/>
    </row>
    <row r="265" spans="1:8" ht="17.25" customHeight="1" outlineLevel="2" x14ac:dyDescent="0.25">
      <c r="A265" s="46" t="s">
        <v>386</v>
      </c>
      <c r="B265" s="47" t="s">
        <v>68</v>
      </c>
      <c r="C265" s="47" t="s">
        <v>387</v>
      </c>
      <c r="D265" s="47" t="s">
        <v>6</v>
      </c>
      <c r="E265" s="152">
        <f t="shared" si="17"/>
        <v>45000</v>
      </c>
      <c r="F265" s="85">
        <f t="shared" si="17"/>
        <v>45000</v>
      </c>
      <c r="G265" s="106"/>
    </row>
    <row r="266" spans="1:8" outlineLevel="4" x14ac:dyDescent="0.25">
      <c r="A266" s="46" t="s">
        <v>388</v>
      </c>
      <c r="B266" s="47" t="s">
        <v>68</v>
      </c>
      <c r="C266" s="47" t="s">
        <v>389</v>
      </c>
      <c r="D266" s="47" t="s">
        <v>6</v>
      </c>
      <c r="E266" s="152">
        <f t="shared" si="17"/>
        <v>45000</v>
      </c>
      <c r="F266" s="85">
        <f t="shared" si="17"/>
        <v>45000</v>
      </c>
      <c r="G266" s="106"/>
    </row>
    <row r="267" spans="1:8" ht="18" customHeight="1" outlineLevel="5" x14ac:dyDescent="0.25">
      <c r="A267" s="46" t="s">
        <v>15</v>
      </c>
      <c r="B267" s="47" t="s">
        <v>68</v>
      </c>
      <c r="C267" s="47" t="s">
        <v>389</v>
      </c>
      <c r="D267" s="47" t="s">
        <v>16</v>
      </c>
      <c r="E267" s="152">
        <f t="shared" si="17"/>
        <v>45000</v>
      </c>
      <c r="F267" s="85">
        <f t="shared" si="17"/>
        <v>45000</v>
      </c>
      <c r="G267" s="106"/>
    </row>
    <row r="268" spans="1:8" ht="37.5" outlineLevel="6" x14ac:dyDescent="0.25">
      <c r="A268" s="46" t="s">
        <v>17</v>
      </c>
      <c r="B268" s="47" t="s">
        <v>68</v>
      </c>
      <c r="C268" s="47" t="s">
        <v>389</v>
      </c>
      <c r="D268" s="47" t="s">
        <v>18</v>
      </c>
      <c r="E268" s="152">
        <v>45000</v>
      </c>
      <c r="F268" s="85">
        <v>45000</v>
      </c>
      <c r="G268" s="106"/>
    </row>
    <row r="269" spans="1:8" outlineLevel="1" x14ac:dyDescent="0.25">
      <c r="A269" s="44" t="s">
        <v>70</v>
      </c>
      <c r="B269" s="45" t="s">
        <v>71</v>
      </c>
      <c r="C269" s="45" t="s">
        <v>127</v>
      </c>
      <c r="D269" s="45" t="s">
        <v>6</v>
      </c>
      <c r="E269" s="151">
        <f>E270+E290+E320+E343+E354</f>
        <v>510797596.50999999</v>
      </c>
      <c r="F269" s="151">
        <f>F270+F290+F320+F343+F354</f>
        <v>537422477.88</v>
      </c>
      <c r="G269" s="107">
        <f>'прил 12'!F506</f>
        <v>510797596.51000005</v>
      </c>
      <c r="H269" s="107">
        <f>'прил 12'!G506</f>
        <v>537422477.88</v>
      </c>
    </row>
    <row r="270" spans="1:8" ht="17.25" customHeight="1" outlineLevel="2" x14ac:dyDescent="0.25">
      <c r="A270" s="46" t="s">
        <v>111</v>
      </c>
      <c r="B270" s="47" t="s">
        <v>112</v>
      </c>
      <c r="C270" s="47" t="s">
        <v>127</v>
      </c>
      <c r="D270" s="47" t="s">
        <v>6</v>
      </c>
      <c r="E270" s="152">
        <f>E271</f>
        <v>110540713.96000001</v>
      </c>
      <c r="F270" s="85">
        <f>F271</f>
        <v>115938708.71000001</v>
      </c>
      <c r="G270" s="106">
        <f>E269-G269</f>
        <v>0</v>
      </c>
    </row>
    <row r="271" spans="1:8" ht="39.75" customHeight="1" outlineLevel="3" x14ac:dyDescent="0.25">
      <c r="A271" s="79" t="s">
        <v>419</v>
      </c>
      <c r="B271" s="62" t="s">
        <v>112</v>
      </c>
      <c r="C271" s="62" t="s">
        <v>139</v>
      </c>
      <c r="D271" s="62" t="s">
        <v>6</v>
      </c>
      <c r="E271" s="152">
        <f>E272</f>
        <v>110540713.96000001</v>
      </c>
      <c r="F271" s="85">
        <f>F272</f>
        <v>115938708.71000001</v>
      </c>
      <c r="G271" s="106"/>
    </row>
    <row r="272" spans="1:8" ht="37.5" outlineLevel="3" x14ac:dyDescent="0.25">
      <c r="A272" s="46" t="s">
        <v>420</v>
      </c>
      <c r="B272" s="47" t="s">
        <v>112</v>
      </c>
      <c r="C272" s="47" t="s">
        <v>140</v>
      </c>
      <c r="D272" s="47" t="s">
        <v>6</v>
      </c>
      <c r="E272" s="152">
        <f>E273+E280</f>
        <v>110540713.96000001</v>
      </c>
      <c r="F272" s="85">
        <f>F273+F280</f>
        <v>115938708.71000001</v>
      </c>
      <c r="G272" s="106"/>
    </row>
    <row r="273" spans="1:9" ht="37.5" outlineLevel="3" x14ac:dyDescent="0.25">
      <c r="A273" s="49" t="s">
        <v>203</v>
      </c>
      <c r="B273" s="47" t="s">
        <v>112</v>
      </c>
      <c r="C273" s="47" t="s">
        <v>221</v>
      </c>
      <c r="D273" s="47" t="s">
        <v>6</v>
      </c>
      <c r="E273" s="152">
        <f>E274+E277</f>
        <v>110298213.96000001</v>
      </c>
      <c r="F273" s="85">
        <f>F274+F277</f>
        <v>115798708.71000001</v>
      </c>
      <c r="G273" s="106"/>
    </row>
    <row r="274" spans="1:9" ht="38.25" customHeight="1" outlineLevel="3" x14ac:dyDescent="0.25">
      <c r="A274" s="46" t="s">
        <v>114</v>
      </c>
      <c r="B274" s="47" t="s">
        <v>112</v>
      </c>
      <c r="C274" s="47" t="s">
        <v>145</v>
      </c>
      <c r="D274" s="47" t="s">
        <v>6</v>
      </c>
      <c r="E274" s="152">
        <f>E275</f>
        <v>29581197.960000001</v>
      </c>
      <c r="F274" s="85">
        <f>F275</f>
        <v>30298365.710000001</v>
      </c>
      <c r="G274" s="106"/>
    </row>
    <row r="275" spans="1:9" ht="39" customHeight="1" outlineLevel="4" x14ac:dyDescent="0.25">
      <c r="A275" s="46" t="s">
        <v>38</v>
      </c>
      <c r="B275" s="47" t="s">
        <v>112</v>
      </c>
      <c r="C275" s="47" t="s">
        <v>145</v>
      </c>
      <c r="D275" s="47" t="s">
        <v>39</v>
      </c>
      <c r="E275" s="152">
        <f>E276</f>
        <v>29581197.960000001</v>
      </c>
      <c r="F275" s="85">
        <f>F276</f>
        <v>30298365.710000001</v>
      </c>
      <c r="G275" s="106"/>
    </row>
    <row r="276" spans="1:9" outlineLevel="6" x14ac:dyDescent="0.25">
      <c r="A276" s="46" t="s">
        <v>75</v>
      </c>
      <c r="B276" s="47" t="s">
        <v>112</v>
      </c>
      <c r="C276" s="47" t="s">
        <v>145</v>
      </c>
      <c r="D276" s="47" t="s">
        <v>76</v>
      </c>
      <c r="E276" s="152">
        <v>29581197.960000001</v>
      </c>
      <c r="F276" s="85">
        <v>30298365.710000001</v>
      </c>
      <c r="G276" s="106"/>
    </row>
    <row r="277" spans="1:9" ht="77.25" customHeight="1" outlineLevel="6" x14ac:dyDescent="0.25">
      <c r="A277" s="49" t="s">
        <v>421</v>
      </c>
      <c r="B277" s="47" t="s">
        <v>112</v>
      </c>
      <c r="C277" s="47" t="s">
        <v>146</v>
      </c>
      <c r="D277" s="47" t="s">
        <v>6</v>
      </c>
      <c r="E277" s="152">
        <f>E278</f>
        <v>80717016</v>
      </c>
      <c r="F277" s="85">
        <f>F278</f>
        <v>85500343</v>
      </c>
      <c r="G277" s="106"/>
    </row>
    <row r="278" spans="1:9" ht="37.5" outlineLevel="5" x14ac:dyDescent="0.25">
      <c r="A278" s="46" t="s">
        <v>38</v>
      </c>
      <c r="B278" s="47" t="s">
        <v>112</v>
      </c>
      <c r="C278" s="47" t="s">
        <v>146</v>
      </c>
      <c r="D278" s="47" t="s">
        <v>39</v>
      </c>
      <c r="E278" s="152">
        <f>E279</f>
        <v>80717016</v>
      </c>
      <c r="F278" s="85">
        <f>F279</f>
        <v>85500343</v>
      </c>
      <c r="G278" s="106"/>
    </row>
    <row r="279" spans="1:9" outlineLevel="6" x14ac:dyDescent="0.25">
      <c r="A279" s="46" t="s">
        <v>75</v>
      </c>
      <c r="B279" s="47" t="s">
        <v>112</v>
      </c>
      <c r="C279" s="47" t="s">
        <v>146</v>
      </c>
      <c r="D279" s="47" t="s">
        <v>76</v>
      </c>
      <c r="E279" s="152">
        <v>80717016</v>
      </c>
      <c r="F279" s="85">
        <v>85500343</v>
      </c>
      <c r="G279" s="106"/>
    </row>
    <row r="280" spans="1:9" ht="37.5" outlineLevel="4" x14ac:dyDescent="0.25">
      <c r="A280" s="49" t="s">
        <v>204</v>
      </c>
      <c r="B280" s="47" t="s">
        <v>112</v>
      </c>
      <c r="C280" s="47" t="s">
        <v>223</v>
      </c>
      <c r="D280" s="47" t="s">
        <v>6</v>
      </c>
      <c r="E280" s="152">
        <f>E287+E281+E284</f>
        <v>242500</v>
      </c>
      <c r="F280" s="152">
        <f>F287+F281+F284</f>
        <v>140000</v>
      </c>
      <c r="G280" s="106"/>
    </row>
    <row r="281" spans="1:9" ht="37.5" outlineLevel="6" x14ac:dyDescent="0.25">
      <c r="A281" s="46" t="s">
        <v>298</v>
      </c>
      <c r="B281" s="47" t="s">
        <v>112</v>
      </c>
      <c r="C281" s="47" t="s">
        <v>299</v>
      </c>
      <c r="D281" s="47" t="s">
        <v>6</v>
      </c>
      <c r="E281" s="152">
        <f>E282</f>
        <v>97500</v>
      </c>
      <c r="F281" s="85">
        <f>F282</f>
        <v>95000</v>
      </c>
      <c r="G281" s="106"/>
    </row>
    <row r="282" spans="1:9" ht="37.5" outlineLevel="5" x14ac:dyDescent="0.25">
      <c r="A282" s="46" t="s">
        <v>38</v>
      </c>
      <c r="B282" s="47" t="s">
        <v>112</v>
      </c>
      <c r="C282" s="47" t="s">
        <v>299</v>
      </c>
      <c r="D282" s="47" t="s">
        <v>39</v>
      </c>
      <c r="E282" s="152">
        <f>E283</f>
        <v>97500</v>
      </c>
      <c r="F282" s="85">
        <f>F283</f>
        <v>95000</v>
      </c>
      <c r="G282" s="106"/>
    </row>
    <row r="283" spans="1:9" outlineLevel="6" x14ac:dyDescent="0.25">
      <c r="A283" s="46" t="s">
        <v>75</v>
      </c>
      <c r="B283" s="47" t="s">
        <v>112</v>
      </c>
      <c r="C283" s="47" t="s">
        <v>299</v>
      </c>
      <c r="D283" s="47" t="s">
        <v>76</v>
      </c>
      <c r="E283" s="152">
        <v>97500</v>
      </c>
      <c r="F283" s="85">
        <v>95000</v>
      </c>
      <c r="G283" s="106"/>
    </row>
    <row r="284" spans="1:9" outlineLevel="4" x14ac:dyDescent="0.25">
      <c r="A284" s="46" t="s">
        <v>271</v>
      </c>
      <c r="B284" s="47" t="s">
        <v>112</v>
      </c>
      <c r="C284" s="47" t="s">
        <v>300</v>
      </c>
      <c r="D284" s="47" t="s">
        <v>6</v>
      </c>
      <c r="E284" s="152">
        <f>E285</f>
        <v>45000</v>
      </c>
      <c r="F284" s="85">
        <f>F285</f>
        <v>45000</v>
      </c>
      <c r="G284" s="106"/>
      <c r="I284" s="1" t="s">
        <v>52</v>
      </c>
    </row>
    <row r="285" spans="1:9" ht="40.5" customHeight="1" outlineLevel="5" x14ac:dyDescent="0.25">
      <c r="A285" s="46" t="s">
        <v>38</v>
      </c>
      <c r="B285" s="47" t="s">
        <v>112</v>
      </c>
      <c r="C285" s="47" t="s">
        <v>300</v>
      </c>
      <c r="D285" s="47" t="s">
        <v>39</v>
      </c>
      <c r="E285" s="152">
        <f>E286</f>
        <v>45000</v>
      </c>
      <c r="F285" s="85">
        <f>F286</f>
        <v>45000</v>
      </c>
      <c r="G285" s="106"/>
    </row>
    <row r="286" spans="1:9" outlineLevel="6" x14ac:dyDescent="0.25">
      <c r="A286" s="46" t="s">
        <v>75</v>
      </c>
      <c r="B286" s="47" t="s">
        <v>112</v>
      </c>
      <c r="C286" s="47" t="s">
        <v>300</v>
      </c>
      <c r="D286" s="47" t="s">
        <v>76</v>
      </c>
      <c r="E286" s="152">
        <v>45000</v>
      </c>
      <c r="F286" s="85">
        <v>45000</v>
      </c>
      <c r="G286" s="106"/>
    </row>
    <row r="287" spans="1:9" ht="38.25" customHeight="1" outlineLevel="2" x14ac:dyDescent="0.25">
      <c r="A287" s="46" t="s">
        <v>490</v>
      </c>
      <c r="B287" s="47" t="s">
        <v>112</v>
      </c>
      <c r="C287" s="47" t="s">
        <v>491</v>
      </c>
      <c r="D287" s="47" t="s">
        <v>6</v>
      </c>
      <c r="E287" s="152">
        <f>E288</f>
        <v>100000</v>
      </c>
      <c r="F287" s="85">
        <f>F288</f>
        <v>0</v>
      </c>
      <c r="G287" s="106"/>
    </row>
    <row r="288" spans="1:9" ht="37.5" outlineLevel="4" x14ac:dyDescent="0.25">
      <c r="A288" s="46" t="s">
        <v>38</v>
      </c>
      <c r="B288" s="47" t="s">
        <v>112</v>
      </c>
      <c r="C288" s="47" t="s">
        <v>491</v>
      </c>
      <c r="D288" s="47" t="s">
        <v>39</v>
      </c>
      <c r="E288" s="152">
        <f>E289</f>
        <v>100000</v>
      </c>
      <c r="F288" s="85">
        <f>F289</f>
        <v>0</v>
      </c>
      <c r="G288" s="106"/>
    </row>
    <row r="289" spans="1:7" ht="21" customHeight="1" outlineLevel="5" x14ac:dyDescent="0.25">
      <c r="A289" s="46" t="s">
        <v>75</v>
      </c>
      <c r="B289" s="47" t="s">
        <v>112</v>
      </c>
      <c r="C289" s="47" t="s">
        <v>491</v>
      </c>
      <c r="D289" s="47" t="s">
        <v>76</v>
      </c>
      <c r="E289" s="152">
        <v>100000</v>
      </c>
      <c r="F289" s="85">
        <v>0</v>
      </c>
      <c r="G289" s="106"/>
    </row>
    <row r="290" spans="1:7" outlineLevel="5" x14ac:dyDescent="0.25">
      <c r="A290" s="46" t="s">
        <v>72</v>
      </c>
      <c r="B290" s="47" t="s">
        <v>73</v>
      </c>
      <c r="C290" s="47" t="s">
        <v>127</v>
      </c>
      <c r="D290" s="47" t="s">
        <v>6</v>
      </c>
      <c r="E290" s="152">
        <f>E291</f>
        <v>349776745.51999998</v>
      </c>
      <c r="F290" s="85">
        <f>F291</f>
        <v>365891805.06999999</v>
      </c>
      <c r="G290" s="106"/>
    </row>
    <row r="291" spans="1:7" ht="37.5" outlineLevel="6" x14ac:dyDescent="0.25">
      <c r="A291" s="79" t="s">
        <v>419</v>
      </c>
      <c r="B291" s="62" t="s">
        <v>73</v>
      </c>
      <c r="C291" s="62" t="s">
        <v>139</v>
      </c>
      <c r="D291" s="62" t="s">
        <v>6</v>
      </c>
      <c r="E291" s="152">
        <f>E292</f>
        <v>349776745.51999998</v>
      </c>
      <c r="F291" s="85">
        <f>F292</f>
        <v>365891805.06999999</v>
      </c>
      <c r="G291" s="106"/>
    </row>
    <row r="292" spans="1:7" ht="37.5" outlineLevel="5" x14ac:dyDescent="0.25">
      <c r="A292" s="46" t="s">
        <v>423</v>
      </c>
      <c r="B292" s="47" t="s">
        <v>73</v>
      </c>
      <c r="C292" s="47" t="s">
        <v>147</v>
      </c>
      <c r="D292" s="47" t="s">
        <v>6</v>
      </c>
      <c r="E292" s="152">
        <f>E293+E306+E312</f>
        <v>349776745.51999998</v>
      </c>
      <c r="F292" s="152">
        <f>F293+F306+F312</f>
        <v>365891805.06999999</v>
      </c>
      <c r="G292" s="106"/>
    </row>
    <row r="293" spans="1:7" ht="39.75" customHeight="1" outlineLevel="6" x14ac:dyDescent="0.25">
      <c r="A293" s="49" t="s">
        <v>206</v>
      </c>
      <c r="B293" s="47" t="s">
        <v>73</v>
      </c>
      <c r="C293" s="47" t="s">
        <v>224</v>
      </c>
      <c r="D293" s="47" t="s">
        <v>6</v>
      </c>
      <c r="E293" s="152">
        <f>E294+E297+E300+E303</f>
        <v>347347691.27999997</v>
      </c>
      <c r="F293" s="152">
        <f>F294+F297+F300+F303</f>
        <v>363504964.27999997</v>
      </c>
      <c r="G293" s="106"/>
    </row>
    <row r="294" spans="1:7" ht="39.75" customHeight="1" outlineLevel="6" x14ac:dyDescent="0.25">
      <c r="A294" s="51" t="s">
        <v>740</v>
      </c>
      <c r="B294" s="47" t="s">
        <v>73</v>
      </c>
      <c r="C294" s="47" t="s">
        <v>741</v>
      </c>
      <c r="D294" s="47" t="s">
        <v>6</v>
      </c>
      <c r="E294" s="152">
        <f>E295</f>
        <v>20592000</v>
      </c>
      <c r="F294" s="152">
        <f>F295</f>
        <v>20592000</v>
      </c>
      <c r="G294" s="106"/>
    </row>
    <row r="295" spans="1:7" ht="39.75" customHeight="1" outlineLevel="6" x14ac:dyDescent="0.25">
      <c r="A295" s="46" t="s">
        <v>38</v>
      </c>
      <c r="B295" s="47" t="s">
        <v>73</v>
      </c>
      <c r="C295" s="47" t="s">
        <v>741</v>
      </c>
      <c r="D295" s="47" t="s">
        <v>39</v>
      </c>
      <c r="E295" s="152">
        <f>E296</f>
        <v>20592000</v>
      </c>
      <c r="F295" s="152">
        <f>F296</f>
        <v>20592000</v>
      </c>
      <c r="G295" s="106"/>
    </row>
    <row r="296" spans="1:7" ht="22.5" customHeight="1" outlineLevel="6" x14ac:dyDescent="0.25">
      <c r="A296" s="46" t="s">
        <v>75</v>
      </c>
      <c r="B296" s="47" t="s">
        <v>73</v>
      </c>
      <c r="C296" s="47" t="s">
        <v>741</v>
      </c>
      <c r="D296" s="47" t="s">
        <v>76</v>
      </c>
      <c r="E296" s="152">
        <v>20592000</v>
      </c>
      <c r="F296" s="152">
        <v>20592000</v>
      </c>
      <c r="G296" s="106"/>
    </row>
    <row r="297" spans="1:7" ht="38.25" customHeight="1" outlineLevel="6" x14ac:dyDescent="0.25">
      <c r="A297" s="46" t="s">
        <v>115</v>
      </c>
      <c r="B297" s="47" t="s">
        <v>73</v>
      </c>
      <c r="C297" s="47" t="s">
        <v>148</v>
      </c>
      <c r="D297" s="47" t="s">
        <v>6</v>
      </c>
      <c r="E297" s="152">
        <f>E298</f>
        <v>60979276.280000001</v>
      </c>
      <c r="F297" s="85">
        <f>F298</f>
        <v>62457660.280000001</v>
      </c>
      <c r="G297" s="106"/>
    </row>
    <row r="298" spans="1:7" ht="37.5" outlineLevel="6" x14ac:dyDescent="0.25">
      <c r="A298" s="46" t="s">
        <v>38</v>
      </c>
      <c r="B298" s="47" t="s">
        <v>73</v>
      </c>
      <c r="C298" s="47" t="s">
        <v>148</v>
      </c>
      <c r="D298" s="47" t="s">
        <v>39</v>
      </c>
      <c r="E298" s="152">
        <f>E299</f>
        <v>60979276.280000001</v>
      </c>
      <c r="F298" s="85">
        <f>F299</f>
        <v>62457660.280000001</v>
      </c>
      <c r="G298" s="106"/>
    </row>
    <row r="299" spans="1:7" outlineLevel="6" x14ac:dyDescent="0.25">
      <c r="A299" s="46" t="s">
        <v>75</v>
      </c>
      <c r="B299" s="47" t="s">
        <v>73</v>
      </c>
      <c r="C299" s="47" t="s">
        <v>148</v>
      </c>
      <c r="D299" s="47" t="s">
        <v>76</v>
      </c>
      <c r="E299" s="152">
        <v>60979276.280000001</v>
      </c>
      <c r="F299" s="85">
        <v>62457660.280000001</v>
      </c>
      <c r="G299" s="106"/>
    </row>
    <row r="300" spans="1:7" s="3" customFormat="1" ht="93.75" customHeight="1" x14ac:dyDescent="0.25">
      <c r="A300" s="49" t="s">
        <v>424</v>
      </c>
      <c r="B300" s="47" t="s">
        <v>73</v>
      </c>
      <c r="C300" s="47" t="s">
        <v>149</v>
      </c>
      <c r="D300" s="47" t="s">
        <v>6</v>
      </c>
      <c r="E300" s="152">
        <f>E301</f>
        <v>248435565</v>
      </c>
      <c r="F300" s="85">
        <f>F301</f>
        <v>263114454</v>
      </c>
      <c r="G300" s="106"/>
    </row>
    <row r="301" spans="1:7" ht="37.5" outlineLevel="1" x14ac:dyDescent="0.25">
      <c r="A301" s="46" t="s">
        <v>38</v>
      </c>
      <c r="B301" s="47" t="s">
        <v>73</v>
      </c>
      <c r="C301" s="47" t="s">
        <v>149</v>
      </c>
      <c r="D301" s="47" t="s">
        <v>39</v>
      </c>
      <c r="E301" s="152">
        <f>E302</f>
        <v>248435565</v>
      </c>
      <c r="F301" s="85">
        <f>F302</f>
        <v>263114454</v>
      </c>
      <c r="G301" s="106"/>
    </row>
    <row r="302" spans="1:7" ht="19.5" customHeight="1" outlineLevel="2" x14ac:dyDescent="0.25">
      <c r="A302" s="46" t="s">
        <v>75</v>
      </c>
      <c r="B302" s="47" t="s">
        <v>73</v>
      </c>
      <c r="C302" s="47" t="s">
        <v>149</v>
      </c>
      <c r="D302" s="47" t="s">
        <v>76</v>
      </c>
      <c r="E302" s="152">
        <v>248435565</v>
      </c>
      <c r="F302" s="85">
        <v>263114454</v>
      </c>
      <c r="G302" s="106"/>
    </row>
    <row r="303" spans="1:7" ht="112.5" outlineLevel="2" x14ac:dyDescent="0.25">
      <c r="A303" s="48" t="s">
        <v>525</v>
      </c>
      <c r="B303" s="47" t="s">
        <v>73</v>
      </c>
      <c r="C303" s="47" t="s">
        <v>526</v>
      </c>
      <c r="D303" s="47" t="s">
        <v>6</v>
      </c>
      <c r="E303" s="152">
        <f>E304</f>
        <v>17340850</v>
      </c>
      <c r="F303" s="152">
        <f>F304</f>
        <v>17340850</v>
      </c>
      <c r="G303" s="106"/>
    </row>
    <row r="304" spans="1:7" ht="37.5" outlineLevel="2" x14ac:dyDescent="0.25">
      <c r="A304" s="46" t="s">
        <v>38</v>
      </c>
      <c r="B304" s="47" t="s">
        <v>73</v>
      </c>
      <c r="C304" s="47" t="s">
        <v>526</v>
      </c>
      <c r="D304" s="47" t="s">
        <v>39</v>
      </c>
      <c r="E304" s="152">
        <f>E305</f>
        <v>17340850</v>
      </c>
      <c r="F304" s="152">
        <f>F305</f>
        <v>17340850</v>
      </c>
      <c r="G304" s="106"/>
    </row>
    <row r="305" spans="1:7" outlineLevel="2" x14ac:dyDescent="0.25">
      <c r="A305" s="46" t="s">
        <v>75</v>
      </c>
      <c r="B305" s="47" t="s">
        <v>73</v>
      </c>
      <c r="C305" s="47" t="s">
        <v>526</v>
      </c>
      <c r="D305" s="47" t="s">
        <v>76</v>
      </c>
      <c r="E305" s="152">
        <v>17340850</v>
      </c>
      <c r="F305" s="85">
        <v>17340850</v>
      </c>
      <c r="G305" s="106"/>
    </row>
    <row r="306" spans="1:7" ht="41.25" customHeight="1" outlineLevel="6" x14ac:dyDescent="0.25">
      <c r="A306" s="80" t="s">
        <v>207</v>
      </c>
      <c r="B306" s="47" t="s">
        <v>73</v>
      </c>
      <c r="C306" s="47" t="s">
        <v>222</v>
      </c>
      <c r="D306" s="47" t="s">
        <v>6</v>
      </c>
      <c r="E306" s="152">
        <f>E317+E307+E310</f>
        <v>200000</v>
      </c>
      <c r="F306" s="85">
        <f>F317+F307+F310</f>
        <v>200000</v>
      </c>
      <c r="G306" s="106"/>
    </row>
    <row r="307" spans="1:7" outlineLevel="6" x14ac:dyDescent="0.25">
      <c r="A307" s="46" t="s">
        <v>271</v>
      </c>
      <c r="B307" s="47" t="s">
        <v>73</v>
      </c>
      <c r="C307" s="47" t="s">
        <v>272</v>
      </c>
      <c r="D307" s="47" t="s">
        <v>6</v>
      </c>
      <c r="E307" s="152">
        <f>E308</f>
        <v>50000</v>
      </c>
      <c r="F307" s="85">
        <f>F308</f>
        <v>50000</v>
      </c>
      <c r="G307" s="106"/>
    </row>
    <row r="308" spans="1:7" ht="37.5" outlineLevel="6" x14ac:dyDescent="0.25">
      <c r="A308" s="46" t="s">
        <v>38</v>
      </c>
      <c r="B308" s="47" t="s">
        <v>73</v>
      </c>
      <c r="C308" s="47" t="s">
        <v>272</v>
      </c>
      <c r="D308" s="47" t="s">
        <v>39</v>
      </c>
      <c r="E308" s="152">
        <f>E309</f>
        <v>50000</v>
      </c>
      <c r="F308" s="85">
        <f>F309</f>
        <v>50000</v>
      </c>
      <c r="G308" s="106"/>
    </row>
    <row r="309" spans="1:7" outlineLevel="4" x14ac:dyDescent="0.25">
      <c r="A309" s="46" t="s">
        <v>75</v>
      </c>
      <c r="B309" s="47" t="s">
        <v>73</v>
      </c>
      <c r="C309" s="47" t="s">
        <v>272</v>
      </c>
      <c r="D309" s="47" t="s">
        <v>76</v>
      </c>
      <c r="E309" s="152">
        <v>50000</v>
      </c>
      <c r="F309" s="85">
        <v>50000</v>
      </c>
      <c r="G309" s="106"/>
    </row>
    <row r="310" spans="1:7" outlineLevel="5" x14ac:dyDescent="0.25">
      <c r="A310" s="78" t="s">
        <v>330</v>
      </c>
      <c r="B310" s="47" t="s">
        <v>73</v>
      </c>
      <c r="C310" s="47" t="s">
        <v>331</v>
      </c>
      <c r="D310" s="47" t="s">
        <v>6</v>
      </c>
      <c r="E310" s="152">
        <f>E311</f>
        <v>50000</v>
      </c>
      <c r="F310" s="85">
        <f>F311</f>
        <v>50000</v>
      </c>
      <c r="G310" s="106"/>
    </row>
    <row r="311" spans="1:7" ht="37.5" outlineLevel="6" x14ac:dyDescent="0.25">
      <c r="A311" s="46" t="s">
        <v>38</v>
      </c>
      <c r="B311" s="47" t="s">
        <v>73</v>
      </c>
      <c r="C311" s="47" t="s">
        <v>331</v>
      </c>
      <c r="D311" s="47" t="s">
        <v>39</v>
      </c>
      <c r="E311" s="152">
        <f>E316</f>
        <v>50000</v>
      </c>
      <c r="F311" s="85">
        <f>F316</f>
        <v>50000</v>
      </c>
      <c r="G311" s="106"/>
    </row>
    <row r="312" spans="1:7" outlineLevel="6" x14ac:dyDescent="0.25">
      <c r="A312" s="51" t="s">
        <v>522</v>
      </c>
      <c r="B312" s="47" t="s">
        <v>73</v>
      </c>
      <c r="C312" s="47" t="s">
        <v>333</v>
      </c>
      <c r="D312" s="47" t="s">
        <v>6</v>
      </c>
      <c r="E312" s="152">
        <f>E313</f>
        <v>2229054.2400000002</v>
      </c>
      <c r="F312" s="152">
        <f>F313</f>
        <v>2186840.79</v>
      </c>
      <c r="G312" s="106"/>
    </row>
    <row r="313" spans="1:7" ht="37.5" outlineLevel="6" x14ac:dyDescent="0.25">
      <c r="A313" s="46" t="s">
        <v>523</v>
      </c>
      <c r="B313" s="47" t="s">
        <v>73</v>
      </c>
      <c r="C313" s="47" t="s">
        <v>524</v>
      </c>
      <c r="D313" s="47" t="s">
        <v>6</v>
      </c>
      <c r="E313" s="152">
        <f>E314</f>
        <v>2229054.2400000002</v>
      </c>
      <c r="F313" s="152">
        <f>F314</f>
        <v>2186840.79</v>
      </c>
      <c r="G313" s="106"/>
    </row>
    <row r="314" spans="1:7" ht="37.5" outlineLevel="6" x14ac:dyDescent="0.25">
      <c r="A314" s="46" t="s">
        <v>38</v>
      </c>
      <c r="B314" s="47" t="s">
        <v>73</v>
      </c>
      <c r="C314" s="47" t="s">
        <v>524</v>
      </c>
      <c r="D314" s="47" t="s">
        <v>39</v>
      </c>
      <c r="E314" s="152">
        <f>E315</f>
        <v>2229054.2400000002</v>
      </c>
      <c r="F314" s="152">
        <f>F315</f>
        <v>2186840.79</v>
      </c>
      <c r="G314" s="106"/>
    </row>
    <row r="315" spans="1:7" outlineLevel="6" x14ac:dyDescent="0.25">
      <c r="A315" s="46" t="s">
        <v>75</v>
      </c>
      <c r="B315" s="47" t="s">
        <v>73</v>
      </c>
      <c r="C315" s="47" t="s">
        <v>524</v>
      </c>
      <c r="D315" s="47" t="s">
        <v>76</v>
      </c>
      <c r="E315" s="152">
        <v>2229054.2400000002</v>
      </c>
      <c r="F315" s="85">
        <v>2186840.79</v>
      </c>
      <c r="G315" s="106"/>
    </row>
    <row r="316" spans="1:7" ht="19.5" customHeight="1" outlineLevel="6" x14ac:dyDescent="0.25">
      <c r="A316" s="46" t="s">
        <v>75</v>
      </c>
      <c r="B316" s="47" t="s">
        <v>73</v>
      </c>
      <c r="C316" s="47" t="s">
        <v>331</v>
      </c>
      <c r="D316" s="47" t="s">
        <v>76</v>
      </c>
      <c r="E316" s="152">
        <v>50000</v>
      </c>
      <c r="F316" s="85">
        <v>50000</v>
      </c>
      <c r="G316" s="106"/>
    </row>
    <row r="317" spans="1:7" ht="19.5" customHeight="1" outlineLevel="6" x14ac:dyDescent="0.25">
      <c r="A317" s="46" t="s">
        <v>492</v>
      </c>
      <c r="B317" s="47" t="s">
        <v>73</v>
      </c>
      <c r="C317" s="47" t="s">
        <v>493</v>
      </c>
      <c r="D317" s="47" t="s">
        <v>6</v>
      </c>
      <c r="E317" s="152">
        <f>E318</f>
        <v>100000</v>
      </c>
      <c r="F317" s="85">
        <f>F318</f>
        <v>100000</v>
      </c>
      <c r="G317" s="106"/>
    </row>
    <row r="318" spans="1:7" ht="41.25" customHeight="1" outlineLevel="6" x14ac:dyDescent="0.25">
      <c r="A318" s="46" t="s">
        <v>38</v>
      </c>
      <c r="B318" s="47" t="s">
        <v>73</v>
      </c>
      <c r="C318" s="47" t="s">
        <v>493</v>
      </c>
      <c r="D318" s="47" t="s">
        <v>39</v>
      </c>
      <c r="E318" s="152">
        <f>E319</f>
        <v>100000</v>
      </c>
      <c r="F318" s="85">
        <f>F319</f>
        <v>100000</v>
      </c>
      <c r="G318" s="106"/>
    </row>
    <row r="319" spans="1:7" ht="19.5" customHeight="1" outlineLevel="6" x14ac:dyDescent="0.25">
      <c r="A319" s="46" t="s">
        <v>75</v>
      </c>
      <c r="B319" s="47" t="s">
        <v>73</v>
      </c>
      <c r="C319" s="47" t="s">
        <v>493</v>
      </c>
      <c r="D319" s="47" t="s">
        <v>76</v>
      </c>
      <c r="E319" s="152">
        <v>100000</v>
      </c>
      <c r="F319" s="85">
        <v>100000</v>
      </c>
      <c r="G319" s="106"/>
    </row>
    <row r="320" spans="1:7" outlineLevel="5" x14ac:dyDescent="0.25">
      <c r="A320" s="46" t="s">
        <v>259</v>
      </c>
      <c r="B320" s="47" t="s">
        <v>258</v>
      </c>
      <c r="C320" s="47" t="s">
        <v>127</v>
      </c>
      <c r="D320" s="47" t="s">
        <v>6</v>
      </c>
      <c r="E320" s="152">
        <f>E321+E334</f>
        <v>31120737.030000001</v>
      </c>
      <c r="F320" s="85">
        <f>F321+F334</f>
        <v>36240564.099999994</v>
      </c>
      <c r="G320" s="106"/>
    </row>
    <row r="321" spans="1:7" ht="37.5" outlineLevel="6" x14ac:dyDescent="0.25">
      <c r="A321" s="79" t="s">
        <v>419</v>
      </c>
      <c r="B321" s="62" t="s">
        <v>258</v>
      </c>
      <c r="C321" s="62" t="s">
        <v>139</v>
      </c>
      <c r="D321" s="62" t="s">
        <v>6</v>
      </c>
      <c r="E321" s="152">
        <f>E322</f>
        <v>18276307.850000001</v>
      </c>
      <c r="F321" s="85">
        <f>F322</f>
        <v>18717084.059999999</v>
      </c>
      <c r="G321" s="106"/>
    </row>
    <row r="322" spans="1:7" ht="39.75" customHeight="1" outlineLevel="6" x14ac:dyDescent="0.25">
      <c r="A322" s="46" t="s">
        <v>425</v>
      </c>
      <c r="B322" s="47" t="s">
        <v>258</v>
      </c>
      <c r="C322" s="47" t="s">
        <v>150</v>
      </c>
      <c r="D322" s="47" t="s">
        <v>6</v>
      </c>
      <c r="E322" s="152">
        <f>E323+E327</f>
        <v>18276307.850000001</v>
      </c>
      <c r="F322" s="85">
        <f>F323+F327</f>
        <v>18717084.059999999</v>
      </c>
      <c r="G322" s="106"/>
    </row>
    <row r="323" spans="1:7" ht="37.5" outlineLevel="6" x14ac:dyDescent="0.25">
      <c r="A323" s="81" t="s">
        <v>208</v>
      </c>
      <c r="B323" s="47" t="s">
        <v>258</v>
      </c>
      <c r="C323" s="47" t="s">
        <v>226</v>
      </c>
      <c r="D323" s="47" t="s">
        <v>6</v>
      </c>
      <c r="E323" s="152">
        <f>E324</f>
        <v>18180807.850000001</v>
      </c>
      <c r="F323" s="152">
        <f t="shared" ref="E323:F325" si="18">F324</f>
        <v>18621584.059999999</v>
      </c>
      <c r="G323" s="106"/>
    </row>
    <row r="324" spans="1:7" ht="37.5" customHeight="1" outlineLevel="6" x14ac:dyDescent="0.25">
      <c r="A324" s="46" t="s">
        <v>116</v>
      </c>
      <c r="B324" s="47" t="s">
        <v>258</v>
      </c>
      <c r="C324" s="47" t="s">
        <v>152</v>
      </c>
      <c r="D324" s="47" t="s">
        <v>6</v>
      </c>
      <c r="E324" s="152">
        <f t="shared" si="18"/>
        <v>18180807.850000001</v>
      </c>
      <c r="F324" s="85">
        <f t="shared" si="18"/>
        <v>18621584.059999999</v>
      </c>
      <c r="G324" s="106"/>
    </row>
    <row r="325" spans="1:7" ht="37.5" outlineLevel="6" x14ac:dyDescent="0.25">
      <c r="A325" s="46" t="s">
        <v>38</v>
      </c>
      <c r="B325" s="47" t="s">
        <v>258</v>
      </c>
      <c r="C325" s="47" t="s">
        <v>152</v>
      </c>
      <c r="D325" s="47" t="s">
        <v>39</v>
      </c>
      <c r="E325" s="152">
        <f t="shared" si="18"/>
        <v>18180807.850000001</v>
      </c>
      <c r="F325" s="85">
        <f t="shared" si="18"/>
        <v>18621584.059999999</v>
      </c>
      <c r="G325" s="106"/>
    </row>
    <row r="326" spans="1:7" outlineLevel="6" x14ac:dyDescent="0.25">
      <c r="A326" s="46" t="s">
        <v>75</v>
      </c>
      <c r="B326" s="47" t="s">
        <v>258</v>
      </c>
      <c r="C326" s="47" t="s">
        <v>152</v>
      </c>
      <c r="D326" s="47" t="s">
        <v>76</v>
      </c>
      <c r="E326" s="152">
        <v>18180807.850000001</v>
      </c>
      <c r="F326" s="85">
        <v>18621584.059999999</v>
      </c>
      <c r="G326" s="106"/>
    </row>
    <row r="327" spans="1:7" ht="37.5" outlineLevel="6" x14ac:dyDescent="0.25">
      <c r="A327" s="49" t="s">
        <v>426</v>
      </c>
      <c r="B327" s="47" t="s">
        <v>258</v>
      </c>
      <c r="C327" s="47" t="s">
        <v>227</v>
      </c>
      <c r="D327" s="47" t="s">
        <v>6</v>
      </c>
      <c r="E327" s="152">
        <f>E328+E331</f>
        <v>95500</v>
      </c>
      <c r="F327" s="85">
        <f>F328+F331</f>
        <v>95500</v>
      </c>
      <c r="G327" s="106"/>
    </row>
    <row r="328" spans="1:7" outlineLevel="6" x14ac:dyDescent="0.25">
      <c r="A328" s="46" t="s">
        <v>271</v>
      </c>
      <c r="B328" s="47" t="s">
        <v>258</v>
      </c>
      <c r="C328" s="47" t="s">
        <v>307</v>
      </c>
      <c r="D328" s="47" t="s">
        <v>6</v>
      </c>
      <c r="E328" s="152">
        <f>E329</f>
        <v>10000</v>
      </c>
      <c r="F328" s="85">
        <f>F329</f>
        <v>10000</v>
      </c>
      <c r="G328" s="106"/>
    </row>
    <row r="329" spans="1:7" ht="37.5" outlineLevel="6" x14ac:dyDescent="0.25">
      <c r="A329" s="46" t="s">
        <v>38</v>
      </c>
      <c r="B329" s="47" t="s">
        <v>258</v>
      </c>
      <c r="C329" s="47" t="s">
        <v>307</v>
      </c>
      <c r="D329" s="47" t="s">
        <v>39</v>
      </c>
      <c r="E329" s="152">
        <f>E330</f>
        <v>10000</v>
      </c>
      <c r="F329" s="85">
        <f>F330</f>
        <v>10000</v>
      </c>
      <c r="G329" s="106"/>
    </row>
    <row r="330" spans="1:7" outlineLevel="6" x14ac:dyDescent="0.25">
      <c r="A330" s="46" t="s">
        <v>75</v>
      </c>
      <c r="B330" s="47" t="s">
        <v>258</v>
      </c>
      <c r="C330" s="47" t="s">
        <v>307</v>
      </c>
      <c r="D330" s="47" t="s">
        <v>76</v>
      </c>
      <c r="E330" s="152">
        <v>10000</v>
      </c>
      <c r="F330" s="85">
        <v>10000</v>
      </c>
      <c r="G330" s="106"/>
    </row>
    <row r="331" spans="1:7" outlineLevel="6" x14ac:dyDescent="0.25">
      <c r="A331" s="46" t="s">
        <v>113</v>
      </c>
      <c r="B331" s="47" t="s">
        <v>258</v>
      </c>
      <c r="C331" s="47" t="s">
        <v>151</v>
      </c>
      <c r="D331" s="47" t="s">
        <v>6</v>
      </c>
      <c r="E331" s="152">
        <f>E332</f>
        <v>85500</v>
      </c>
      <c r="F331" s="85">
        <f>F332</f>
        <v>85500</v>
      </c>
      <c r="G331" s="106"/>
    </row>
    <row r="332" spans="1:7" ht="37.5" outlineLevel="1" x14ac:dyDescent="0.25">
      <c r="A332" s="46" t="s">
        <v>38</v>
      </c>
      <c r="B332" s="47" t="s">
        <v>258</v>
      </c>
      <c r="C332" s="47" t="s">
        <v>151</v>
      </c>
      <c r="D332" s="47" t="s">
        <v>39</v>
      </c>
      <c r="E332" s="152">
        <f>E333</f>
        <v>85500</v>
      </c>
      <c r="F332" s="85">
        <f>F333</f>
        <v>85500</v>
      </c>
      <c r="G332" s="106"/>
    </row>
    <row r="333" spans="1:7" ht="21" customHeight="1" outlineLevel="2" x14ac:dyDescent="0.25">
      <c r="A333" s="46" t="s">
        <v>75</v>
      </c>
      <c r="B333" s="47" t="s">
        <v>258</v>
      </c>
      <c r="C333" s="47" t="s">
        <v>151</v>
      </c>
      <c r="D333" s="47" t="s">
        <v>76</v>
      </c>
      <c r="E333" s="152">
        <v>85500</v>
      </c>
      <c r="F333" s="85">
        <v>85500</v>
      </c>
      <c r="G333" s="106"/>
    </row>
    <row r="334" spans="1:7" s="76" customFormat="1" ht="37.5" outlineLevel="3" x14ac:dyDescent="0.25">
      <c r="A334" s="79" t="s">
        <v>392</v>
      </c>
      <c r="B334" s="62" t="s">
        <v>258</v>
      </c>
      <c r="C334" s="62" t="s">
        <v>137</v>
      </c>
      <c r="D334" s="62" t="s">
        <v>6</v>
      </c>
      <c r="E334" s="153">
        <f>E335+E339</f>
        <v>12844429.18</v>
      </c>
      <c r="F334" s="153">
        <f>F335+F339</f>
        <v>17523480.039999999</v>
      </c>
      <c r="G334" s="122"/>
    </row>
    <row r="335" spans="1:7" ht="38.25" customHeight="1" outlineLevel="4" x14ac:dyDescent="0.25">
      <c r="A335" s="46" t="s">
        <v>391</v>
      </c>
      <c r="B335" s="47" t="s">
        <v>258</v>
      </c>
      <c r="C335" s="47" t="s">
        <v>230</v>
      </c>
      <c r="D335" s="47" t="s">
        <v>6</v>
      </c>
      <c r="E335" s="152">
        <f t="shared" ref="E335:F337" si="19">E336</f>
        <v>12844429.18</v>
      </c>
      <c r="F335" s="85">
        <f t="shared" si="19"/>
        <v>13155830.039999999</v>
      </c>
      <c r="G335" s="106"/>
    </row>
    <row r="336" spans="1:7" ht="39" customHeight="1" outlineLevel="5" x14ac:dyDescent="0.25">
      <c r="A336" s="46" t="s">
        <v>74</v>
      </c>
      <c r="B336" s="47" t="s">
        <v>258</v>
      </c>
      <c r="C336" s="47" t="s">
        <v>138</v>
      </c>
      <c r="D336" s="47" t="s">
        <v>6</v>
      </c>
      <c r="E336" s="152">
        <f t="shared" si="19"/>
        <v>12844429.18</v>
      </c>
      <c r="F336" s="85">
        <f t="shared" si="19"/>
        <v>13155830.039999999</v>
      </c>
      <c r="G336" s="106"/>
    </row>
    <row r="337" spans="1:7" ht="37.5" outlineLevel="6" x14ac:dyDescent="0.25">
      <c r="A337" s="46" t="s">
        <v>38</v>
      </c>
      <c r="B337" s="47" t="s">
        <v>258</v>
      </c>
      <c r="C337" s="47" t="s">
        <v>138</v>
      </c>
      <c r="D337" s="47" t="s">
        <v>39</v>
      </c>
      <c r="E337" s="152">
        <f t="shared" si="19"/>
        <v>12844429.18</v>
      </c>
      <c r="F337" s="85">
        <f t="shared" si="19"/>
        <v>13155830.039999999</v>
      </c>
      <c r="G337" s="106"/>
    </row>
    <row r="338" spans="1:7" outlineLevel="5" x14ac:dyDescent="0.25">
      <c r="A338" s="46" t="s">
        <v>75</v>
      </c>
      <c r="B338" s="47" t="s">
        <v>258</v>
      </c>
      <c r="C338" s="47" t="s">
        <v>138</v>
      </c>
      <c r="D338" s="47" t="s">
        <v>76</v>
      </c>
      <c r="E338" s="152">
        <v>12844429.18</v>
      </c>
      <c r="F338" s="85">
        <v>13155830.039999999</v>
      </c>
      <c r="G338" s="106"/>
    </row>
    <row r="339" spans="1:7" outlineLevel="5" x14ac:dyDescent="0.25">
      <c r="A339" s="162" t="s">
        <v>744</v>
      </c>
      <c r="B339" s="62" t="s">
        <v>258</v>
      </c>
      <c r="C339" s="62" t="s">
        <v>745</v>
      </c>
      <c r="D339" s="62" t="s">
        <v>6</v>
      </c>
      <c r="E339" s="152">
        <f>E340</f>
        <v>0</v>
      </c>
      <c r="F339" s="152">
        <f>F340</f>
        <v>4367650</v>
      </c>
      <c r="G339" s="106"/>
    </row>
    <row r="340" spans="1:7" ht="75" outlineLevel="5" x14ac:dyDescent="0.25">
      <c r="A340" s="48" t="s">
        <v>721</v>
      </c>
      <c r="B340" s="47" t="s">
        <v>258</v>
      </c>
      <c r="C340" s="47" t="s">
        <v>746</v>
      </c>
      <c r="D340" s="47" t="s">
        <v>6</v>
      </c>
      <c r="E340" s="152">
        <f>E341</f>
        <v>0</v>
      </c>
      <c r="F340" s="152">
        <f>F341</f>
        <v>4367650</v>
      </c>
      <c r="G340" s="106"/>
    </row>
    <row r="341" spans="1:7" ht="37.5" outlineLevel="5" x14ac:dyDescent="0.25">
      <c r="A341" s="46" t="s">
        <v>38</v>
      </c>
      <c r="B341" s="47" t="s">
        <v>258</v>
      </c>
      <c r="C341" s="47" t="s">
        <v>746</v>
      </c>
      <c r="D341" s="47" t="s">
        <v>39</v>
      </c>
      <c r="E341" s="152">
        <f>E342</f>
        <v>0</v>
      </c>
      <c r="F341" s="152">
        <f>F342</f>
        <v>4367650</v>
      </c>
      <c r="G341" s="106"/>
    </row>
    <row r="342" spans="1:7" outlineLevel="5" x14ac:dyDescent="0.3">
      <c r="A342" s="142" t="s">
        <v>75</v>
      </c>
      <c r="B342" s="47" t="s">
        <v>258</v>
      </c>
      <c r="C342" s="47" t="s">
        <v>746</v>
      </c>
      <c r="D342" s="47" t="s">
        <v>76</v>
      </c>
      <c r="E342" s="152">
        <v>0</v>
      </c>
      <c r="F342" s="85">
        <v>4367650</v>
      </c>
      <c r="G342" s="106"/>
    </row>
    <row r="343" spans="1:7" outlineLevel="6" x14ac:dyDescent="0.25">
      <c r="A343" s="46" t="s">
        <v>77</v>
      </c>
      <c r="B343" s="47" t="s">
        <v>78</v>
      </c>
      <c r="C343" s="47" t="s">
        <v>127</v>
      </c>
      <c r="D343" s="47" t="s">
        <v>6</v>
      </c>
      <c r="E343" s="152">
        <f>E344</f>
        <v>170000</v>
      </c>
      <c r="F343" s="85">
        <f>F344</f>
        <v>170000</v>
      </c>
      <c r="G343" s="106"/>
    </row>
    <row r="344" spans="1:7" s="154" customFormat="1" ht="37.5" x14ac:dyDescent="0.25">
      <c r="A344" s="79" t="s">
        <v>419</v>
      </c>
      <c r="B344" s="62" t="s">
        <v>78</v>
      </c>
      <c r="C344" s="62" t="s">
        <v>139</v>
      </c>
      <c r="D344" s="62" t="s">
        <v>6</v>
      </c>
      <c r="E344" s="153">
        <f>E345+E350</f>
        <v>170000</v>
      </c>
      <c r="F344" s="87">
        <f>F345+F350</f>
        <v>170000</v>
      </c>
      <c r="G344" s="122"/>
    </row>
    <row r="345" spans="1:7" ht="18" customHeight="1" outlineLevel="1" x14ac:dyDescent="0.25">
      <c r="A345" s="46" t="s">
        <v>422</v>
      </c>
      <c r="B345" s="47" t="s">
        <v>78</v>
      </c>
      <c r="C345" s="47" t="s">
        <v>147</v>
      </c>
      <c r="D345" s="47" t="s">
        <v>6</v>
      </c>
      <c r="E345" s="152">
        <f>E346</f>
        <v>70000</v>
      </c>
      <c r="F345" s="152">
        <f>F346</f>
        <v>70000</v>
      </c>
      <c r="G345" s="106"/>
    </row>
    <row r="346" spans="1:7" ht="37.5" outlineLevel="2" x14ac:dyDescent="0.25">
      <c r="A346" s="80" t="s">
        <v>207</v>
      </c>
      <c r="B346" s="47" t="s">
        <v>78</v>
      </c>
      <c r="C346" s="47" t="s">
        <v>222</v>
      </c>
      <c r="D346" s="47" t="s">
        <v>6</v>
      </c>
      <c r="E346" s="152">
        <f t="shared" ref="E346:F348" si="20">E347</f>
        <v>70000</v>
      </c>
      <c r="F346" s="85">
        <f t="shared" si="20"/>
        <v>70000</v>
      </c>
      <c r="G346" s="106"/>
    </row>
    <row r="347" spans="1:7" ht="18" customHeight="1" outlineLevel="2" x14ac:dyDescent="0.25">
      <c r="A347" s="46" t="s">
        <v>464</v>
      </c>
      <c r="B347" s="47" t="s">
        <v>78</v>
      </c>
      <c r="C347" s="47" t="s">
        <v>237</v>
      </c>
      <c r="D347" s="47" t="s">
        <v>6</v>
      </c>
      <c r="E347" s="152">
        <f t="shared" si="20"/>
        <v>70000</v>
      </c>
      <c r="F347" s="85">
        <f t="shared" si="20"/>
        <v>70000</v>
      </c>
      <c r="G347" s="106"/>
    </row>
    <row r="348" spans="1:7" ht="18" customHeight="1" outlineLevel="2" x14ac:dyDescent="0.25">
      <c r="A348" s="46" t="s">
        <v>15</v>
      </c>
      <c r="B348" s="47" t="s">
        <v>78</v>
      </c>
      <c r="C348" s="47" t="s">
        <v>237</v>
      </c>
      <c r="D348" s="47" t="s">
        <v>16</v>
      </c>
      <c r="E348" s="152">
        <f t="shared" si="20"/>
        <v>70000</v>
      </c>
      <c r="F348" s="85">
        <f t="shared" si="20"/>
        <v>70000</v>
      </c>
      <c r="G348" s="106"/>
    </row>
    <row r="349" spans="1:7" ht="37.5" outlineLevel="2" x14ac:dyDescent="0.25">
      <c r="A349" s="46" t="s">
        <v>17</v>
      </c>
      <c r="B349" s="47" t="s">
        <v>78</v>
      </c>
      <c r="C349" s="47" t="s">
        <v>237</v>
      </c>
      <c r="D349" s="47" t="s">
        <v>18</v>
      </c>
      <c r="E349" s="152">
        <v>70000</v>
      </c>
      <c r="F349" s="85">
        <v>70000</v>
      </c>
      <c r="G349" s="106"/>
    </row>
    <row r="350" spans="1:7" ht="18" customHeight="1" outlineLevel="1" x14ac:dyDescent="0.25">
      <c r="A350" s="51" t="s">
        <v>240</v>
      </c>
      <c r="B350" s="47" t="s">
        <v>78</v>
      </c>
      <c r="C350" s="47" t="s">
        <v>239</v>
      </c>
      <c r="D350" s="47" t="s">
        <v>6</v>
      </c>
      <c r="E350" s="152">
        <f t="shared" ref="E350:F352" si="21">E351</f>
        <v>100000</v>
      </c>
      <c r="F350" s="85">
        <f t="shared" si="21"/>
        <v>100000</v>
      </c>
      <c r="G350" s="106"/>
    </row>
    <row r="351" spans="1:7" outlineLevel="2" x14ac:dyDescent="0.25">
      <c r="A351" s="46" t="s">
        <v>79</v>
      </c>
      <c r="B351" s="47" t="s">
        <v>78</v>
      </c>
      <c r="C351" s="47" t="s">
        <v>154</v>
      </c>
      <c r="D351" s="47" t="s">
        <v>6</v>
      </c>
      <c r="E351" s="152">
        <f t="shared" si="21"/>
        <v>100000</v>
      </c>
      <c r="F351" s="85">
        <f t="shared" si="21"/>
        <v>100000</v>
      </c>
      <c r="G351" s="106"/>
    </row>
    <row r="352" spans="1:7" ht="18.75" customHeight="1" outlineLevel="3" x14ac:dyDescent="0.25">
      <c r="A352" s="46" t="s">
        <v>15</v>
      </c>
      <c r="B352" s="47" t="s">
        <v>78</v>
      </c>
      <c r="C352" s="47" t="s">
        <v>154</v>
      </c>
      <c r="D352" s="47" t="s">
        <v>16</v>
      </c>
      <c r="E352" s="152">
        <f t="shared" si="21"/>
        <v>100000</v>
      </c>
      <c r="F352" s="85">
        <f t="shared" si="21"/>
        <v>100000</v>
      </c>
      <c r="G352" s="106"/>
    </row>
    <row r="353" spans="1:9" ht="39" customHeight="1" outlineLevel="4" x14ac:dyDescent="0.25">
      <c r="A353" s="46" t="s">
        <v>17</v>
      </c>
      <c r="B353" s="47" t="s">
        <v>78</v>
      </c>
      <c r="C353" s="47" t="s">
        <v>154</v>
      </c>
      <c r="D353" s="47" t="s">
        <v>18</v>
      </c>
      <c r="E353" s="152">
        <v>100000</v>
      </c>
      <c r="F353" s="85">
        <v>100000</v>
      </c>
      <c r="G353" s="106"/>
    </row>
    <row r="354" spans="1:9" outlineLevel="5" x14ac:dyDescent="0.25">
      <c r="A354" s="46" t="s">
        <v>117</v>
      </c>
      <c r="B354" s="47" t="s">
        <v>118</v>
      </c>
      <c r="C354" s="47" t="s">
        <v>127</v>
      </c>
      <c r="D354" s="47" t="s">
        <v>6</v>
      </c>
      <c r="E354" s="152">
        <f>E355</f>
        <v>19189400</v>
      </c>
      <c r="F354" s="152">
        <f>F355</f>
        <v>19181400</v>
      </c>
      <c r="G354" s="106"/>
    </row>
    <row r="355" spans="1:9" ht="37.5" outlineLevel="6" x14ac:dyDescent="0.25">
      <c r="A355" s="79" t="s">
        <v>428</v>
      </c>
      <c r="B355" s="62" t="s">
        <v>118</v>
      </c>
      <c r="C355" s="62" t="s">
        <v>139</v>
      </c>
      <c r="D355" s="62" t="s">
        <v>6</v>
      </c>
      <c r="E355" s="152">
        <f>E356</f>
        <v>19189400</v>
      </c>
      <c r="F355" s="85">
        <f>F356</f>
        <v>19181400</v>
      </c>
      <c r="G355" s="106"/>
    </row>
    <row r="356" spans="1:9" s="3" customFormat="1" ht="39.75" customHeight="1" x14ac:dyDescent="0.25">
      <c r="A356" s="49" t="s">
        <v>210</v>
      </c>
      <c r="B356" s="47" t="s">
        <v>118</v>
      </c>
      <c r="C356" s="47" t="s">
        <v>228</v>
      </c>
      <c r="D356" s="47" t="s">
        <v>6</v>
      </c>
      <c r="E356" s="152">
        <f>E357+E364+E371</f>
        <v>19189400</v>
      </c>
      <c r="F356" s="85">
        <f>F357+F364+F371</f>
        <v>19181400</v>
      </c>
      <c r="G356" s="106"/>
    </row>
    <row r="357" spans="1:9" ht="39" customHeight="1" outlineLevel="1" x14ac:dyDescent="0.25">
      <c r="A357" s="46" t="s">
        <v>591</v>
      </c>
      <c r="B357" s="47" t="s">
        <v>118</v>
      </c>
      <c r="C357" s="47" t="s">
        <v>634</v>
      </c>
      <c r="D357" s="47" t="s">
        <v>6</v>
      </c>
      <c r="E357" s="152">
        <f>E358+E360+E362</f>
        <v>3406000</v>
      </c>
      <c r="F357" s="85">
        <f>F358+F360+F362</f>
        <v>3401000</v>
      </c>
      <c r="G357" s="106"/>
    </row>
    <row r="358" spans="1:9" ht="36.75" customHeight="1" outlineLevel="2" x14ac:dyDescent="0.25">
      <c r="A358" s="46" t="s">
        <v>11</v>
      </c>
      <c r="B358" s="47" t="s">
        <v>118</v>
      </c>
      <c r="C358" s="47" t="s">
        <v>634</v>
      </c>
      <c r="D358" s="47" t="s">
        <v>12</v>
      </c>
      <c r="E358" s="152">
        <f>E359</f>
        <v>3121000</v>
      </c>
      <c r="F358" s="85">
        <f>F359</f>
        <v>3121000</v>
      </c>
      <c r="G358" s="106"/>
    </row>
    <row r="359" spans="1:9" ht="18" customHeight="1" outlineLevel="4" x14ac:dyDescent="0.25">
      <c r="A359" s="46" t="s">
        <v>13</v>
      </c>
      <c r="B359" s="47" t="s">
        <v>118</v>
      </c>
      <c r="C359" s="47" t="s">
        <v>634</v>
      </c>
      <c r="D359" s="47" t="s">
        <v>14</v>
      </c>
      <c r="E359" s="152">
        <f>3121000</f>
        <v>3121000</v>
      </c>
      <c r="F359" s="85">
        <f>3121000</f>
        <v>3121000</v>
      </c>
      <c r="G359" s="106"/>
    </row>
    <row r="360" spans="1:9" ht="18" customHeight="1" outlineLevel="5" x14ac:dyDescent="0.25">
      <c r="A360" s="46" t="s">
        <v>15</v>
      </c>
      <c r="B360" s="47" t="s">
        <v>118</v>
      </c>
      <c r="C360" s="47" t="s">
        <v>634</v>
      </c>
      <c r="D360" s="47" t="s">
        <v>16</v>
      </c>
      <c r="E360" s="152">
        <f>E361</f>
        <v>100000</v>
      </c>
      <c r="F360" s="85">
        <f>F361</f>
        <v>100000</v>
      </c>
      <c r="G360" s="106"/>
    </row>
    <row r="361" spans="1:9" ht="37.5" outlineLevel="6" x14ac:dyDescent="0.25">
      <c r="A361" s="46" t="s">
        <v>17</v>
      </c>
      <c r="B361" s="47" t="s">
        <v>118</v>
      </c>
      <c r="C361" s="47" t="s">
        <v>634</v>
      </c>
      <c r="D361" s="47" t="s">
        <v>18</v>
      </c>
      <c r="E361" s="152">
        <v>100000</v>
      </c>
      <c r="F361" s="85">
        <v>100000</v>
      </c>
      <c r="G361" s="106"/>
    </row>
    <row r="362" spans="1:9" outlineLevel="4" x14ac:dyDescent="0.25">
      <c r="A362" s="46" t="s">
        <v>19</v>
      </c>
      <c r="B362" s="47" t="s">
        <v>118</v>
      </c>
      <c r="C362" s="47" t="s">
        <v>634</v>
      </c>
      <c r="D362" s="47" t="s">
        <v>20</v>
      </c>
      <c r="E362" s="152">
        <f>E363</f>
        <v>185000</v>
      </c>
      <c r="F362" s="85">
        <f>F363</f>
        <v>180000</v>
      </c>
      <c r="G362" s="106"/>
    </row>
    <row r="363" spans="1:9" outlineLevel="5" x14ac:dyDescent="0.25">
      <c r="A363" s="46" t="s">
        <v>21</v>
      </c>
      <c r="B363" s="47" t="s">
        <v>118</v>
      </c>
      <c r="C363" s="47" t="s">
        <v>634</v>
      </c>
      <c r="D363" s="47" t="s">
        <v>22</v>
      </c>
      <c r="E363" s="152">
        <v>185000</v>
      </c>
      <c r="F363" s="85">
        <v>180000</v>
      </c>
      <c r="G363" s="106"/>
    </row>
    <row r="364" spans="1:9" ht="37.5" outlineLevel="6" x14ac:dyDescent="0.25">
      <c r="A364" s="46" t="s">
        <v>34</v>
      </c>
      <c r="B364" s="47" t="s">
        <v>118</v>
      </c>
      <c r="C364" s="47" t="s">
        <v>155</v>
      </c>
      <c r="D364" s="47" t="s">
        <v>6</v>
      </c>
      <c r="E364" s="152">
        <f>E365+E367+E369</f>
        <v>13932000</v>
      </c>
      <c r="F364" s="85">
        <f>F365+F367+F369</f>
        <v>13929000</v>
      </c>
      <c r="G364" s="106"/>
    </row>
    <row r="365" spans="1:9" s="3" customFormat="1" ht="54.75" customHeight="1" x14ac:dyDescent="0.25">
      <c r="A365" s="46" t="s">
        <v>11</v>
      </c>
      <c r="B365" s="47" t="s">
        <v>118</v>
      </c>
      <c r="C365" s="47" t="s">
        <v>155</v>
      </c>
      <c r="D365" s="47" t="s">
        <v>12</v>
      </c>
      <c r="E365" s="152">
        <f>E366</f>
        <v>11192000</v>
      </c>
      <c r="F365" s="85">
        <f>F366</f>
        <v>11192000</v>
      </c>
      <c r="G365" s="106"/>
    </row>
    <row r="366" spans="1:9" x14ac:dyDescent="0.25">
      <c r="A366" s="46" t="s">
        <v>35</v>
      </c>
      <c r="B366" s="47" t="s">
        <v>118</v>
      </c>
      <c r="C366" s="47" t="s">
        <v>155</v>
      </c>
      <c r="D366" s="47" t="s">
        <v>36</v>
      </c>
      <c r="E366" s="152">
        <v>11192000</v>
      </c>
      <c r="F366" s="85">
        <v>11192000</v>
      </c>
      <c r="G366" s="106"/>
    </row>
    <row r="367" spans="1:9" ht="18" customHeight="1" x14ac:dyDescent="0.25">
      <c r="A367" s="46" t="s">
        <v>15</v>
      </c>
      <c r="B367" s="47" t="s">
        <v>118</v>
      </c>
      <c r="C367" s="47" t="s">
        <v>155</v>
      </c>
      <c r="D367" s="47" t="s">
        <v>16</v>
      </c>
      <c r="E367" s="152">
        <f>E368</f>
        <v>2700000</v>
      </c>
      <c r="F367" s="85">
        <f>F368</f>
        <v>2700000</v>
      </c>
      <c r="G367" s="106"/>
    </row>
    <row r="368" spans="1:9" ht="37.5" x14ac:dyDescent="0.25">
      <c r="A368" s="46" t="s">
        <v>17</v>
      </c>
      <c r="B368" s="47" t="s">
        <v>118</v>
      </c>
      <c r="C368" s="47" t="s">
        <v>155</v>
      </c>
      <c r="D368" s="47" t="s">
        <v>18</v>
      </c>
      <c r="E368" s="152">
        <v>2700000</v>
      </c>
      <c r="F368" s="85">
        <v>2700000</v>
      </c>
      <c r="G368" s="106"/>
      <c r="H368" s="72"/>
      <c r="I368" s="72"/>
    </row>
    <row r="369" spans="1:9" x14ac:dyDescent="0.25">
      <c r="A369" s="46" t="s">
        <v>19</v>
      </c>
      <c r="B369" s="47" t="s">
        <v>118</v>
      </c>
      <c r="C369" s="47" t="s">
        <v>155</v>
      </c>
      <c r="D369" s="47" t="s">
        <v>20</v>
      </c>
      <c r="E369" s="152">
        <f>E370</f>
        <v>40000</v>
      </c>
      <c r="F369" s="85">
        <f>F370</f>
        <v>37000</v>
      </c>
      <c r="G369" s="106"/>
      <c r="H369" s="72"/>
      <c r="I369" s="72"/>
    </row>
    <row r="370" spans="1:9" x14ac:dyDescent="0.25">
      <c r="A370" s="46" t="s">
        <v>21</v>
      </c>
      <c r="B370" s="47" t="s">
        <v>118</v>
      </c>
      <c r="C370" s="47" t="s">
        <v>155</v>
      </c>
      <c r="D370" s="47" t="s">
        <v>22</v>
      </c>
      <c r="E370" s="152">
        <v>40000</v>
      </c>
      <c r="F370" s="85">
        <v>37000</v>
      </c>
      <c r="G370" s="106"/>
      <c r="H370" s="72"/>
      <c r="I370" s="72"/>
    </row>
    <row r="371" spans="1:9" ht="39" customHeight="1" x14ac:dyDescent="0.25">
      <c r="A371" s="51" t="s">
        <v>37</v>
      </c>
      <c r="B371" s="47" t="s">
        <v>118</v>
      </c>
      <c r="C371" s="47" t="s">
        <v>156</v>
      </c>
      <c r="D371" s="47" t="s">
        <v>6</v>
      </c>
      <c r="E371" s="152">
        <f>E372</f>
        <v>1851400</v>
      </c>
      <c r="F371" s="85">
        <f>F372</f>
        <v>1851400</v>
      </c>
      <c r="G371" s="106"/>
      <c r="H371" s="72"/>
      <c r="I371" s="72"/>
    </row>
    <row r="372" spans="1:9" ht="37.5" x14ac:dyDescent="0.25">
      <c r="A372" s="46" t="s">
        <v>38</v>
      </c>
      <c r="B372" s="47" t="s">
        <v>118</v>
      </c>
      <c r="C372" s="47" t="s">
        <v>156</v>
      </c>
      <c r="D372" s="47" t="s">
        <v>39</v>
      </c>
      <c r="E372" s="152">
        <f>E373</f>
        <v>1851400</v>
      </c>
      <c r="F372" s="85">
        <f>F373</f>
        <v>1851400</v>
      </c>
      <c r="G372" s="106"/>
      <c r="H372" s="72"/>
      <c r="I372" s="72"/>
    </row>
    <row r="373" spans="1:9" x14ac:dyDescent="0.25">
      <c r="A373" s="46" t="s">
        <v>40</v>
      </c>
      <c r="B373" s="47" t="s">
        <v>118</v>
      </c>
      <c r="C373" s="47" t="s">
        <v>156</v>
      </c>
      <c r="D373" s="47" t="s">
        <v>41</v>
      </c>
      <c r="E373" s="152">
        <v>1851400</v>
      </c>
      <c r="F373" s="85">
        <v>1851400</v>
      </c>
      <c r="G373" s="106"/>
      <c r="H373" s="72"/>
      <c r="I373" s="72"/>
    </row>
    <row r="374" spans="1:9" x14ac:dyDescent="0.25">
      <c r="A374" s="44" t="s">
        <v>80</v>
      </c>
      <c r="B374" s="45" t="s">
        <v>81</v>
      </c>
      <c r="C374" s="45" t="s">
        <v>127</v>
      </c>
      <c r="D374" s="45" t="s">
        <v>6</v>
      </c>
      <c r="E374" s="151">
        <f>E375</f>
        <v>25114948.489999998</v>
      </c>
      <c r="F374" s="89">
        <f>F375</f>
        <v>25703386.34</v>
      </c>
      <c r="G374" s="107">
        <f>'прил 12'!F507</f>
        <v>25114948.489999998</v>
      </c>
      <c r="H374" s="107">
        <f>'прил 12'!G507</f>
        <v>25703386.34</v>
      </c>
      <c r="I374" s="72"/>
    </row>
    <row r="375" spans="1:9" x14ac:dyDescent="0.25">
      <c r="A375" s="46" t="s">
        <v>82</v>
      </c>
      <c r="B375" s="47" t="s">
        <v>83</v>
      </c>
      <c r="C375" s="47" t="s">
        <v>127</v>
      </c>
      <c r="D375" s="47" t="s">
        <v>6</v>
      </c>
      <c r="E375" s="152">
        <f>E376</f>
        <v>25114948.489999998</v>
      </c>
      <c r="F375" s="85">
        <f>F376</f>
        <v>25703386.34</v>
      </c>
      <c r="G375" s="106"/>
      <c r="H375" s="72"/>
      <c r="I375" s="72"/>
    </row>
    <row r="376" spans="1:9" ht="39.75" customHeight="1" x14ac:dyDescent="0.25">
      <c r="A376" s="79" t="s">
        <v>392</v>
      </c>
      <c r="B376" s="62" t="s">
        <v>83</v>
      </c>
      <c r="C376" s="62" t="s">
        <v>137</v>
      </c>
      <c r="D376" s="62" t="s">
        <v>6</v>
      </c>
      <c r="E376" s="152">
        <f>E377+E387</f>
        <v>25114948.489999998</v>
      </c>
      <c r="F376" s="85">
        <f>F377+F387</f>
        <v>25703386.34</v>
      </c>
      <c r="G376" s="106"/>
      <c r="H376" s="72"/>
      <c r="I376" s="72"/>
    </row>
    <row r="377" spans="1:9" ht="37.5" x14ac:dyDescent="0.25">
      <c r="A377" s="46" t="s">
        <v>393</v>
      </c>
      <c r="B377" s="47" t="s">
        <v>83</v>
      </c>
      <c r="C377" s="47" t="s">
        <v>229</v>
      </c>
      <c r="D377" s="47" t="s">
        <v>6</v>
      </c>
      <c r="E377" s="152">
        <f>E384+E381+E378</f>
        <v>24443948.489999998</v>
      </c>
      <c r="F377" s="152">
        <f>F384+F381+F378</f>
        <v>25032386.34</v>
      </c>
      <c r="G377" s="106"/>
      <c r="H377" s="72"/>
      <c r="I377" s="72"/>
    </row>
    <row r="378" spans="1:9" ht="39.75" customHeight="1" x14ac:dyDescent="0.25">
      <c r="A378" s="51" t="s">
        <v>85</v>
      </c>
      <c r="B378" s="47" t="s">
        <v>83</v>
      </c>
      <c r="C378" s="47" t="s">
        <v>142</v>
      </c>
      <c r="D378" s="47" t="s">
        <v>6</v>
      </c>
      <c r="E378" s="152">
        <f>E379</f>
        <v>24271443.489999998</v>
      </c>
      <c r="F378" s="85">
        <f>F379</f>
        <v>24859881.34</v>
      </c>
      <c r="G378" s="106"/>
      <c r="H378" s="72"/>
      <c r="I378" s="72"/>
    </row>
    <row r="379" spans="1:9" ht="37.5" x14ac:dyDescent="0.25">
      <c r="A379" s="46" t="s">
        <v>38</v>
      </c>
      <c r="B379" s="47" t="s">
        <v>83</v>
      </c>
      <c r="C379" s="47" t="s">
        <v>142</v>
      </c>
      <c r="D379" s="47" t="s">
        <v>39</v>
      </c>
      <c r="E379" s="152">
        <f>E380</f>
        <v>24271443.489999998</v>
      </c>
      <c r="F379" s="85">
        <f>F380</f>
        <v>24859881.34</v>
      </c>
      <c r="G379" s="106"/>
      <c r="H379" s="72"/>
      <c r="I379" s="72"/>
    </row>
    <row r="380" spans="1:9" x14ac:dyDescent="0.25">
      <c r="A380" s="46" t="s">
        <v>75</v>
      </c>
      <c r="B380" s="47" t="s">
        <v>83</v>
      </c>
      <c r="C380" s="47" t="s">
        <v>142</v>
      </c>
      <c r="D380" s="47" t="s">
        <v>76</v>
      </c>
      <c r="E380" s="152">
        <v>24271443.489999998</v>
      </c>
      <c r="F380" s="85">
        <v>24859881.34</v>
      </c>
      <c r="G380" s="106"/>
      <c r="H380" s="72"/>
      <c r="I380" s="72"/>
    </row>
    <row r="381" spans="1:9" ht="55.5" customHeight="1" x14ac:dyDescent="0.25">
      <c r="A381" s="29" t="s">
        <v>417</v>
      </c>
      <c r="B381" s="47" t="s">
        <v>83</v>
      </c>
      <c r="C381" s="47" t="s">
        <v>313</v>
      </c>
      <c r="D381" s="47" t="s">
        <v>6</v>
      </c>
      <c r="E381" s="152">
        <f>E382</f>
        <v>168005</v>
      </c>
      <c r="F381" s="152">
        <f>F382</f>
        <v>168005</v>
      </c>
      <c r="G381" s="106"/>
      <c r="H381" s="72"/>
      <c r="I381" s="72"/>
    </row>
    <row r="382" spans="1:9" ht="37.5" x14ac:dyDescent="0.25">
      <c r="A382" s="46" t="s">
        <v>38</v>
      </c>
      <c r="B382" s="47" t="s">
        <v>83</v>
      </c>
      <c r="C382" s="47" t="s">
        <v>313</v>
      </c>
      <c r="D382" s="47" t="s">
        <v>39</v>
      </c>
      <c r="E382" s="152">
        <f>E383</f>
        <v>168005</v>
      </c>
      <c r="F382" s="152">
        <f>F383</f>
        <v>168005</v>
      </c>
      <c r="G382" s="106"/>
      <c r="H382" s="72"/>
      <c r="I382" s="72"/>
    </row>
    <row r="383" spans="1:9" x14ac:dyDescent="0.25">
      <c r="A383" s="46" t="s">
        <v>75</v>
      </c>
      <c r="B383" s="47" t="s">
        <v>83</v>
      </c>
      <c r="C383" s="47" t="s">
        <v>313</v>
      </c>
      <c r="D383" s="47" t="s">
        <v>76</v>
      </c>
      <c r="E383" s="152">
        <v>168005</v>
      </c>
      <c r="F383" s="85">
        <v>168005</v>
      </c>
      <c r="G383" s="106"/>
      <c r="H383" s="72"/>
      <c r="I383" s="72"/>
    </row>
    <row r="384" spans="1:9" ht="58.5" customHeight="1" x14ac:dyDescent="0.25">
      <c r="A384" s="46" t="s">
        <v>326</v>
      </c>
      <c r="B384" s="47" t="s">
        <v>83</v>
      </c>
      <c r="C384" s="47" t="s">
        <v>327</v>
      </c>
      <c r="D384" s="47" t="s">
        <v>6</v>
      </c>
      <c r="E384" s="152">
        <f>E385</f>
        <v>4500</v>
      </c>
      <c r="F384" s="85">
        <f>F385</f>
        <v>4500</v>
      </c>
      <c r="G384" s="106"/>
      <c r="H384" s="72"/>
      <c r="I384" s="72"/>
    </row>
    <row r="385" spans="1:9" ht="37.5" x14ac:dyDescent="0.25">
      <c r="A385" s="46" t="s">
        <v>38</v>
      </c>
      <c r="B385" s="47" t="s">
        <v>83</v>
      </c>
      <c r="C385" s="47" t="s">
        <v>327</v>
      </c>
      <c r="D385" s="47" t="s">
        <v>39</v>
      </c>
      <c r="E385" s="152">
        <f>E386</f>
        <v>4500</v>
      </c>
      <c r="F385" s="85">
        <f>F386</f>
        <v>4500</v>
      </c>
      <c r="G385" s="106"/>
      <c r="H385" s="72"/>
      <c r="I385" s="72"/>
    </row>
    <row r="386" spans="1:9" x14ac:dyDescent="0.25">
      <c r="A386" s="46" t="s">
        <v>75</v>
      </c>
      <c r="B386" s="47" t="s">
        <v>83</v>
      </c>
      <c r="C386" s="47" t="s">
        <v>327</v>
      </c>
      <c r="D386" s="47" t="s">
        <v>76</v>
      </c>
      <c r="E386" s="152">
        <v>4500</v>
      </c>
      <c r="F386" s="85">
        <v>4500</v>
      </c>
      <c r="G386" s="106"/>
      <c r="H386" s="72"/>
      <c r="I386" s="72"/>
    </row>
    <row r="387" spans="1:9" ht="21" customHeight="1" x14ac:dyDescent="0.25">
      <c r="A387" s="46" t="s">
        <v>212</v>
      </c>
      <c r="B387" s="47" t="s">
        <v>83</v>
      </c>
      <c r="C387" s="47" t="s">
        <v>231</v>
      </c>
      <c r="D387" s="47" t="s">
        <v>6</v>
      </c>
      <c r="E387" s="152">
        <f>E388</f>
        <v>671000</v>
      </c>
      <c r="F387" s="85">
        <f>F388</f>
        <v>671000</v>
      </c>
      <c r="G387" s="106"/>
      <c r="H387" s="72"/>
      <c r="I387" s="72"/>
    </row>
    <row r="388" spans="1:9" x14ac:dyDescent="0.25">
      <c r="A388" s="46" t="s">
        <v>84</v>
      </c>
      <c r="B388" s="47" t="s">
        <v>83</v>
      </c>
      <c r="C388" s="47" t="s">
        <v>141</v>
      </c>
      <c r="D388" s="47" t="s">
        <v>6</v>
      </c>
      <c r="E388" s="152">
        <f>E389</f>
        <v>671000</v>
      </c>
      <c r="F388" s="85">
        <f>F389</f>
        <v>671000</v>
      </c>
      <c r="G388" s="106"/>
      <c r="H388" s="72"/>
      <c r="I388" s="72"/>
    </row>
    <row r="389" spans="1:9" ht="37.5" x14ac:dyDescent="0.25">
      <c r="A389" s="46" t="s">
        <v>38</v>
      </c>
      <c r="B389" s="47" t="s">
        <v>83</v>
      </c>
      <c r="C389" s="47" t="s">
        <v>141</v>
      </c>
      <c r="D389" s="47" t="s">
        <v>39</v>
      </c>
      <c r="E389" s="152">
        <f>E390+E391</f>
        <v>671000</v>
      </c>
      <c r="F389" s="85">
        <f>F390+F391</f>
        <v>671000</v>
      </c>
      <c r="G389" s="106"/>
      <c r="H389" s="72"/>
      <c r="I389" s="72"/>
    </row>
    <row r="390" spans="1:9" x14ac:dyDescent="0.25">
      <c r="A390" s="46" t="s">
        <v>75</v>
      </c>
      <c r="B390" s="47" t="s">
        <v>83</v>
      </c>
      <c r="C390" s="47" t="s">
        <v>141</v>
      </c>
      <c r="D390" s="47" t="s">
        <v>76</v>
      </c>
      <c r="E390" s="152">
        <v>557000</v>
      </c>
      <c r="F390" s="85">
        <v>557000</v>
      </c>
      <c r="G390" s="106"/>
      <c r="H390" s="72"/>
      <c r="I390" s="72"/>
    </row>
    <row r="391" spans="1:9" ht="34.5" customHeight="1" x14ac:dyDescent="0.3">
      <c r="A391" s="142" t="s">
        <v>394</v>
      </c>
      <c r="B391" s="47" t="s">
        <v>83</v>
      </c>
      <c r="C391" s="47" t="s">
        <v>141</v>
      </c>
      <c r="D391" s="47" t="s">
        <v>254</v>
      </c>
      <c r="E391" s="152">
        <v>114000</v>
      </c>
      <c r="F391" s="85">
        <v>114000</v>
      </c>
      <c r="G391" s="106"/>
      <c r="H391" s="72"/>
      <c r="I391" s="72"/>
    </row>
    <row r="392" spans="1:9" x14ac:dyDescent="0.25">
      <c r="A392" s="44" t="s">
        <v>86</v>
      </c>
      <c r="B392" s="45" t="s">
        <v>87</v>
      </c>
      <c r="C392" s="45" t="s">
        <v>127</v>
      </c>
      <c r="D392" s="45" t="s">
        <v>6</v>
      </c>
      <c r="E392" s="151">
        <f>E393+E418+E398</f>
        <v>44475901.890000001</v>
      </c>
      <c r="F392" s="89">
        <f>F393+F418+F398</f>
        <v>44640377.160000004</v>
      </c>
      <c r="G392" s="107">
        <f>'прил 12'!F508</f>
        <v>44475901.890000001</v>
      </c>
      <c r="H392" s="107">
        <f>'прил 12'!G508</f>
        <v>44640377.160000004</v>
      </c>
      <c r="I392" s="72"/>
    </row>
    <row r="393" spans="1:9" x14ac:dyDescent="0.25">
      <c r="A393" s="46" t="s">
        <v>88</v>
      </c>
      <c r="B393" s="47" t="s">
        <v>89</v>
      </c>
      <c r="C393" s="47" t="s">
        <v>127</v>
      </c>
      <c r="D393" s="47" t="s">
        <v>6</v>
      </c>
      <c r="E393" s="152">
        <f t="shared" ref="E393:F396" si="22">E394</f>
        <v>5301675.24</v>
      </c>
      <c r="F393" s="85">
        <f t="shared" si="22"/>
        <v>5301675.24</v>
      </c>
      <c r="G393" s="106"/>
      <c r="H393" s="72"/>
      <c r="I393" s="72"/>
    </row>
    <row r="394" spans="1:9" x14ac:dyDescent="0.25">
      <c r="A394" s="46" t="s">
        <v>199</v>
      </c>
      <c r="B394" s="47" t="s">
        <v>89</v>
      </c>
      <c r="C394" s="47" t="s">
        <v>128</v>
      </c>
      <c r="D394" s="47" t="s">
        <v>6</v>
      </c>
      <c r="E394" s="152">
        <f t="shared" si="22"/>
        <v>5301675.24</v>
      </c>
      <c r="F394" s="85">
        <f t="shared" si="22"/>
        <v>5301675.24</v>
      </c>
      <c r="G394" s="106"/>
      <c r="H394" s="72"/>
      <c r="I394" s="72"/>
    </row>
    <row r="395" spans="1:9" x14ac:dyDescent="0.25">
      <c r="A395" s="46" t="s">
        <v>90</v>
      </c>
      <c r="B395" s="47" t="s">
        <v>89</v>
      </c>
      <c r="C395" s="47" t="s">
        <v>143</v>
      </c>
      <c r="D395" s="47" t="s">
        <v>6</v>
      </c>
      <c r="E395" s="152">
        <f t="shared" si="22"/>
        <v>5301675.24</v>
      </c>
      <c r="F395" s="85">
        <f t="shared" si="22"/>
        <v>5301675.24</v>
      </c>
      <c r="G395" s="106"/>
      <c r="H395" s="72"/>
      <c r="I395" s="72"/>
    </row>
    <row r="396" spans="1:9" x14ac:dyDescent="0.25">
      <c r="A396" s="46" t="s">
        <v>91</v>
      </c>
      <c r="B396" s="47" t="s">
        <v>89</v>
      </c>
      <c r="C396" s="47" t="s">
        <v>143</v>
      </c>
      <c r="D396" s="47" t="s">
        <v>92</v>
      </c>
      <c r="E396" s="152">
        <f t="shared" si="22"/>
        <v>5301675.24</v>
      </c>
      <c r="F396" s="85">
        <f t="shared" si="22"/>
        <v>5301675.24</v>
      </c>
      <c r="G396" s="106"/>
      <c r="H396" s="72"/>
      <c r="I396" s="72"/>
    </row>
    <row r="397" spans="1:9" x14ac:dyDescent="0.25">
      <c r="A397" s="46" t="s">
        <v>93</v>
      </c>
      <c r="B397" s="47" t="s">
        <v>89</v>
      </c>
      <c r="C397" s="47" t="s">
        <v>143</v>
      </c>
      <c r="D397" s="47" t="s">
        <v>94</v>
      </c>
      <c r="E397" s="152">
        <v>5301675.24</v>
      </c>
      <c r="F397" s="85">
        <v>5301675.24</v>
      </c>
      <c r="G397" s="106"/>
      <c r="H397" s="72"/>
      <c r="I397" s="72"/>
    </row>
    <row r="398" spans="1:9" x14ac:dyDescent="0.25">
      <c r="A398" s="46" t="s">
        <v>95</v>
      </c>
      <c r="B398" s="47" t="s">
        <v>96</v>
      </c>
      <c r="C398" s="47" t="s">
        <v>127</v>
      </c>
      <c r="D398" s="47" t="s">
        <v>6</v>
      </c>
      <c r="E398" s="152">
        <f>E399+E404+E409+E414</f>
        <v>3441536.94</v>
      </c>
      <c r="F398" s="85">
        <f>F399+F404+F409+F414</f>
        <v>3474472</v>
      </c>
      <c r="G398" s="106"/>
      <c r="H398" s="72"/>
      <c r="I398" s="72"/>
    </row>
    <row r="399" spans="1:9" ht="37.5" x14ac:dyDescent="0.25">
      <c r="A399" s="79" t="s">
        <v>419</v>
      </c>
      <c r="B399" s="62" t="s">
        <v>96</v>
      </c>
      <c r="C399" s="62" t="s">
        <v>139</v>
      </c>
      <c r="D399" s="62" t="s">
        <v>6</v>
      </c>
      <c r="E399" s="152">
        <f t="shared" ref="E399:F402" si="23">E400</f>
        <v>2460000</v>
      </c>
      <c r="F399" s="85">
        <f t="shared" si="23"/>
        <v>2460000</v>
      </c>
      <c r="G399" s="106"/>
      <c r="H399" s="72"/>
      <c r="I399" s="72"/>
    </row>
    <row r="400" spans="1:9" x14ac:dyDescent="0.25">
      <c r="A400" s="49" t="s">
        <v>507</v>
      </c>
      <c r="B400" s="47" t="s">
        <v>96</v>
      </c>
      <c r="C400" s="47" t="s">
        <v>508</v>
      </c>
      <c r="D400" s="47" t="s">
        <v>6</v>
      </c>
      <c r="E400" s="152">
        <f t="shared" si="23"/>
        <v>2460000</v>
      </c>
      <c r="F400" s="85">
        <f t="shared" si="23"/>
        <v>2460000</v>
      </c>
      <c r="G400" s="106"/>
      <c r="H400" s="72"/>
      <c r="I400" s="72"/>
    </row>
    <row r="401" spans="1:9" ht="78.75" customHeight="1" x14ac:dyDescent="0.25">
      <c r="A401" s="29" t="s">
        <v>429</v>
      </c>
      <c r="B401" s="47" t="s">
        <v>96</v>
      </c>
      <c r="C401" s="47" t="s">
        <v>509</v>
      </c>
      <c r="D401" s="47" t="s">
        <v>6</v>
      </c>
      <c r="E401" s="152">
        <f t="shared" si="23"/>
        <v>2460000</v>
      </c>
      <c r="F401" s="85">
        <f t="shared" si="23"/>
        <v>2460000</v>
      </c>
      <c r="G401" s="106"/>
      <c r="H401" s="72"/>
      <c r="I401" s="72"/>
    </row>
    <row r="402" spans="1:9" x14ac:dyDescent="0.25">
      <c r="A402" s="46" t="s">
        <v>91</v>
      </c>
      <c r="B402" s="47" t="s">
        <v>96</v>
      </c>
      <c r="C402" s="47" t="s">
        <v>509</v>
      </c>
      <c r="D402" s="47" t="s">
        <v>92</v>
      </c>
      <c r="E402" s="152">
        <f t="shared" si="23"/>
        <v>2460000</v>
      </c>
      <c r="F402" s="85">
        <f t="shared" si="23"/>
        <v>2460000</v>
      </c>
      <c r="G402" s="106"/>
      <c r="H402" s="72"/>
      <c r="I402" s="72"/>
    </row>
    <row r="403" spans="1:9" ht="37.5" x14ac:dyDescent="0.25">
      <c r="A403" s="46" t="s">
        <v>98</v>
      </c>
      <c r="B403" s="47" t="s">
        <v>96</v>
      </c>
      <c r="C403" s="47" t="s">
        <v>509</v>
      </c>
      <c r="D403" s="47" t="s">
        <v>99</v>
      </c>
      <c r="E403" s="152">
        <v>2460000</v>
      </c>
      <c r="F403" s="85">
        <v>2460000</v>
      </c>
      <c r="G403" s="106"/>
      <c r="H403" s="72"/>
      <c r="I403" s="72"/>
    </row>
    <row r="404" spans="1:9" ht="35.25" customHeight="1" x14ac:dyDescent="0.3">
      <c r="A404" s="156" t="s">
        <v>395</v>
      </c>
      <c r="B404" s="62" t="s">
        <v>96</v>
      </c>
      <c r="C404" s="62" t="s">
        <v>130</v>
      </c>
      <c r="D404" s="62" t="s">
        <v>6</v>
      </c>
      <c r="E404" s="152">
        <f t="shared" ref="E404:F407" si="24">E405</f>
        <v>200000</v>
      </c>
      <c r="F404" s="85">
        <f t="shared" si="24"/>
        <v>200000</v>
      </c>
      <c r="G404" s="106"/>
      <c r="H404" s="72"/>
      <c r="I404" s="72"/>
    </row>
    <row r="405" spans="1:9" ht="33" customHeight="1" x14ac:dyDescent="0.3">
      <c r="A405" s="142" t="s">
        <v>396</v>
      </c>
      <c r="B405" s="47" t="s">
        <v>96</v>
      </c>
      <c r="C405" s="47" t="s">
        <v>447</v>
      </c>
      <c r="D405" s="47" t="s">
        <v>6</v>
      </c>
      <c r="E405" s="152">
        <f t="shared" si="24"/>
        <v>200000</v>
      </c>
      <c r="F405" s="85">
        <f t="shared" si="24"/>
        <v>200000</v>
      </c>
      <c r="G405" s="106"/>
      <c r="H405" s="72"/>
      <c r="I405" s="72"/>
    </row>
    <row r="406" spans="1:9" ht="37.5" x14ac:dyDescent="0.25">
      <c r="A406" s="46" t="s">
        <v>100</v>
      </c>
      <c r="B406" s="47" t="s">
        <v>96</v>
      </c>
      <c r="C406" s="47" t="s">
        <v>450</v>
      </c>
      <c r="D406" s="47" t="s">
        <v>6</v>
      </c>
      <c r="E406" s="152">
        <f t="shared" si="24"/>
        <v>200000</v>
      </c>
      <c r="F406" s="85">
        <f t="shared" si="24"/>
        <v>200000</v>
      </c>
      <c r="G406" s="106"/>
      <c r="H406" s="72"/>
      <c r="I406" s="72"/>
    </row>
    <row r="407" spans="1:9" x14ac:dyDescent="0.25">
      <c r="A407" s="46" t="s">
        <v>91</v>
      </c>
      <c r="B407" s="47" t="s">
        <v>96</v>
      </c>
      <c r="C407" s="47" t="s">
        <v>450</v>
      </c>
      <c r="D407" s="47" t="s">
        <v>92</v>
      </c>
      <c r="E407" s="152">
        <f t="shared" si="24"/>
        <v>200000</v>
      </c>
      <c r="F407" s="85">
        <f t="shared" si="24"/>
        <v>200000</v>
      </c>
      <c r="G407" s="106"/>
      <c r="H407" s="72"/>
      <c r="I407" s="72"/>
    </row>
    <row r="408" spans="1:9" ht="37.5" x14ac:dyDescent="0.25">
      <c r="A408" s="46" t="s">
        <v>98</v>
      </c>
      <c r="B408" s="47" t="s">
        <v>96</v>
      </c>
      <c r="C408" s="47" t="s">
        <v>450</v>
      </c>
      <c r="D408" s="47" t="s">
        <v>99</v>
      </c>
      <c r="E408" s="152">
        <v>200000</v>
      </c>
      <c r="F408" s="85">
        <v>200000</v>
      </c>
      <c r="G408" s="106"/>
      <c r="H408" s="72"/>
      <c r="I408" s="72"/>
    </row>
    <row r="409" spans="1:9" ht="38.25" customHeight="1" x14ac:dyDescent="0.25">
      <c r="A409" s="79" t="s">
        <v>397</v>
      </c>
      <c r="B409" s="62" t="s">
        <v>96</v>
      </c>
      <c r="C409" s="62" t="s">
        <v>398</v>
      </c>
      <c r="D409" s="62" t="s">
        <v>6</v>
      </c>
      <c r="E409" s="152">
        <f t="shared" ref="E409:F412" si="25">E410</f>
        <v>750536.94</v>
      </c>
      <c r="F409" s="85">
        <f t="shared" si="25"/>
        <v>764472</v>
      </c>
      <c r="G409" s="106"/>
      <c r="H409" s="72"/>
      <c r="I409" s="72"/>
    </row>
    <row r="410" spans="1:9" ht="39" customHeight="1" x14ac:dyDescent="0.25">
      <c r="A410" s="46" t="s">
        <v>418</v>
      </c>
      <c r="B410" s="47" t="s">
        <v>96</v>
      </c>
      <c r="C410" s="47" t="s">
        <v>399</v>
      </c>
      <c r="D410" s="47" t="s">
        <v>6</v>
      </c>
      <c r="E410" s="152">
        <f t="shared" si="25"/>
        <v>750536.94</v>
      </c>
      <c r="F410" s="85">
        <f t="shared" si="25"/>
        <v>764472</v>
      </c>
      <c r="G410" s="106"/>
      <c r="H410" s="72"/>
      <c r="I410" s="72"/>
    </row>
    <row r="411" spans="1:9" ht="37.5" x14ac:dyDescent="0.25">
      <c r="A411" s="46" t="s">
        <v>97</v>
      </c>
      <c r="B411" s="47" t="s">
        <v>96</v>
      </c>
      <c r="C411" s="47" t="s">
        <v>400</v>
      </c>
      <c r="D411" s="47" t="s">
        <v>6</v>
      </c>
      <c r="E411" s="152">
        <f t="shared" si="25"/>
        <v>750536.94</v>
      </c>
      <c r="F411" s="85">
        <f t="shared" si="25"/>
        <v>764472</v>
      </c>
      <c r="G411" s="106"/>
      <c r="H411" s="72"/>
      <c r="I411" s="72"/>
    </row>
    <row r="412" spans="1:9" x14ac:dyDescent="0.25">
      <c r="A412" s="46" t="s">
        <v>91</v>
      </c>
      <c r="B412" s="47" t="s">
        <v>96</v>
      </c>
      <c r="C412" s="47" t="s">
        <v>400</v>
      </c>
      <c r="D412" s="47" t="s">
        <v>92</v>
      </c>
      <c r="E412" s="152">
        <f t="shared" si="25"/>
        <v>750536.94</v>
      </c>
      <c r="F412" s="85">
        <f t="shared" si="25"/>
        <v>764472</v>
      </c>
      <c r="G412" s="106"/>
      <c r="H412" s="72"/>
      <c r="I412" s="72"/>
    </row>
    <row r="413" spans="1:9" ht="37.5" x14ac:dyDescent="0.25">
      <c r="A413" s="46" t="s">
        <v>98</v>
      </c>
      <c r="B413" s="47" t="s">
        <v>96</v>
      </c>
      <c r="C413" s="47" t="s">
        <v>400</v>
      </c>
      <c r="D413" s="47" t="s">
        <v>99</v>
      </c>
      <c r="E413" s="152">
        <v>750536.94</v>
      </c>
      <c r="F413" s="85">
        <v>764472</v>
      </c>
      <c r="G413" s="106"/>
      <c r="H413" s="72"/>
      <c r="I413" s="72"/>
    </row>
    <row r="414" spans="1:9" ht="18.75" customHeight="1" x14ac:dyDescent="0.25">
      <c r="A414" s="46" t="s">
        <v>133</v>
      </c>
      <c r="B414" s="47" t="s">
        <v>96</v>
      </c>
      <c r="C414" s="47" t="s">
        <v>128</v>
      </c>
      <c r="D414" s="47" t="s">
        <v>6</v>
      </c>
      <c r="E414" s="152">
        <f t="shared" ref="E414:F416" si="26">E415</f>
        <v>31000</v>
      </c>
      <c r="F414" s="85">
        <f t="shared" si="26"/>
        <v>50000</v>
      </c>
      <c r="G414" s="106"/>
      <c r="H414" s="72"/>
      <c r="I414" s="72"/>
    </row>
    <row r="415" spans="1:9" ht="18.75" customHeight="1" x14ac:dyDescent="0.25">
      <c r="A415" s="46" t="s">
        <v>625</v>
      </c>
      <c r="B415" s="47" t="s">
        <v>96</v>
      </c>
      <c r="C415" s="47" t="s">
        <v>640</v>
      </c>
      <c r="D415" s="47" t="s">
        <v>6</v>
      </c>
      <c r="E415" s="152">
        <f t="shared" si="26"/>
        <v>31000</v>
      </c>
      <c r="F415" s="85">
        <f t="shared" si="26"/>
        <v>50000</v>
      </c>
      <c r="G415" s="106"/>
      <c r="H415" s="72"/>
      <c r="I415" s="72"/>
    </row>
    <row r="416" spans="1:9" x14ac:dyDescent="0.25">
      <c r="A416" s="46" t="s">
        <v>91</v>
      </c>
      <c r="B416" s="47" t="s">
        <v>96</v>
      </c>
      <c r="C416" s="47" t="s">
        <v>640</v>
      </c>
      <c r="D416" s="47" t="s">
        <v>92</v>
      </c>
      <c r="E416" s="152">
        <f t="shared" si="26"/>
        <v>31000</v>
      </c>
      <c r="F416" s="85">
        <f t="shared" si="26"/>
        <v>50000</v>
      </c>
      <c r="G416" s="106"/>
      <c r="H416" s="72"/>
      <c r="I416" s="72"/>
    </row>
    <row r="417" spans="1:9" x14ac:dyDescent="0.25">
      <c r="A417" s="46" t="s">
        <v>328</v>
      </c>
      <c r="B417" s="47" t="s">
        <v>96</v>
      </c>
      <c r="C417" s="47" t="s">
        <v>640</v>
      </c>
      <c r="D417" s="47" t="s">
        <v>329</v>
      </c>
      <c r="E417" s="152">
        <v>31000</v>
      </c>
      <c r="F417" s="85">
        <v>50000</v>
      </c>
      <c r="G417" s="106"/>
      <c r="H417" s="72"/>
      <c r="I417" s="72"/>
    </row>
    <row r="418" spans="1:9" x14ac:dyDescent="0.25">
      <c r="A418" s="46" t="s">
        <v>124</v>
      </c>
      <c r="B418" s="47" t="s">
        <v>125</v>
      </c>
      <c r="C418" s="47" t="s">
        <v>127</v>
      </c>
      <c r="D418" s="47" t="s">
        <v>6</v>
      </c>
      <c r="E418" s="152">
        <f>E419+E425</f>
        <v>35732689.710000001</v>
      </c>
      <c r="F418" s="85">
        <f>F419+F425</f>
        <v>35864229.920000002</v>
      </c>
      <c r="G418" s="106"/>
      <c r="H418" s="72"/>
      <c r="I418" s="72"/>
    </row>
    <row r="419" spans="1:9" ht="37.5" x14ac:dyDescent="0.25">
      <c r="A419" s="79" t="s">
        <v>428</v>
      </c>
      <c r="B419" s="62" t="s">
        <v>125</v>
      </c>
      <c r="C419" s="62" t="s">
        <v>139</v>
      </c>
      <c r="D419" s="62" t="s">
        <v>6</v>
      </c>
      <c r="E419" s="152">
        <f t="shared" ref="E419:F421" si="27">E420</f>
        <v>1666179</v>
      </c>
      <c r="F419" s="85">
        <f t="shared" si="27"/>
        <v>1379302</v>
      </c>
      <c r="G419" s="106"/>
      <c r="H419" s="72"/>
      <c r="I419" s="72"/>
    </row>
    <row r="420" spans="1:9" ht="37.5" x14ac:dyDescent="0.25">
      <c r="A420" s="46" t="s">
        <v>420</v>
      </c>
      <c r="B420" s="47" t="s">
        <v>125</v>
      </c>
      <c r="C420" s="47" t="s">
        <v>140</v>
      </c>
      <c r="D420" s="47" t="s">
        <v>6</v>
      </c>
      <c r="E420" s="152">
        <f t="shared" si="27"/>
        <v>1666179</v>
      </c>
      <c r="F420" s="85">
        <f t="shared" si="27"/>
        <v>1379302</v>
      </c>
      <c r="G420" s="106"/>
    </row>
    <row r="421" spans="1:9" ht="20.25" customHeight="1" x14ac:dyDescent="0.25">
      <c r="A421" s="80" t="s">
        <v>205</v>
      </c>
      <c r="B421" s="47" t="s">
        <v>125</v>
      </c>
      <c r="C421" s="47" t="s">
        <v>236</v>
      </c>
      <c r="D421" s="47" t="s">
        <v>6</v>
      </c>
      <c r="E421" s="152">
        <f t="shared" si="27"/>
        <v>1666179</v>
      </c>
      <c r="F421" s="85">
        <f t="shared" si="27"/>
        <v>1379302</v>
      </c>
      <c r="G421" s="106"/>
    </row>
    <row r="422" spans="1:9" ht="107.25" customHeight="1" x14ac:dyDescent="0.3">
      <c r="A422" s="142" t="s">
        <v>430</v>
      </c>
      <c r="B422" s="47" t="s">
        <v>125</v>
      </c>
      <c r="C422" s="47" t="s">
        <v>157</v>
      </c>
      <c r="D422" s="47" t="s">
        <v>6</v>
      </c>
      <c r="E422" s="152">
        <f>E423</f>
        <v>1666179</v>
      </c>
      <c r="F422" s="152">
        <f>F423</f>
        <v>1379302</v>
      </c>
      <c r="G422" s="106"/>
    </row>
    <row r="423" spans="1:9" x14ac:dyDescent="0.25">
      <c r="A423" s="46" t="s">
        <v>91</v>
      </c>
      <c r="B423" s="47" t="s">
        <v>125</v>
      </c>
      <c r="C423" s="47" t="s">
        <v>157</v>
      </c>
      <c r="D423" s="47" t="s">
        <v>92</v>
      </c>
      <c r="E423" s="152">
        <f>E424</f>
        <v>1666179</v>
      </c>
      <c r="F423" s="85">
        <f>F424</f>
        <v>1379302</v>
      </c>
      <c r="G423" s="106"/>
    </row>
    <row r="424" spans="1:9" ht="37.5" x14ac:dyDescent="0.25">
      <c r="A424" s="46" t="s">
        <v>98</v>
      </c>
      <c r="B424" s="47" t="s">
        <v>125</v>
      </c>
      <c r="C424" s="47" t="s">
        <v>157</v>
      </c>
      <c r="D424" s="47" t="s">
        <v>99</v>
      </c>
      <c r="E424" s="152">
        <v>1666179</v>
      </c>
      <c r="F424" s="85">
        <v>1379302</v>
      </c>
      <c r="G424" s="106"/>
    </row>
    <row r="425" spans="1:9" ht="18.75" customHeight="1" x14ac:dyDescent="0.25">
      <c r="A425" s="46" t="s">
        <v>133</v>
      </c>
      <c r="B425" s="47" t="s">
        <v>125</v>
      </c>
      <c r="C425" s="47" t="s">
        <v>128</v>
      </c>
      <c r="D425" s="47" t="s">
        <v>6</v>
      </c>
      <c r="E425" s="152">
        <f t="shared" ref="E425:F425" si="28">E426</f>
        <v>34066510.710000001</v>
      </c>
      <c r="F425" s="85">
        <f t="shared" si="28"/>
        <v>34484927.920000002</v>
      </c>
      <c r="G425" s="106"/>
    </row>
    <row r="426" spans="1:9" x14ac:dyDescent="0.25">
      <c r="A426" s="46" t="s">
        <v>293</v>
      </c>
      <c r="B426" s="47" t="s">
        <v>125</v>
      </c>
      <c r="C426" s="47" t="s">
        <v>292</v>
      </c>
      <c r="D426" s="47" t="s">
        <v>6</v>
      </c>
      <c r="E426" s="152">
        <f>E436+E427+E430</f>
        <v>34066510.710000001</v>
      </c>
      <c r="F426" s="152">
        <f>F436+F427+F430</f>
        <v>34484927.920000002</v>
      </c>
      <c r="G426" s="106"/>
    </row>
    <row r="427" spans="1:9" ht="75" x14ac:dyDescent="0.25">
      <c r="A427" s="46" t="s">
        <v>471</v>
      </c>
      <c r="B427" s="47" t="s">
        <v>125</v>
      </c>
      <c r="C427" s="47" t="s">
        <v>472</v>
      </c>
      <c r="D427" s="47" t="s">
        <v>6</v>
      </c>
      <c r="E427" s="152">
        <f>E428</f>
        <v>1077196.26</v>
      </c>
      <c r="F427" s="152">
        <f>F428</f>
        <v>1120283.97</v>
      </c>
      <c r="G427" s="106"/>
    </row>
    <row r="428" spans="1:9" x14ac:dyDescent="0.25">
      <c r="A428" s="46" t="s">
        <v>91</v>
      </c>
      <c r="B428" s="47" t="s">
        <v>125</v>
      </c>
      <c r="C428" s="47" t="s">
        <v>472</v>
      </c>
      <c r="D428" s="47" t="s">
        <v>92</v>
      </c>
      <c r="E428" s="152">
        <f>E429</f>
        <v>1077196.26</v>
      </c>
      <c r="F428" s="152">
        <f>F429</f>
        <v>1120283.97</v>
      </c>
      <c r="G428" s="106"/>
    </row>
    <row r="429" spans="1:9" x14ac:dyDescent="0.25">
      <c r="A429" s="46" t="s">
        <v>93</v>
      </c>
      <c r="B429" s="47" t="s">
        <v>125</v>
      </c>
      <c r="C429" s="47" t="s">
        <v>472</v>
      </c>
      <c r="D429" s="47" t="s">
        <v>94</v>
      </c>
      <c r="E429" s="152">
        <v>1077196.26</v>
      </c>
      <c r="F429" s="85">
        <v>1120283.97</v>
      </c>
      <c r="G429" s="106"/>
    </row>
    <row r="430" spans="1:9" ht="75" customHeight="1" x14ac:dyDescent="0.25">
      <c r="A430" s="29" t="s">
        <v>473</v>
      </c>
      <c r="B430" s="47" t="s">
        <v>125</v>
      </c>
      <c r="C430" s="47" t="s">
        <v>474</v>
      </c>
      <c r="D430" s="47" t="s">
        <v>6</v>
      </c>
      <c r="E430" s="152">
        <f>E431+E433</f>
        <v>14651384.449999999</v>
      </c>
      <c r="F430" s="152">
        <f>F431+F433</f>
        <v>15026713.949999999</v>
      </c>
      <c r="G430" s="106"/>
    </row>
    <row r="431" spans="1:9" ht="37.5" x14ac:dyDescent="0.25">
      <c r="A431" s="46" t="s">
        <v>15</v>
      </c>
      <c r="B431" s="47" t="s">
        <v>125</v>
      </c>
      <c r="C431" s="47" t="s">
        <v>474</v>
      </c>
      <c r="D431" s="47" t="s">
        <v>16</v>
      </c>
      <c r="E431" s="152">
        <f>E432</f>
        <v>130000</v>
      </c>
      <c r="F431" s="152">
        <f>F432</f>
        <v>130000</v>
      </c>
      <c r="G431" s="106"/>
    </row>
    <row r="432" spans="1:9" ht="37.5" x14ac:dyDescent="0.25">
      <c r="A432" s="46" t="s">
        <v>17</v>
      </c>
      <c r="B432" s="47" t="s">
        <v>125</v>
      </c>
      <c r="C432" s="47" t="s">
        <v>474</v>
      </c>
      <c r="D432" s="47" t="s">
        <v>18</v>
      </c>
      <c r="E432" s="152">
        <v>130000</v>
      </c>
      <c r="F432" s="152">
        <v>130000</v>
      </c>
      <c r="G432" s="106"/>
    </row>
    <row r="433" spans="1:8" x14ac:dyDescent="0.25">
      <c r="A433" s="46" t="s">
        <v>91</v>
      </c>
      <c r="B433" s="47" t="s">
        <v>125</v>
      </c>
      <c r="C433" s="47" t="s">
        <v>474</v>
      </c>
      <c r="D433" s="47" t="s">
        <v>92</v>
      </c>
      <c r="E433" s="152">
        <f>E434+E435</f>
        <v>14521384.449999999</v>
      </c>
      <c r="F433" s="152">
        <f>F434+F435</f>
        <v>14896713.949999999</v>
      </c>
      <c r="G433" s="106"/>
    </row>
    <row r="434" spans="1:8" x14ac:dyDescent="0.25">
      <c r="A434" s="46" t="s">
        <v>93</v>
      </c>
      <c r="B434" s="47" t="s">
        <v>125</v>
      </c>
      <c r="C434" s="47" t="s">
        <v>474</v>
      </c>
      <c r="D434" s="47" t="s">
        <v>94</v>
      </c>
      <c r="E434" s="152">
        <v>12721384.449999999</v>
      </c>
      <c r="F434" s="152">
        <v>13096713.949999999</v>
      </c>
      <c r="G434" s="106"/>
    </row>
    <row r="435" spans="1:8" x14ac:dyDescent="0.25">
      <c r="A435" s="46" t="s">
        <v>93</v>
      </c>
      <c r="B435" s="47" t="s">
        <v>125</v>
      </c>
      <c r="C435" s="47" t="s">
        <v>474</v>
      </c>
      <c r="D435" s="47" t="s">
        <v>99</v>
      </c>
      <c r="E435" s="152">
        <v>1800000</v>
      </c>
      <c r="F435" s="85">
        <v>1800000</v>
      </c>
      <c r="G435" s="106"/>
    </row>
    <row r="436" spans="1:8" ht="53.25" customHeight="1" x14ac:dyDescent="0.3">
      <c r="A436" s="155" t="s">
        <v>405</v>
      </c>
      <c r="B436" s="47" t="s">
        <v>125</v>
      </c>
      <c r="C436" s="47" t="s">
        <v>314</v>
      </c>
      <c r="D436" s="47" t="s">
        <v>6</v>
      </c>
      <c r="E436" s="152">
        <f>E437</f>
        <v>18337930</v>
      </c>
      <c r="F436" s="85">
        <f>F437</f>
        <v>18337930</v>
      </c>
      <c r="G436" s="106"/>
    </row>
    <row r="437" spans="1:8" ht="39" customHeight="1" x14ac:dyDescent="0.25">
      <c r="A437" s="46" t="s">
        <v>267</v>
      </c>
      <c r="B437" s="47" t="s">
        <v>125</v>
      </c>
      <c r="C437" s="47" t="s">
        <v>314</v>
      </c>
      <c r="D437" s="47" t="s">
        <v>268</v>
      </c>
      <c r="E437" s="152">
        <f>E438</f>
        <v>18337930</v>
      </c>
      <c r="F437" s="85">
        <f>F438</f>
        <v>18337930</v>
      </c>
      <c r="G437" s="106"/>
    </row>
    <row r="438" spans="1:8" x14ac:dyDescent="0.25">
      <c r="A438" s="46" t="s">
        <v>269</v>
      </c>
      <c r="B438" s="47" t="s">
        <v>125</v>
      </c>
      <c r="C438" s="47" t="s">
        <v>314</v>
      </c>
      <c r="D438" s="47" t="s">
        <v>270</v>
      </c>
      <c r="E438" s="152">
        <v>18337930</v>
      </c>
      <c r="F438" s="85">
        <v>18337930</v>
      </c>
      <c r="G438" s="106"/>
    </row>
    <row r="439" spans="1:8" x14ac:dyDescent="0.25">
      <c r="A439" s="44" t="s">
        <v>101</v>
      </c>
      <c r="B439" s="45" t="s">
        <v>102</v>
      </c>
      <c r="C439" s="45" t="s">
        <v>127</v>
      </c>
      <c r="D439" s="45" t="s">
        <v>6</v>
      </c>
      <c r="E439" s="151">
        <f>E440</f>
        <v>711000</v>
      </c>
      <c r="F439" s="89">
        <f>F440</f>
        <v>711000</v>
      </c>
      <c r="G439" s="107">
        <f>'прил 12'!F509</f>
        <v>711000</v>
      </c>
      <c r="H439" s="107">
        <f>'прил 12'!G509</f>
        <v>711000</v>
      </c>
    </row>
    <row r="440" spans="1:8" x14ac:dyDescent="0.25">
      <c r="A440" s="46" t="s">
        <v>320</v>
      </c>
      <c r="B440" s="47" t="s">
        <v>319</v>
      </c>
      <c r="C440" s="47" t="s">
        <v>127</v>
      </c>
      <c r="D440" s="47" t="s">
        <v>6</v>
      </c>
      <c r="E440" s="152">
        <f>E441+E448</f>
        <v>711000</v>
      </c>
      <c r="F440" s="152">
        <f>F441+F448</f>
        <v>711000</v>
      </c>
      <c r="G440" s="106"/>
    </row>
    <row r="441" spans="1:8" ht="35.25" customHeight="1" x14ac:dyDescent="0.3">
      <c r="A441" s="156" t="s">
        <v>401</v>
      </c>
      <c r="B441" s="62" t="s">
        <v>319</v>
      </c>
      <c r="C441" s="62" t="s">
        <v>201</v>
      </c>
      <c r="D441" s="62" t="s">
        <v>6</v>
      </c>
      <c r="E441" s="152">
        <f>E442</f>
        <v>661000</v>
      </c>
      <c r="F441" s="152">
        <f>F442</f>
        <v>661000</v>
      </c>
      <c r="G441" s="106"/>
    </row>
    <row r="442" spans="1:8" ht="35.25" customHeight="1" x14ac:dyDescent="0.3">
      <c r="A442" s="142" t="s">
        <v>214</v>
      </c>
      <c r="B442" s="47" t="s">
        <v>319</v>
      </c>
      <c r="C442" s="47" t="s">
        <v>232</v>
      </c>
      <c r="D442" s="47" t="s">
        <v>6</v>
      </c>
      <c r="E442" s="152">
        <f>E443</f>
        <v>661000</v>
      </c>
      <c r="F442" s="85">
        <f>F443</f>
        <v>661000</v>
      </c>
      <c r="G442" s="106"/>
    </row>
    <row r="443" spans="1:8" ht="18.75" customHeight="1" x14ac:dyDescent="0.25">
      <c r="A443" s="46" t="s">
        <v>103</v>
      </c>
      <c r="B443" s="47" t="s">
        <v>319</v>
      </c>
      <c r="C443" s="47" t="s">
        <v>202</v>
      </c>
      <c r="D443" s="47" t="s">
        <v>6</v>
      </c>
      <c r="E443" s="152">
        <f>E444+E446</f>
        <v>661000</v>
      </c>
      <c r="F443" s="85">
        <f>F444+F446</f>
        <v>661000</v>
      </c>
      <c r="G443" s="106"/>
    </row>
    <row r="444" spans="1:8" ht="18" customHeight="1" x14ac:dyDescent="0.25">
      <c r="A444" s="46" t="s">
        <v>15</v>
      </c>
      <c r="B444" s="47" t="s">
        <v>319</v>
      </c>
      <c r="C444" s="47" t="s">
        <v>202</v>
      </c>
      <c r="D444" s="47" t="s">
        <v>16</v>
      </c>
      <c r="E444" s="152">
        <f>E445</f>
        <v>631000</v>
      </c>
      <c r="F444" s="85">
        <f>F445</f>
        <v>631000</v>
      </c>
      <c r="G444" s="106"/>
    </row>
    <row r="445" spans="1:8" ht="34.5" customHeight="1" x14ac:dyDescent="0.3">
      <c r="A445" s="142" t="s">
        <v>17</v>
      </c>
      <c r="B445" s="47" t="s">
        <v>319</v>
      </c>
      <c r="C445" s="47" t="s">
        <v>202</v>
      </c>
      <c r="D445" s="47" t="s">
        <v>18</v>
      </c>
      <c r="E445" s="152">
        <v>631000</v>
      </c>
      <c r="F445" s="85">
        <v>631000</v>
      </c>
      <c r="G445" s="106"/>
    </row>
    <row r="446" spans="1:8" ht="19.5" customHeight="1" x14ac:dyDescent="0.25">
      <c r="A446" s="46" t="s">
        <v>275</v>
      </c>
      <c r="B446" s="47" t="s">
        <v>319</v>
      </c>
      <c r="C446" s="47" t="s">
        <v>202</v>
      </c>
      <c r="D446" s="47" t="s">
        <v>20</v>
      </c>
      <c r="E446" s="152">
        <f>E447</f>
        <v>30000</v>
      </c>
      <c r="F446" s="85">
        <f>F447</f>
        <v>30000</v>
      </c>
      <c r="G446" s="106"/>
    </row>
    <row r="447" spans="1:8" ht="19.5" customHeight="1" x14ac:dyDescent="0.25">
      <c r="A447" s="46" t="s">
        <v>276</v>
      </c>
      <c r="B447" s="47" t="s">
        <v>319</v>
      </c>
      <c r="C447" s="47" t="s">
        <v>202</v>
      </c>
      <c r="D447" s="47" t="s">
        <v>22</v>
      </c>
      <c r="E447" s="152">
        <v>30000</v>
      </c>
      <c r="F447" s="85">
        <v>30000</v>
      </c>
      <c r="G447" s="106"/>
    </row>
    <row r="448" spans="1:8" ht="37.5" x14ac:dyDescent="0.25">
      <c r="A448" s="79" t="s">
        <v>515</v>
      </c>
      <c r="B448" s="62" t="s">
        <v>319</v>
      </c>
      <c r="C448" s="62" t="s">
        <v>516</v>
      </c>
      <c r="D448" s="62" t="s">
        <v>6</v>
      </c>
      <c r="E448" s="152">
        <f t="shared" ref="E448:F451" si="29">E449</f>
        <v>50000</v>
      </c>
      <c r="F448" s="152">
        <f t="shared" si="29"/>
        <v>50000</v>
      </c>
      <c r="G448" s="106"/>
    </row>
    <row r="449" spans="1:8" ht="19.5" customHeight="1" x14ac:dyDescent="0.25">
      <c r="A449" s="46" t="s">
        <v>517</v>
      </c>
      <c r="B449" s="47" t="s">
        <v>319</v>
      </c>
      <c r="C449" s="47" t="s">
        <v>518</v>
      </c>
      <c r="D449" s="47" t="s">
        <v>6</v>
      </c>
      <c r="E449" s="152">
        <f t="shared" si="29"/>
        <v>50000</v>
      </c>
      <c r="F449" s="152">
        <f t="shared" si="29"/>
        <v>50000</v>
      </c>
      <c r="G449" s="106"/>
    </row>
    <row r="450" spans="1:8" ht="37.5" x14ac:dyDescent="0.25">
      <c r="A450" s="46" t="s">
        <v>519</v>
      </c>
      <c r="B450" s="47" t="s">
        <v>319</v>
      </c>
      <c r="C450" s="47" t="s">
        <v>520</v>
      </c>
      <c r="D450" s="47" t="s">
        <v>6</v>
      </c>
      <c r="E450" s="152">
        <f t="shared" si="29"/>
        <v>50000</v>
      </c>
      <c r="F450" s="152">
        <f t="shared" si="29"/>
        <v>50000</v>
      </c>
      <c r="G450" s="106"/>
    </row>
    <row r="451" spans="1:8" ht="20.25" customHeight="1" x14ac:dyDescent="0.25">
      <c r="A451" s="46" t="s">
        <v>15</v>
      </c>
      <c r="B451" s="47" t="s">
        <v>319</v>
      </c>
      <c r="C451" s="47" t="s">
        <v>520</v>
      </c>
      <c r="D451" s="47" t="s">
        <v>16</v>
      </c>
      <c r="E451" s="152">
        <f t="shared" si="29"/>
        <v>50000</v>
      </c>
      <c r="F451" s="152">
        <f t="shared" si="29"/>
        <v>50000</v>
      </c>
      <c r="G451" s="106"/>
    </row>
    <row r="452" spans="1:8" ht="37.5" x14ac:dyDescent="0.25">
      <c r="A452" s="46" t="s">
        <v>17</v>
      </c>
      <c r="B452" s="47" t="s">
        <v>319</v>
      </c>
      <c r="C452" s="47" t="s">
        <v>520</v>
      </c>
      <c r="D452" s="47" t="s">
        <v>18</v>
      </c>
      <c r="E452" s="152">
        <v>50000</v>
      </c>
      <c r="F452" s="85">
        <v>50000</v>
      </c>
      <c r="G452" s="106"/>
    </row>
    <row r="453" spans="1:8" x14ac:dyDescent="0.25">
      <c r="A453" s="44" t="s">
        <v>104</v>
      </c>
      <c r="B453" s="45" t="s">
        <v>105</v>
      </c>
      <c r="C453" s="45" t="s">
        <v>127</v>
      </c>
      <c r="D453" s="45" t="s">
        <v>6</v>
      </c>
      <c r="E453" s="151">
        <f t="shared" ref="E453:F458" si="30">E454</f>
        <v>1000000</v>
      </c>
      <c r="F453" s="89">
        <f t="shared" si="30"/>
        <v>1000000</v>
      </c>
      <c r="G453" s="107">
        <f>'прил 12'!F510</f>
        <v>1000000</v>
      </c>
      <c r="H453" s="107">
        <f>'прил 12'!G510</f>
        <v>1000000</v>
      </c>
    </row>
    <row r="454" spans="1:8" x14ac:dyDescent="0.25">
      <c r="A454" s="46" t="s">
        <v>106</v>
      </c>
      <c r="B454" s="47" t="s">
        <v>107</v>
      </c>
      <c r="C454" s="47" t="s">
        <v>127</v>
      </c>
      <c r="D454" s="47" t="s">
        <v>6</v>
      </c>
      <c r="E454" s="152">
        <f t="shared" si="30"/>
        <v>1000000</v>
      </c>
      <c r="F454" s="85">
        <f t="shared" si="30"/>
        <v>1000000</v>
      </c>
      <c r="G454" s="106"/>
    </row>
    <row r="455" spans="1:8" ht="38.25" customHeight="1" x14ac:dyDescent="0.25">
      <c r="A455" s="79" t="s">
        <v>467</v>
      </c>
      <c r="B455" s="62" t="s">
        <v>107</v>
      </c>
      <c r="C455" s="62" t="s">
        <v>337</v>
      </c>
      <c r="D455" s="62" t="s">
        <v>6</v>
      </c>
      <c r="E455" s="152">
        <f t="shared" si="30"/>
        <v>1000000</v>
      </c>
      <c r="F455" s="85">
        <f t="shared" si="30"/>
        <v>1000000</v>
      </c>
      <c r="G455" s="106"/>
    </row>
    <row r="456" spans="1:8" ht="37.5" x14ac:dyDescent="0.25">
      <c r="A456" s="49" t="s">
        <v>349</v>
      </c>
      <c r="B456" s="47" t="s">
        <v>107</v>
      </c>
      <c r="C456" s="47" t="s">
        <v>339</v>
      </c>
      <c r="D456" s="47" t="s">
        <v>6</v>
      </c>
      <c r="E456" s="152">
        <f t="shared" si="30"/>
        <v>1000000</v>
      </c>
      <c r="F456" s="85">
        <f t="shared" si="30"/>
        <v>1000000</v>
      </c>
      <c r="G456" s="106"/>
    </row>
    <row r="457" spans="1:8" ht="39.75" customHeight="1" x14ac:dyDescent="0.25">
      <c r="A457" s="46" t="s">
        <v>108</v>
      </c>
      <c r="B457" s="47" t="s">
        <v>107</v>
      </c>
      <c r="C457" s="47" t="s">
        <v>340</v>
      </c>
      <c r="D457" s="47" t="s">
        <v>6</v>
      </c>
      <c r="E457" s="152">
        <f t="shared" si="30"/>
        <v>1000000</v>
      </c>
      <c r="F457" s="85">
        <f t="shared" si="30"/>
        <v>1000000</v>
      </c>
      <c r="G457" s="106"/>
    </row>
    <row r="458" spans="1:8" ht="37.5" x14ac:dyDescent="0.25">
      <c r="A458" s="46" t="s">
        <v>38</v>
      </c>
      <c r="B458" s="47" t="s">
        <v>107</v>
      </c>
      <c r="C458" s="47" t="s">
        <v>340</v>
      </c>
      <c r="D458" s="47" t="s">
        <v>39</v>
      </c>
      <c r="E458" s="152">
        <f t="shared" si="30"/>
        <v>1000000</v>
      </c>
      <c r="F458" s="85">
        <f t="shared" si="30"/>
        <v>1000000</v>
      </c>
      <c r="G458" s="106"/>
    </row>
    <row r="459" spans="1:8" x14ac:dyDescent="0.25">
      <c r="A459" s="46" t="s">
        <v>40</v>
      </c>
      <c r="B459" s="47" t="s">
        <v>107</v>
      </c>
      <c r="C459" s="47" t="s">
        <v>340</v>
      </c>
      <c r="D459" s="47" t="s">
        <v>41</v>
      </c>
      <c r="E459" s="152">
        <v>1000000</v>
      </c>
      <c r="F459" s="85">
        <v>1000000</v>
      </c>
      <c r="G459" s="106"/>
    </row>
    <row r="460" spans="1:8" x14ac:dyDescent="0.3">
      <c r="A460" s="216" t="s">
        <v>119</v>
      </c>
      <c r="B460" s="216"/>
      <c r="C460" s="216"/>
      <c r="D460" s="216"/>
      <c r="E460" s="103">
        <f>E12+E136+E143+E154+E186+E253+E269+E374+E392+E439+E453</f>
        <v>728319253.95999992</v>
      </c>
      <c r="F460" s="103">
        <f>F12+F136+F143+F154+F186+F253+F269+F374+F392+F439+F453</f>
        <v>755694068.06999993</v>
      </c>
      <c r="G460" s="107">
        <f>'прил 12'!F511</f>
        <v>726971073.96000004</v>
      </c>
      <c r="H460" s="107">
        <f>'прил 12'!G511</f>
        <v>754292400.06999993</v>
      </c>
    </row>
    <row r="461" spans="1:8" x14ac:dyDescent="0.3">
      <c r="A461" s="52"/>
      <c r="B461" s="52"/>
      <c r="C461" s="52"/>
      <c r="D461" s="52"/>
      <c r="E461" s="56"/>
      <c r="F461" s="54"/>
      <c r="G461" s="106"/>
    </row>
    <row r="462" spans="1:8" x14ac:dyDescent="0.3">
      <c r="A462" s="104"/>
      <c r="B462" s="104"/>
      <c r="C462" s="104"/>
      <c r="D462" s="104"/>
      <c r="E462" s="105">
        <f>G460-E460</f>
        <v>-1348179.9999998808</v>
      </c>
      <c r="F462" s="105">
        <f>H460-F460</f>
        <v>-1401668</v>
      </c>
      <c r="G462" s="106"/>
    </row>
    <row r="463" spans="1:8" x14ac:dyDescent="0.3">
      <c r="A463" s="54"/>
      <c r="C463" s="57"/>
      <c r="E463" s="58"/>
      <c r="F463" s="54"/>
      <c r="G463" s="106"/>
    </row>
    <row r="464" spans="1:8" x14ac:dyDescent="0.3">
      <c r="A464" s="54"/>
      <c r="C464" s="57"/>
      <c r="E464" s="58"/>
      <c r="F464" s="54"/>
      <c r="G464" s="106"/>
    </row>
    <row r="465" spans="1:7" x14ac:dyDescent="0.3">
      <c r="A465" s="54"/>
      <c r="C465" s="57" t="s">
        <v>139</v>
      </c>
      <c r="E465" s="58">
        <f>E271+E291+E321+E344+E355+E399+E419</f>
        <v>502079346.33000004</v>
      </c>
      <c r="F465" s="58">
        <f>F271+F291+F321+F344+F355+F399+F419</f>
        <v>523738299.83999997</v>
      </c>
      <c r="G465" s="106"/>
    </row>
    <row r="466" spans="1:7" x14ac:dyDescent="0.3">
      <c r="A466" s="54"/>
      <c r="C466" s="57" t="s">
        <v>137</v>
      </c>
      <c r="E466" s="58">
        <f>E334+E376</f>
        <v>37959377.670000002</v>
      </c>
      <c r="F466" s="58">
        <f>F334+F376</f>
        <v>43226866.379999995</v>
      </c>
      <c r="G466" s="106"/>
    </row>
    <row r="467" spans="1:7" x14ac:dyDescent="0.3">
      <c r="A467" s="54"/>
      <c r="C467" s="57" t="s">
        <v>136</v>
      </c>
      <c r="E467" s="58">
        <f>E255</f>
        <v>470000</v>
      </c>
      <c r="F467" s="58">
        <f>F255</f>
        <v>470000</v>
      </c>
      <c r="G467" s="106"/>
    </row>
    <row r="468" spans="1:7" x14ac:dyDescent="0.3">
      <c r="A468" s="54"/>
      <c r="C468" s="57" t="s">
        <v>201</v>
      </c>
      <c r="E468" s="58">
        <f>E441</f>
        <v>661000</v>
      </c>
      <c r="F468" s="58">
        <f>F441</f>
        <v>661000</v>
      </c>
      <c r="G468" s="106"/>
    </row>
    <row r="469" spans="1:7" x14ac:dyDescent="0.3">
      <c r="A469" s="54"/>
      <c r="C469" s="57" t="s">
        <v>130</v>
      </c>
      <c r="E469" s="58">
        <f>E404</f>
        <v>200000</v>
      </c>
      <c r="F469" s="58">
        <f>F404</f>
        <v>200000</v>
      </c>
      <c r="G469" s="106"/>
    </row>
    <row r="470" spans="1:7" x14ac:dyDescent="0.3">
      <c r="A470" s="54"/>
      <c r="C470" s="57" t="s">
        <v>129</v>
      </c>
      <c r="E470" s="58">
        <f>E62</f>
        <v>18462025</v>
      </c>
      <c r="F470" s="58">
        <f>F62</f>
        <v>18462025</v>
      </c>
      <c r="G470" s="106"/>
    </row>
    <row r="471" spans="1:7" x14ac:dyDescent="0.3">
      <c r="A471" s="54"/>
      <c r="C471" s="57" t="s">
        <v>135</v>
      </c>
      <c r="E471" s="58">
        <f>E199+E214+E248</f>
        <v>2775000</v>
      </c>
      <c r="F471" s="58">
        <f>F199+F214+F248</f>
        <v>2775000</v>
      </c>
      <c r="G471" s="106"/>
    </row>
    <row r="472" spans="1:7" x14ac:dyDescent="0.3">
      <c r="A472" s="54"/>
      <c r="C472" s="57" t="s">
        <v>132</v>
      </c>
      <c r="E472" s="58">
        <f>E78</f>
        <v>50000</v>
      </c>
      <c r="F472" s="58">
        <f>F78</f>
        <v>50000</v>
      </c>
      <c r="G472" s="106"/>
    </row>
    <row r="473" spans="1:7" x14ac:dyDescent="0.3">
      <c r="A473" s="54"/>
      <c r="C473" s="57" t="s">
        <v>446</v>
      </c>
      <c r="E473" s="58"/>
      <c r="F473" s="58"/>
      <c r="G473" s="106"/>
    </row>
    <row r="474" spans="1:7" x14ac:dyDescent="0.3">
      <c r="A474" s="54"/>
      <c r="C474" s="57" t="s">
        <v>398</v>
      </c>
      <c r="E474" s="58">
        <f>E409</f>
        <v>750536.94</v>
      </c>
      <c r="F474" s="58">
        <f>F409</f>
        <v>764472</v>
      </c>
      <c r="G474" s="106"/>
    </row>
    <row r="475" spans="1:7" x14ac:dyDescent="0.3">
      <c r="A475" s="54"/>
      <c r="C475" s="57" t="s">
        <v>337</v>
      </c>
      <c r="E475" s="58">
        <f>E83+E455</f>
        <v>2492285</v>
      </c>
      <c r="F475" s="58">
        <f>F83+F455</f>
        <v>2462285</v>
      </c>
      <c r="G475" s="106"/>
    </row>
    <row r="476" spans="1:7" x14ac:dyDescent="0.3">
      <c r="A476" s="54"/>
      <c r="C476" s="57" t="s">
        <v>357</v>
      </c>
      <c r="E476" s="58">
        <f>E168</f>
        <v>12588000</v>
      </c>
      <c r="F476" s="58">
        <f>F168</f>
        <v>12588000</v>
      </c>
      <c r="G476" s="106"/>
    </row>
    <row r="477" spans="1:7" x14ac:dyDescent="0.3">
      <c r="A477" s="54"/>
      <c r="C477" s="57" t="s">
        <v>385</v>
      </c>
      <c r="E477" s="58">
        <f>E264</f>
        <v>45000</v>
      </c>
      <c r="F477" s="58">
        <f>F264</f>
        <v>45000</v>
      </c>
      <c r="G477" s="106"/>
    </row>
    <row r="478" spans="1:7" x14ac:dyDescent="0.3">
      <c r="A478" s="54"/>
      <c r="C478" s="57" t="s">
        <v>362</v>
      </c>
      <c r="E478" s="58">
        <f>E177</f>
        <v>620000</v>
      </c>
      <c r="F478" s="58">
        <f>F177</f>
        <v>620000</v>
      </c>
      <c r="G478" s="106"/>
    </row>
    <row r="479" spans="1:7" x14ac:dyDescent="0.3">
      <c r="A479" s="54"/>
      <c r="C479" s="57" t="s">
        <v>353</v>
      </c>
      <c r="E479" s="58">
        <f>E91+E188</f>
        <v>1640000</v>
      </c>
      <c r="F479" s="58">
        <f>F91+F188</f>
        <v>1640000</v>
      </c>
      <c r="G479" s="106"/>
    </row>
    <row r="480" spans="1:7" x14ac:dyDescent="0.3">
      <c r="A480" s="54"/>
      <c r="C480" s="57" t="s">
        <v>341</v>
      </c>
      <c r="E480" s="58">
        <v>0</v>
      </c>
      <c r="F480" s="58">
        <v>0</v>
      </c>
      <c r="G480" s="106"/>
    </row>
    <row r="481" spans="1:7" x14ac:dyDescent="0.3">
      <c r="A481" s="54"/>
      <c r="C481" s="57" t="s">
        <v>516</v>
      </c>
      <c r="E481" s="58">
        <f>E448</f>
        <v>50000</v>
      </c>
      <c r="F481" s="58">
        <f>F448</f>
        <v>50000</v>
      </c>
      <c r="G481" s="106"/>
    </row>
    <row r="482" spans="1:7" x14ac:dyDescent="0.3">
      <c r="A482" s="54"/>
      <c r="C482" s="57" t="s">
        <v>607</v>
      </c>
      <c r="E482" s="58">
        <f>E222</f>
        <v>6000000</v>
      </c>
      <c r="F482" s="58">
        <f>F222</f>
        <v>6000000</v>
      </c>
      <c r="G482" s="106"/>
    </row>
    <row r="483" spans="1:7" x14ac:dyDescent="0.3">
      <c r="A483" s="54"/>
      <c r="C483" s="57" t="s">
        <v>617</v>
      </c>
      <c r="E483" s="58">
        <f>E233</f>
        <v>20359370.300000001</v>
      </c>
      <c r="F483" s="58">
        <f>F233</f>
        <v>20359370.300000001</v>
      </c>
      <c r="G483" s="106"/>
    </row>
    <row r="484" spans="1:7" x14ac:dyDescent="0.3">
      <c r="A484" s="54"/>
      <c r="C484" s="57" t="s">
        <v>128</v>
      </c>
      <c r="E484" s="58">
        <f>E14+E19+E34+E41+E47+E98+E145+E150+E156+E162+E193+E394+E414+E425</f>
        <v>119769132.72</v>
      </c>
      <c r="F484" s="58">
        <f>F14+F19+F34+F41+F47+F98+F145+F150+F156+F162+F193+F394+F414+F425</f>
        <v>120180081.55</v>
      </c>
      <c r="G484" s="106"/>
    </row>
    <row r="485" spans="1:7" x14ac:dyDescent="0.3">
      <c r="A485" s="54"/>
      <c r="C485" s="57"/>
      <c r="E485" s="58">
        <f>SUM(E465:E484)</f>
        <v>726971073.96000004</v>
      </c>
      <c r="F485" s="58">
        <f>SUM(F465:F484)</f>
        <v>754292400.06999993</v>
      </c>
      <c r="G485" s="106"/>
    </row>
    <row r="486" spans="1:7" x14ac:dyDescent="0.3">
      <c r="A486" s="54"/>
      <c r="C486" s="57"/>
      <c r="E486" s="58"/>
      <c r="F486" s="58"/>
      <c r="G486" s="106"/>
    </row>
    <row r="487" spans="1:7" x14ac:dyDescent="0.3">
      <c r="A487" s="54"/>
      <c r="C487" s="57"/>
      <c r="E487" s="58">
        <f>E460-E485</f>
        <v>1348179.9999998808</v>
      </c>
      <c r="F487" s="58">
        <f>F460-F485</f>
        <v>1401668</v>
      </c>
      <c r="G487" s="106"/>
    </row>
    <row r="488" spans="1:7" x14ac:dyDescent="0.3">
      <c r="A488" s="54"/>
      <c r="C488" s="57"/>
      <c r="E488" s="58"/>
      <c r="F488" s="58"/>
      <c r="G488" s="106"/>
    </row>
    <row r="489" spans="1:7" x14ac:dyDescent="0.3">
      <c r="A489" s="54"/>
      <c r="C489" s="57" t="s">
        <v>221</v>
      </c>
      <c r="E489" s="58">
        <f>E273</f>
        <v>110298213.96000001</v>
      </c>
      <c r="F489" s="58">
        <f>F273</f>
        <v>115798708.71000001</v>
      </c>
      <c r="G489" s="106"/>
    </row>
    <row r="490" spans="1:7" x14ac:dyDescent="0.3">
      <c r="A490" s="54"/>
      <c r="C490" s="57" t="s">
        <v>223</v>
      </c>
      <c r="E490" s="58">
        <f>E280</f>
        <v>242500</v>
      </c>
      <c r="F490" s="58">
        <f>F280</f>
        <v>140000</v>
      </c>
      <c r="G490" s="106"/>
    </row>
    <row r="491" spans="1:7" x14ac:dyDescent="0.3">
      <c r="A491" s="54"/>
      <c r="C491" s="57" t="s">
        <v>236</v>
      </c>
      <c r="E491" s="58">
        <f>E421</f>
        <v>1666179</v>
      </c>
      <c r="F491" s="58">
        <f>F421</f>
        <v>1379302</v>
      </c>
      <c r="G491" s="106"/>
    </row>
    <row r="492" spans="1:7" x14ac:dyDescent="0.3">
      <c r="A492" s="54"/>
      <c r="C492" s="57" t="s">
        <v>224</v>
      </c>
      <c r="E492" s="58">
        <f>E293</f>
        <v>347347691.27999997</v>
      </c>
      <c r="F492" s="58">
        <f>F293</f>
        <v>363504964.27999997</v>
      </c>
      <c r="G492" s="106"/>
    </row>
    <row r="493" spans="1:7" x14ac:dyDescent="0.3">
      <c r="A493" s="54"/>
      <c r="C493" s="57" t="s">
        <v>222</v>
      </c>
      <c r="E493" s="58">
        <f>E346+E306</f>
        <v>270000</v>
      </c>
      <c r="F493" s="58">
        <f>F346+F306</f>
        <v>270000</v>
      </c>
      <c r="G493" s="106"/>
    </row>
    <row r="494" spans="1:7" x14ac:dyDescent="0.3">
      <c r="A494" s="54"/>
      <c r="C494" s="57" t="s">
        <v>225</v>
      </c>
      <c r="E494" s="58" t="e">
        <f>#REF!</f>
        <v>#REF!</v>
      </c>
      <c r="F494" s="58" t="e">
        <f>#REF!</f>
        <v>#REF!</v>
      </c>
      <c r="G494" s="106"/>
    </row>
    <row r="495" spans="1:7" x14ac:dyDescent="0.3">
      <c r="A495" s="54"/>
      <c r="C495" s="57" t="s">
        <v>333</v>
      </c>
      <c r="E495" s="58">
        <v>0</v>
      </c>
      <c r="F495" s="58">
        <v>0</v>
      </c>
      <c r="G495" s="106"/>
    </row>
    <row r="496" spans="1:7" x14ac:dyDescent="0.3">
      <c r="A496" s="54"/>
      <c r="C496" s="57" t="s">
        <v>226</v>
      </c>
      <c r="E496" s="58">
        <f>E323</f>
        <v>18180807.850000001</v>
      </c>
      <c r="F496" s="58">
        <f>F323</f>
        <v>18621584.059999999</v>
      </c>
      <c r="G496" s="106"/>
    </row>
    <row r="497" spans="1:7" x14ac:dyDescent="0.3">
      <c r="A497" s="54"/>
      <c r="C497" s="57" t="s">
        <v>227</v>
      </c>
      <c r="E497" s="58">
        <f>E327</f>
        <v>95500</v>
      </c>
      <c r="F497" s="58">
        <f>F327</f>
        <v>95500</v>
      </c>
      <c r="G497" s="106"/>
    </row>
    <row r="498" spans="1:7" x14ac:dyDescent="0.3">
      <c r="A498" s="54"/>
      <c r="C498" s="57" t="s">
        <v>323</v>
      </c>
      <c r="E498" s="58"/>
      <c r="F498" s="58"/>
      <c r="G498" s="106"/>
    </row>
    <row r="499" spans="1:7" x14ac:dyDescent="0.3">
      <c r="A499" s="54"/>
      <c r="C499" s="57" t="s">
        <v>228</v>
      </c>
      <c r="E499" s="58">
        <f>E356</f>
        <v>19189400</v>
      </c>
      <c r="F499" s="58">
        <f>F356</f>
        <v>19181400</v>
      </c>
      <c r="G499" s="106"/>
    </row>
    <row r="500" spans="1:7" x14ac:dyDescent="0.3">
      <c r="A500" s="54"/>
      <c r="C500" s="57" t="s">
        <v>239</v>
      </c>
      <c r="E500" s="58">
        <f>E350</f>
        <v>100000</v>
      </c>
      <c r="F500" s="58">
        <f>F350</f>
        <v>100000</v>
      </c>
      <c r="G500" s="106"/>
    </row>
    <row r="501" spans="1:7" x14ac:dyDescent="0.3">
      <c r="A501" s="54"/>
      <c r="C501" s="57" t="s">
        <v>508</v>
      </c>
      <c r="E501" s="58">
        <f>E400</f>
        <v>2460000</v>
      </c>
      <c r="F501" s="58">
        <f>F400</f>
        <v>2460000</v>
      </c>
      <c r="G501" s="106"/>
    </row>
    <row r="502" spans="1:7" x14ac:dyDescent="0.3">
      <c r="A502" s="54"/>
      <c r="C502" s="57" t="s">
        <v>229</v>
      </c>
      <c r="E502" s="58">
        <f>E377</f>
        <v>24443948.489999998</v>
      </c>
      <c r="F502" s="58">
        <f>F377</f>
        <v>25032386.34</v>
      </c>
      <c r="G502" s="106"/>
    </row>
    <row r="503" spans="1:7" x14ac:dyDescent="0.3">
      <c r="A503" s="54"/>
      <c r="C503" s="57" t="s">
        <v>230</v>
      </c>
      <c r="E503" s="58">
        <f>E335</f>
        <v>12844429.18</v>
      </c>
      <c r="F503" s="58">
        <f>F335</f>
        <v>13155830.039999999</v>
      </c>
      <c r="G503" s="106"/>
    </row>
    <row r="504" spans="1:7" x14ac:dyDescent="0.3">
      <c r="A504" s="54"/>
      <c r="C504" s="57" t="s">
        <v>231</v>
      </c>
      <c r="E504" s="58">
        <f>E387</f>
        <v>671000</v>
      </c>
      <c r="F504" s="58">
        <f>F387</f>
        <v>671000</v>
      </c>
      <c r="G504" s="106"/>
    </row>
    <row r="505" spans="1:7" x14ac:dyDescent="0.3">
      <c r="A505" s="54"/>
      <c r="C505" s="57" t="s">
        <v>416</v>
      </c>
      <c r="E505" s="58">
        <f>E256</f>
        <v>440000</v>
      </c>
      <c r="F505" s="58">
        <f>F256</f>
        <v>440000</v>
      </c>
      <c r="G505" s="106"/>
    </row>
    <row r="506" spans="1:7" x14ac:dyDescent="0.3">
      <c r="A506" s="54"/>
      <c r="C506" s="57" t="s">
        <v>248</v>
      </c>
      <c r="E506" s="58">
        <f>E260</f>
        <v>30000</v>
      </c>
      <c r="F506" s="58">
        <f>F260</f>
        <v>30000</v>
      </c>
      <c r="G506" s="106"/>
    </row>
    <row r="507" spans="1:7" x14ac:dyDescent="0.3">
      <c r="A507" s="54"/>
      <c r="C507" s="57" t="s">
        <v>232</v>
      </c>
      <c r="E507" s="58">
        <f>E442</f>
        <v>661000</v>
      </c>
      <c r="F507" s="58">
        <f>F442</f>
        <v>661000</v>
      </c>
      <c r="G507" s="106"/>
    </row>
    <row r="508" spans="1:7" x14ac:dyDescent="0.3">
      <c r="A508" s="54"/>
      <c r="C508" s="57" t="s">
        <v>322</v>
      </c>
      <c r="E508" s="58">
        <v>0</v>
      </c>
      <c r="F508" s="58">
        <v>0</v>
      </c>
      <c r="G508" s="106"/>
    </row>
    <row r="509" spans="1:7" x14ac:dyDescent="0.3">
      <c r="A509" s="54"/>
      <c r="C509" s="57" t="s">
        <v>447</v>
      </c>
      <c r="E509" s="58">
        <f>E405</f>
        <v>200000</v>
      </c>
      <c r="F509" s="58">
        <f>F405</f>
        <v>200000</v>
      </c>
      <c r="G509" s="106"/>
    </row>
    <row r="510" spans="1:7" x14ac:dyDescent="0.3">
      <c r="A510" s="54"/>
      <c r="C510" s="57" t="s">
        <v>335</v>
      </c>
      <c r="E510" s="58">
        <f>E63</f>
        <v>313385</v>
      </c>
      <c r="F510" s="58">
        <f>F63</f>
        <v>313385</v>
      </c>
      <c r="G510" s="106"/>
    </row>
    <row r="511" spans="1:7" x14ac:dyDescent="0.3">
      <c r="A511" s="54"/>
      <c r="C511" s="57" t="s">
        <v>233</v>
      </c>
      <c r="E511" s="58">
        <f>E70</f>
        <v>18148640</v>
      </c>
      <c r="F511" s="58">
        <f>F70</f>
        <v>18148640</v>
      </c>
      <c r="G511" s="106"/>
    </row>
    <row r="512" spans="1:7" x14ac:dyDescent="0.3">
      <c r="A512" s="54"/>
      <c r="C512" s="57" t="s">
        <v>274</v>
      </c>
      <c r="E512" s="58"/>
      <c r="F512" s="58"/>
      <c r="G512" s="106"/>
    </row>
    <row r="513" spans="1:7" x14ac:dyDescent="0.3">
      <c r="A513" s="54"/>
      <c r="C513" s="57" t="s">
        <v>372</v>
      </c>
      <c r="E513" s="58">
        <f>E200+E249</f>
        <v>2225000</v>
      </c>
      <c r="F513" s="58">
        <f>F200+F249</f>
        <v>2225000</v>
      </c>
      <c r="G513" s="106"/>
    </row>
    <row r="514" spans="1:7" x14ac:dyDescent="0.3">
      <c r="A514" s="54"/>
      <c r="C514" s="57" t="s">
        <v>234</v>
      </c>
      <c r="E514" s="58">
        <f>E215</f>
        <v>550000</v>
      </c>
      <c r="F514" s="58">
        <f>F215</f>
        <v>550000</v>
      </c>
      <c r="G514" s="106"/>
    </row>
    <row r="515" spans="1:7" x14ac:dyDescent="0.3">
      <c r="A515" s="54"/>
      <c r="C515" s="57" t="s">
        <v>506</v>
      </c>
      <c r="E515" s="58">
        <v>0</v>
      </c>
      <c r="F515" s="58">
        <v>0</v>
      </c>
      <c r="G515" s="106"/>
    </row>
    <row r="516" spans="1:7" x14ac:dyDescent="0.3">
      <c r="A516" s="54"/>
      <c r="C516" s="57" t="s">
        <v>235</v>
      </c>
      <c r="E516" s="58">
        <f>E79</f>
        <v>50000</v>
      </c>
      <c r="F516" s="58">
        <f>F79</f>
        <v>50000</v>
      </c>
      <c r="G516" s="106"/>
    </row>
    <row r="517" spans="1:7" x14ac:dyDescent="0.3">
      <c r="A517" s="54"/>
      <c r="C517" s="57" t="s">
        <v>448</v>
      </c>
      <c r="E517" s="58"/>
      <c r="F517" s="58"/>
      <c r="G517" s="106"/>
    </row>
    <row r="518" spans="1:7" x14ac:dyDescent="0.3">
      <c r="A518" s="54"/>
      <c r="C518" s="57" t="s">
        <v>399</v>
      </c>
      <c r="E518" s="58">
        <f>E410</f>
        <v>750536.94</v>
      </c>
      <c r="F518" s="58">
        <f>F410</f>
        <v>764472</v>
      </c>
      <c r="G518" s="106"/>
    </row>
    <row r="519" spans="1:7" x14ac:dyDescent="0.3">
      <c r="A519" s="54"/>
      <c r="C519" s="57" t="s">
        <v>339</v>
      </c>
      <c r="E519" s="58">
        <f>E84+E456</f>
        <v>2492285</v>
      </c>
      <c r="F519" s="58">
        <f>F84+F456</f>
        <v>2462285</v>
      </c>
      <c r="G519" s="106"/>
    </row>
    <row r="520" spans="1:7" x14ac:dyDescent="0.3">
      <c r="A520" s="54"/>
      <c r="C520" s="57" t="s">
        <v>359</v>
      </c>
      <c r="E520" s="58">
        <f>E169</f>
        <v>12588000</v>
      </c>
      <c r="F520" s="58">
        <f>F169</f>
        <v>12588000</v>
      </c>
      <c r="G520" s="106"/>
    </row>
    <row r="521" spans="1:7" x14ac:dyDescent="0.3">
      <c r="A521" s="54"/>
      <c r="C521" s="57" t="s">
        <v>387</v>
      </c>
      <c r="E521" s="58">
        <f>E265</f>
        <v>45000</v>
      </c>
      <c r="F521" s="58">
        <f>F265</f>
        <v>45000</v>
      </c>
      <c r="G521" s="106"/>
    </row>
    <row r="522" spans="1:7" x14ac:dyDescent="0.3">
      <c r="A522" s="54"/>
      <c r="C522" s="57" t="s">
        <v>449</v>
      </c>
      <c r="E522" s="58"/>
      <c r="F522" s="58"/>
      <c r="G522" s="106"/>
    </row>
    <row r="523" spans="1:7" x14ac:dyDescent="0.3">
      <c r="A523" s="54"/>
      <c r="C523" s="57">
        <v>1495300000</v>
      </c>
      <c r="E523" s="58">
        <f>E178</f>
        <v>300000</v>
      </c>
      <c r="F523" s="58">
        <f>F178</f>
        <v>300000</v>
      </c>
      <c r="G523" s="106"/>
    </row>
    <row r="524" spans="1:7" x14ac:dyDescent="0.3">
      <c r="A524" s="54"/>
      <c r="C524" s="57" t="s">
        <v>411</v>
      </c>
      <c r="E524" s="58">
        <f>E182</f>
        <v>320000</v>
      </c>
      <c r="F524" s="58">
        <f>F182</f>
        <v>320000</v>
      </c>
      <c r="G524" s="106"/>
    </row>
    <row r="525" spans="1:7" x14ac:dyDescent="0.3">
      <c r="A525" s="54"/>
      <c r="C525" s="57" t="s">
        <v>354</v>
      </c>
      <c r="E525" s="58">
        <f>E189+E92</f>
        <v>1640000</v>
      </c>
      <c r="F525" s="58">
        <f>F189+F92</f>
        <v>1640000</v>
      </c>
      <c r="G525" s="106"/>
    </row>
    <row r="526" spans="1:7" x14ac:dyDescent="0.3">
      <c r="A526" s="54"/>
      <c r="C526" s="57" t="s">
        <v>342</v>
      </c>
      <c r="E526" s="58">
        <v>0</v>
      </c>
      <c r="F526" s="58">
        <v>0</v>
      </c>
      <c r="G526" s="106"/>
    </row>
    <row r="527" spans="1:7" x14ac:dyDescent="0.3">
      <c r="A527" s="54"/>
      <c r="C527" s="57" t="s">
        <v>518</v>
      </c>
      <c r="E527" s="58">
        <f>E449</f>
        <v>50000</v>
      </c>
      <c r="F527" s="58">
        <f>F449</f>
        <v>50000</v>
      </c>
      <c r="G527" s="106"/>
    </row>
    <row r="528" spans="1:7" x14ac:dyDescent="0.3">
      <c r="A528" s="54"/>
      <c r="C528" s="57" t="s">
        <v>609</v>
      </c>
      <c r="E528" s="58">
        <f>E223</f>
        <v>6000000</v>
      </c>
      <c r="F528" s="58">
        <f>F223</f>
        <v>6000000</v>
      </c>
      <c r="G528" s="106"/>
    </row>
    <row r="529" spans="1:7" x14ac:dyDescent="0.3">
      <c r="A529" s="54"/>
      <c r="C529" s="57" t="s">
        <v>671</v>
      </c>
      <c r="E529" s="58">
        <f>E235</f>
        <v>7018314.5599999996</v>
      </c>
      <c r="F529" s="58">
        <f>F235</f>
        <v>7018314.5599999996</v>
      </c>
      <c r="G529" s="106"/>
    </row>
    <row r="530" spans="1:7" x14ac:dyDescent="0.3">
      <c r="A530" s="54"/>
      <c r="C530" s="57" t="s">
        <v>676</v>
      </c>
      <c r="E530" s="58">
        <f>E240</f>
        <v>13341055.74</v>
      </c>
      <c r="F530" s="58">
        <f>F240</f>
        <v>13341055.74</v>
      </c>
      <c r="G530" s="106"/>
    </row>
    <row r="531" spans="1:7" x14ac:dyDescent="0.3">
      <c r="A531" s="54"/>
      <c r="C531" s="57" t="s">
        <v>128</v>
      </c>
      <c r="E531" s="58">
        <f>E14+E19+E34+E41+E47+E98+E145+E150+E156+E162+E193+E394+E414+E425</f>
        <v>119769132.72</v>
      </c>
      <c r="F531" s="58">
        <f>F14+F19+F34+F41+F47+F98+F145+F150+F156+F162+F193+F394+F414+F425</f>
        <v>120180081.55</v>
      </c>
      <c r="G531" s="106"/>
    </row>
    <row r="532" spans="1:7" x14ac:dyDescent="0.3">
      <c r="A532" s="54"/>
      <c r="C532" s="57"/>
      <c r="E532" s="58" t="e">
        <f>SUM(E489:E531)</f>
        <v>#REF!</v>
      </c>
      <c r="F532" s="58" t="e">
        <f>SUM(F489:F531)</f>
        <v>#REF!</v>
      </c>
      <c r="G532" s="106"/>
    </row>
    <row r="533" spans="1:7" x14ac:dyDescent="0.3">
      <c r="A533" s="54"/>
      <c r="C533" s="57"/>
      <c r="E533" s="58" t="e">
        <f>SUM(E489:E527)</f>
        <v>#REF!</v>
      </c>
      <c r="F533" s="58" t="e">
        <f>SUM(F489:F527)</f>
        <v>#REF!</v>
      </c>
      <c r="G533" s="106"/>
    </row>
    <row r="535" spans="1:7" x14ac:dyDescent="0.3">
      <c r="E535" s="58" t="e">
        <f>E485-E532</f>
        <v>#REF!</v>
      </c>
      <c r="F535" s="58" t="e">
        <f>F485-F532</f>
        <v>#REF!</v>
      </c>
    </row>
  </sheetData>
  <mergeCells count="6">
    <mergeCell ref="A460:D460"/>
    <mergeCell ref="A5:F5"/>
    <mergeCell ref="A6:F6"/>
    <mergeCell ref="A7:F7"/>
    <mergeCell ref="A8:F8"/>
    <mergeCell ref="A9:F9"/>
  </mergeCells>
  <pageMargins left="0.70866141732283472" right="0.70866141732283472" top="0.35433070866141736" bottom="0.35433070866141736" header="0.31496062992125984" footer="0.31496062992125984"/>
  <pageSetup paperSize="9" scale="58" orientation="portrait" r:id="rId1"/>
  <colBreaks count="1" manualBreakCount="1">
    <brk id="6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view="pageBreakPreview" topLeftCell="A13" zoomScale="93" zoomScaleNormal="100" zoomScaleSheetLayoutView="93" workbookViewId="0">
      <selection activeCell="C31" sqref="C31"/>
    </sheetView>
  </sheetViews>
  <sheetFormatPr defaultRowHeight="18.75" x14ac:dyDescent="0.3"/>
  <cols>
    <col min="1" max="1" width="95.85546875" style="54" customWidth="1"/>
    <col min="2" max="2" width="16.5703125" style="54" customWidth="1"/>
    <col min="3" max="3" width="18.140625" style="54" customWidth="1"/>
    <col min="4" max="4" width="9.140625" style="11"/>
    <col min="5" max="5" width="17.140625" style="5" customWidth="1"/>
    <col min="6" max="6" width="13.5703125" style="11" customWidth="1"/>
    <col min="7" max="7" width="16.140625" style="1" customWidth="1"/>
    <col min="8" max="8" width="11.28515625" style="1" bestFit="1" customWidth="1"/>
    <col min="9" max="9" width="12.42578125" style="1" bestFit="1" customWidth="1"/>
    <col min="10" max="10" width="9.140625" style="1"/>
    <col min="11" max="11" width="13.42578125" style="1" customWidth="1"/>
    <col min="12" max="244" width="9.140625" style="1"/>
    <col min="245" max="245" width="69.85546875" style="1" customWidth="1"/>
    <col min="246" max="246" width="9.7109375" style="1" customWidth="1"/>
    <col min="247" max="250" width="0" style="1" hidden="1" customWidth="1"/>
    <col min="251" max="251" width="13.85546875" style="1" customWidth="1"/>
    <col min="252" max="257" width="0" style="1" hidden="1" customWidth="1"/>
    <col min="258" max="261" width="9.140625" style="1"/>
    <col min="262" max="262" width="13.5703125" style="1" customWidth="1"/>
    <col min="263" max="263" width="9.140625" style="1"/>
    <col min="264" max="264" width="11.28515625" style="1" bestFit="1" customWidth="1"/>
    <col min="265" max="266" width="9.140625" style="1"/>
    <col min="267" max="267" width="13.42578125" style="1" customWidth="1"/>
    <col min="268" max="500" width="9.140625" style="1"/>
    <col min="501" max="501" width="69.85546875" style="1" customWidth="1"/>
    <col min="502" max="502" width="9.7109375" style="1" customWidth="1"/>
    <col min="503" max="506" width="0" style="1" hidden="1" customWidth="1"/>
    <col min="507" max="507" width="13.85546875" style="1" customWidth="1"/>
    <col min="508" max="513" width="0" style="1" hidden="1" customWidth="1"/>
    <col min="514" max="517" width="9.140625" style="1"/>
    <col min="518" max="518" width="13.5703125" style="1" customWidth="1"/>
    <col min="519" max="519" width="9.140625" style="1"/>
    <col min="520" max="520" width="11.28515625" style="1" bestFit="1" customWidth="1"/>
    <col min="521" max="522" width="9.140625" style="1"/>
    <col min="523" max="523" width="13.42578125" style="1" customWidth="1"/>
    <col min="524" max="756" width="9.140625" style="1"/>
    <col min="757" max="757" width="69.85546875" style="1" customWidth="1"/>
    <col min="758" max="758" width="9.7109375" style="1" customWidth="1"/>
    <col min="759" max="762" width="0" style="1" hidden="1" customWidth="1"/>
    <col min="763" max="763" width="13.85546875" style="1" customWidth="1"/>
    <col min="764" max="769" width="0" style="1" hidden="1" customWidth="1"/>
    <col min="770" max="773" width="9.140625" style="1"/>
    <col min="774" max="774" width="13.5703125" style="1" customWidth="1"/>
    <col min="775" max="775" width="9.140625" style="1"/>
    <col min="776" max="776" width="11.28515625" style="1" bestFit="1" customWidth="1"/>
    <col min="777" max="778" width="9.140625" style="1"/>
    <col min="779" max="779" width="13.42578125" style="1" customWidth="1"/>
    <col min="780" max="1012" width="9.140625" style="1"/>
    <col min="1013" max="1013" width="69.85546875" style="1" customWidth="1"/>
    <col min="1014" max="1014" width="9.7109375" style="1" customWidth="1"/>
    <col min="1015" max="1018" width="0" style="1" hidden="1" customWidth="1"/>
    <col min="1019" max="1019" width="13.85546875" style="1" customWidth="1"/>
    <col min="1020" max="1025" width="0" style="1" hidden="1" customWidth="1"/>
    <col min="1026" max="1029" width="9.140625" style="1"/>
    <col min="1030" max="1030" width="13.5703125" style="1" customWidth="1"/>
    <col min="1031" max="1031" width="9.140625" style="1"/>
    <col min="1032" max="1032" width="11.28515625" style="1" bestFit="1" customWidth="1"/>
    <col min="1033" max="1034" width="9.140625" style="1"/>
    <col min="1035" max="1035" width="13.42578125" style="1" customWidth="1"/>
    <col min="1036" max="1268" width="9.140625" style="1"/>
    <col min="1269" max="1269" width="69.85546875" style="1" customWidth="1"/>
    <col min="1270" max="1270" width="9.7109375" style="1" customWidth="1"/>
    <col min="1271" max="1274" width="0" style="1" hidden="1" customWidth="1"/>
    <col min="1275" max="1275" width="13.85546875" style="1" customWidth="1"/>
    <col min="1276" max="1281" width="0" style="1" hidden="1" customWidth="1"/>
    <col min="1282" max="1285" width="9.140625" style="1"/>
    <col min="1286" max="1286" width="13.5703125" style="1" customWidth="1"/>
    <col min="1287" max="1287" width="9.140625" style="1"/>
    <col min="1288" max="1288" width="11.28515625" style="1" bestFit="1" customWidth="1"/>
    <col min="1289" max="1290" width="9.140625" style="1"/>
    <col min="1291" max="1291" width="13.42578125" style="1" customWidth="1"/>
    <col min="1292" max="1524" width="9.140625" style="1"/>
    <col min="1525" max="1525" width="69.85546875" style="1" customWidth="1"/>
    <col min="1526" max="1526" width="9.7109375" style="1" customWidth="1"/>
    <col min="1527" max="1530" width="0" style="1" hidden="1" customWidth="1"/>
    <col min="1531" max="1531" width="13.85546875" style="1" customWidth="1"/>
    <col min="1532" max="1537" width="0" style="1" hidden="1" customWidth="1"/>
    <col min="1538" max="1541" width="9.140625" style="1"/>
    <col min="1542" max="1542" width="13.5703125" style="1" customWidth="1"/>
    <col min="1543" max="1543" width="9.140625" style="1"/>
    <col min="1544" max="1544" width="11.28515625" style="1" bestFit="1" customWidth="1"/>
    <col min="1545" max="1546" width="9.140625" style="1"/>
    <col min="1547" max="1547" width="13.42578125" style="1" customWidth="1"/>
    <col min="1548" max="1780" width="9.140625" style="1"/>
    <col min="1781" max="1781" width="69.85546875" style="1" customWidth="1"/>
    <col min="1782" max="1782" width="9.7109375" style="1" customWidth="1"/>
    <col min="1783" max="1786" width="0" style="1" hidden="1" customWidth="1"/>
    <col min="1787" max="1787" width="13.85546875" style="1" customWidth="1"/>
    <col min="1788" max="1793" width="0" style="1" hidden="1" customWidth="1"/>
    <col min="1794" max="1797" width="9.140625" style="1"/>
    <col min="1798" max="1798" width="13.5703125" style="1" customWidth="1"/>
    <col min="1799" max="1799" width="9.140625" style="1"/>
    <col min="1800" max="1800" width="11.28515625" style="1" bestFit="1" customWidth="1"/>
    <col min="1801" max="1802" width="9.140625" style="1"/>
    <col min="1803" max="1803" width="13.42578125" style="1" customWidth="1"/>
    <col min="1804" max="2036" width="9.140625" style="1"/>
    <col min="2037" max="2037" width="69.85546875" style="1" customWidth="1"/>
    <col min="2038" max="2038" width="9.7109375" style="1" customWidth="1"/>
    <col min="2039" max="2042" width="0" style="1" hidden="1" customWidth="1"/>
    <col min="2043" max="2043" width="13.85546875" style="1" customWidth="1"/>
    <col min="2044" max="2049" width="0" style="1" hidden="1" customWidth="1"/>
    <col min="2050" max="2053" width="9.140625" style="1"/>
    <col min="2054" max="2054" width="13.5703125" style="1" customWidth="1"/>
    <col min="2055" max="2055" width="9.140625" style="1"/>
    <col min="2056" max="2056" width="11.28515625" style="1" bestFit="1" customWidth="1"/>
    <col min="2057" max="2058" width="9.140625" style="1"/>
    <col min="2059" max="2059" width="13.42578125" style="1" customWidth="1"/>
    <col min="2060" max="2292" width="9.140625" style="1"/>
    <col min="2293" max="2293" width="69.85546875" style="1" customWidth="1"/>
    <col min="2294" max="2294" width="9.7109375" style="1" customWidth="1"/>
    <col min="2295" max="2298" width="0" style="1" hidden="1" customWidth="1"/>
    <col min="2299" max="2299" width="13.85546875" style="1" customWidth="1"/>
    <col min="2300" max="2305" width="0" style="1" hidden="1" customWidth="1"/>
    <col min="2306" max="2309" width="9.140625" style="1"/>
    <col min="2310" max="2310" width="13.5703125" style="1" customWidth="1"/>
    <col min="2311" max="2311" width="9.140625" style="1"/>
    <col min="2312" max="2312" width="11.28515625" style="1" bestFit="1" customWidth="1"/>
    <col min="2313" max="2314" width="9.140625" style="1"/>
    <col min="2315" max="2315" width="13.42578125" style="1" customWidth="1"/>
    <col min="2316" max="2548" width="9.140625" style="1"/>
    <col min="2549" max="2549" width="69.85546875" style="1" customWidth="1"/>
    <col min="2550" max="2550" width="9.7109375" style="1" customWidth="1"/>
    <col min="2551" max="2554" width="0" style="1" hidden="1" customWidth="1"/>
    <col min="2555" max="2555" width="13.85546875" style="1" customWidth="1"/>
    <col min="2556" max="2561" width="0" style="1" hidden="1" customWidth="1"/>
    <col min="2562" max="2565" width="9.140625" style="1"/>
    <col min="2566" max="2566" width="13.5703125" style="1" customWidth="1"/>
    <col min="2567" max="2567" width="9.140625" style="1"/>
    <col min="2568" max="2568" width="11.28515625" style="1" bestFit="1" customWidth="1"/>
    <col min="2569" max="2570" width="9.140625" style="1"/>
    <col min="2571" max="2571" width="13.42578125" style="1" customWidth="1"/>
    <col min="2572" max="2804" width="9.140625" style="1"/>
    <col min="2805" max="2805" width="69.85546875" style="1" customWidth="1"/>
    <col min="2806" max="2806" width="9.7109375" style="1" customWidth="1"/>
    <col min="2807" max="2810" width="0" style="1" hidden="1" customWidth="1"/>
    <col min="2811" max="2811" width="13.85546875" style="1" customWidth="1"/>
    <col min="2812" max="2817" width="0" style="1" hidden="1" customWidth="1"/>
    <col min="2818" max="2821" width="9.140625" style="1"/>
    <col min="2822" max="2822" width="13.5703125" style="1" customWidth="1"/>
    <col min="2823" max="2823" width="9.140625" style="1"/>
    <col min="2824" max="2824" width="11.28515625" style="1" bestFit="1" customWidth="1"/>
    <col min="2825" max="2826" width="9.140625" style="1"/>
    <col min="2827" max="2827" width="13.42578125" style="1" customWidth="1"/>
    <col min="2828" max="3060" width="9.140625" style="1"/>
    <col min="3061" max="3061" width="69.85546875" style="1" customWidth="1"/>
    <col min="3062" max="3062" width="9.7109375" style="1" customWidth="1"/>
    <col min="3063" max="3066" width="0" style="1" hidden="1" customWidth="1"/>
    <col min="3067" max="3067" width="13.85546875" style="1" customWidth="1"/>
    <col min="3068" max="3073" width="0" style="1" hidden="1" customWidth="1"/>
    <col min="3074" max="3077" width="9.140625" style="1"/>
    <col min="3078" max="3078" width="13.5703125" style="1" customWidth="1"/>
    <col min="3079" max="3079" width="9.140625" style="1"/>
    <col min="3080" max="3080" width="11.28515625" style="1" bestFit="1" customWidth="1"/>
    <col min="3081" max="3082" width="9.140625" style="1"/>
    <col min="3083" max="3083" width="13.42578125" style="1" customWidth="1"/>
    <col min="3084" max="3316" width="9.140625" style="1"/>
    <col min="3317" max="3317" width="69.85546875" style="1" customWidth="1"/>
    <col min="3318" max="3318" width="9.7109375" style="1" customWidth="1"/>
    <col min="3319" max="3322" width="0" style="1" hidden="1" customWidth="1"/>
    <col min="3323" max="3323" width="13.85546875" style="1" customWidth="1"/>
    <col min="3324" max="3329" width="0" style="1" hidden="1" customWidth="1"/>
    <col min="3330" max="3333" width="9.140625" style="1"/>
    <col min="3334" max="3334" width="13.5703125" style="1" customWidth="1"/>
    <col min="3335" max="3335" width="9.140625" style="1"/>
    <col min="3336" max="3336" width="11.28515625" style="1" bestFit="1" customWidth="1"/>
    <col min="3337" max="3338" width="9.140625" style="1"/>
    <col min="3339" max="3339" width="13.42578125" style="1" customWidth="1"/>
    <col min="3340" max="3572" width="9.140625" style="1"/>
    <col min="3573" max="3573" width="69.85546875" style="1" customWidth="1"/>
    <col min="3574" max="3574" width="9.7109375" style="1" customWidth="1"/>
    <col min="3575" max="3578" width="0" style="1" hidden="1" customWidth="1"/>
    <col min="3579" max="3579" width="13.85546875" style="1" customWidth="1"/>
    <col min="3580" max="3585" width="0" style="1" hidden="1" customWidth="1"/>
    <col min="3586" max="3589" width="9.140625" style="1"/>
    <col min="3590" max="3590" width="13.5703125" style="1" customWidth="1"/>
    <col min="3591" max="3591" width="9.140625" style="1"/>
    <col min="3592" max="3592" width="11.28515625" style="1" bestFit="1" customWidth="1"/>
    <col min="3593" max="3594" width="9.140625" style="1"/>
    <col min="3595" max="3595" width="13.42578125" style="1" customWidth="1"/>
    <col min="3596" max="3828" width="9.140625" style="1"/>
    <col min="3829" max="3829" width="69.85546875" style="1" customWidth="1"/>
    <col min="3830" max="3830" width="9.7109375" style="1" customWidth="1"/>
    <col min="3831" max="3834" width="0" style="1" hidden="1" customWidth="1"/>
    <col min="3835" max="3835" width="13.85546875" style="1" customWidth="1"/>
    <col min="3836" max="3841" width="0" style="1" hidden="1" customWidth="1"/>
    <col min="3842" max="3845" width="9.140625" style="1"/>
    <col min="3846" max="3846" width="13.5703125" style="1" customWidth="1"/>
    <col min="3847" max="3847" width="9.140625" style="1"/>
    <col min="3848" max="3848" width="11.28515625" style="1" bestFit="1" customWidth="1"/>
    <col min="3849" max="3850" width="9.140625" style="1"/>
    <col min="3851" max="3851" width="13.42578125" style="1" customWidth="1"/>
    <col min="3852" max="4084" width="9.140625" style="1"/>
    <col min="4085" max="4085" width="69.85546875" style="1" customWidth="1"/>
    <col min="4086" max="4086" width="9.7109375" style="1" customWidth="1"/>
    <col min="4087" max="4090" width="0" style="1" hidden="1" customWidth="1"/>
    <col min="4091" max="4091" width="13.85546875" style="1" customWidth="1"/>
    <col min="4092" max="4097" width="0" style="1" hidden="1" customWidth="1"/>
    <col min="4098" max="4101" width="9.140625" style="1"/>
    <col min="4102" max="4102" width="13.5703125" style="1" customWidth="1"/>
    <col min="4103" max="4103" width="9.140625" style="1"/>
    <col min="4104" max="4104" width="11.28515625" style="1" bestFit="1" customWidth="1"/>
    <col min="4105" max="4106" width="9.140625" style="1"/>
    <col min="4107" max="4107" width="13.42578125" style="1" customWidth="1"/>
    <col min="4108" max="4340" width="9.140625" style="1"/>
    <col min="4341" max="4341" width="69.85546875" style="1" customWidth="1"/>
    <col min="4342" max="4342" width="9.7109375" style="1" customWidth="1"/>
    <col min="4343" max="4346" width="0" style="1" hidden="1" customWidth="1"/>
    <col min="4347" max="4347" width="13.85546875" style="1" customWidth="1"/>
    <col min="4348" max="4353" width="0" style="1" hidden="1" customWidth="1"/>
    <col min="4354" max="4357" width="9.140625" style="1"/>
    <col min="4358" max="4358" width="13.5703125" style="1" customWidth="1"/>
    <col min="4359" max="4359" width="9.140625" style="1"/>
    <col min="4360" max="4360" width="11.28515625" style="1" bestFit="1" customWidth="1"/>
    <col min="4361" max="4362" width="9.140625" style="1"/>
    <col min="4363" max="4363" width="13.42578125" style="1" customWidth="1"/>
    <col min="4364" max="4596" width="9.140625" style="1"/>
    <col min="4597" max="4597" width="69.85546875" style="1" customWidth="1"/>
    <col min="4598" max="4598" width="9.7109375" style="1" customWidth="1"/>
    <col min="4599" max="4602" width="0" style="1" hidden="1" customWidth="1"/>
    <col min="4603" max="4603" width="13.85546875" style="1" customWidth="1"/>
    <col min="4604" max="4609" width="0" style="1" hidden="1" customWidth="1"/>
    <col min="4610" max="4613" width="9.140625" style="1"/>
    <col min="4614" max="4614" width="13.5703125" style="1" customWidth="1"/>
    <col min="4615" max="4615" width="9.140625" style="1"/>
    <col min="4616" max="4616" width="11.28515625" style="1" bestFit="1" customWidth="1"/>
    <col min="4617" max="4618" width="9.140625" style="1"/>
    <col min="4619" max="4619" width="13.42578125" style="1" customWidth="1"/>
    <col min="4620" max="4852" width="9.140625" style="1"/>
    <col min="4853" max="4853" width="69.85546875" style="1" customWidth="1"/>
    <col min="4854" max="4854" width="9.7109375" style="1" customWidth="1"/>
    <col min="4855" max="4858" width="0" style="1" hidden="1" customWidth="1"/>
    <col min="4859" max="4859" width="13.85546875" style="1" customWidth="1"/>
    <col min="4860" max="4865" width="0" style="1" hidden="1" customWidth="1"/>
    <col min="4866" max="4869" width="9.140625" style="1"/>
    <col min="4870" max="4870" width="13.5703125" style="1" customWidth="1"/>
    <col min="4871" max="4871" width="9.140625" style="1"/>
    <col min="4872" max="4872" width="11.28515625" style="1" bestFit="1" customWidth="1"/>
    <col min="4873" max="4874" width="9.140625" style="1"/>
    <col min="4875" max="4875" width="13.42578125" style="1" customWidth="1"/>
    <col min="4876" max="5108" width="9.140625" style="1"/>
    <col min="5109" max="5109" width="69.85546875" style="1" customWidth="1"/>
    <col min="5110" max="5110" width="9.7109375" style="1" customWidth="1"/>
    <col min="5111" max="5114" width="0" style="1" hidden="1" customWidth="1"/>
    <col min="5115" max="5115" width="13.85546875" style="1" customWidth="1"/>
    <col min="5116" max="5121" width="0" style="1" hidden="1" customWidth="1"/>
    <col min="5122" max="5125" width="9.140625" style="1"/>
    <col min="5126" max="5126" width="13.5703125" style="1" customWidth="1"/>
    <col min="5127" max="5127" width="9.140625" style="1"/>
    <col min="5128" max="5128" width="11.28515625" style="1" bestFit="1" customWidth="1"/>
    <col min="5129" max="5130" width="9.140625" style="1"/>
    <col min="5131" max="5131" width="13.42578125" style="1" customWidth="1"/>
    <col min="5132" max="5364" width="9.140625" style="1"/>
    <col min="5365" max="5365" width="69.85546875" style="1" customWidth="1"/>
    <col min="5366" max="5366" width="9.7109375" style="1" customWidth="1"/>
    <col min="5367" max="5370" width="0" style="1" hidden="1" customWidth="1"/>
    <col min="5371" max="5371" width="13.85546875" style="1" customWidth="1"/>
    <col min="5372" max="5377" width="0" style="1" hidden="1" customWidth="1"/>
    <col min="5378" max="5381" width="9.140625" style="1"/>
    <col min="5382" max="5382" width="13.5703125" style="1" customWidth="1"/>
    <col min="5383" max="5383" width="9.140625" style="1"/>
    <col min="5384" max="5384" width="11.28515625" style="1" bestFit="1" customWidth="1"/>
    <col min="5385" max="5386" width="9.140625" style="1"/>
    <col min="5387" max="5387" width="13.42578125" style="1" customWidth="1"/>
    <col min="5388" max="5620" width="9.140625" style="1"/>
    <col min="5621" max="5621" width="69.85546875" style="1" customWidth="1"/>
    <col min="5622" max="5622" width="9.7109375" style="1" customWidth="1"/>
    <col min="5623" max="5626" width="0" style="1" hidden="1" customWidth="1"/>
    <col min="5627" max="5627" width="13.85546875" style="1" customWidth="1"/>
    <col min="5628" max="5633" width="0" style="1" hidden="1" customWidth="1"/>
    <col min="5634" max="5637" width="9.140625" style="1"/>
    <col min="5638" max="5638" width="13.5703125" style="1" customWidth="1"/>
    <col min="5639" max="5639" width="9.140625" style="1"/>
    <col min="5640" max="5640" width="11.28515625" style="1" bestFit="1" customWidth="1"/>
    <col min="5641" max="5642" width="9.140625" style="1"/>
    <col min="5643" max="5643" width="13.42578125" style="1" customWidth="1"/>
    <col min="5644" max="5876" width="9.140625" style="1"/>
    <col min="5877" max="5877" width="69.85546875" style="1" customWidth="1"/>
    <col min="5878" max="5878" width="9.7109375" style="1" customWidth="1"/>
    <col min="5879" max="5882" width="0" style="1" hidden="1" customWidth="1"/>
    <col min="5883" max="5883" width="13.85546875" style="1" customWidth="1"/>
    <col min="5884" max="5889" width="0" style="1" hidden="1" customWidth="1"/>
    <col min="5890" max="5893" width="9.140625" style="1"/>
    <col min="5894" max="5894" width="13.5703125" style="1" customWidth="1"/>
    <col min="5895" max="5895" width="9.140625" style="1"/>
    <col min="5896" max="5896" width="11.28515625" style="1" bestFit="1" customWidth="1"/>
    <col min="5897" max="5898" width="9.140625" style="1"/>
    <col min="5899" max="5899" width="13.42578125" style="1" customWidth="1"/>
    <col min="5900" max="6132" width="9.140625" style="1"/>
    <col min="6133" max="6133" width="69.85546875" style="1" customWidth="1"/>
    <col min="6134" max="6134" width="9.7109375" style="1" customWidth="1"/>
    <col min="6135" max="6138" width="0" style="1" hidden="1" customWidth="1"/>
    <col min="6139" max="6139" width="13.85546875" style="1" customWidth="1"/>
    <col min="6140" max="6145" width="0" style="1" hidden="1" customWidth="1"/>
    <col min="6146" max="6149" width="9.140625" style="1"/>
    <col min="6150" max="6150" width="13.5703125" style="1" customWidth="1"/>
    <col min="6151" max="6151" width="9.140625" style="1"/>
    <col min="6152" max="6152" width="11.28515625" style="1" bestFit="1" customWidth="1"/>
    <col min="6153" max="6154" width="9.140625" style="1"/>
    <col min="6155" max="6155" width="13.42578125" style="1" customWidth="1"/>
    <col min="6156" max="6388" width="9.140625" style="1"/>
    <col min="6389" max="6389" width="69.85546875" style="1" customWidth="1"/>
    <col min="6390" max="6390" width="9.7109375" style="1" customWidth="1"/>
    <col min="6391" max="6394" width="0" style="1" hidden="1" customWidth="1"/>
    <col min="6395" max="6395" width="13.85546875" style="1" customWidth="1"/>
    <col min="6396" max="6401" width="0" style="1" hidden="1" customWidth="1"/>
    <col min="6402" max="6405" width="9.140625" style="1"/>
    <col min="6406" max="6406" width="13.5703125" style="1" customWidth="1"/>
    <col min="6407" max="6407" width="9.140625" style="1"/>
    <col min="6408" max="6408" width="11.28515625" style="1" bestFit="1" customWidth="1"/>
    <col min="6409" max="6410" width="9.140625" style="1"/>
    <col min="6411" max="6411" width="13.42578125" style="1" customWidth="1"/>
    <col min="6412" max="6644" width="9.140625" style="1"/>
    <col min="6645" max="6645" width="69.85546875" style="1" customWidth="1"/>
    <col min="6646" max="6646" width="9.7109375" style="1" customWidth="1"/>
    <col min="6647" max="6650" width="0" style="1" hidden="1" customWidth="1"/>
    <col min="6651" max="6651" width="13.85546875" style="1" customWidth="1"/>
    <col min="6652" max="6657" width="0" style="1" hidden="1" customWidth="1"/>
    <col min="6658" max="6661" width="9.140625" style="1"/>
    <col min="6662" max="6662" width="13.5703125" style="1" customWidth="1"/>
    <col min="6663" max="6663" width="9.140625" style="1"/>
    <col min="6664" max="6664" width="11.28515625" style="1" bestFit="1" customWidth="1"/>
    <col min="6665" max="6666" width="9.140625" style="1"/>
    <col min="6667" max="6667" width="13.42578125" style="1" customWidth="1"/>
    <col min="6668" max="6900" width="9.140625" style="1"/>
    <col min="6901" max="6901" width="69.85546875" style="1" customWidth="1"/>
    <col min="6902" max="6902" width="9.7109375" style="1" customWidth="1"/>
    <col min="6903" max="6906" width="0" style="1" hidden="1" customWidth="1"/>
    <col min="6907" max="6907" width="13.85546875" style="1" customWidth="1"/>
    <col min="6908" max="6913" width="0" style="1" hidden="1" customWidth="1"/>
    <col min="6914" max="6917" width="9.140625" style="1"/>
    <col min="6918" max="6918" width="13.5703125" style="1" customWidth="1"/>
    <col min="6919" max="6919" width="9.140625" style="1"/>
    <col min="6920" max="6920" width="11.28515625" style="1" bestFit="1" customWidth="1"/>
    <col min="6921" max="6922" width="9.140625" style="1"/>
    <col min="6923" max="6923" width="13.42578125" style="1" customWidth="1"/>
    <col min="6924" max="7156" width="9.140625" style="1"/>
    <col min="7157" max="7157" width="69.85546875" style="1" customWidth="1"/>
    <col min="7158" max="7158" width="9.7109375" style="1" customWidth="1"/>
    <col min="7159" max="7162" width="0" style="1" hidden="1" customWidth="1"/>
    <col min="7163" max="7163" width="13.85546875" style="1" customWidth="1"/>
    <col min="7164" max="7169" width="0" style="1" hidden="1" customWidth="1"/>
    <col min="7170" max="7173" width="9.140625" style="1"/>
    <col min="7174" max="7174" width="13.5703125" style="1" customWidth="1"/>
    <col min="7175" max="7175" width="9.140625" style="1"/>
    <col min="7176" max="7176" width="11.28515625" style="1" bestFit="1" customWidth="1"/>
    <col min="7177" max="7178" width="9.140625" style="1"/>
    <col min="7179" max="7179" width="13.42578125" style="1" customWidth="1"/>
    <col min="7180" max="7412" width="9.140625" style="1"/>
    <col min="7413" max="7413" width="69.85546875" style="1" customWidth="1"/>
    <col min="7414" max="7414" width="9.7109375" style="1" customWidth="1"/>
    <col min="7415" max="7418" width="0" style="1" hidden="1" customWidth="1"/>
    <col min="7419" max="7419" width="13.85546875" style="1" customWidth="1"/>
    <col min="7420" max="7425" width="0" style="1" hidden="1" customWidth="1"/>
    <col min="7426" max="7429" width="9.140625" style="1"/>
    <col min="7430" max="7430" width="13.5703125" style="1" customWidth="1"/>
    <col min="7431" max="7431" width="9.140625" style="1"/>
    <col min="7432" max="7432" width="11.28515625" style="1" bestFit="1" customWidth="1"/>
    <col min="7433" max="7434" width="9.140625" style="1"/>
    <col min="7435" max="7435" width="13.42578125" style="1" customWidth="1"/>
    <col min="7436" max="7668" width="9.140625" style="1"/>
    <col min="7669" max="7669" width="69.85546875" style="1" customWidth="1"/>
    <col min="7670" max="7670" width="9.7109375" style="1" customWidth="1"/>
    <col min="7671" max="7674" width="0" style="1" hidden="1" customWidth="1"/>
    <col min="7675" max="7675" width="13.85546875" style="1" customWidth="1"/>
    <col min="7676" max="7681" width="0" style="1" hidden="1" customWidth="1"/>
    <col min="7682" max="7685" width="9.140625" style="1"/>
    <col min="7686" max="7686" width="13.5703125" style="1" customWidth="1"/>
    <col min="7687" max="7687" width="9.140625" style="1"/>
    <col min="7688" max="7688" width="11.28515625" style="1" bestFit="1" customWidth="1"/>
    <col min="7689" max="7690" width="9.140625" style="1"/>
    <col min="7691" max="7691" width="13.42578125" style="1" customWidth="1"/>
    <col min="7692" max="7924" width="9.140625" style="1"/>
    <col min="7925" max="7925" width="69.85546875" style="1" customWidth="1"/>
    <col min="7926" max="7926" width="9.7109375" style="1" customWidth="1"/>
    <col min="7927" max="7930" width="0" style="1" hidden="1" customWidth="1"/>
    <col min="7931" max="7931" width="13.85546875" style="1" customWidth="1"/>
    <col min="7932" max="7937" width="0" style="1" hidden="1" customWidth="1"/>
    <col min="7938" max="7941" width="9.140625" style="1"/>
    <col min="7942" max="7942" width="13.5703125" style="1" customWidth="1"/>
    <col min="7943" max="7943" width="9.140625" style="1"/>
    <col min="7944" max="7944" width="11.28515625" style="1" bestFit="1" customWidth="1"/>
    <col min="7945" max="7946" width="9.140625" style="1"/>
    <col min="7947" max="7947" width="13.42578125" style="1" customWidth="1"/>
    <col min="7948" max="8180" width="9.140625" style="1"/>
    <col min="8181" max="8181" width="69.85546875" style="1" customWidth="1"/>
    <col min="8182" max="8182" width="9.7109375" style="1" customWidth="1"/>
    <col min="8183" max="8186" width="0" style="1" hidden="1" customWidth="1"/>
    <col min="8187" max="8187" width="13.85546875" style="1" customWidth="1"/>
    <col min="8188" max="8193" width="0" style="1" hidden="1" customWidth="1"/>
    <col min="8194" max="8197" width="9.140625" style="1"/>
    <col min="8198" max="8198" width="13.5703125" style="1" customWidth="1"/>
    <col min="8199" max="8199" width="9.140625" style="1"/>
    <col min="8200" max="8200" width="11.28515625" style="1" bestFit="1" customWidth="1"/>
    <col min="8201" max="8202" width="9.140625" style="1"/>
    <col min="8203" max="8203" width="13.42578125" style="1" customWidth="1"/>
    <col min="8204" max="8436" width="9.140625" style="1"/>
    <col min="8437" max="8437" width="69.85546875" style="1" customWidth="1"/>
    <col min="8438" max="8438" width="9.7109375" style="1" customWidth="1"/>
    <col min="8439" max="8442" width="0" style="1" hidden="1" customWidth="1"/>
    <col min="8443" max="8443" width="13.85546875" style="1" customWidth="1"/>
    <col min="8444" max="8449" width="0" style="1" hidden="1" customWidth="1"/>
    <col min="8450" max="8453" width="9.140625" style="1"/>
    <col min="8454" max="8454" width="13.5703125" style="1" customWidth="1"/>
    <col min="8455" max="8455" width="9.140625" style="1"/>
    <col min="8456" max="8456" width="11.28515625" style="1" bestFit="1" customWidth="1"/>
    <col min="8457" max="8458" width="9.140625" style="1"/>
    <col min="8459" max="8459" width="13.42578125" style="1" customWidth="1"/>
    <col min="8460" max="8692" width="9.140625" style="1"/>
    <col min="8693" max="8693" width="69.85546875" style="1" customWidth="1"/>
    <col min="8694" max="8694" width="9.7109375" style="1" customWidth="1"/>
    <col min="8695" max="8698" width="0" style="1" hidden="1" customWidth="1"/>
    <col min="8699" max="8699" width="13.85546875" style="1" customWidth="1"/>
    <col min="8700" max="8705" width="0" style="1" hidden="1" customWidth="1"/>
    <col min="8706" max="8709" width="9.140625" style="1"/>
    <col min="8710" max="8710" width="13.5703125" style="1" customWidth="1"/>
    <col min="8711" max="8711" width="9.140625" style="1"/>
    <col min="8712" max="8712" width="11.28515625" style="1" bestFit="1" customWidth="1"/>
    <col min="8713" max="8714" width="9.140625" style="1"/>
    <col min="8715" max="8715" width="13.42578125" style="1" customWidth="1"/>
    <col min="8716" max="8948" width="9.140625" style="1"/>
    <col min="8949" max="8949" width="69.85546875" style="1" customWidth="1"/>
    <col min="8950" max="8950" width="9.7109375" style="1" customWidth="1"/>
    <col min="8951" max="8954" width="0" style="1" hidden="1" customWidth="1"/>
    <col min="8955" max="8955" width="13.85546875" style="1" customWidth="1"/>
    <col min="8956" max="8961" width="0" style="1" hidden="1" customWidth="1"/>
    <col min="8962" max="8965" width="9.140625" style="1"/>
    <col min="8966" max="8966" width="13.5703125" style="1" customWidth="1"/>
    <col min="8967" max="8967" width="9.140625" style="1"/>
    <col min="8968" max="8968" width="11.28515625" style="1" bestFit="1" customWidth="1"/>
    <col min="8969" max="8970" width="9.140625" style="1"/>
    <col min="8971" max="8971" width="13.42578125" style="1" customWidth="1"/>
    <col min="8972" max="9204" width="9.140625" style="1"/>
    <col min="9205" max="9205" width="69.85546875" style="1" customWidth="1"/>
    <col min="9206" max="9206" width="9.7109375" style="1" customWidth="1"/>
    <col min="9207" max="9210" width="0" style="1" hidden="1" customWidth="1"/>
    <col min="9211" max="9211" width="13.85546875" style="1" customWidth="1"/>
    <col min="9212" max="9217" width="0" style="1" hidden="1" customWidth="1"/>
    <col min="9218" max="9221" width="9.140625" style="1"/>
    <col min="9222" max="9222" width="13.5703125" style="1" customWidth="1"/>
    <col min="9223" max="9223" width="9.140625" style="1"/>
    <col min="9224" max="9224" width="11.28515625" style="1" bestFit="1" customWidth="1"/>
    <col min="9225" max="9226" width="9.140625" style="1"/>
    <col min="9227" max="9227" width="13.42578125" style="1" customWidth="1"/>
    <col min="9228" max="9460" width="9.140625" style="1"/>
    <col min="9461" max="9461" width="69.85546875" style="1" customWidth="1"/>
    <col min="9462" max="9462" width="9.7109375" style="1" customWidth="1"/>
    <col min="9463" max="9466" width="0" style="1" hidden="1" customWidth="1"/>
    <col min="9467" max="9467" width="13.85546875" style="1" customWidth="1"/>
    <col min="9468" max="9473" width="0" style="1" hidden="1" customWidth="1"/>
    <col min="9474" max="9477" width="9.140625" style="1"/>
    <col min="9478" max="9478" width="13.5703125" style="1" customWidth="1"/>
    <col min="9479" max="9479" width="9.140625" style="1"/>
    <col min="9480" max="9480" width="11.28515625" style="1" bestFit="1" customWidth="1"/>
    <col min="9481" max="9482" width="9.140625" style="1"/>
    <col min="9483" max="9483" width="13.42578125" style="1" customWidth="1"/>
    <col min="9484" max="9716" width="9.140625" style="1"/>
    <col min="9717" max="9717" width="69.85546875" style="1" customWidth="1"/>
    <col min="9718" max="9718" width="9.7109375" style="1" customWidth="1"/>
    <col min="9719" max="9722" width="0" style="1" hidden="1" customWidth="1"/>
    <col min="9723" max="9723" width="13.85546875" style="1" customWidth="1"/>
    <col min="9724" max="9729" width="0" style="1" hidden="1" customWidth="1"/>
    <col min="9730" max="9733" width="9.140625" style="1"/>
    <col min="9734" max="9734" width="13.5703125" style="1" customWidth="1"/>
    <col min="9735" max="9735" width="9.140625" style="1"/>
    <col min="9736" max="9736" width="11.28515625" style="1" bestFit="1" customWidth="1"/>
    <col min="9737" max="9738" width="9.140625" style="1"/>
    <col min="9739" max="9739" width="13.42578125" style="1" customWidth="1"/>
    <col min="9740" max="9972" width="9.140625" style="1"/>
    <col min="9973" max="9973" width="69.85546875" style="1" customWidth="1"/>
    <col min="9974" max="9974" width="9.7109375" style="1" customWidth="1"/>
    <col min="9975" max="9978" width="0" style="1" hidden="1" customWidth="1"/>
    <col min="9979" max="9979" width="13.85546875" style="1" customWidth="1"/>
    <col min="9980" max="9985" width="0" style="1" hidden="1" customWidth="1"/>
    <col min="9986" max="9989" width="9.140625" style="1"/>
    <col min="9990" max="9990" width="13.5703125" style="1" customWidth="1"/>
    <col min="9991" max="9991" width="9.140625" style="1"/>
    <col min="9992" max="9992" width="11.28515625" style="1" bestFit="1" customWidth="1"/>
    <col min="9993" max="9994" width="9.140625" style="1"/>
    <col min="9995" max="9995" width="13.42578125" style="1" customWidth="1"/>
    <col min="9996" max="10228" width="9.140625" style="1"/>
    <col min="10229" max="10229" width="69.85546875" style="1" customWidth="1"/>
    <col min="10230" max="10230" width="9.7109375" style="1" customWidth="1"/>
    <col min="10231" max="10234" width="0" style="1" hidden="1" customWidth="1"/>
    <col min="10235" max="10235" width="13.85546875" style="1" customWidth="1"/>
    <col min="10236" max="10241" width="0" style="1" hidden="1" customWidth="1"/>
    <col min="10242" max="10245" width="9.140625" style="1"/>
    <col min="10246" max="10246" width="13.5703125" style="1" customWidth="1"/>
    <col min="10247" max="10247" width="9.140625" style="1"/>
    <col min="10248" max="10248" width="11.28515625" style="1" bestFit="1" customWidth="1"/>
    <col min="10249" max="10250" width="9.140625" style="1"/>
    <col min="10251" max="10251" width="13.42578125" style="1" customWidth="1"/>
    <col min="10252" max="10484" width="9.140625" style="1"/>
    <col min="10485" max="10485" width="69.85546875" style="1" customWidth="1"/>
    <col min="10486" max="10486" width="9.7109375" style="1" customWidth="1"/>
    <col min="10487" max="10490" width="0" style="1" hidden="1" customWidth="1"/>
    <col min="10491" max="10491" width="13.85546875" style="1" customWidth="1"/>
    <col min="10492" max="10497" width="0" style="1" hidden="1" customWidth="1"/>
    <col min="10498" max="10501" width="9.140625" style="1"/>
    <col min="10502" max="10502" width="13.5703125" style="1" customWidth="1"/>
    <col min="10503" max="10503" width="9.140625" style="1"/>
    <col min="10504" max="10504" width="11.28515625" style="1" bestFit="1" customWidth="1"/>
    <col min="10505" max="10506" width="9.140625" style="1"/>
    <col min="10507" max="10507" width="13.42578125" style="1" customWidth="1"/>
    <col min="10508" max="10740" width="9.140625" style="1"/>
    <col min="10741" max="10741" width="69.85546875" style="1" customWidth="1"/>
    <col min="10742" max="10742" width="9.7109375" style="1" customWidth="1"/>
    <col min="10743" max="10746" width="0" style="1" hidden="1" customWidth="1"/>
    <col min="10747" max="10747" width="13.85546875" style="1" customWidth="1"/>
    <col min="10748" max="10753" width="0" style="1" hidden="1" customWidth="1"/>
    <col min="10754" max="10757" width="9.140625" style="1"/>
    <col min="10758" max="10758" width="13.5703125" style="1" customWidth="1"/>
    <col min="10759" max="10759" width="9.140625" style="1"/>
    <col min="10760" max="10760" width="11.28515625" style="1" bestFit="1" customWidth="1"/>
    <col min="10761" max="10762" width="9.140625" style="1"/>
    <col min="10763" max="10763" width="13.42578125" style="1" customWidth="1"/>
    <col min="10764" max="10996" width="9.140625" style="1"/>
    <col min="10997" max="10997" width="69.85546875" style="1" customWidth="1"/>
    <col min="10998" max="10998" width="9.7109375" style="1" customWidth="1"/>
    <col min="10999" max="11002" width="0" style="1" hidden="1" customWidth="1"/>
    <col min="11003" max="11003" width="13.85546875" style="1" customWidth="1"/>
    <col min="11004" max="11009" width="0" style="1" hidden="1" customWidth="1"/>
    <col min="11010" max="11013" width="9.140625" style="1"/>
    <col min="11014" max="11014" width="13.5703125" style="1" customWidth="1"/>
    <col min="11015" max="11015" width="9.140625" style="1"/>
    <col min="11016" max="11016" width="11.28515625" style="1" bestFit="1" customWidth="1"/>
    <col min="11017" max="11018" width="9.140625" style="1"/>
    <col min="11019" max="11019" width="13.42578125" style="1" customWidth="1"/>
    <col min="11020" max="11252" width="9.140625" style="1"/>
    <col min="11253" max="11253" width="69.85546875" style="1" customWidth="1"/>
    <col min="11254" max="11254" width="9.7109375" style="1" customWidth="1"/>
    <col min="11255" max="11258" width="0" style="1" hidden="1" customWidth="1"/>
    <col min="11259" max="11259" width="13.85546875" style="1" customWidth="1"/>
    <col min="11260" max="11265" width="0" style="1" hidden="1" customWidth="1"/>
    <col min="11266" max="11269" width="9.140625" style="1"/>
    <col min="11270" max="11270" width="13.5703125" style="1" customWidth="1"/>
    <col min="11271" max="11271" width="9.140625" style="1"/>
    <col min="11272" max="11272" width="11.28515625" style="1" bestFit="1" customWidth="1"/>
    <col min="11273" max="11274" width="9.140625" style="1"/>
    <col min="11275" max="11275" width="13.42578125" style="1" customWidth="1"/>
    <col min="11276" max="11508" width="9.140625" style="1"/>
    <col min="11509" max="11509" width="69.85546875" style="1" customWidth="1"/>
    <col min="11510" max="11510" width="9.7109375" style="1" customWidth="1"/>
    <col min="11511" max="11514" width="0" style="1" hidden="1" customWidth="1"/>
    <col min="11515" max="11515" width="13.85546875" style="1" customWidth="1"/>
    <col min="11516" max="11521" width="0" style="1" hidden="1" customWidth="1"/>
    <col min="11522" max="11525" width="9.140625" style="1"/>
    <col min="11526" max="11526" width="13.5703125" style="1" customWidth="1"/>
    <col min="11527" max="11527" width="9.140625" style="1"/>
    <col min="11528" max="11528" width="11.28515625" style="1" bestFit="1" customWidth="1"/>
    <col min="11529" max="11530" width="9.140625" style="1"/>
    <col min="11531" max="11531" width="13.42578125" style="1" customWidth="1"/>
    <col min="11532" max="11764" width="9.140625" style="1"/>
    <col min="11765" max="11765" width="69.85546875" style="1" customWidth="1"/>
    <col min="11766" max="11766" width="9.7109375" style="1" customWidth="1"/>
    <col min="11767" max="11770" width="0" style="1" hidden="1" customWidth="1"/>
    <col min="11771" max="11771" width="13.85546875" style="1" customWidth="1"/>
    <col min="11772" max="11777" width="0" style="1" hidden="1" customWidth="1"/>
    <col min="11778" max="11781" width="9.140625" style="1"/>
    <col min="11782" max="11782" width="13.5703125" style="1" customWidth="1"/>
    <col min="11783" max="11783" width="9.140625" style="1"/>
    <col min="11784" max="11784" width="11.28515625" style="1" bestFit="1" customWidth="1"/>
    <col min="11785" max="11786" width="9.140625" style="1"/>
    <col min="11787" max="11787" width="13.42578125" style="1" customWidth="1"/>
    <col min="11788" max="12020" width="9.140625" style="1"/>
    <col min="12021" max="12021" width="69.85546875" style="1" customWidth="1"/>
    <col min="12022" max="12022" width="9.7109375" style="1" customWidth="1"/>
    <col min="12023" max="12026" width="0" style="1" hidden="1" customWidth="1"/>
    <col min="12027" max="12027" width="13.85546875" style="1" customWidth="1"/>
    <col min="12028" max="12033" width="0" style="1" hidden="1" customWidth="1"/>
    <col min="12034" max="12037" width="9.140625" style="1"/>
    <col min="12038" max="12038" width="13.5703125" style="1" customWidth="1"/>
    <col min="12039" max="12039" width="9.140625" style="1"/>
    <col min="12040" max="12040" width="11.28515625" style="1" bestFit="1" customWidth="1"/>
    <col min="12041" max="12042" width="9.140625" style="1"/>
    <col min="12043" max="12043" width="13.42578125" style="1" customWidth="1"/>
    <col min="12044" max="12276" width="9.140625" style="1"/>
    <col min="12277" max="12277" width="69.85546875" style="1" customWidth="1"/>
    <col min="12278" max="12278" width="9.7109375" style="1" customWidth="1"/>
    <col min="12279" max="12282" width="0" style="1" hidden="1" customWidth="1"/>
    <col min="12283" max="12283" width="13.85546875" style="1" customWidth="1"/>
    <col min="12284" max="12289" width="0" style="1" hidden="1" customWidth="1"/>
    <col min="12290" max="12293" width="9.140625" style="1"/>
    <col min="12294" max="12294" width="13.5703125" style="1" customWidth="1"/>
    <col min="12295" max="12295" width="9.140625" style="1"/>
    <col min="12296" max="12296" width="11.28515625" style="1" bestFit="1" customWidth="1"/>
    <col min="12297" max="12298" width="9.140625" style="1"/>
    <col min="12299" max="12299" width="13.42578125" style="1" customWidth="1"/>
    <col min="12300" max="12532" width="9.140625" style="1"/>
    <col min="12533" max="12533" width="69.85546875" style="1" customWidth="1"/>
    <col min="12534" max="12534" width="9.7109375" style="1" customWidth="1"/>
    <col min="12535" max="12538" width="0" style="1" hidden="1" customWidth="1"/>
    <col min="12539" max="12539" width="13.85546875" style="1" customWidth="1"/>
    <col min="12540" max="12545" width="0" style="1" hidden="1" customWidth="1"/>
    <col min="12546" max="12549" width="9.140625" style="1"/>
    <col min="12550" max="12550" width="13.5703125" style="1" customWidth="1"/>
    <col min="12551" max="12551" width="9.140625" style="1"/>
    <col min="12552" max="12552" width="11.28515625" style="1" bestFit="1" customWidth="1"/>
    <col min="12553" max="12554" width="9.140625" style="1"/>
    <col min="12555" max="12555" width="13.42578125" style="1" customWidth="1"/>
    <col min="12556" max="12788" width="9.140625" style="1"/>
    <col min="12789" max="12789" width="69.85546875" style="1" customWidth="1"/>
    <col min="12790" max="12790" width="9.7109375" style="1" customWidth="1"/>
    <col min="12791" max="12794" width="0" style="1" hidden="1" customWidth="1"/>
    <col min="12795" max="12795" width="13.85546875" style="1" customWidth="1"/>
    <col min="12796" max="12801" width="0" style="1" hidden="1" customWidth="1"/>
    <col min="12802" max="12805" width="9.140625" style="1"/>
    <col min="12806" max="12806" width="13.5703125" style="1" customWidth="1"/>
    <col min="12807" max="12807" width="9.140625" style="1"/>
    <col min="12808" max="12808" width="11.28515625" style="1" bestFit="1" customWidth="1"/>
    <col min="12809" max="12810" width="9.140625" style="1"/>
    <col min="12811" max="12811" width="13.42578125" style="1" customWidth="1"/>
    <col min="12812" max="13044" width="9.140625" style="1"/>
    <col min="13045" max="13045" width="69.85546875" style="1" customWidth="1"/>
    <col min="13046" max="13046" width="9.7109375" style="1" customWidth="1"/>
    <col min="13047" max="13050" width="0" style="1" hidden="1" customWidth="1"/>
    <col min="13051" max="13051" width="13.85546875" style="1" customWidth="1"/>
    <col min="13052" max="13057" width="0" style="1" hidden="1" customWidth="1"/>
    <col min="13058" max="13061" width="9.140625" style="1"/>
    <col min="13062" max="13062" width="13.5703125" style="1" customWidth="1"/>
    <col min="13063" max="13063" width="9.140625" style="1"/>
    <col min="13064" max="13064" width="11.28515625" style="1" bestFit="1" customWidth="1"/>
    <col min="13065" max="13066" width="9.140625" style="1"/>
    <col min="13067" max="13067" width="13.42578125" style="1" customWidth="1"/>
    <col min="13068" max="13300" width="9.140625" style="1"/>
    <col min="13301" max="13301" width="69.85546875" style="1" customWidth="1"/>
    <col min="13302" max="13302" width="9.7109375" style="1" customWidth="1"/>
    <col min="13303" max="13306" width="0" style="1" hidden="1" customWidth="1"/>
    <col min="13307" max="13307" width="13.85546875" style="1" customWidth="1"/>
    <col min="13308" max="13313" width="0" style="1" hidden="1" customWidth="1"/>
    <col min="13314" max="13317" width="9.140625" style="1"/>
    <col min="13318" max="13318" width="13.5703125" style="1" customWidth="1"/>
    <col min="13319" max="13319" width="9.140625" style="1"/>
    <col min="13320" max="13320" width="11.28515625" style="1" bestFit="1" customWidth="1"/>
    <col min="13321" max="13322" width="9.140625" style="1"/>
    <col min="13323" max="13323" width="13.42578125" style="1" customWidth="1"/>
    <col min="13324" max="13556" width="9.140625" style="1"/>
    <col min="13557" max="13557" width="69.85546875" style="1" customWidth="1"/>
    <col min="13558" max="13558" width="9.7109375" style="1" customWidth="1"/>
    <col min="13559" max="13562" width="0" style="1" hidden="1" customWidth="1"/>
    <col min="13563" max="13563" width="13.85546875" style="1" customWidth="1"/>
    <col min="13564" max="13569" width="0" style="1" hidden="1" customWidth="1"/>
    <col min="13570" max="13573" width="9.140625" style="1"/>
    <col min="13574" max="13574" width="13.5703125" style="1" customWidth="1"/>
    <col min="13575" max="13575" width="9.140625" style="1"/>
    <col min="13576" max="13576" width="11.28515625" style="1" bestFit="1" customWidth="1"/>
    <col min="13577" max="13578" width="9.140625" style="1"/>
    <col min="13579" max="13579" width="13.42578125" style="1" customWidth="1"/>
    <col min="13580" max="13812" width="9.140625" style="1"/>
    <col min="13813" max="13813" width="69.85546875" style="1" customWidth="1"/>
    <col min="13814" max="13814" width="9.7109375" style="1" customWidth="1"/>
    <col min="13815" max="13818" width="0" style="1" hidden="1" customWidth="1"/>
    <col min="13819" max="13819" width="13.85546875" style="1" customWidth="1"/>
    <col min="13820" max="13825" width="0" style="1" hidden="1" customWidth="1"/>
    <col min="13826" max="13829" width="9.140625" style="1"/>
    <col min="13830" max="13830" width="13.5703125" style="1" customWidth="1"/>
    <col min="13831" max="13831" width="9.140625" style="1"/>
    <col min="13832" max="13832" width="11.28515625" style="1" bestFit="1" customWidth="1"/>
    <col min="13833" max="13834" width="9.140625" style="1"/>
    <col min="13835" max="13835" width="13.42578125" style="1" customWidth="1"/>
    <col min="13836" max="14068" width="9.140625" style="1"/>
    <col min="14069" max="14069" width="69.85546875" style="1" customWidth="1"/>
    <col min="14070" max="14070" width="9.7109375" style="1" customWidth="1"/>
    <col min="14071" max="14074" width="0" style="1" hidden="1" customWidth="1"/>
    <col min="14075" max="14075" width="13.85546875" style="1" customWidth="1"/>
    <col min="14076" max="14081" width="0" style="1" hidden="1" customWidth="1"/>
    <col min="14082" max="14085" width="9.140625" style="1"/>
    <col min="14086" max="14086" width="13.5703125" style="1" customWidth="1"/>
    <col min="14087" max="14087" width="9.140625" style="1"/>
    <col min="14088" max="14088" width="11.28515625" style="1" bestFit="1" customWidth="1"/>
    <col min="14089" max="14090" width="9.140625" style="1"/>
    <col min="14091" max="14091" width="13.42578125" style="1" customWidth="1"/>
    <col min="14092" max="14324" width="9.140625" style="1"/>
    <col min="14325" max="14325" width="69.85546875" style="1" customWidth="1"/>
    <col min="14326" max="14326" width="9.7109375" style="1" customWidth="1"/>
    <col min="14327" max="14330" width="0" style="1" hidden="1" customWidth="1"/>
    <col min="14331" max="14331" width="13.85546875" style="1" customWidth="1"/>
    <col min="14332" max="14337" width="0" style="1" hidden="1" customWidth="1"/>
    <col min="14338" max="14341" width="9.140625" style="1"/>
    <col min="14342" max="14342" width="13.5703125" style="1" customWidth="1"/>
    <col min="14343" max="14343" width="9.140625" style="1"/>
    <col min="14344" max="14344" width="11.28515625" style="1" bestFit="1" customWidth="1"/>
    <col min="14345" max="14346" width="9.140625" style="1"/>
    <col min="14347" max="14347" width="13.42578125" style="1" customWidth="1"/>
    <col min="14348" max="14580" width="9.140625" style="1"/>
    <col min="14581" max="14581" width="69.85546875" style="1" customWidth="1"/>
    <col min="14582" max="14582" width="9.7109375" style="1" customWidth="1"/>
    <col min="14583" max="14586" width="0" style="1" hidden="1" customWidth="1"/>
    <col min="14587" max="14587" width="13.85546875" style="1" customWidth="1"/>
    <col min="14588" max="14593" width="0" style="1" hidden="1" customWidth="1"/>
    <col min="14594" max="14597" width="9.140625" style="1"/>
    <col min="14598" max="14598" width="13.5703125" style="1" customWidth="1"/>
    <col min="14599" max="14599" width="9.140625" style="1"/>
    <col min="14600" max="14600" width="11.28515625" style="1" bestFit="1" customWidth="1"/>
    <col min="14601" max="14602" width="9.140625" style="1"/>
    <col min="14603" max="14603" width="13.42578125" style="1" customWidth="1"/>
    <col min="14604" max="14836" width="9.140625" style="1"/>
    <col min="14837" max="14837" width="69.85546875" style="1" customWidth="1"/>
    <col min="14838" max="14838" width="9.7109375" style="1" customWidth="1"/>
    <col min="14839" max="14842" width="0" style="1" hidden="1" customWidth="1"/>
    <col min="14843" max="14843" width="13.85546875" style="1" customWidth="1"/>
    <col min="14844" max="14849" width="0" style="1" hidden="1" customWidth="1"/>
    <col min="14850" max="14853" width="9.140625" style="1"/>
    <col min="14854" max="14854" width="13.5703125" style="1" customWidth="1"/>
    <col min="14855" max="14855" width="9.140625" style="1"/>
    <col min="14856" max="14856" width="11.28515625" style="1" bestFit="1" customWidth="1"/>
    <col min="14857" max="14858" width="9.140625" style="1"/>
    <col min="14859" max="14859" width="13.42578125" style="1" customWidth="1"/>
    <col min="14860" max="15092" width="9.140625" style="1"/>
    <col min="15093" max="15093" width="69.85546875" style="1" customWidth="1"/>
    <col min="15094" max="15094" width="9.7109375" style="1" customWidth="1"/>
    <col min="15095" max="15098" width="0" style="1" hidden="1" customWidth="1"/>
    <col min="15099" max="15099" width="13.85546875" style="1" customWidth="1"/>
    <col min="15100" max="15105" width="0" style="1" hidden="1" customWidth="1"/>
    <col min="15106" max="15109" width="9.140625" style="1"/>
    <col min="15110" max="15110" width="13.5703125" style="1" customWidth="1"/>
    <col min="15111" max="15111" width="9.140625" style="1"/>
    <col min="15112" max="15112" width="11.28515625" style="1" bestFit="1" customWidth="1"/>
    <col min="15113" max="15114" width="9.140625" style="1"/>
    <col min="15115" max="15115" width="13.42578125" style="1" customWidth="1"/>
    <col min="15116" max="15348" width="9.140625" style="1"/>
    <col min="15349" max="15349" width="69.85546875" style="1" customWidth="1"/>
    <col min="15350" max="15350" width="9.7109375" style="1" customWidth="1"/>
    <col min="15351" max="15354" width="0" style="1" hidden="1" customWidth="1"/>
    <col min="15355" max="15355" width="13.85546875" style="1" customWidth="1"/>
    <col min="15356" max="15361" width="0" style="1" hidden="1" customWidth="1"/>
    <col min="15362" max="15365" width="9.140625" style="1"/>
    <col min="15366" max="15366" width="13.5703125" style="1" customWidth="1"/>
    <col min="15367" max="15367" width="9.140625" style="1"/>
    <col min="15368" max="15368" width="11.28515625" style="1" bestFit="1" customWidth="1"/>
    <col min="15369" max="15370" width="9.140625" style="1"/>
    <col min="15371" max="15371" width="13.42578125" style="1" customWidth="1"/>
    <col min="15372" max="15604" width="9.140625" style="1"/>
    <col min="15605" max="15605" width="69.85546875" style="1" customWidth="1"/>
    <col min="15606" max="15606" width="9.7109375" style="1" customWidth="1"/>
    <col min="15607" max="15610" width="0" style="1" hidden="1" customWidth="1"/>
    <col min="15611" max="15611" width="13.85546875" style="1" customWidth="1"/>
    <col min="15612" max="15617" width="0" style="1" hidden="1" customWidth="1"/>
    <col min="15618" max="15621" width="9.140625" style="1"/>
    <col min="15622" max="15622" width="13.5703125" style="1" customWidth="1"/>
    <col min="15623" max="15623" width="9.140625" style="1"/>
    <col min="15624" max="15624" width="11.28515625" style="1" bestFit="1" customWidth="1"/>
    <col min="15625" max="15626" width="9.140625" style="1"/>
    <col min="15627" max="15627" width="13.42578125" style="1" customWidth="1"/>
    <col min="15628" max="15860" width="9.140625" style="1"/>
    <col min="15861" max="15861" width="69.85546875" style="1" customWidth="1"/>
    <col min="15862" max="15862" width="9.7109375" style="1" customWidth="1"/>
    <col min="15863" max="15866" width="0" style="1" hidden="1" customWidth="1"/>
    <col min="15867" max="15867" width="13.85546875" style="1" customWidth="1"/>
    <col min="15868" max="15873" width="0" style="1" hidden="1" customWidth="1"/>
    <col min="15874" max="15877" width="9.140625" style="1"/>
    <col min="15878" max="15878" width="13.5703125" style="1" customWidth="1"/>
    <col min="15879" max="15879" width="9.140625" style="1"/>
    <col min="15880" max="15880" width="11.28515625" style="1" bestFit="1" customWidth="1"/>
    <col min="15881" max="15882" width="9.140625" style="1"/>
    <col min="15883" max="15883" width="13.42578125" style="1" customWidth="1"/>
    <col min="15884" max="16116" width="9.140625" style="1"/>
    <col min="16117" max="16117" width="69.85546875" style="1" customWidth="1"/>
    <col min="16118" max="16118" width="9.7109375" style="1" customWidth="1"/>
    <col min="16119" max="16122" width="0" style="1" hidden="1" customWidth="1"/>
    <col min="16123" max="16123" width="13.85546875" style="1" customWidth="1"/>
    <col min="16124" max="16129" width="0" style="1" hidden="1" customWidth="1"/>
    <col min="16130" max="16133" width="9.140625" style="1"/>
    <col min="16134" max="16134" width="13.5703125" style="1" customWidth="1"/>
    <col min="16135" max="16135" width="9.140625" style="1"/>
    <col min="16136" max="16136" width="11.28515625" style="1" bestFit="1" customWidth="1"/>
    <col min="16137" max="16138" width="9.140625" style="1"/>
    <col min="16139" max="16139" width="13.42578125" style="1" customWidth="1"/>
    <col min="16140" max="16384" width="9.140625" style="1"/>
  </cols>
  <sheetData>
    <row r="1" spans="1:11" x14ac:dyDescent="0.3">
      <c r="C1" s="77" t="s">
        <v>465</v>
      </c>
    </row>
    <row r="2" spans="1:11" x14ac:dyDescent="0.3">
      <c r="C2" s="77" t="s">
        <v>332</v>
      </c>
    </row>
    <row r="3" spans="1:11" x14ac:dyDescent="0.3">
      <c r="C3" s="77" t="s">
        <v>533</v>
      </c>
    </row>
    <row r="4" spans="1:11" x14ac:dyDescent="0.3">
      <c r="C4" s="77"/>
    </row>
    <row r="5" spans="1:11" x14ac:dyDescent="0.3">
      <c r="A5" s="215" t="s">
        <v>197</v>
      </c>
      <c r="B5" s="221"/>
      <c r="C5" s="221"/>
    </row>
    <row r="6" spans="1:11" x14ac:dyDescent="0.3">
      <c r="A6" s="212" t="s">
        <v>644</v>
      </c>
      <c r="B6" s="222"/>
      <c r="C6" s="222"/>
    </row>
    <row r="7" spans="1:11" s="10" customFormat="1" x14ac:dyDescent="0.3">
      <c r="A7" s="167"/>
      <c r="B7" s="169"/>
      <c r="C7" s="66" t="s">
        <v>434</v>
      </c>
      <c r="D7" s="12"/>
      <c r="E7" s="13"/>
      <c r="F7" s="12"/>
    </row>
    <row r="8" spans="1:11" x14ac:dyDescent="0.25">
      <c r="A8" s="43" t="s">
        <v>244</v>
      </c>
      <c r="B8" s="43" t="s">
        <v>3</v>
      </c>
      <c r="C8" s="43" t="s">
        <v>198</v>
      </c>
    </row>
    <row r="9" spans="1:11" ht="37.5" x14ac:dyDescent="0.25">
      <c r="A9" s="44" t="s">
        <v>419</v>
      </c>
      <c r="B9" s="45" t="s">
        <v>139</v>
      </c>
      <c r="C9" s="89">
        <f>C10+C15+C20+C23+C24+C25</f>
        <v>557291654.74000001</v>
      </c>
      <c r="D9" s="5"/>
      <c r="E9" s="110">
        <f>'прил 13'!E521</f>
        <v>557291654.74000001</v>
      </c>
      <c r="F9" s="6"/>
      <c r="G9" s="4"/>
      <c r="H9" s="4"/>
      <c r="I9" s="4"/>
      <c r="J9" s="70"/>
      <c r="K9" s="70"/>
    </row>
    <row r="10" spans="1:11" ht="39" x14ac:dyDescent="0.35">
      <c r="A10" s="59" t="s">
        <v>452</v>
      </c>
      <c r="B10" s="60" t="s">
        <v>140</v>
      </c>
      <c r="C10" s="102">
        <f>C11+C12+C13+C14</f>
        <v>150845778.63</v>
      </c>
      <c r="D10" s="5"/>
      <c r="E10" s="110"/>
      <c r="F10" s="6"/>
      <c r="G10" s="4"/>
      <c r="H10" s="4"/>
      <c r="I10" s="4"/>
      <c r="J10" s="70"/>
      <c r="K10" s="70"/>
    </row>
    <row r="11" spans="1:11" ht="37.5" x14ac:dyDescent="0.25">
      <c r="A11" s="61" t="s">
        <v>203</v>
      </c>
      <c r="B11" s="62" t="s">
        <v>221</v>
      </c>
      <c r="C11" s="87">
        <v>114458463.88</v>
      </c>
      <c r="D11" s="5"/>
      <c r="E11" s="110"/>
      <c r="F11" s="6"/>
      <c r="G11" s="4"/>
      <c r="H11" s="4"/>
      <c r="I11" s="4"/>
      <c r="J11" s="70"/>
      <c r="K11" s="70"/>
    </row>
    <row r="12" spans="1:11" ht="37.5" x14ac:dyDescent="0.25">
      <c r="A12" s="61" t="s">
        <v>204</v>
      </c>
      <c r="B12" s="62" t="s">
        <v>223</v>
      </c>
      <c r="C12" s="87">
        <v>2412699.7000000002</v>
      </c>
      <c r="D12" s="5"/>
      <c r="E12" s="110"/>
      <c r="F12" s="6"/>
      <c r="G12" s="4"/>
      <c r="H12" s="4"/>
      <c r="I12" s="4"/>
      <c r="J12" s="70"/>
      <c r="K12" s="70"/>
    </row>
    <row r="13" spans="1:11" x14ac:dyDescent="0.25">
      <c r="A13" s="63" t="s">
        <v>205</v>
      </c>
      <c r="B13" s="62" t="s">
        <v>236</v>
      </c>
      <c r="C13" s="87">
        <v>3404117</v>
      </c>
      <c r="D13" s="5"/>
      <c r="E13" s="110"/>
      <c r="F13" s="6"/>
      <c r="G13" s="4"/>
      <c r="H13" s="4"/>
      <c r="I13" s="4"/>
      <c r="J13" s="70"/>
      <c r="K13" s="70"/>
    </row>
    <row r="14" spans="1:11" ht="37.5" x14ac:dyDescent="0.25">
      <c r="A14" s="223" t="s">
        <v>737</v>
      </c>
      <c r="B14" s="62" t="s">
        <v>738</v>
      </c>
      <c r="C14" s="87">
        <v>30570498.050000001</v>
      </c>
      <c r="D14" s="5"/>
      <c r="E14" s="110"/>
      <c r="F14" s="6"/>
      <c r="G14" s="4"/>
      <c r="H14" s="4"/>
      <c r="I14" s="4"/>
      <c r="J14" s="70"/>
      <c r="K14" s="70"/>
    </row>
    <row r="15" spans="1:11" ht="39" x14ac:dyDescent="0.25">
      <c r="A15" s="64" t="s">
        <v>453</v>
      </c>
      <c r="B15" s="60" t="s">
        <v>147</v>
      </c>
      <c r="C15" s="102">
        <f>C16+C17+C18+C19</f>
        <v>361899576.11000001</v>
      </c>
      <c r="D15" s="5"/>
      <c r="E15" s="110"/>
      <c r="F15" s="6"/>
      <c r="G15" s="4"/>
      <c r="H15" s="4"/>
      <c r="I15" s="4"/>
      <c r="J15" s="70"/>
      <c r="K15" s="70"/>
    </row>
    <row r="16" spans="1:11" ht="37.5" x14ac:dyDescent="0.25">
      <c r="A16" s="61" t="s">
        <v>206</v>
      </c>
      <c r="B16" s="62" t="s">
        <v>224</v>
      </c>
      <c r="C16" s="87">
        <v>348496693.41000003</v>
      </c>
      <c r="D16" s="5"/>
      <c r="E16" s="110"/>
      <c r="F16" s="6"/>
      <c r="G16" s="4"/>
      <c r="H16" s="4"/>
      <c r="I16" s="4"/>
      <c r="J16" s="70"/>
      <c r="K16" s="70"/>
    </row>
    <row r="17" spans="1:11" ht="37.5" x14ac:dyDescent="0.25">
      <c r="A17" s="63" t="s">
        <v>207</v>
      </c>
      <c r="B17" s="62" t="s">
        <v>222</v>
      </c>
      <c r="C17" s="87">
        <v>9207925.4199999999</v>
      </c>
      <c r="D17" s="5"/>
      <c r="E17" s="110"/>
      <c r="F17" s="6"/>
      <c r="G17" s="4"/>
      <c r="H17" s="4"/>
      <c r="I17" s="4"/>
      <c r="J17" s="70"/>
      <c r="K17" s="70"/>
    </row>
    <row r="18" spans="1:11" ht="37.5" x14ac:dyDescent="0.25">
      <c r="A18" s="63" t="s">
        <v>249</v>
      </c>
      <c r="B18" s="62" t="s">
        <v>225</v>
      </c>
      <c r="C18" s="87">
        <v>1689721.5</v>
      </c>
      <c r="D18" s="5"/>
      <c r="E18" s="110"/>
      <c r="F18" s="6"/>
      <c r="G18" s="4"/>
      <c r="H18" s="4"/>
      <c r="I18" s="4"/>
      <c r="J18" s="70"/>
      <c r="K18" s="70"/>
    </row>
    <row r="19" spans="1:11" x14ac:dyDescent="0.25">
      <c r="A19" s="63" t="s">
        <v>522</v>
      </c>
      <c r="B19" s="62" t="s">
        <v>333</v>
      </c>
      <c r="C19" s="87">
        <v>2505235.7799999998</v>
      </c>
      <c r="D19" s="5"/>
      <c r="E19" s="110"/>
      <c r="F19" s="6"/>
      <c r="G19" s="4"/>
      <c r="H19" s="4"/>
      <c r="I19" s="4"/>
      <c r="J19" s="70"/>
      <c r="K19" s="70"/>
    </row>
    <row r="20" spans="1:11" ht="39" x14ac:dyDescent="0.25">
      <c r="A20" s="64" t="s">
        <v>425</v>
      </c>
      <c r="B20" s="60" t="s">
        <v>150</v>
      </c>
      <c r="C20" s="102">
        <f>C21+C22</f>
        <v>22757700</v>
      </c>
      <c r="D20" s="5"/>
      <c r="E20" s="110"/>
      <c r="F20" s="6"/>
      <c r="G20" s="4"/>
      <c r="H20" s="4"/>
      <c r="I20" s="4"/>
      <c r="J20" s="70"/>
      <c r="K20" s="70"/>
    </row>
    <row r="21" spans="1:11" ht="37.5" x14ac:dyDescent="0.25">
      <c r="A21" s="61" t="s">
        <v>208</v>
      </c>
      <c r="B21" s="62" t="s">
        <v>226</v>
      </c>
      <c r="C21" s="87">
        <v>22647400</v>
      </c>
      <c r="D21" s="5"/>
      <c r="E21" s="110"/>
      <c r="F21" s="6"/>
      <c r="G21" s="4"/>
      <c r="H21" s="4"/>
      <c r="I21" s="4"/>
      <c r="J21" s="70"/>
      <c r="K21" s="70"/>
    </row>
    <row r="22" spans="1:11" ht="37.5" x14ac:dyDescent="0.25">
      <c r="A22" s="61" t="s">
        <v>209</v>
      </c>
      <c r="B22" s="62" t="s">
        <v>227</v>
      </c>
      <c r="C22" s="87">
        <v>110300</v>
      </c>
      <c r="D22" s="5"/>
      <c r="E22" s="110"/>
      <c r="F22" s="6"/>
      <c r="G22" s="4"/>
      <c r="H22" s="4"/>
      <c r="I22" s="4"/>
      <c r="J22" s="70"/>
      <c r="K22" s="70"/>
    </row>
    <row r="23" spans="1:11" ht="37.5" x14ac:dyDescent="0.25">
      <c r="A23" s="61" t="s">
        <v>210</v>
      </c>
      <c r="B23" s="62" t="s">
        <v>228</v>
      </c>
      <c r="C23" s="87">
        <v>19204600</v>
      </c>
      <c r="D23" s="5"/>
      <c r="E23" s="110"/>
      <c r="F23" s="6"/>
      <c r="G23" s="4"/>
      <c r="H23" s="4"/>
      <c r="I23" s="4"/>
      <c r="J23" s="70"/>
      <c r="K23" s="70"/>
    </row>
    <row r="24" spans="1:11" x14ac:dyDescent="0.25">
      <c r="A24" s="61" t="s">
        <v>240</v>
      </c>
      <c r="B24" s="62" t="s">
        <v>239</v>
      </c>
      <c r="C24" s="87">
        <v>124000</v>
      </c>
      <c r="D24" s="5"/>
      <c r="E24" s="110"/>
      <c r="F24" s="6"/>
      <c r="G24" s="4"/>
      <c r="H24" s="4"/>
      <c r="I24" s="4"/>
      <c r="J24" s="70"/>
      <c r="K24" s="70"/>
    </row>
    <row r="25" spans="1:11" x14ac:dyDescent="0.25">
      <c r="A25" s="73" t="s">
        <v>507</v>
      </c>
      <c r="B25" s="62" t="s">
        <v>508</v>
      </c>
      <c r="C25" s="87">
        <v>2460000</v>
      </c>
      <c r="D25" s="5"/>
      <c r="E25" s="110"/>
      <c r="F25" s="6"/>
      <c r="G25" s="4"/>
      <c r="H25" s="4"/>
      <c r="I25" s="4"/>
      <c r="J25" s="70"/>
      <c r="K25" s="70"/>
    </row>
    <row r="26" spans="1:11" ht="37.5" x14ac:dyDescent="0.25">
      <c r="A26" s="44" t="s">
        <v>454</v>
      </c>
      <c r="B26" s="45" t="s">
        <v>137</v>
      </c>
      <c r="C26" s="89">
        <f>C27+C28+C29</f>
        <v>47421327.43</v>
      </c>
      <c r="D26" s="5"/>
      <c r="E26" s="110">
        <f>'прил 13'!E522</f>
        <v>47421327.43</v>
      </c>
      <c r="F26" s="6"/>
      <c r="G26" s="4"/>
      <c r="H26" s="4"/>
      <c r="I26" s="4"/>
      <c r="J26" s="70"/>
      <c r="K26" s="70"/>
    </row>
    <row r="27" spans="1:11" ht="37.5" x14ac:dyDescent="0.25">
      <c r="A27" s="61" t="s">
        <v>211</v>
      </c>
      <c r="B27" s="62" t="s">
        <v>229</v>
      </c>
      <c r="C27" s="87">
        <v>30465302.890000001</v>
      </c>
      <c r="D27" s="5"/>
      <c r="E27" s="110"/>
      <c r="F27" s="6"/>
      <c r="G27" s="4"/>
      <c r="H27" s="4"/>
      <c r="I27" s="4"/>
      <c r="J27" s="70"/>
      <c r="K27" s="70"/>
    </row>
    <row r="28" spans="1:11" ht="37.5" x14ac:dyDescent="0.25">
      <c r="A28" s="61" t="s">
        <v>208</v>
      </c>
      <c r="B28" s="62" t="s">
        <v>230</v>
      </c>
      <c r="C28" s="87">
        <v>16000000</v>
      </c>
      <c r="D28" s="5"/>
      <c r="E28" s="110"/>
      <c r="F28" s="6"/>
      <c r="G28" s="4"/>
      <c r="H28" s="4"/>
      <c r="I28" s="4"/>
      <c r="J28" s="70"/>
      <c r="K28" s="70"/>
    </row>
    <row r="29" spans="1:11" x14ac:dyDescent="0.25">
      <c r="A29" s="61" t="s">
        <v>212</v>
      </c>
      <c r="B29" s="62" t="s">
        <v>231</v>
      </c>
      <c r="C29" s="87">
        <v>956024.54</v>
      </c>
      <c r="D29" s="5"/>
      <c r="E29" s="110"/>
      <c r="F29" s="6"/>
      <c r="G29" s="4"/>
      <c r="H29" s="4"/>
      <c r="I29" s="4"/>
      <c r="J29" s="70"/>
      <c r="K29" s="70"/>
    </row>
    <row r="30" spans="1:11" ht="37.5" x14ac:dyDescent="0.25">
      <c r="A30" s="44" t="s">
        <v>380</v>
      </c>
      <c r="B30" s="45" t="s">
        <v>136</v>
      </c>
      <c r="C30" s="89">
        <f>C31+C32</f>
        <v>470000</v>
      </c>
      <c r="D30" s="5"/>
      <c r="E30" s="110">
        <f>'прил 13'!E523</f>
        <v>470000</v>
      </c>
      <c r="F30" s="6"/>
      <c r="G30" s="4"/>
      <c r="H30" s="4"/>
      <c r="I30" s="4"/>
      <c r="J30" s="70"/>
      <c r="K30" s="70"/>
    </row>
    <row r="31" spans="1:11" ht="37.5" x14ac:dyDescent="0.25">
      <c r="A31" s="61" t="s">
        <v>455</v>
      </c>
      <c r="B31" s="62" t="s">
        <v>416</v>
      </c>
      <c r="C31" s="85">
        <v>440000</v>
      </c>
      <c r="D31" s="5"/>
      <c r="E31" s="110"/>
      <c r="F31" s="6"/>
      <c r="G31" s="4"/>
      <c r="H31" s="4"/>
      <c r="I31" s="4"/>
      <c r="J31" s="70"/>
      <c r="K31" s="70"/>
    </row>
    <row r="32" spans="1:11" x14ac:dyDescent="0.25">
      <c r="A32" s="61" t="s">
        <v>250</v>
      </c>
      <c r="B32" s="62" t="s">
        <v>248</v>
      </c>
      <c r="C32" s="87">
        <v>30000</v>
      </c>
      <c r="D32" s="5"/>
      <c r="E32" s="110"/>
      <c r="F32" s="6"/>
      <c r="G32" s="4"/>
      <c r="H32" s="4"/>
      <c r="I32" s="4"/>
      <c r="J32" s="70"/>
      <c r="K32" s="70"/>
    </row>
    <row r="33" spans="1:11" ht="37.5" x14ac:dyDescent="0.25">
      <c r="A33" s="44" t="s">
        <v>456</v>
      </c>
      <c r="B33" s="45" t="s">
        <v>201</v>
      </c>
      <c r="C33" s="89">
        <f>C34+C35</f>
        <v>5036345.93</v>
      </c>
      <c r="D33" s="5"/>
      <c r="E33" s="110">
        <f>'прил 13'!E524</f>
        <v>5036345.93</v>
      </c>
      <c r="F33" s="6"/>
      <c r="G33" s="4"/>
      <c r="H33" s="4"/>
      <c r="I33" s="4"/>
      <c r="J33" s="70"/>
      <c r="K33" s="70"/>
    </row>
    <row r="34" spans="1:11" ht="37.5" x14ac:dyDescent="0.25">
      <c r="A34" s="61" t="s">
        <v>214</v>
      </c>
      <c r="B34" s="62" t="s">
        <v>232</v>
      </c>
      <c r="C34" s="87">
        <v>661000</v>
      </c>
      <c r="D34" s="5"/>
      <c r="E34" s="110"/>
      <c r="F34" s="6"/>
      <c r="G34" s="4"/>
      <c r="H34" s="4"/>
      <c r="I34" s="4"/>
      <c r="J34" s="70"/>
      <c r="K34" s="70"/>
    </row>
    <row r="35" spans="1:11" x14ac:dyDescent="0.25">
      <c r="A35" s="63" t="s">
        <v>324</v>
      </c>
      <c r="B35" s="62" t="s">
        <v>322</v>
      </c>
      <c r="C35" s="87">
        <v>4375345.93</v>
      </c>
      <c r="D35" s="5"/>
      <c r="E35" s="110"/>
      <c r="F35" s="6"/>
      <c r="G35" s="4"/>
      <c r="H35" s="4"/>
      <c r="I35" s="4"/>
      <c r="J35" s="70"/>
      <c r="K35" s="70"/>
    </row>
    <row r="36" spans="1:11" ht="37.5" x14ac:dyDescent="0.25">
      <c r="A36" s="44" t="s">
        <v>395</v>
      </c>
      <c r="B36" s="45" t="s">
        <v>130</v>
      </c>
      <c r="C36" s="89">
        <f>C37</f>
        <v>200000</v>
      </c>
      <c r="D36" s="5"/>
      <c r="E36" s="110">
        <f>'прил 13'!E525</f>
        <v>200000</v>
      </c>
      <c r="F36" s="6"/>
      <c r="G36" s="4"/>
      <c r="H36" s="4"/>
      <c r="I36" s="4"/>
      <c r="J36" s="70"/>
      <c r="K36" s="70"/>
    </row>
    <row r="37" spans="1:11" ht="37.5" x14ac:dyDescent="0.25">
      <c r="A37" s="63" t="s">
        <v>457</v>
      </c>
      <c r="B37" s="62" t="s">
        <v>447</v>
      </c>
      <c r="C37" s="87">
        <v>200000</v>
      </c>
      <c r="D37" s="5"/>
      <c r="E37" s="110"/>
      <c r="F37" s="6"/>
      <c r="G37" s="4"/>
      <c r="H37" s="4"/>
      <c r="I37" s="4"/>
      <c r="J37" s="70"/>
      <c r="K37" s="70"/>
    </row>
    <row r="38" spans="1:11" ht="37.5" x14ac:dyDescent="0.25">
      <c r="A38" s="44" t="s">
        <v>458</v>
      </c>
      <c r="B38" s="45" t="s">
        <v>129</v>
      </c>
      <c r="C38" s="89">
        <f>C39+C40</f>
        <v>18462025</v>
      </c>
      <c r="D38" s="5"/>
      <c r="E38" s="110">
        <f>'прил 13'!E526</f>
        <v>18462025</v>
      </c>
      <c r="F38" s="6"/>
      <c r="G38" s="4"/>
      <c r="H38" s="4"/>
      <c r="I38" s="4"/>
      <c r="J38" s="70"/>
      <c r="K38" s="70"/>
    </row>
    <row r="39" spans="1:11" ht="37.5" x14ac:dyDescent="0.25">
      <c r="A39" s="63" t="s">
        <v>215</v>
      </c>
      <c r="B39" s="62" t="s">
        <v>335</v>
      </c>
      <c r="C39" s="87">
        <v>313385</v>
      </c>
      <c r="D39" s="5"/>
      <c r="E39" s="110"/>
      <c r="F39" s="6"/>
      <c r="G39" s="4"/>
      <c r="H39" s="4"/>
      <c r="I39" s="4"/>
      <c r="J39" s="70"/>
      <c r="K39" s="70"/>
    </row>
    <row r="40" spans="1:11" ht="37.5" x14ac:dyDescent="0.25">
      <c r="A40" s="61" t="s">
        <v>217</v>
      </c>
      <c r="B40" s="62" t="s">
        <v>233</v>
      </c>
      <c r="C40" s="87">
        <v>18148640</v>
      </c>
      <c r="D40" s="5"/>
      <c r="E40" s="110"/>
      <c r="F40" s="6"/>
      <c r="G40" s="4"/>
      <c r="H40" s="4"/>
      <c r="I40" s="4"/>
      <c r="J40" s="70"/>
      <c r="K40" s="70"/>
    </row>
    <row r="41" spans="1:11" ht="39" customHeight="1" x14ac:dyDescent="0.25">
      <c r="A41" s="44" t="s">
        <v>459</v>
      </c>
      <c r="B41" s="45" t="s">
        <v>135</v>
      </c>
      <c r="C41" s="89">
        <f>C42+C43+C44</f>
        <v>146879357.41</v>
      </c>
      <c r="D41" s="5"/>
      <c r="E41" s="110">
        <f>'прил 13'!E527</f>
        <v>146879357.41</v>
      </c>
      <c r="F41" s="6"/>
      <c r="G41" s="4"/>
      <c r="H41" s="4"/>
      <c r="I41" s="4"/>
      <c r="J41" s="70"/>
      <c r="K41" s="70"/>
    </row>
    <row r="42" spans="1:11" ht="37.5" x14ac:dyDescent="0.25">
      <c r="A42" s="61" t="s">
        <v>218</v>
      </c>
      <c r="B42" s="62" t="s">
        <v>372</v>
      </c>
      <c r="C42" s="87">
        <v>2869057.68</v>
      </c>
      <c r="D42" s="5"/>
      <c r="E42" s="110"/>
      <c r="F42" s="6"/>
      <c r="G42" s="4"/>
      <c r="H42" s="4"/>
      <c r="I42" s="4"/>
      <c r="J42" s="70"/>
      <c r="K42" s="70"/>
    </row>
    <row r="43" spans="1:11" x14ac:dyDescent="0.25">
      <c r="A43" s="65" t="s">
        <v>220</v>
      </c>
      <c r="B43" s="62" t="s">
        <v>234</v>
      </c>
      <c r="C43" s="87">
        <v>550000</v>
      </c>
      <c r="D43" s="5"/>
      <c r="E43" s="110"/>
      <c r="F43" s="6"/>
      <c r="G43" s="4"/>
      <c r="H43" s="4"/>
      <c r="I43" s="4"/>
      <c r="J43" s="70"/>
      <c r="K43" s="70"/>
    </row>
    <row r="44" spans="1:11" x14ac:dyDescent="0.25">
      <c r="A44" s="73" t="s">
        <v>505</v>
      </c>
      <c r="B44" s="62" t="s">
        <v>506</v>
      </c>
      <c r="C44" s="87">
        <v>143460299.72999999</v>
      </c>
      <c r="D44" s="5"/>
      <c r="E44" s="110"/>
      <c r="F44" s="6"/>
      <c r="G44" s="4"/>
      <c r="H44" s="4"/>
      <c r="I44" s="4"/>
      <c r="J44" s="70"/>
      <c r="K44" s="70"/>
    </row>
    <row r="45" spans="1:11" ht="37.5" x14ac:dyDescent="0.3">
      <c r="A45" s="123" t="s">
        <v>466</v>
      </c>
      <c r="B45" s="45" t="s">
        <v>132</v>
      </c>
      <c r="C45" s="89">
        <f>C46</f>
        <v>50000</v>
      </c>
      <c r="D45" s="5"/>
      <c r="E45" s="110">
        <f>'прил 13'!E528</f>
        <v>50000</v>
      </c>
      <c r="F45" s="6"/>
      <c r="G45" s="4"/>
      <c r="H45" s="4"/>
      <c r="I45" s="4"/>
      <c r="J45" s="70"/>
      <c r="K45" s="70"/>
    </row>
    <row r="46" spans="1:11" x14ac:dyDescent="0.25">
      <c r="A46" s="65" t="s">
        <v>346</v>
      </c>
      <c r="B46" s="62" t="s">
        <v>235</v>
      </c>
      <c r="C46" s="87">
        <v>50000</v>
      </c>
      <c r="D46" s="5"/>
      <c r="E46" s="110"/>
      <c r="F46" s="6"/>
      <c r="G46" s="4"/>
      <c r="H46" s="4"/>
      <c r="I46" s="4"/>
      <c r="J46" s="70"/>
      <c r="K46" s="70"/>
    </row>
    <row r="47" spans="1:11" ht="37.5" x14ac:dyDescent="0.25">
      <c r="A47" s="44" t="s">
        <v>460</v>
      </c>
      <c r="B47" s="45" t="s">
        <v>398</v>
      </c>
      <c r="C47" s="89">
        <f>C48</f>
        <v>558600</v>
      </c>
      <c r="D47" s="5"/>
      <c r="E47" s="110">
        <f>'прил 13'!E530</f>
        <v>558600</v>
      </c>
      <c r="F47" s="6"/>
      <c r="G47" s="4"/>
      <c r="H47" s="4"/>
      <c r="I47" s="4"/>
      <c r="J47" s="70"/>
      <c r="K47" s="70"/>
    </row>
    <row r="48" spans="1:11" ht="37.5" x14ac:dyDescent="0.25">
      <c r="A48" s="162" t="s">
        <v>461</v>
      </c>
      <c r="B48" s="62" t="s">
        <v>399</v>
      </c>
      <c r="C48" s="87">
        <v>558600</v>
      </c>
      <c r="D48" s="5"/>
      <c r="E48" s="6"/>
      <c r="F48" s="6"/>
      <c r="G48" s="4"/>
      <c r="H48" s="4"/>
      <c r="I48" s="4"/>
      <c r="J48" s="70"/>
      <c r="K48" s="70"/>
    </row>
    <row r="49" spans="1:11" s="117" customFormat="1" ht="38.25" customHeight="1" x14ac:dyDescent="0.3">
      <c r="A49" s="123" t="s">
        <v>467</v>
      </c>
      <c r="B49" s="112" t="s">
        <v>337</v>
      </c>
      <c r="C49" s="113">
        <f>C50</f>
        <v>3392285</v>
      </c>
      <c r="D49" s="114"/>
      <c r="E49" s="115">
        <f>'прил 13'!E531</f>
        <v>3392285</v>
      </c>
      <c r="F49" s="115"/>
      <c r="G49" s="115"/>
      <c r="H49" s="115"/>
      <c r="I49" s="115"/>
      <c r="J49" s="116"/>
      <c r="K49" s="116"/>
    </row>
    <row r="50" spans="1:11" ht="37.5" x14ac:dyDescent="0.25">
      <c r="A50" s="61" t="s">
        <v>251</v>
      </c>
      <c r="B50" s="62" t="s">
        <v>339</v>
      </c>
      <c r="C50" s="87">
        <v>3392285</v>
      </c>
      <c r="D50" s="5"/>
      <c r="E50" s="6"/>
      <c r="F50" s="6"/>
      <c r="G50" s="4"/>
      <c r="H50" s="4"/>
      <c r="I50" s="4"/>
      <c r="J50" s="70"/>
      <c r="K50" s="70"/>
    </row>
    <row r="51" spans="1:11" ht="56.25" x14ac:dyDescent="0.25">
      <c r="A51" s="109" t="s">
        <v>356</v>
      </c>
      <c r="B51" s="45" t="s">
        <v>357</v>
      </c>
      <c r="C51" s="89">
        <f>C52</f>
        <v>36403000</v>
      </c>
      <c r="D51" s="5"/>
      <c r="E51" s="110">
        <f>'прил 13'!E532</f>
        <v>36403000</v>
      </c>
      <c r="F51" s="6"/>
      <c r="G51" s="4"/>
      <c r="H51" s="4"/>
      <c r="I51" s="4"/>
      <c r="J51" s="70"/>
      <c r="K51" s="70"/>
    </row>
    <row r="52" spans="1:11" ht="37.5" x14ac:dyDescent="0.25">
      <c r="A52" s="65" t="s">
        <v>219</v>
      </c>
      <c r="B52" s="62" t="s">
        <v>359</v>
      </c>
      <c r="C52" s="87">
        <v>36403000</v>
      </c>
      <c r="D52" s="5"/>
      <c r="E52" s="6"/>
      <c r="F52" s="6"/>
      <c r="G52" s="4"/>
      <c r="H52" s="4"/>
      <c r="I52" s="4"/>
      <c r="J52" s="70"/>
      <c r="K52" s="70"/>
    </row>
    <row r="53" spans="1:11" s="3" customFormat="1" ht="54" customHeight="1" x14ac:dyDescent="0.25">
      <c r="A53" s="44" t="s">
        <v>470</v>
      </c>
      <c r="B53" s="60" t="s">
        <v>385</v>
      </c>
      <c r="C53" s="102">
        <f>C54</f>
        <v>45000</v>
      </c>
      <c r="D53" s="95"/>
      <c r="E53" s="110">
        <f>'прил 13'!E533</f>
        <v>45000</v>
      </c>
      <c r="F53" s="110"/>
      <c r="G53" s="101"/>
      <c r="H53" s="101"/>
      <c r="I53" s="101"/>
      <c r="J53" s="111"/>
      <c r="K53" s="111"/>
    </row>
    <row r="54" spans="1:11" ht="21" customHeight="1" x14ac:dyDescent="0.25">
      <c r="A54" s="73" t="s">
        <v>213</v>
      </c>
      <c r="B54" s="62" t="s">
        <v>387</v>
      </c>
      <c r="C54" s="87">
        <v>45000</v>
      </c>
      <c r="D54" s="5"/>
      <c r="E54" s="6"/>
      <c r="F54" s="6"/>
      <c r="G54" s="4"/>
      <c r="H54" s="4"/>
      <c r="I54" s="4"/>
      <c r="J54" s="70"/>
      <c r="K54" s="70"/>
    </row>
    <row r="55" spans="1:11" ht="56.25" x14ac:dyDescent="0.25">
      <c r="A55" s="118" t="s">
        <v>413</v>
      </c>
      <c r="B55" s="45" t="s">
        <v>362</v>
      </c>
      <c r="C55" s="89">
        <f>C56+C57</f>
        <v>620000</v>
      </c>
      <c r="D55" s="5"/>
      <c r="E55" s="110">
        <f>'прил 13'!E534</f>
        <v>620000</v>
      </c>
      <c r="F55" s="6"/>
      <c r="G55" s="4"/>
      <c r="H55" s="4"/>
      <c r="I55" s="4"/>
      <c r="J55" s="70"/>
      <c r="K55" s="70"/>
    </row>
    <row r="56" spans="1:11" ht="22.5" customHeight="1" x14ac:dyDescent="0.25">
      <c r="A56" s="63" t="s">
        <v>462</v>
      </c>
      <c r="B56" s="62" t="s">
        <v>363</v>
      </c>
      <c r="C56" s="87">
        <v>300000</v>
      </c>
      <c r="D56" s="5"/>
      <c r="E56" s="110"/>
      <c r="F56" s="6"/>
      <c r="G56" s="4"/>
      <c r="H56" s="4"/>
      <c r="I56" s="4"/>
      <c r="J56" s="70"/>
      <c r="K56" s="70"/>
    </row>
    <row r="57" spans="1:11" ht="22.5" customHeight="1" x14ac:dyDescent="0.25">
      <c r="A57" s="63" t="s">
        <v>412</v>
      </c>
      <c r="B57" s="62" t="s">
        <v>411</v>
      </c>
      <c r="C57" s="87">
        <v>320000</v>
      </c>
      <c r="D57" s="5"/>
      <c r="E57" s="110"/>
      <c r="F57" s="6"/>
      <c r="G57" s="4"/>
      <c r="H57" s="4"/>
      <c r="I57" s="4"/>
      <c r="J57" s="70"/>
      <c r="K57" s="70"/>
    </row>
    <row r="58" spans="1:11" ht="37.5" x14ac:dyDescent="0.25">
      <c r="A58" s="118" t="s">
        <v>404</v>
      </c>
      <c r="B58" s="45" t="s">
        <v>353</v>
      </c>
      <c r="C58" s="89">
        <f>C59</f>
        <v>3640000</v>
      </c>
      <c r="D58" s="5"/>
      <c r="E58" s="110">
        <f>'прил 13'!E535</f>
        <v>3640000</v>
      </c>
      <c r="F58" s="6"/>
      <c r="G58" s="4"/>
      <c r="H58" s="4"/>
      <c r="I58" s="4"/>
      <c r="J58" s="70"/>
      <c r="K58" s="70"/>
    </row>
    <row r="59" spans="1:11" ht="37.5" x14ac:dyDescent="0.25">
      <c r="A59" s="61" t="s">
        <v>216</v>
      </c>
      <c r="B59" s="62" t="s">
        <v>354</v>
      </c>
      <c r="C59" s="87">
        <v>3640000</v>
      </c>
      <c r="D59" s="5"/>
      <c r="E59" s="6"/>
      <c r="F59" s="6"/>
      <c r="G59" s="4"/>
      <c r="H59" s="4"/>
      <c r="I59" s="4"/>
      <c r="J59" s="70"/>
      <c r="K59" s="70"/>
    </row>
    <row r="60" spans="1:11" s="76" customFormat="1" ht="37.5" x14ac:dyDescent="0.25">
      <c r="A60" s="164" t="s">
        <v>515</v>
      </c>
      <c r="B60" s="45" t="s">
        <v>516</v>
      </c>
      <c r="C60" s="89">
        <f>C61</f>
        <v>50000</v>
      </c>
      <c r="D60" s="119"/>
      <c r="E60" s="120"/>
      <c r="F60" s="119"/>
    </row>
    <row r="61" spans="1:11" s="76" customFormat="1" x14ac:dyDescent="0.25">
      <c r="A61" s="165" t="s">
        <v>517</v>
      </c>
      <c r="B61" s="62" t="s">
        <v>518</v>
      </c>
      <c r="C61" s="87">
        <v>50000</v>
      </c>
      <c r="D61" s="119"/>
      <c r="E61" s="120"/>
      <c r="F61" s="119"/>
    </row>
    <row r="62" spans="1:11" s="3" customFormat="1" ht="37.5" x14ac:dyDescent="0.25">
      <c r="A62" s="44" t="s">
        <v>606</v>
      </c>
      <c r="B62" s="45" t="s">
        <v>607</v>
      </c>
      <c r="C62" s="89">
        <f>C63</f>
        <v>6000000</v>
      </c>
      <c r="D62" s="197"/>
      <c r="E62" s="95">
        <f>'прил 13'!E581</f>
        <v>6000000</v>
      </c>
      <c r="F62" s="197"/>
    </row>
    <row r="63" spans="1:11" s="76" customFormat="1" ht="23.25" customHeight="1" x14ac:dyDescent="0.25">
      <c r="A63" s="79" t="s">
        <v>608</v>
      </c>
      <c r="B63" s="62">
        <v>1895800000</v>
      </c>
      <c r="C63" s="87">
        <v>6000000</v>
      </c>
      <c r="D63" s="119"/>
      <c r="E63" s="120"/>
      <c r="F63" s="119"/>
    </row>
    <row r="64" spans="1:11" s="3" customFormat="1" ht="37.5" customHeight="1" x14ac:dyDescent="0.25">
      <c r="A64" s="44" t="s">
        <v>616</v>
      </c>
      <c r="B64" s="45" t="s">
        <v>617</v>
      </c>
      <c r="C64" s="89">
        <f>C65+C67</f>
        <v>13917191.41</v>
      </c>
      <c r="D64" s="197"/>
      <c r="E64" s="95">
        <f>'прил 13'!E538</f>
        <v>13917191.41</v>
      </c>
      <c r="F64" s="197"/>
    </row>
    <row r="65" spans="1:11" s="3" customFormat="1" ht="37.5" customHeight="1" x14ac:dyDescent="0.25">
      <c r="A65" s="200" t="s">
        <v>669</v>
      </c>
      <c r="B65" s="202">
        <v>1910000000</v>
      </c>
      <c r="C65" s="102">
        <f>C66</f>
        <v>7115762.04</v>
      </c>
      <c r="D65" s="197"/>
      <c r="E65" s="95"/>
      <c r="F65" s="197"/>
    </row>
    <row r="66" spans="1:11" s="3" customFormat="1" ht="18.75" customHeight="1" x14ac:dyDescent="0.25">
      <c r="A66" s="201" t="s">
        <v>668</v>
      </c>
      <c r="B66" s="203" t="s">
        <v>671</v>
      </c>
      <c r="C66" s="87">
        <v>7115762.04</v>
      </c>
      <c r="D66" s="197"/>
      <c r="E66" s="94"/>
      <c r="F66" s="197"/>
    </row>
    <row r="67" spans="1:11" s="3" customFormat="1" ht="37.5" customHeight="1" x14ac:dyDescent="0.25">
      <c r="A67" s="200" t="s">
        <v>673</v>
      </c>
      <c r="B67" s="202">
        <v>1920000000</v>
      </c>
      <c r="C67" s="102">
        <f>C68</f>
        <v>6801429.3700000001</v>
      </c>
      <c r="D67" s="197"/>
      <c r="E67" s="95"/>
      <c r="F67" s="197"/>
    </row>
    <row r="68" spans="1:11" ht="37.5" customHeight="1" x14ac:dyDescent="0.25">
      <c r="A68" s="61" t="s">
        <v>674</v>
      </c>
      <c r="B68" s="203">
        <v>1925900000</v>
      </c>
      <c r="C68" s="87">
        <v>6801429.3700000001</v>
      </c>
    </row>
    <row r="69" spans="1:11" x14ac:dyDescent="0.3">
      <c r="A69" s="216" t="s">
        <v>119</v>
      </c>
      <c r="B69" s="216"/>
      <c r="C69" s="103">
        <f>C9+C26+C30+C33+C36+C38+C41+C45+C47+C49+C51+C53+C55+C58+C60+C62+C64</f>
        <v>840436786.91999984</v>
      </c>
      <c r="D69" s="5"/>
      <c r="E69" s="5">
        <f>C69+'прил 13'!E539</f>
        <v>960101991.28999984</v>
      </c>
      <c r="F69" s="5"/>
      <c r="G69" s="4">
        <f>C69+'прил 13'!E539</f>
        <v>960101991.28999984</v>
      </c>
      <c r="H69" s="4"/>
      <c r="I69" s="4"/>
      <c r="J69" s="70"/>
      <c r="K69" s="70"/>
    </row>
    <row r="70" spans="1:11" x14ac:dyDescent="0.3">
      <c r="A70" s="52"/>
      <c r="B70" s="52"/>
      <c r="C70" s="52"/>
      <c r="E70" s="6"/>
      <c r="F70" s="6"/>
      <c r="G70" s="2"/>
      <c r="H70" s="2"/>
      <c r="I70" s="4"/>
      <c r="J70" s="2"/>
      <c r="K70" s="4"/>
    </row>
    <row r="71" spans="1:11" x14ac:dyDescent="0.3">
      <c r="A71" s="220"/>
      <c r="B71" s="220"/>
      <c r="C71" s="220"/>
      <c r="E71" s="6"/>
      <c r="F71" s="6">
        <f>G69-E69</f>
        <v>0</v>
      </c>
      <c r="G71" s="2"/>
      <c r="H71" s="4"/>
      <c r="I71" s="2"/>
      <c r="J71" s="2"/>
      <c r="K71" s="4"/>
    </row>
    <row r="76" spans="1:11" x14ac:dyDescent="0.3">
      <c r="A76" s="54" t="s">
        <v>52</v>
      </c>
    </row>
  </sheetData>
  <mergeCells count="4">
    <mergeCell ref="A71:C71"/>
    <mergeCell ref="A5:C5"/>
    <mergeCell ref="A6:C6"/>
    <mergeCell ref="A69:B69"/>
  </mergeCells>
  <pageMargins left="0.98425196850393704" right="0.98425196850393704" top="0.74803149606299213" bottom="0.74803149606299213" header="0.31496062992125984" footer="0.31496062992125984"/>
  <pageSetup paperSize="9" scale="61" orientation="portrait" r:id="rId1"/>
  <colBreaks count="1" manualBreakCount="1">
    <brk id="3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tabSelected="1" view="pageBreakPreview" topLeftCell="A14" zoomScale="86" zoomScaleNormal="100" zoomScaleSheetLayoutView="86" workbookViewId="0">
      <selection activeCell="D66" sqref="D66"/>
    </sheetView>
  </sheetViews>
  <sheetFormatPr defaultRowHeight="18.75" x14ac:dyDescent="0.3"/>
  <cols>
    <col min="1" max="1" width="78.140625" style="149" customWidth="1"/>
    <col min="2" max="2" width="14.85546875" style="54" customWidth="1"/>
    <col min="3" max="3" width="17" style="54" customWidth="1"/>
    <col min="4" max="4" width="17.28515625" style="149" customWidth="1"/>
    <col min="5" max="5" width="10" style="5" customWidth="1"/>
    <col min="6" max="7" width="17.5703125" style="11" customWidth="1"/>
    <col min="8" max="9" width="11.28515625" style="1" bestFit="1" customWidth="1"/>
    <col min="10" max="10" width="13.5703125" style="1" customWidth="1"/>
    <col min="11" max="11" width="13.42578125" style="1" customWidth="1"/>
    <col min="12" max="244" width="9.140625" style="1"/>
    <col min="245" max="245" width="69.85546875" style="1" customWidth="1"/>
    <col min="246" max="246" width="9.7109375" style="1" customWidth="1"/>
    <col min="247" max="250" width="0" style="1" hidden="1" customWidth="1"/>
    <col min="251" max="251" width="13.85546875" style="1" customWidth="1"/>
    <col min="252" max="257" width="0" style="1" hidden="1" customWidth="1"/>
    <col min="258" max="261" width="9.140625" style="1"/>
    <col min="262" max="262" width="13.5703125" style="1" customWidth="1"/>
    <col min="263" max="263" width="9.140625" style="1"/>
    <col min="264" max="264" width="11.28515625" style="1" bestFit="1" customWidth="1"/>
    <col min="265" max="266" width="9.140625" style="1"/>
    <col min="267" max="267" width="13.42578125" style="1" customWidth="1"/>
    <col min="268" max="500" width="9.140625" style="1"/>
    <col min="501" max="501" width="69.85546875" style="1" customWidth="1"/>
    <col min="502" max="502" width="9.7109375" style="1" customWidth="1"/>
    <col min="503" max="506" width="0" style="1" hidden="1" customWidth="1"/>
    <col min="507" max="507" width="13.85546875" style="1" customWidth="1"/>
    <col min="508" max="513" width="0" style="1" hidden="1" customWidth="1"/>
    <col min="514" max="517" width="9.140625" style="1"/>
    <col min="518" max="518" width="13.5703125" style="1" customWidth="1"/>
    <col min="519" max="519" width="9.140625" style="1"/>
    <col min="520" max="520" width="11.28515625" style="1" bestFit="1" customWidth="1"/>
    <col min="521" max="522" width="9.140625" style="1"/>
    <col min="523" max="523" width="13.42578125" style="1" customWidth="1"/>
    <col min="524" max="756" width="9.140625" style="1"/>
    <col min="757" max="757" width="69.85546875" style="1" customWidth="1"/>
    <col min="758" max="758" width="9.7109375" style="1" customWidth="1"/>
    <col min="759" max="762" width="0" style="1" hidden="1" customWidth="1"/>
    <col min="763" max="763" width="13.85546875" style="1" customWidth="1"/>
    <col min="764" max="769" width="0" style="1" hidden="1" customWidth="1"/>
    <col min="770" max="773" width="9.140625" style="1"/>
    <col min="774" max="774" width="13.5703125" style="1" customWidth="1"/>
    <col min="775" max="775" width="9.140625" style="1"/>
    <col min="776" max="776" width="11.28515625" style="1" bestFit="1" customWidth="1"/>
    <col min="777" max="778" width="9.140625" style="1"/>
    <col min="779" max="779" width="13.42578125" style="1" customWidth="1"/>
    <col min="780" max="1012" width="9.140625" style="1"/>
    <col min="1013" max="1013" width="69.85546875" style="1" customWidth="1"/>
    <col min="1014" max="1014" width="9.7109375" style="1" customWidth="1"/>
    <col min="1015" max="1018" width="0" style="1" hidden="1" customWidth="1"/>
    <col min="1019" max="1019" width="13.85546875" style="1" customWidth="1"/>
    <col min="1020" max="1025" width="0" style="1" hidden="1" customWidth="1"/>
    <col min="1026" max="1029" width="9.140625" style="1"/>
    <col min="1030" max="1030" width="13.5703125" style="1" customWidth="1"/>
    <col min="1031" max="1031" width="9.140625" style="1"/>
    <col min="1032" max="1032" width="11.28515625" style="1" bestFit="1" customWidth="1"/>
    <col min="1033" max="1034" width="9.140625" style="1"/>
    <col min="1035" max="1035" width="13.42578125" style="1" customWidth="1"/>
    <col min="1036" max="1268" width="9.140625" style="1"/>
    <col min="1269" max="1269" width="69.85546875" style="1" customWidth="1"/>
    <col min="1270" max="1270" width="9.7109375" style="1" customWidth="1"/>
    <col min="1271" max="1274" width="0" style="1" hidden="1" customWidth="1"/>
    <col min="1275" max="1275" width="13.85546875" style="1" customWidth="1"/>
    <col min="1276" max="1281" width="0" style="1" hidden="1" customWidth="1"/>
    <col min="1282" max="1285" width="9.140625" style="1"/>
    <col min="1286" max="1286" width="13.5703125" style="1" customWidth="1"/>
    <col min="1287" max="1287" width="9.140625" style="1"/>
    <col min="1288" max="1288" width="11.28515625" style="1" bestFit="1" customWidth="1"/>
    <col min="1289" max="1290" width="9.140625" style="1"/>
    <col min="1291" max="1291" width="13.42578125" style="1" customWidth="1"/>
    <col min="1292" max="1524" width="9.140625" style="1"/>
    <col min="1525" max="1525" width="69.85546875" style="1" customWidth="1"/>
    <col min="1526" max="1526" width="9.7109375" style="1" customWidth="1"/>
    <col min="1527" max="1530" width="0" style="1" hidden="1" customWidth="1"/>
    <col min="1531" max="1531" width="13.85546875" style="1" customWidth="1"/>
    <col min="1532" max="1537" width="0" style="1" hidden="1" customWidth="1"/>
    <col min="1538" max="1541" width="9.140625" style="1"/>
    <col min="1542" max="1542" width="13.5703125" style="1" customWidth="1"/>
    <col min="1543" max="1543" width="9.140625" style="1"/>
    <col min="1544" max="1544" width="11.28515625" style="1" bestFit="1" customWidth="1"/>
    <col min="1545" max="1546" width="9.140625" style="1"/>
    <col min="1547" max="1547" width="13.42578125" style="1" customWidth="1"/>
    <col min="1548" max="1780" width="9.140625" style="1"/>
    <col min="1781" max="1781" width="69.85546875" style="1" customWidth="1"/>
    <col min="1782" max="1782" width="9.7109375" style="1" customWidth="1"/>
    <col min="1783" max="1786" width="0" style="1" hidden="1" customWidth="1"/>
    <col min="1787" max="1787" width="13.85546875" style="1" customWidth="1"/>
    <col min="1788" max="1793" width="0" style="1" hidden="1" customWidth="1"/>
    <col min="1794" max="1797" width="9.140625" style="1"/>
    <col min="1798" max="1798" width="13.5703125" style="1" customWidth="1"/>
    <col min="1799" max="1799" width="9.140625" style="1"/>
    <col min="1800" max="1800" width="11.28515625" style="1" bestFit="1" customWidth="1"/>
    <col min="1801" max="1802" width="9.140625" style="1"/>
    <col min="1803" max="1803" width="13.42578125" style="1" customWidth="1"/>
    <col min="1804" max="2036" width="9.140625" style="1"/>
    <col min="2037" max="2037" width="69.85546875" style="1" customWidth="1"/>
    <col min="2038" max="2038" width="9.7109375" style="1" customWidth="1"/>
    <col min="2039" max="2042" width="0" style="1" hidden="1" customWidth="1"/>
    <col min="2043" max="2043" width="13.85546875" style="1" customWidth="1"/>
    <col min="2044" max="2049" width="0" style="1" hidden="1" customWidth="1"/>
    <col min="2050" max="2053" width="9.140625" style="1"/>
    <col min="2054" max="2054" width="13.5703125" style="1" customWidth="1"/>
    <col min="2055" max="2055" width="9.140625" style="1"/>
    <col min="2056" max="2056" width="11.28515625" style="1" bestFit="1" customWidth="1"/>
    <col min="2057" max="2058" width="9.140625" style="1"/>
    <col min="2059" max="2059" width="13.42578125" style="1" customWidth="1"/>
    <col min="2060" max="2292" width="9.140625" style="1"/>
    <col min="2293" max="2293" width="69.85546875" style="1" customWidth="1"/>
    <col min="2294" max="2294" width="9.7109375" style="1" customWidth="1"/>
    <col min="2295" max="2298" width="0" style="1" hidden="1" customWidth="1"/>
    <col min="2299" max="2299" width="13.85546875" style="1" customWidth="1"/>
    <col min="2300" max="2305" width="0" style="1" hidden="1" customWidth="1"/>
    <col min="2306" max="2309" width="9.140625" style="1"/>
    <col min="2310" max="2310" width="13.5703125" style="1" customWidth="1"/>
    <col min="2311" max="2311" width="9.140625" style="1"/>
    <col min="2312" max="2312" width="11.28515625" style="1" bestFit="1" customWidth="1"/>
    <col min="2313" max="2314" width="9.140625" style="1"/>
    <col min="2315" max="2315" width="13.42578125" style="1" customWidth="1"/>
    <col min="2316" max="2548" width="9.140625" style="1"/>
    <col min="2549" max="2549" width="69.85546875" style="1" customWidth="1"/>
    <col min="2550" max="2550" width="9.7109375" style="1" customWidth="1"/>
    <col min="2551" max="2554" width="0" style="1" hidden="1" customWidth="1"/>
    <col min="2555" max="2555" width="13.85546875" style="1" customWidth="1"/>
    <col min="2556" max="2561" width="0" style="1" hidden="1" customWidth="1"/>
    <col min="2562" max="2565" width="9.140625" style="1"/>
    <col min="2566" max="2566" width="13.5703125" style="1" customWidth="1"/>
    <col min="2567" max="2567" width="9.140625" style="1"/>
    <col min="2568" max="2568" width="11.28515625" style="1" bestFit="1" customWidth="1"/>
    <col min="2569" max="2570" width="9.140625" style="1"/>
    <col min="2571" max="2571" width="13.42578125" style="1" customWidth="1"/>
    <col min="2572" max="2804" width="9.140625" style="1"/>
    <col min="2805" max="2805" width="69.85546875" style="1" customWidth="1"/>
    <col min="2806" max="2806" width="9.7109375" style="1" customWidth="1"/>
    <col min="2807" max="2810" width="0" style="1" hidden="1" customWidth="1"/>
    <col min="2811" max="2811" width="13.85546875" style="1" customWidth="1"/>
    <col min="2812" max="2817" width="0" style="1" hidden="1" customWidth="1"/>
    <col min="2818" max="2821" width="9.140625" style="1"/>
    <col min="2822" max="2822" width="13.5703125" style="1" customWidth="1"/>
    <col min="2823" max="2823" width="9.140625" style="1"/>
    <col min="2824" max="2824" width="11.28515625" style="1" bestFit="1" customWidth="1"/>
    <col min="2825" max="2826" width="9.140625" style="1"/>
    <col min="2827" max="2827" width="13.42578125" style="1" customWidth="1"/>
    <col min="2828" max="3060" width="9.140625" style="1"/>
    <col min="3061" max="3061" width="69.85546875" style="1" customWidth="1"/>
    <col min="3062" max="3062" width="9.7109375" style="1" customWidth="1"/>
    <col min="3063" max="3066" width="0" style="1" hidden="1" customWidth="1"/>
    <col min="3067" max="3067" width="13.85546875" style="1" customWidth="1"/>
    <col min="3068" max="3073" width="0" style="1" hidden="1" customWidth="1"/>
    <col min="3074" max="3077" width="9.140625" style="1"/>
    <col min="3078" max="3078" width="13.5703125" style="1" customWidth="1"/>
    <col min="3079" max="3079" width="9.140625" style="1"/>
    <col min="3080" max="3080" width="11.28515625" style="1" bestFit="1" customWidth="1"/>
    <col min="3081" max="3082" width="9.140625" style="1"/>
    <col min="3083" max="3083" width="13.42578125" style="1" customWidth="1"/>
    <col min="3084" max="3316" width="9.140625" style="1"/>
    <col min="3317" max="3317" width="69.85546875" style="1" customWidth="1"/>
    <col min="3318" max="3318" width="9.7109375" style="1" customWidth="1"/>
    <col min="3319" max="3322" width="0" style="1" hidden="1" customWidth="1"/>
    <col min="3323" max="3323" width="13.85546875" style="1" customWidth="1"/>
    <col min="3324" max="3329" width="0" style="1" hidden="1" customWidth="1"/>
    <col min="3330" max="3333" width="9.140625" style="1"/>
    <col min="3334" max="3334" width="13.5703125" style="1" customWidth="1"/>
    <col min="3335" max="3335" width="9.140625" style="1"/>
    <col min="3336" max="3336" width="11.28515625" style="1" bestFit="1" customWidth="1"/>
    <col min="3337" max="3338" width="9.140625" style="1"/>
    <col min="3339" max="3339" width="13.42578125" style="1" customWidth="1"/>
    <col min="3340" max="3572" width="9.140625" style="1"/>
    <col min="3573" max="3573" width="69.85546875" style="1" customWidth="1"/>
    <col min="3574" max="3574" width="9.7109375" style="1" customWidth="1"/>
    <col min="3575" max="3578" width="0" style="1" hidden="1" customWidth="1"/>
    <col min="3579" max="3579" width="13.85546875" style="1" customWidth="1"/>
    <col min="3580" max="3585" width="0" style="1" hidden="1" customWidth="1"/>
    <col min="3586" max="3589" width="9.140625" style="1"/>
    <col min="3590" max="3590" width="13.5703125" style="1" customWidth="1"/>
    <col min="3591" max="3591" width="9.140625" style="1"/>
    <col min="3592" max="3592" width="11.28515625" style="1" bestFit="1" customWidth="1"/>
    <col min="3593" max="3594" width="9.140625" style="1"/>
    <col min="3595" max="3595" width="13.42578125" style="1" customWidth="1"/>
    <col min="3596" max="3828" width="9.140625" style="1"/>
    <col min="3829" max="3829" width="69.85546875" style="1" customWidth="1"/>
    <col min="3830" max="3830" width="9.7109375" style="1" customWidth="1"/>
    <col min="3831" max="3834" width="0" style="1" hidden="1" customWidth="1"/>
    <col min="3835" max="3835" width="13.85546875" style="1" customWidth="1"/>
    <col min="3836" max="3841" width="0" style="1" hidden="1" customWidth="1"/>
    <col min="3842" max="3845" width="9.140625" style="1"/>
    <col min="3846" max="3846" width="13.5703125" style="1" customWidth="1"/>
    <col min="3847" max="3847" width="9.140625" style="1"/>
    <col min="3848" max="3848" width="11.28515625" style="1" bestFit="1" customWidth="1"/>
    <col min="3849" max="3850" width="9.140625" style="1"/>
    <col min="3851" max="3851" width="13.42578125" style="1" customWidth="1"/>
    <col min="3852" max="4084" width="9.140625" style="1"/>
    <col min="4085" max="4085" width="69.85546875" style="1" customWidth="1"/>
    <col min="4086" max="4086" width="9.7109375" style="1" customWidth="1"/>
    <col min="4087" max="4090" width="0" style="1" hidden="1" customWidth="1"/>
    <col min="4091" max="4091" width="13.85546875" style="1" customWidth="1"/>
    <col min="4092" max="4097" width="0" style="1" hidden="1" customWidth="1"/>
    <col min="4098" max="4101" width="9.140625" style="1"/>
    <col min="4102" max="4102" width="13.5703125" style="1" customWidth="1"/>
    <col min="4103" max="4103" width="9.140625" style="1"/>
    <col min="4104" max="4104" width="11.28515625" style="1" bestFit="1" customWidth="1"/>
    <col min="4105" max="4106" width="9.140625" style="1"/>
    <col min="4107" max="4107" width="13.42578125" style="1" customWidth="1"/>
    <col min="4108" max="4340" width="9.140625" style="1"/>
    <col min="4341" max="4341" width="69.85546875" style="1" customWidth="1"/>
    <col min="4342" max="4342" width="9.7109375" style="1" customWidth="1"/>
    <col min="4343" max="4346" width="0" style="1" hidden="1" customWidth="1"/>
    <col min="4347" max="4347" width="13.85546875" style="1" customWidth="1"/>
    <col min="4348" max="4353" width="0" style="1" hidden="1" customWidth="1"/>
    <col min="4354" max="4357" width="9.140625" style="1"/>
    <col min="4358" max="4358" width="13.5703125" style="1" customWidth="1"/>
    <col min="4359" max="4359" width="9.140625" style="1"/>
    <col min="4360" max="4360" width="11.28515625" style="1" bestFit="1" customWidth="1"/>
    <col min="4361" max="4362" width="9.140625" style="1"/>
    <col min="4363" max="4363" width="13.42578125" style="1" customWidth="1"/>
    <col min="4364" max="4596" width="9.140625" style="1"/>
    <col min="4597" max="4597" width="69.85546875" style="1" customWidth="1"/>
    <col min="4598" max="4598" width="9.7109375" style="1" customWidth="1"/>
    <col min="4599" max="4602" width="0" style="1" hidden="1" customWidth="1"/>
    <col min="4603" max="4603" width="13.85546875" style="1" customWidth="1"/>
    <col min="4604" max="4609" width="0" style="1" hidden="1" customWidth="1"/>
    <col min="4610" max="4613" width="9.140625" style="1"/>
    <col min="4614" max="4614" width="13.5703125" style="1" customWidth="1"/>
    <col min="4615" max="4615" width="9.140625" style="1"/>
    <col min="4616" max="4616" width="11.28515625" style="1" bestFit="1" customWidth="1"/>
    <col min="4617" max="4618" width="9.140625" style="1"/>
    <col min="4619" max="4619" width="13.42578125" style="1" customWidth="1"/>
    <col min="4620" max="4852" width="9.140625" style="1"/>
    <col min="4853" max="4853" width="69.85546875" style="1" customWidth="1"/>
    <col min="4854" max="4854" width="9.7109375" style="1" customWidth="1"/>
    <col min="4855" max="4858" width="0" style="1" hidden="1" customWidth="1"/>
    <col min="4859" max="4859" width="13.85546875" style="1" customWidth="1"/>
    <col min="4860" max="4865" width="0" style="1" hidden="1" customWidth="1"/>
    <col min="4866" max="4869" width="9.140625" style="1"/>
    <col min="4870" max="4870" width="13.5703125" style="1" customWidth="1"/>
    <col min="4871" max="4871" width="9.140625" style="1"/>
    <col min="4872" max="4872" width="11.28515625" style="1" bestFit="1" customWidth="1"/>
    <col min="4873" max="4874" width="9.140625" style="1"/>
    <col min="4875" max="4875" width="13.42578125" style="1" customWidth="1"/>
    <col min="4876" max="5108" width="9.140625" style="1"/>
    <col min="5109" max="5109" width="69.85546875" style="1" customWidth="1"/>
    <col min="5110" max="5110" width="9.7109375" style="1" customWidth="1"/>
    <col min="5111" max="5114" width="0" style="1" hidden="1" customWidth="1"/>
    <col min="5115" max="5115" width="13.85546875" style="1" customWidth="1"/>
    <col min="5116" max="5121" width="0" style="1" hidden="1" customWidth="1"/>
    <col min="5122" max="5125" width="9.140625" style="1"/>
    <col min="5126" max="5126" width="13.5703125" style="1" customWidth="1"/>
    <col min="5127" max="5127" width="9.140625" style="1"/>
    <col min="5128" max="5128" width="11.28515625" style="1" bestFit="1" customWidth="1"/>
    <col min="5129" max="5130" width="9.140625" style="1"/>
    <col min="5131" max="5131" width="13.42578125" style="1" customWidth="1"/>
    <col min="5132" max="5364" width="9.140625" style="1"/>
    <col min="5365" max="5365" width="69.85546875" style="1" customWidth="1"/>
    <col min="5366" max="5366" width="9.7109375" style="1" customWidth="1"/>
    <col min="5367" max="5370" width="0" style="1" hidden="1" customWidth="1"/>
    <col min="5371" max="5371" width="13.85546875" style="1" customWidth="1"/>
    <col min="5372" max="5377" width="0" style="1" hidden="1" customWidth="1"/>
    <col min="5378" max="5381" width="9.140625" style="1"/>
    <col min="5382" max="5382" width="13.5703125" style="1" customWidth="1"/>
    <col min="5383" max="5383" width="9.140625" style="1"/>
    <col min="5384" max="5384" width="11.28515625" style="1" bestFit="1" customWidth="1"/>
    <col min="5385" max="5386" width="9.140625" style="1"/>
    <col min="5387" max="5387" width="13.42578125" style="1" customWidth="1"/>
    <col min="5388" max="5620" width="9.140625" style="1"/>
    <col min="5621" max="5621" width="69.85546875" style="1" customWidth="1"/>
    <col min="5622" max="5622" width="9.7109375" style="1" customWidth="1"/>
    <col min="5623" max="5626" width="0" style="1" hidden="1" customWidth="1"/>
    <col min="5627" max="5627" width="13.85546875" style="1" customWidth="1"/>
    <col min="5628" max="5633" width="0" style="1" hidden="1" customWidth="1"/>
    <col min="5634" max="5637" width="9.140625" style="1"/>
    <col min="5638" max="5638" width="13.5703125" style="1" customWidth="1"/>
    <col min="5639" max="5639" width="9.140625" style="1"/>
    <col min="5640" max="5640" width="11.28515625" style="1" bestFit="1" customWidth="1"/>
    <col min="5641" max="5642" width="9.140625" style="1"/>
    <col min="5643" max="5643" width="13.42578125" style="1" customWidth="1"/>
    <col min="5644" max="5876" width="9.140625" style="1"/>
    <col min="5877" max="5877" width="69.85546875" style="1" customWidth="1"/>
    <col min="5878" max="5878" width="9.7109375" style="1" customWidth="1"/>
    <col min="5879" max="5882" width="0" style="1" hidden="1" customWidth="1"/>
    <col min="5883" max="5883" width="13.85546875" style="1" customWidth="1"/>
    <col min="5884" max="5889" width="0" style="1" hidden="1" customWidth="1"/>
    <col min="5890" max="5893" width="9.140625" style="1"/>
    <col min="5894" max="5894" width="13.5703125" style="1" customWidth="1"/>
    <col min="5895" max="5895" width="9.140625" style="1"/>
    <col min="5896" max="5896" width="11.28515625" style="1" bestFit="1" customWidth="1"/>
    <col min="5897" max="5898" width="9.140625" style="1"/>
    <col min="5899" max="5899" width="13.42578125" style="1" customWidth="1"/>
    <col min="5900" max="6132" width="9.140625" style="1"/>
    <col min="6133" max="6133" width="69.85546875" style="1" customWidth="1"/>
    <col min="6134" max="6134" width="9.7109375" style="1" customWidth="1"/>
    <col min="6135" max="6138" width="0" style="1" hidden="1" customWidth="1"/>
    <col min="6139" max="6139" width="13.85546875" style="1" customWidth="1"/>
    <col min="6140" max="6145" width="0" style="1" hidden="1" customWidth="1"/>
    <col min="6146" max="6149" width="9.140625" style="1"/>
    <col min="6150" max="6150" width="13.5703125" style="1" customWidth="1"/>
    <col min="6151" max="6151" width="9.140625" style="1"/>
    <col min="6152" max="6152" width="11.28515625" style="1" bestFit="1" customWidth="1"/>
    <col min="6153" max="6154" width="9.140625" style="1"/>
    <col min="6155" max="6155" width="13.42578125" style="1" customWidth="1"/>
    <col min="6156" max="6388" width="9.140625" style="1"/>
    <col min="6389" max="6389" width="69.85546875" style="1" customWidth="1"/>
    <col min="6390" max="6390" width="9.7109375" style="1" customWidth="1"/>
    <col min="6391" max="6394" width="0" style="1" hidden="1" customWidth="1"/>
    <col min="6395" max="6395" width="13.85546875" style="1" customWidth="1"/>
    <col min="6396" max="6401" width="0" style="1" hidden="1" customWidth="1"/>
    <col min="6402" max="6405" width="9.140625" style="1"/>
    <col min="6406" max="6406" width="13.5703125" style="1" customWidth="1"/>
    <col min="6407" max="6407" width="9.140625" style="1"/>
    <col min="6408" max="6408" width="11.28515625" style="1" bestFit="1" customWidth="1"/>
    <col min="6409" max="6410" width="9.140625" style="1"/>
    <col min="6411" max="6411" width="13.42578125" style="1" customWidth="1"/>
    <col min="6412" max="6644" width="9.140625" style="1"/>
    <col min="6645" max="6645" width="69.85546875" style="1" customWidth="1"/>
    <col min="6646" max="6646" width="9.7109375" style="1" customWidth="1"/>
    <col min="6647" max="6650" width="0" style="1" hidden="1" customWidth="1"/>
    <col min="6651" max="6651" width="13.85546875" style="1" customWidth="1"/>
    <col min="6652" max="6657" width="0" style="1" hidden="1" customWidth="1"/>
    <col min="6658" max="6661" width="9.140625" style="1"/>
    <col min="6662" max="6662" width="13.5703125" style="1" customWidth="1"/>
    <col min="6663" max="6663" width="9.140625" style="1"/>
    <col min="6664" max="6664" width="11.28515625" style="1" bestFit="1" customWidth="1"/>
    <col min="6665" max="6666" width="9.140625" style="1"/>
    <col min="6667" max="6667" width="13.42578125" style="1" customWidth="1"/>
    <col min="6668" max="6900" width="9.140625" style="1"/>
    <col min="6901" max="6901" width="69.85546875" style="1" customWidth="1"/>
    <col min="6902" max="6902" width="9.7109375" style="1" customWidth="1"/>
    <col min="6903" max="6906" width="0" style="1" hidden="1" customWidth="1"/>
    <col min="6907" max="6907" width="13.85546875" style="1" customWidth="1"/>
    <col min="6908" max="6913" width="0" style="1" hidden="1" customWidth="1"/>
    <col min="6914" max="6917" width="9.140625" style="1"/>
    <col min="6918" max="6918" width="13.5703125" style="1" customWidth="1"/>
    <col min="6919" max="6919" width="9.140625" style="1"/>
    <col min="6920" max="6920" width="11.28515625" style="1" bestFit="1" customWidth="1"/>
    <col min="6921" max="6922" width="9.140625" style="1"/>
    <col min="6923" max="6923" width="13.42578125" style="1" customWidth="1"/>
    <col min="6924" max="7156" width="9.140625" style="1"/>
    <col min="7157" max="7157" width="69.85546875" style="1" customWidth="1"/>
    <col min="7158" max="7158" width="9.7109375" style="1" customWidth="1"/>
    <col min="7159" max="7162" width="0" style="1" hidden="1" customWidth="1"/>
    <col min="7163" max="7163" width="13.85546875" style="1" customWidth="1"/>
    <col min="7164" max="7169" width="0" style="1" hidden="1" customWidth="1"/>
    <col min="7170" max="7173" width="9.140625" style="1"/>
    <col min="7174" max="7174" width="13.5703125" style="1" customWidth="1"/>
    <col min="7175" max="7175" width="9.140625" style="1"/>
    <col min="7176" max="7176" width="11.28515625" style="1" bestFit="1" customWidth="1"/>
    <col min="7177" max="7178" width="9.140625" style="1"/>
    <col min="7179" max="7179" width="13.42578125" style="1" customWidth="1"/>
    <col min="7180" max="7412" width="9.140625" style="1"/>
    <col min="7413" max="7413" width="69.85546875" style="1" customWidth="1"/>
    <col min="7414" max="7414" width="9.7109375" style="1" customWidth="1"/>
    <col min="7415" max="7418" width="0" style="1" hidden="1" customWidth="1"/>
    <col min="7419" max="7419" width="13.85546875" style="1" customWidth="1"/>
    <col min="7420" max="7425" width="0" style="1" hidden="1" customWidth="1"/>
    <col min="7426" max="7429" width="9.140625" style="1"/>
    <col min="7430" max="7430" width="13.5703125" style="1" customWidth="1"/>
    <col min="7431" max="7431" width="9.140625" style="1"/>
    <col min="7432" max="7432" width="11.28515625" style="1" bestFit="1" customWidth="1"/>
    <col min="7433" max="7434" width="9.140625" style="1"/>
    <col min="7435" max="7435" width="13.42578125" style="1" customWidth="1"/>
    <col min="7436" max="7668" width="9.140625" style="1"/>
    <col min="7669" max="7669" width="69.85546875" style="1" customWidth="1"/>
    <col min="7670" max="7670" width="9.7109375" style="1" customWidth="1"/>
    <col min="7671" max="7674" width="0" style="1" hidden="1" customWidth="1"/>
    <col min="7675" max="7675" width="13.85546875" style="1" customWidth="1"/>
    <col min="7676" max="7681" width="0" style="1" hidden="1" customWidth="1"/>
    <col min="7682" max="7685" width="9.140625" style="1"/>
    <col min="7686" max="7686" width="13.5703125" style="1" customWidth="1"/>
    <col min="7687" max="7687" width="9.140625" style="1"/>
    <col min="7688" max="7688" width="11.28515625" style="1" bestFit="1" customWidth="1"/>
    <col min="7689" max="7690" width="9.140625" style="1"/>
    <col min="7691" max="7691" width="13.42578125" style="1" customWidth="1"/>
    <col min="7692" max="7924" width="9.140625" style="1"/>
    <col min="7925" max="7925" width="69.85546875" style="1" customWidth="1"/>
    <col min="7926" max="7926" width="9.7109375" style="1" customWidth="1"/>
    <col min="7927" max="7930" width="0" style="1" hidden="1" customWidth="1"/>
    <col min="7931" max="7931" width="13.85546875" style="1" customWidth="1"/>
    <col min="7932" max="7937" width="0" style="1" hidden="1" customWidth="1"/>
    <col min="7938" max="7941" width="9.140625" style="1"/>
    <col min="7942" max="7942" width="13.5703125" style="1" customWidth="1"/>
    <col min="7943" max="7943" width="9.140625" style="1"/>
    <col min="7944" max="7944" width="11.28515625" style="1" bestFit="1" customWidth="1"/>
    <col min="7945" max="7946" width="9.140625" style="1"/>
    <col min="7947" max="7947" width="13.42578125" style="1" customWidth="1"/>
    <col min="7948" max="8180" width="9.140625" style="1"/>
    <col min="8181" max="8181" width="69.85546875" style="1" customWidth="1"/>
    <col min="8182" max="8182" width="9.7109375" style="1" customWidth="1"/>
    <col min="8183" max="8186" width="0" style="1" hidden="1" customWidth="1"/>
    <col min="8187" max="8187" width="13.85546875" style="1" customWidth="1"/>
    <col min="8188" max="8193" width="0" style="1" hidden="1" customWidth="1"/>
    <col min="8194" max="8197" width="9.140625" style="1"/>
    <col min="8198" max="8198" width="13.5703125" style="1" customWidth="1"/>
    <col min="8199" max="8199" width="9.140625" style="1"/>
    <col min="8200" max="8200" width="11.28515625" style="1" bestFit="1" customWidth="1"/>
    <col min="8201" max="8202" width="9.140625" style="1"/>
    <col min="8203" max="8203" width="13.42578125" style="1" customWidth="1"/>
    <col min="8204" max="8436" width="9.140625" style="1"/>
    <col min="8437" max="8437" width="69.85546875" style="1" customWidth="1"/>
    <col min="8438" max="8438" width="9.7109375" style="1" customWidth="1"/>
    <col min="8439" max="8442" width="0" style="1" hidden="1" customWidth="1"/>
    <col min="8443" max="8443" width="13.85546875" style="1" customWidth="1"/>
    <col min="8444" max="8449" width="0" style="1" hidden="1" customWidth="1"/>
    <col min="8450" max="8453" width="9.140625" style="1"/>
    <col min="8454" max="8454" width="13.5703125" style="1" customWidth="1"/>
    <col min="8455" max="8455" width="9.140625" style="1"/>
    <col min="8456" max="8456" width="11.28515625" style="1" bestFit="1" customWidth="1"/>
    <col min="8457" max="8458" width="9.140625" style="1"/>
    <col min="8459" max="8459" width="13.42578125" style="1" customWidth="1"/>
    <col min="8460" max="8692" width="9.140625" style="1"/>
    <col min="8693" max="8693" width="69.85546875" style="1" customWidth="1"/>
    <col min="8694" max="8694" width="9.7109375" style="1" customWidth="1"/>
    <col min="8695" max="8698" width="0" style="1" hidden="1" customWidth="1"/>
    <col min="8699" max="8699" width="13.85546875" style="1" customWidth="1"/>
    <col min="8700" max="8705" width="0" style="1" hidden="1" customWidth="1"/>
    <col min="8706" max="8709" width="9.140625" style="1"/>
    <col min="8710" max="8710" width="13.5703125" style="1" customWidth="1"/>
    <col min="8711" max="8711" width="9.140625" style="1"/>
    <col min="8712" max="8712" width="11.28515625" style="1" bestFit="1" customWidth="1"/>
    <col min="8713" max="8714" width="9.140625" style="1"/>
    <col min="8715" max="8715" width="13.42578125" style="1" customWidth="1"/>
    <col min="8716" max="8948" width="9.140625" style="1"/>
    <col min="8949" max="8949" width="69.85546875" style="1" customWidth="1"/>
    <col min="8950" max="8950" width="9.7109375" style="1" customWidth="1"/>
    <col min="8951" max="8954" width="0" style="1" hidden="1" customWidth="1"/>
    <col min="8955" max="8955" width="13.85546875" style="1" customWidth="1"/>
    <col min="8956" max="8961" width="0" style="1" hidden="1" customWidth="1"/>
    <col min="8962" max="8965" width="9.140625" style="1"/>
    <col min="8966" max="8966" width="13.5703125" style="1" customWidth="1"/>
    <col min="8967" max="8967" width="9.140625" style="1"/>
    <col min="8968" max="8968" width="11.28515625" style="1" bestFit="1" customWidth="1"/>
    <col min="8969" max="8970" width="9.140625" style="1"/>
    <col min="8971" max="8971" width="13.42578125" style="1" customWidth="1"/>
    <col min="8972" max="9204" width="9.140625" style="1"/>
    <col min="9205" max="9205" width="69.85546875" style="1" customWidth="1"/>
    <col min="9206" max="9206" width="9.7109375" style="1" customWidth="1"/>
    <col min="9207" max="9210" width="0" style="1" hidden="1" customWidth="1"/>
    <col min="9211" max="9211" width="13.85546875" style="1" customWidth="1"/>
    <col min="9212" max="9217" width="0" style="1" hidden="1" customWidth="1"/>
    <col min="9218" max="9221" width="9.140625" style="1"/>
    <col min="9222" max="9222" width="13.5703125" style="1" customWidth="1"/>
    <col min="9223" max="9223" width="9.140625" style="1"/>
    <col min="9224" max="9224" width="11.28515625" style="1" bestFit="1" customWidth="1"/>
    <col min="9225" max="9226" width="9.140625" style="1"/>
    <col min="9227" max="9227" width="13.42578125" style="1" customWidth="1"/>
    <col min="9228" max="9460" width="9.140625" style="1"/>
    <col min="9461" max="9461" width="69.85546875" style="1" customWidth="1"/>
    <col min="9462" max="9462" width="9.7109375" style="1" customWidth="1"/>
    <col min="9463" max="9466" width="0" style="1" hidden="1" customWidth="1"/>
    <col min="9467" max="9467" width="13.85546875" style="1" customWidth="1"/>
    <col min="9468" max="9473" width="0" style="1" hidden="1" customWidth="1"/>
    <col min="9474" max="9477" width="9.140625" style="1"/>
    <col min="9478" max="9478" width="13.5703125" style="1" customWidth="1"/>
    <col min="9479" max="9479" width="9.140625" style="1"/>
    <col min="9480" max="9480" width="11.28515625" style="1" bestFit="1" customWidth="1"/>
    <col min="9481" max="9482" width="9.140625" style="1"/>
    <col min="9483" max="9483" width="13.42578125" style="1" customWidth="1"/>
    <col min="9484" max="9716" width="9.140625" style="1"/>
    <col min="9717" max="9717" width="69.85546875" style="1" customWidth="1"/>
    <col min="9718" max="9718" width="9.7109375" style="1" customWidth="1"/>
    <col min="9719" max="9722" width="0" style="1" hidden="1" customWidth="1"/>
    <col min="9723" max="9723" width="13.85546875" style="1" customWidth="1"/>
    <col min="9724" max="9729" width="0" style="1" hidden="1" customWidth="1"/>
    <col min="9730" max="9733" width="9.140625" style="1"/>
    <col min="9734" max="9734" width="13.5703125" style="1" customWidth="1"/>
    <col min="9735" max="9735" width="9.140625" style="1"/>
    <col min="9736" max="9736" width="11.28515625" style="1" bestFit="1" customWidth="1"/>
    <col min="9737" max="9738" width="9.140625" style="1"/>
    <col min="9739" max="9739" width="13.42578125" style="1" customWidth="1"/>
    <col min="9740" max="9972" width="9.140625" style="1"/>
    <col min="9973" max="9973" width="69.85546875" style="1" customWidth="1"/>
    <col min="9974" max="9974" width="9.7109375" style="1" customWidth="1"/>
    <col min="9975" max="9978" width="0" style="1" hidden="1" customWidth="1"/>
    <col min="9979" max="9979" width="13.85546875" style="1" customWidth="1"/>
    <col min="9980" max="9985" width="0" style="1" hidden="1" customWidth="1"/>
    <col min="9986" max="9989" width="9.140625" style="1"/>
    <col min="9990" max="9990" width="13.5703125" style="1" customWidth="1"/>
    <col min="9991" max="9991" width="9.140625" style="1"/>
    <col min="9992" max="9992" width="11.28515625" style="1" bestFit="1" customWidth="1"/>
    <col min="9993" max="9994" width="9.140625" style="1"/>
    <col min="9995" max="9995" width="13.42578125" style="1" customWidth="1"/>
    <col min="9996" max="10228" width="9.140625" style="1"/>
    <col min="10229" max="10229" width="69.85546875" style="1" customWidth="1"/>
    <col min="10230" max="10230" width="9.7109375" style="1" customWidth="1"/>
    <col min="10231" max="10234" width="0" style="1" hidden="1" customWidth="1"/>
    <col min="10235" max="10235" width="13.85546875" style="1" customWidth="1"/>
    <col min="10236" max="10241" width="0" style="1" hidden="1" customWidth="1"/>
    <col min="10242" max="10245" width="9.140625" style="1"/>
    <col min="10246" max="10246" width="13.5703125" style="1" customWidth="1"/>
    <col min="10247" max="10247" width="9.140625" style="1"/>
    <col min="10248" max="10248" width="11.28515625" style="1" bestFit="1" customWidth="1"/>
    <col min="10249" max="10250" width="9.140625" style="1"/>
    <col min="10251" max="10251" width="13.42578125" style="1" customWidth="1"/>
    <col min="10252" max="10484" width="9.140625" style="1"/>
    <col min="10485" max="10485" width="69.85546875" style="1" customWidth="1"/>
    <col min="10486" max="10486" width="9.7109375" style="1" customWidth="1"/>
    <col min="10487" max="10490" width="0" style="1" hidden="1" customWidth="1"/>
    <col min="10491" max="10491" width="13.85546875" style="1" customWidth="1"/>
    <col min="10492" max="10497" width="0" style="1" hidden="1" customWidth="1"/>
    <col min="10498" max="10501" width="9.140625" style="1"/>
    <col min="10502" max="10502" width="13.5703125" style="1" customWidth="1"/>
    <col min="10503" max="10503" width="9.140625" style="1"/>
    <col min="10504" max="10504" width="11.28515625" style="1" bestFit="1" customWidth="1"/>
    <col min="10505" max="10506" width="9.140625" style="1"/>
    <col min="10507" max="10507" width="13.42578125" style="1" customWidth="1"/>
    <col min="10508" max="10740" width="9.140625" style="1"/>
    <col min="10741" max="10741" width="69.85546875" style="1" customWidth="1"/>
    <col min="10742" max="10742" width="9.7109375" style="1" customWidth="1"/>
    <col min="10743" max="10746" width="0" style="1" hidden="1" customWidth="1"/>
    <col min="10747" max="10747" width="13.85546875" style="1" customWidth="1"/>
    <col min="10748" max="10753" width="0" style="1" hidden="1" customWidth="1"/>
    <col min="10754" max="10757" width="9.140625" style="1"/>
    <col min="10758" max="10758" width="13.5703125" style="1" customWidth="1"/>
    <col min="10759" max="10759" width="9.140625" style="1"/>
    <col min="10760" max="10760" width="11.28515625" style="1" bestFit="1" customWidth="1"/>
    <col min="10761" max="10762" width="9.140625" style="1"/>
    <col min="10763" max="10763" width="13.42578125" style="1" customWidth="1"/>
    <col min="10764" max="10996" width="9.140625" style="1"/>
    <col min="10997" max="10997" width="69.85546875" style="1" customWidth="1"/>
    <col min="10998" max="10998" width="9.7109375" style="1" customWidth="1"/>
    <col min="10999" max="11002" width="0" style="1" hidden="1" customWidth="1"/>
    <col min="11003" max="11003" width="13.85546875" style="1" customWidth="1"/>
    <col min="11004" max="11009" width="0" style="1" hidden="1" customWidth="1"/>
    <col min="11010" max="11013" width="9.140625" style="1"/>
    <col min="11014" max="11014" width="13.5703125" style="1" customWidth="1"/>
    <col min="11015" max="11015" width="9.140625" style="1"/>
    <col min="11016" max="11016" width="11.28515625" style="1" bestFit="1" customWidth="1"/>
    <col min="11017" max="11018" width="9.140625" style="1"/>
    <col min="11019" max="11019" width="13.42578125" style="1" customWidth="1"/>
    <col min="11020" max="11252" width="9.140625" style="1"/>
    <col min="11253" max="11253" width="69.85546875" style="1" customWidth="1"/>
    <col min="11254" max="11254" width="9.7109375" style="1" customWidth="1"/>
    <col min="11255" max="11258" width="0" style="1" hidden="1" customWidth="1"/>
    <col min="11259" max="11259" width="13.85546875" style="1" customWidth="1"/>
    <col min="11260" max="11265" width="0" style="1" hidden="1" customWidth="1"/>
    <col min="11266" max="11269" width="9.140625" style="1"/>
    <col min="11270" max="11270" width="13.5703125" style="1" customWidth="1"/>
    <col min="11271" max="11271" width="9.140625" style="1"/>
    <col min="11272" max="11272" width="11.28515625" style="1" bestFit="1" customWidth="1"/>
    <col min="11273" max="11274" width="9.140625" style="1"/>
    <col min="11275" max="11275" width="13.42578125" style="1" customWidth="1"/>
    <col min="11276" max="11508" width="9.140625" style="1"/>
    <col min="11509" max="11509" width="69.85546875" style="1" customWidth="1"/>
    <col min="11510" max="11510" width="9.7109375" style="1" customWidth="1"/>
    <col min="11511" max="11514" width="0" style="1" hidden="1" customWidth="1"/>
    <col min="11515" max="11515" width="13.85546875" style="1" customWidth="1"/>
    <col min="11516" max="11521" width="0" style="1" hidden="1" customWidth="1"/>
    <col min="11522" max="11525" width="9.140625" style="1"/>
    <col min="11526" max="11526" width="13.5703125" style="1" customWidth="1"/>
    <col min="11527" max="11527" width="9.140625" style="1"/>
    <col min="11528" max="11528" width="11.28515625" style="1" bestFit="1" customWidth="1"/>
    <col min="11529" max="11530" width="9.140625" style="1"/>
    <col min="11531" max="11531" width="13.42578125" style="1" customWidth="1"/>
    <col min="11532" max="11764" width="9.140625" style="1"/>
    <col min="11765" max="11765" width="69.85546875" style="1" customWidth="1"/>
    <col min="11766" max="11766" width="9.7109375" style="1" customWidth="1"/>
    <col min="11767" max="11770" width="0" style="1" hidden="1" customWidth="1"/>
    <col min="11771" max="11771" width="13.85546875" style="1" customWidth="1"/>
    <col min="11772" max="11777" width="0" style="1" hidden="1" customWidth="1"/>
    <col min="11778" max="11781" width="9.140625" style="1"/>
    <col min="11782" max="11782" width="13.5703125" style="1" customWidth="1"/>
    <col min="11783" max="11783" width="9.140625" style="1"/>
    <col min="11784" max="11784" width="11.28515625" style="1" bestFit="1" customWidth="1"/>
    <col min="11785" max="11786" width="9.140625" style="1"/>
    <col min="11787" max="11787" width="13.42578125" style="1" customWidth="1"/>
    <col min="11788" max="12020" width="9.140625" style="1"/>
    <col min="12021" max="12021" width="69.85546875" style="1" customWidth="1"/>
    <col min="12022" max="12022" width="9.7109375" style="1" customWidth="1"/>
    <col min="12023" max="12026" width="0" style="1" hidden="1" customWidth="1"/>
    <col min="12027" max="12027" width="13.85546875" style="1" customWidth="1"/>
    <col min="12028" max="12033" width="0" style="1" hidden="1" customWidth="1"/>
    <col min="12034" max="12037" width="9.140625" style="1"/>
    <col min="12038" max="12038" width="13.5703125" style="1" customWidth="1"/>
    <col min="12039" max="12039" width="9.140625" style="1"/>
    <col min="12040" max="12040" width="11.28515625" style="1" bestFit="1" customWidth="1"/>
    <col min="12041" max="12042" width="9.140625" style="1"/>
    <col min="12043" max="12043" width="13.42578125" style="1" customWidth="1"/>
    <col min="12044" max="12276" width="9.140625" style="1"/>
    <col min="12277" max="12277" width="69.85546875" style="1" customWidth="1"/>
    <col min="12278" max="12278" width="9.7109375" style="1" customWidth="1"/>
    <col min="12279" max="12282" width="0" style="1" hidden="1" customWidth="1"/>
    <col min="12283" max="12283" width="13.85546875" style="1" customWidth="1"/>
    <col min="12284" max="12289" width="0" style="1" hidden="1" customWidth="1"/>
    <col min="12290" max="12293" width="9.140625" style="1"/>
    <col min="12294" max="12294" width="13.5703125" style="1" customWidth="1"/>
    <col min="12295" max="12295" width="9.140625" style="1"/>
    <col min="12296" max="12296" width="11.28515625" style="1" bestFit="1" customWidth="1"/>
    <col min="12297" max="12298" width="9.140625" style="1"/>
    <col min="12299" max="12299" width="13.42578125" style="1" customWidth="1"/>
    <col min="12300" max="12532" width="9.140625" style="1"/>
    <col min="12533" max="12533" width="69.85546875" style="1" customWidth="1"/>
    <col min="12534" max="12534" width="9.7109375" style="1" customWidth="1"/>
    <col min="12535" max="12538" width="0" style="1" hidden="1" customWidth="1"/>
    <col min="12539" max="12539" width="13.85546875" style="1" customWidth="1"/>
    <col min="12540" max="12545" width="0" style="1" hidden="1" customWidth="1"/>
    <col min="12546" max="12549" width="9.140625" style="1"/>
    <col min="12550" max="12550" width="13.5703125" style="1" customWidth="1"/>
    <col min="12551" max="12551" width="9.140625" style="1"/>
    <col min="12552" max="12552" width="11.28515625" style="1" bestFit="1" customWidth="1"/>
    <col min="12553" max="12554" width="9.140625" style="1"/>
    <col min="12555" max="12555" width="13.42578125" style="1" customWidth="1"/>
    <col min="12556" max="12788" width="9.140625" style="1"/>
    <col min="12789" max="12789" width="69.85546875" style="1" customWidth="1"/>
    <col min="12790" max="12790" width="9.7109375" style="1" customWidth="1"/>
    <col min="12791" max="12794" width="0" style="1" hidden="1" customWidth="1"/>
    <col min="12795" max="12795" width="13.85546875" style="1" customWidth="1"/>
    <col min="12796" max="12801" width="0" style="1" hidden="1" customWidth="1"/>
    <col min="12802" max="12805" width="9.140625" style="1"/>
    <col min="12806" max="12806" width="13.5703125" style="1" customWidth="1"/>
    <col min="12807" max="12807" width="9.140625" style="1"/>
    <col min="12808" max="12808" width="11.28515625" style="1" bestFit="1" customWidth="1"/>
    <col min="12809" max="12810" width="9.140625" style="1"/>
    <col min="12811" max="12811" width="13.42578125" style="1" customWidth="1"/>
    <col min="12812" max="13044" width="9.140625" style="1"/>
    <col min="13045" max="13045" width="69.85546875" style="1" customWidth="1"/>
    <col min="13046" max="13046" width="9.7109375" style="1" customWidth="1"/>
    <col min="13047" max="13050" width="0" style="1" hidden="1" customWidth="1"/>
    <col min="13051" max="13051" width="13.85546875" style="1" customWidth="1"/>
    <col min="13052" max="13057" width="0" style="1" hidden="1" customWidth="1"/>
    <col min="13058" max="13061" width="9.140625" style="1"/>
    <col min="13062" max="13062" width="13.5703125" style="1" customWidth="1"/>
    <col min="13063" max="13063" width="9.140625" style="1"/>
    <col min="13064" max="13064" width="11.28515625" style="1" bestFit="1" customWidth="1"/>
    <col min="13065" max="13066" width="9.140625" style="1"/>
    <col min="13067" max="13067" width="13.42578125" style="1" customWidth="1"/>
    <col min="13068" max="13300" width="9.140625" style="1"/>
    <col min="13301" max="13301" width="69.85546875" style="1" customWidth="1"/>
    <col min="13302" max="13302" width="9.7109375" style="1" customWidth="1"/>
    <col min="13303" max="13306" width="0" style="1" hidden="1" customWidth="1"/>
    <col min="13307" max="13307" width="13.85546875" style="1" customWidth="1"/>
    <col min="13308" max="13313" width="0" style="1" hidden="1" customWidth="1"/>
    <col min="13314" max="13317" width="9.140625" style="1"/>
    <col min="13318" max="13318" width="13.5703125" style="1" customWidth="1"/>
    <col min="13319" max="13319" width="9.140625" style="1"/>
    <col min="13320" max="13320" width="11.28515625" style="1" bestFit="1" customWidth="1"/>
    <col min="13321" max="13322" width="9.140625" style="1"/>
    <col min="13323" max="13323" width="13.42578125" style="1" customWidth="1"/>
    <col min="13324" max="13556" width="9.140625" style="1"/>
    <col min="13557" max="13557" width="69.85546875" style="1" customWidth="1"/>
    <col min="13558" max="13558" width="9.7109375" style="1" customWidth="1"/>
    <col min="13559" max="13562" width="0" style="1" hidden="1" customWidth="1"/>
    <col min="13563" max="13563" width="13.85546875" style="1" customWidth="1"/>
    <col min="13564" max="13569" width="0" style="1" hidden="1" customWidth="1"/>
    <col min="13570" max="13573" width="9.140625" style="1"/>
    <col min="13574" max="13574" width="13.5703125" style="1" customWidth="1"/>
    <col min="13575" max="13575" width="9.140625" style="1"/>
    <col min="13576" max="13576" width="11.28515625" style="1" bestFit="1" customWidth="1"/>
    <col min="13577" max="13578" width="9.140625" style="1"/>
    <col min="13579" max="13579" width="13.42578125" style="1" customWidth="1"/>
    <col min="13580" max="13812" width="9.140625" style="1"/>
    <col min="13813" max="13813" width="69.85546875" style="1" customWidth="1"/>
    <col min="13814" max="13814" width="9.7109375" style="1" customWidth="1"/>
    <col min="13815" max="13818" width="0" style="1" hidden="1" customWidth="1"/>
    <col min="13819" max="13819" width="13.85546875" style="1" customWidth="1"/>
    <col min="13820" max="13825" width="0" style="1" hidden="1" customWidth="1"/>
    <col min="13826" max="13829" width="9.140625" style="1"/>
    <col min="13830" max="13830" width="13.5703125" style="1" customWidth="1"/>
    <col min="13831" max="13831" width="9.140625" style="1"/>
    <col min="13832" max="13832" width="11.28515625" style="1" bestFit="1" customWidth="1"/>
    <col min="13833" max="13834" width="9.140625" style="1"/>
    <col min="13835" max="13835" width="13.42578125" style="1" customWidth="1"/>
    <col min="13836" max="14068" width="9.140625" style="1"/>
    <col min="14069" max="14069" width="69.85546875" style="1" customWidth="1"/>
    <col min="14070" max="14070" width="9.7109375" style="1" customWidth="1"/>
    <col min="14071" max="14074" width="0" style="1" hidden="1" customWidth="1"/>
    <col min="14075" max="14075" width="13.85546875" style="1" customWidth="1"/>
    <col min="14076" max="14081" width="0" style="1" hidden="1" customWidth="1"/>
    <col min="14082" max="14085" width="9.140625" style="1"/>
    <col min="14086" max="14086" width="13.5703125" style="1" customWidth="1"/>
    <col min="14087" max="14087" width="9.140625" style="1"/>
    <col min="14088" max="14088" width="11.28515625" style="1" bestFit="1" customWidth="1"/>
    <col min="14089" max="14090" width="9.140625" style="1"/>
    <col min="14091" max="14091" width="13.42578125" style="1" customWidth="1"/>
    <col min="14092" max="14324" width="9.140625" style="1"/>
    <col min="14325" max="14325" width="69.85546875" style="1" customWidth="1"/>
    <col min="14326" max="14326" width="9.7109375" style="1" customWidth="1"/>
    <col min="14327" max="14330" width="0" style="1" hidden="1" customWidth="1"/>
    <col min="14331" max="14331" width="13.85546875" style="1" customWidth="1"/>
    <col min="14332" max="14337" width="0" style="1" hidden="1" customWidth="1"/>
    <col min="14338" max="14341" width="9.140625" style="1"/>
    <col min="14342" max="14342" width="13.5703125" style="1" customWidth="1"/>
    <col min="14343" max="14343" width="9.140625" style="1"/>
    <col min="14344" max="14344" width="11.28515625" style="1" bestFit="1" customWidth="1"/>
    <col min="14345" max="14346" width="9.140625" style="1"/>
    <col min="14347" max="14347" width="13.42578125" style="1" customWidth="1"/>
    <col min="14348" max="14580" width="9.140625" style="1"/>
    <col min="14581" max="14581" width="69.85546875" style="1" customWidth="1"/>
    <col min="14582" max="14582" width="9.7109375" style="1" customWidth="1"/>
    <col min="14583" max="14586" width="0" style="1" hidden="1" customWidth="1"/>
    <col min="14587" max="14587" width="13.85546875" style="1" customWidth="1"/>
    <col min="14588" max="14593" width="0" style="1" hidden="1" customWidth="1"/>
    <col min="14594" max="14597" width="9.140625" style="1"/>
    <col min="14598" max="14598" width="13.5703125" style="1" customWidth="1"/>
    <col min="14599" max="14599" width="9.140625" style="1"/>
    <col min="14600" max="14600" width="11.28515625" style="1" bestFit="1" customWidth="1"/>
    <col min="14601" max="14602" width="9.140625" style="1"/>
    <col min="14603" max="14603" width="13.42578125" style="1" customWidth="1"/>
    <col min="14604" max="14836" width="9.140625" style="1"/>
    <col min="14837" max="14837" width="69.85546875" style="1" customWidth="1"/>
    <col min="14838" max="14838" width="9.7109375" style="1" customWidth="1"/>
    <col min="14839" max="14842" width="0" style="1" hidden="1" customWidth="1"/>
    <col min="14843" max="14843" width="13.85546875" style="1" customWidth="1"/>
    <col min="14844" max="14849" width="0" style="1" hidden="1" customWidth="1"/>
    <col min="14850" max="14853" width="9.140625" style="1"/>
    <col min="14854" max="14854" width="13.5703125" style="1" customWidth="1"/>
    <col min="14855" max="14855" width="9.140625" style="1"/>
    <col min="14856" max="14856" width="11.28515625" style="1" bestFit="1" customWidth="1"/>
    <col min="14857" max="14858" width="9.140625" style="1"/>
    <col min="14859" max="14859" width="13.42578125" style="1" customWidth="1"/>
    <col min="14860" max="15092" width="9.140625" style="1"/>
    <col min="15093" max="15093" width="69.85546875" style="1" customWidth="1"/>
    <col min="15094" max="15094" width="9.7109375" style="1" customWidth="1"/>
    <col min="15095" max="15098" width="0" style="1" hidden="1" customWidth="1"/>
    <col min="15099" max="15099" width="13.85546875" style="1" customWidth="1"/>
    <col min="15100" max="15105" width="0" style="1" hidden="1" customWidth="1"/>
    <col min="15106" max="15109" width="9.140625" style="1"/>
    <col min="15110" max="15110" width="13.5703125" style="1" customWidth="1"/>
    <col min="15111" max="15111" width="9.140625" style="1"/>
    <col min="15112" max="15112" width="11.28515625" style="1" bestFit="1" customWidth="1"/>
    <col min="15113" max="15114" width="9.140625" style="1"/>
    <col min="15115" max="15115" width="13.42578125" style="1" customWidth="1"/>
    <col min="15116" max="15348" width="9.140625" style="1"/>
    <col min="15349" max="15349" width="69.85546875" style="1" customWidth="1"/>
    <col min="15350" max="15350" width="9.7109375" style="1" customWidth="1"/>
    <col min="15351" max="15354" width="0" style="1" hidden="1" customWidth="1"/>
    <col min="15355" max="15355" width="13.85546875" style="1" customWidth="1"/>
    <col min="15356" max="15361" width="0" style="1" hidden="1" customWidth="1"/>
    <col min="15362" max="15365" width="9.140625" style="1"/>
    <col min="15366" max="15366" width="13.5703125" style="1" customWidth="1"/>
    <col min="15367" max="15367" width="9.140625" style="1"/>
    <col min="15368" max="15368" width="11.28515625" style="1" bestFit="1" customWidth="1"/>
    <col min="15369" max="15370" width="9.140625" style="1"/>
    <col min="15371" max="15371" width="13.42578125" style="1" customWidth="1"/>
    <col min="15372" max="15604" width="9.140625" style="1"/>
    <col min="15605" max="15605" width="69.85546875" style="1" customWidth="1"/>
    <col min="15606" max="15606" width="9.7109375" style="1" customWidth="1"/>
    <col min="15607" max="15610" width="0" style="1" hidden="1" customWidth="1"/>
    <col min="15611" max="15611" width="13.85546875" style="1" customWidth="1"/>
    <col min="15612" max="15617" width="0" style="1" hidden="1" customWidth="1"/>
    <col min="15618" max="15621" width="9.140625" style="1"/>
    <col min="15622" max="15622" width="13.5703125" style="1" customWidth="1"/>
    <col min="15623" max="15623" width="9.140625" style="1"/>
    <col min="15624" max="15624" width="11.28515625" style="1" bestFit="1" customWidth="1"/>
    <col min="15625" max="15626" width="9.140625" style="1"/>
    <col min="15627" max="15627" width="13.42578125" style="1" customWidth="1"/>
    <col min="15628" max="15860" width="9.140625" style="1"/>
    <col min="15861" max="15861" width="69.85546875" style="1" customWidth="1"/>
    <col min="15862" max="15862" width="9.7109375" style="1" customWidth="1"/>
    <col min="15863" max="15866" width="0" style="1" hidden="1" customWidth="1"/>
    <col min="15867" max="15867" width="13.85546875" style="1" customWidth="1"/>
    <col min="15868" max="15873" width="0" style="1" hidden="1" customWidth="1"/>
    <col min="15874" max="15877" width="9.140625" style="1"/>
    <col min="15878" max="15878" width="13.5703125" style="1" customWidth="1"/>
    <col min="15879" max="15879" width="9.140625" style="1"/>
    <col min="15880" max="15880" width="11.28515625" style="1" bestFit="1" customWidth="1"/>
    <col min="15881" max="15882" width="9.140625" style="1"/>
    <col min="15883" max="15883" width="13.42578125" style="1" customWidth="1"/>
    <col min="15884" max="16116" width="9.140625" style="1"/>
    <col min="16117" max="16117" width="69.85546875" style="1" customWidth="1"/>
    <col min="16118" max="16118" width="9.7109375" style="1" customWidth="1"/>
    <col min="16119" max="16122" width="0" style="1" hidden="1" customWidth="1"/>
    <col min="16123" max="16123" width="13.85546875" style="1" customWidth="1"/>
    <col min="16124" max="16129" width="0" style="1" hidden="1" customWidth="1"/>
    <col min="16130" max="16133" width="9.140625" style="1"/>
    <col min="16134" max="16134" width="13.5703125" style="1" customWidth="1"/>
    <col min="16135" max="16135" width="9.140625" style="1"/>
    <col min="16136" max="16136" width="11.28515625" style="1" bestFit="1" customWidth="1"/>
    <col min="16137" max="16138" width="9.140625" style="1"/>
    <col min="16139" max="16139" width="13.42578125" style="1" customWidth="1"/>
    <col min="16140" max="16384" width="9.140625" style="1"/>
  </cols>
  <sheetData>
    <row r="1" spans="1:11" x14ac:dyDescent="0.3">
      <c r="D1" s="77" t="s">
        <v>503</v>
      </c>
    </row>
    <row r="2" spans="1:11" x14ac:dyDescent="0.3">
      <c r="D2" s="77" t="s">
        <v>332</v>
      </c>
    </row>
    <row r="3" spans="1:11" x14ac:dyDescent="0.3">
      <c r="D3" s="77" t="s">
        <v>533</v>
      </c>
    </row>
    <row r="5" spans="1:11" x14ac:dyDescent="0.3">
      <c r="A5" s="215" t="s">
        <v>197</v>
      </c>
      <c r="B5" s="215"/>
      <c r="C5" s="215"/>
      <c r="D5" s="215"/>
    </row>
    <row r="6" spans="1:11" x14ac:dyDescent="0.3">
      <c r="A6" s="212" t="s">
        <v>504</v>
      </c>
      <c r="B6" s="212"/>
      <c r="C6" s="212"/>
      <c r="D6" s="212"/>
    </row>
    <row r="7" spans="1:11" x14ac:dyDescent="0.3">
      <c r="A7" s="212" t="s">
        <v>643</v>
      </c>
      <c r="B7" s="212"/>
      <c r="C7" s="212"/>
      <c r="D7" s="212"/>
    </row>
    <row r="8" spans="1:11" s="10" customFormat="1" x14ac:dyDescent="0.3">
      <c r="A8" s="157"/>
      <c r="B8" s="169"/>
      <c r="C8" s="158"/>
      <c r="D8" s="66" t="s">
        <v>434</v>
      </c>
      <c r="E8" s="13"/>
      <c r="F8" s="12"/>
      <c r="G8" s="12"/>
    </row>
    <row r="9" spans="1:11" ht="37.5" x14ac:dyDescent="0.25">
      <c r="A9" s="43" t="s">
        <v>244</v>
      </c>
      <c r="B9" s="43" t="s">
        <v>3</v>
      </c>
      <c r="C9" s="43" t="s">
        <v>476</v>
      </c>
      <c r="D9" s="43" t="s">
        <v>529</v>
      </c>
    </row>
    <row r="10" spans="1:11" ht="39.75" customHeight="1" x14ac:dyDescent="0.25">
      <c r="A10" s="44" t="s">
        <v>419</v>
      </c>
      <c r="B10" s="45" t="s">
        <v>139</v>
      </c>
      <c r="C10" s="89">
        <f>C11+C15+C18+C21+C22+C23</f>
        <v>499850292.08999997</v>
      </c>
      <c r="D10" s="89">
        <f>D11+D15+D18+D21+D22+D23</f>
        <v>521551459.04999995</v>
      </c>
      <c r="E10" s="6"/>
      <c r="F10" s="6">
        <f>'прил 14'!E465</f>
        <v>502079346.33000004</v>
      </c>
      <c r="G10" s="6">
        <f>'прил 14'!F465</f>
        <v>523738299.83999997</v>
      </c>
      <c r="H10" s="4"/>
      <c r="I10" s="2"/>
      <c r="J10" s="2"/>
      <c r="K10" s="4"/>
    </row>
    <row r="11" spans="1:11" ht="35.25" customHeight="1" x14ac:dyDescent="0.35">
      <c r="A11" s="59" t="s">
        <v>452</v>
      </c>
      <c r="B11" s="60" t="s">
        <v>140</v>
      </c>
      <c r="C11" s="102">
        <f>C12+C13+C14</f>
        <v>112206892.95999999</v>
      </c>
      <c r="D11" s="102">
        <f>D12+D13+D14</f>
        <v>117318010.70999999</v>
      </c>
      <c r="E11" s="6"/>
      <c r="F11" s="6">
        <f>C10-F10</f>
        <v>-2229054.2400000691</v>
      </c>
      <c r="G11" s="6">
        <f>D10-G10</f>
        <v>-2186840.7900000215</v>
      </c>
      <c r="H11" s="4"/>
      <c r="I11" s="2"/>
      <c r="J11" s="2"/>
      <c r="K11" s="4"/>
    </row>
    <row r="12" spans="1:11" ht="36" customHeight="1" x14ac:dyDescent="0.25">
      <c r="A12" s="61" t="s">
        <v>203</v>
      </c>
      <c r="B12" s="62" t="s">
        <v>221</v>
      </c>
      <c r="C12" s="87">
        <v>110298213.95999999</v>
      </c>
      <c r="D12" s="87">
        <v>115798708.70999999</v>
      </c>
      <c r="E12" s="6"/>
      <c r="F12" s="6"/>
      <c r="G12" s="6"/>
      <c r="H12" s="4"/>
      <c r="I12" s="2"/>
      <c r="J12" s="2"/>
      <c r="K12" s="4"/>
    </row>
    <row r="13" spans="1:11" ht="37.5" x14ac:dyDescent="0.25">
      <c r="A13" s="61" t="s">
        <v>204</v>
      </c>
      <c r="B13" s="62" t="s">
        <v>223</v>
      </c>
      <c r="C13" s="87">
        <v>242500</v>
      </c>
      <c r="D13" s="87">
        <v>140000</v>
      </c>
      <c r="E13" s="6"/>
      <c r="F13" s="6"/>
      <c r="G13" s="6"/>
      <c r="H13" s="4"/>
      <c r="I13" s="2"/>
      <c r="J13" s="2"/>
      <c r="K13" s="4"/>
    </row>
    <row r="14" spans="1:11" ht="21" customHeight="1" x14ac:dyDescent="0.25">
      <c r="A14" s="63" t="s">
        <v>205</v>
      </c>
      <c r="B14" s="62" t="s">
        <v>236</v>
      </c>
      <c r="C14" s="87">
        <v>1666179</v>
      </c>
      <c r="D14" s="87">
        <v>1379302</v>
      </c>
      <c r="E14" s="6"/>
      <c r="F14" s="6"/>
      <c r="G14" s="6"/>
      <c r="H14" s="4"/>
      <c r="I14" s="2"/>
      <c r="J14" s="2"/>
      <c r="K14" s="4"/>
    </row>
    <row r="15" spans="1:11" ht="37.5" customHeight="1" x14ac:dyDescent="0.25">
      <c r="A15" s="64" t="s">
        <v>453</v>
      </c>
      <c r="B15" s="60" t="s">
        <v>147</v>
      </c>
      <c r="C15" s="102">
        <f>C16+C17</f>
        <v>347617691.27999997</v>
      </c>
      <c r="D15" s="102">
        <f>D16+D17</f>
        <v>363774964.27999997</v>
      </c>
      <c r="E15" s="6"/>
      <c r="F15" s="6"/>
      <c r="G15" s="6"/>
      <c r="H15" s="4"/>
      <c r="I15" s="2"/>
      <c r="J15" s="2"/>
      <c r="K15" s="4"/>
    </row>
    <row r="16" spans="1:11" ht="33.75" customHeight="1" x14ac:dyDescent="0.25">
      <c r="A16" s="61" t="s">
        <v>206</v>
      </c>
      <c r="B16" s="62" t="s">
        <v>224</v>
      </c>
      <c r="C16" s="87">
        <v>347347691.27999997</v>
      </c>
      <c r="D16" s="87">
        <v>363504964.27999997</v>
      </c>
      <c r="E16" s="6"/>
      <c r="F16" s="6"/>
      <c r="G16" s="6"/>
      <c r="H16" s="4"/>
      <c r="I16" s="2"/>
      <c r="J16" s="2"/>
      <c r="K16" s="4"/>
    </row>
    <row r="17" spans="1:11" ht="37.5" x14ac:dyDescent="0.25">
      <c r="A17" s="63" t="s">
        <v>207</v>
      </c>
      <c r="B17" s="62" t="s">
        <v>222</v>
      </c>
      <c r="C17" s="87">
        <v>270000</v>
      </c>
      <c r="D17" s="87">
        <v>270000</v>
      </c>
      <c r="E17" s="6"/>
      <c r="F17" s="6"/>
      <c r="G17" s="6"/>
      <c r="H17" s="4"/>
      <c r="I17" s="2"/>
      <c r="J17" s="2"/>
      <c r="K17" s="4"/>
    </row>
    <row r="18" spans="1:11" ht="38.25" customHeight="1" x14ac:dyDescent="0.25">
      <c r="A18" s="64" t="s">
        <v>425</v>
      </c>
      <c r="B18" s="60" t="s">
        <v>150</v>
      </c>
      <c r="C18" s="102">
        <f>C19+C20</f>
        <v>18276307.850000001</v>
      </c>
      <c r="D18" s="102">
        <f>D19+D20</f>
        <v>18717084.059999999</v>
      </c>
      <c r="E18" s="6"/>
      <c r="F18" s="6"/>
      <c r="G18" s="6"/>
      <c r="H18" s="4"/>
      <c r="I18" s="2"/>
      <c r="J18" s="2"/>
      <c r="K18" s="4"/>
    </row>
    <row r="19" spans="1:11" ht="37.5" x14ac:dyDescent="0.25">
      <c r="A19" s="61" t="s">
        <v>208</v>
      </c>
      <c r="B19" s="62" t="s">
        <v>226</v>
      </c>
      <c r="C19" s="87">
        <v>18180807.850000001</v>
      </c>
      <c r="D19" s="87">
        <v>18621584.059999999</v>
      </c>
      <c r="E19" s="6"/>
      <c r="F19" s="6"/>
      <c r="G19" s="6"/>
      <c r="H19" s="4"/>
      <c r="I19" s="2"/>
      <c r="J19" s="2"/>
      <c r="K19" s="4"/>
    </row>
    <row r="20" spans="1:11" ht="37.5" x14ac:dyDescent="0.25">
      <c r="A20" s="61" t="s">
        <v>209</v>
      </c>
      <c r="B20" s="62" t="s">
        <v>227</v>
      </c>
      <c r="C20" s="87">
        <v>95500</v>
      </c>
      <c r="D20" s="87">
        <v>95500</v>
      </c>
      <c r="E20" s="6"/>
      <c r="F20" s="6"/>
      <c r="G20" s="6"/>
      <c r="H20" s="4"/>
      <c r="I20" s="2"/>
      <c r="J20" s="2"/>
      <c r="K20" s="4"/>
    </row>
    <row r="21" spans="1:11" ht="37.5" x14ac:dyDescent="0.25">
      <c r="A21" s="61" t="s">
        <v>210</v>
      </c>
      <c r="B21" s="62" t="s">
        <v>228</v>
      </c>
      <c r="C21" s="87">
        <v>19189400</v>
      </c>
      <c r="D21" s="87">
        <v>19181400</v>
      </c>
      <c r="E21" s="6"/>
      <c r="F21" s="6"/>
      <c r="G21" s="6"/>
      <c r="H21" s="4"/>
      <c r="I21" s="2"/>
      <c r="J21" s="2"/>
      <c r="K21" s="4"/>
    </row>
    <row r="22" spans="1:11" ht="23.25" customHeight="1" x14ac:dyDescent="0.25">
      <c r="A22" s="61" t="s">
        <v>240</v>
      </c>
      <c r="B22" s="62" t="s">
        <v>239</v>
      </c>
      <c r="C22" s="87">
        <v>100000</v>
      </c>
      <c r="D22" s="87">
        <v>100000</v>
      </c>
      <c r="E22" s="6"/>
      <c r="F22" s="6"/>
      <c r="G22" s="6"/>
      <c r="H22" s="4"/>
      <c r="I22" s="2"/>
      <c r="J22" s="2"/>
      <c r="K22" s="4"/>
    </row>
    <row r="23" spans="1:11" x14ac:dyDescent="0.25">
      <c r="A23" s="73" t="s">
        <v>507</v>
      </c>
      <c r="B23" s="62" t="s">
        <v>508</v>
      </c>
      <c r="C23" s="87">
        <v>2460000</v>
      </c>
      <c r="D23" s="87">
        <v>2460000</v>
      </c>
      <c r="E23" s="6"/>
      <c r="F23" s="6"/>
      <c r="G23" s="6"/>
      <c r="H23" s="4"/>
      <c r="I23" s="2"/>
      <c r="J23" s="2"/>
      <c r="K23" s="4"/>
    </row>
    <row r="24" spans="1:11" ht="39.75" customHeight="1" x14ac:dyDescent="0.25">
      <c r="A24" s="44" t="s">
        <v>454</v>
      </c>
      <c r="B24" s="45" t="s">
        <v>137</v>
      </c>
      <c r="C24" s="89">
        <f>C25+C26+C27+C28</f>
        <v>37959377.670000002</v>
      </c>
      <c r="D24" s="89">
        <f>D25+D26+D27+D28</f>
        <v>43226866.379999995</v>
      </c>
      <c r="E24" s="6"/>
      <c r="F24" s="6">
        <f>'прил 14'!E466</f>
        <v>37959377.670000002</v>
      </c>
      <c r="G24" s="6">
        <f>'прил 14'!F466</f>
        <v>43226866.379999995</v>
      </c>
      <c r="H24" s="4"/>
      <c r="I24" s="2"/>
      <c r="J24" s="2"/>
      <c r="K24" s="4"/>
    </row>
    <row r="25" spans="1:11" ht="18.75" customHeight="1" x14ac:dyDescent="0.25">
      <c r="A25" s="61" t="s">
        <v>211</v>
      </c>
      <c r="B25" s="62" t="s">
        <v>229</v>
      </c>
      <c r="C25" s="87">
        <v>24443948.489999998</v>
      </c>
      <c r="D25" s="87">
        <v>25032386.34</v>
      </c>
      <c r="E25" s="6"/>
      <c r="F25" s="6">
        <f>C24-F24</f>
        <v>0</v>
      </c>
      <c r="G25" s="6">
        <f>D24-G24</f>
        <v>0</v>
      </c>
      <c r="H25" s="4"/>
      <c r="I25" s="2"/>
      <c r="J25" s="2"/>
      <c r="K25" s="4"/>
    </row>
    <row r="26" spans="1:11" ht="36.75" customHeight="1" x14ac:dyDescent="0.25">
      <c r="A26" s="61" t="s">
        <v>208</v>
      </c>
      <c r="B26" s="62" t="s">
        <v>230</v>
      </c>
      <c r="C26" s="87">
        <v>12844429.18</v>
      </c>
      <c r="D26" s="87">
        <v>13155830.039999999</v>
      </c>
      <c r="E26" s="6"/>
      <c r="F26" s="6"/>
      <c r="G26" s="6"/>
      <c r="H26" s="4"/>
      <c r="I26" s="2"/>
      <c r="J26" s="2"/>
      <c r="K26" s="4"/>
    </row>
    <row r="27" spans="1:11" ht="33" customHeight="1" x14ac:dyDescent="0.25">
      <c r="A27" s="61" t="s">
        <v>212</v>
      </c>
      <c r="B27" s="62" t="s">
        <v>231</v>
      </c>
      <c r="C27" s="87">
        <v>671000</v>
      </c>
      <c r="D27" s="87">
        <v>671000</v>
      </c>
      <c r="E27" s="6"/>
      <c r="F27" s="6"/>
      <c r="G27" s="6"/>
      <c r="H27" s="4"/>
      <c r="I27" s="2"/>
      <c r="J27" s="2"/>
      <c r="K27" s="4"/>
    </row>
    <row r="28" spans="1:11" ht="24" customHeight="1" x14ac:dyDescent="0.25">
      <c r="A28" s="162" t="s">
        <v>744</v>
      </c>
      <c r="B28" s="62" t="s">
        <v>745</v>
      </c>
      <c r="C28" s="87">
        <v>0</v>
      </c>
      <c r="D28" s="87">
        <v>4367650</v>
      </c>
      <c r="E28" s="6"/>
      <c r="F28" s="6"/>
      <c r="G28" s="6"/>
      <c r="H28" s="4"/>
      <c r="I28" s="2"/>
      <c r="J28" s="2"/>
      <c r="K28" s="4"/>
    </row>
    <row r="29" spans="1:11" ht="36.75" customHeight="1" x14ac:dyDescent="0.25">
      <c r="A29" s="44" t="s">
        <v>380</v>
      </c>
      <c r="B29" s="45" t="s">
        <v>136</v>
      </c>
      <c r="C29" s="89">
        <f>C30+C31</f>
        <v>470000</v>
      </c>
      <c r="D29" s="89">
        <f>D30+D31</f>
        <v>470000</v>
      </c>
      <c r="E29" s="6"/>
      <c r="F29" s="6">
        <f>'прил 14'!E467</f>
        <v>470000</v>
      </c>
      <c r="G29" s="6">
        <f>'прил 14'!F467</f>
        <v>470000</v>
      </c>
      <c r="H29" s="4"/>
      <c r="I29" s="2"/>
      <c r="J29" s="2"/>
      <c r="K29" s="4"/>
    </row>
    <row r="30" spans="1:11" ht="56.25" x14ac:dyDescent="0.25">
      <c r="A30" s="61" t="s">
        <v>455</v>
      </c>
      <c r="B30" s="62" t="s">
        <v>416</v>
      </c>
      <c r="C30" s="85">
        <v>440000</v>
      </c>
      <c r="D30" s="159">
        <v>440000</v>
      </c>
      <c r="E30" s="6"/>
      <c r="F30" s="6">
        <f>C29-F29</f>
        <v>0</v>
      </c>
      <c r="G30" s="6">
        <f>D29-G29</f>
        <v>0</v>
      </c>
      <c r="H30" s="4"/>
      <c r="I30" s="2"/>
      <c r="J30" s="2"/>
      <c r="K30" s="4"/>
    </row>
    <row r="31" spans="1:11" ht="31.5" customHeight="1" x14ac:dyDescent="0.25">
      <c r="A31" s="61" t="s">
        <v>250</v>
      </c>
      <c r="B31" s="62" t="s">
        <v>248</v>
      </c>
      <c r="C31" s="87">
        <v>30000</v>
      </c>
      <c r="D31" s="159">
        <v>30000</v>
      </c>
      <c r="E31" s="6"/>
      <c r="F31" s="6"/>
      <c r="G31" s="6"/>
      <c r="H31" s="4"/>
      <c r="I31" s="2"/>
      <c r="J31" s="2"/>
      <c r="K31" s="4"/>
    </row>
    <row r="32" spans="1:11" ht="38.25" customHeight="1" x14ac:dyDescent="0.25">
      <c r="A32" s="44" t="s">
        <v>456</v>
      </c>
      <c r="B32" s="45" t="s">
        <v>201</v>
      </c>
      <c r="C32" s="89">
        <f>C33</f>
        <v>661000</v>
      </c>
      <c r="D32" s="89">
        <f>D33</f>
        <v>661000</v>
      </c>
      <c r="E32" s="6"/>
      <c r="F32" s="6">
        <f>'прил 14'!E468</f>
        <v>661000</v>
      </c>
      <c r="G32" s="6">
        <f>'прил 14'!F468</f>
        <v>661000</v>
      </c>
      <c r="H32" s="4"/>
      <c r="I32" s="2"/>
      <c r="J32" s="2"/>
      <c r="K32" s="4"/>
    </row>
    <row r="33" spans="1:11" ht="39" customHeight="1" x14ac:dyDescent="0.25">
      <c r="A33" s="61" t="s">
        <v>214</v>
      </c>
      <c r="B33" s="62" t="s">
        <v>232</v>
      </c>
      <c r="C33" s="87">
        <v>661000</v>
      </c>
      <c r="D33" s="87">
        <v>661000</v>
      </c>
      <c r="E33" s="6"/>
      <c r="F33" s="6">
        <f>C32-F32</f>
        <v>0</v>
      </c>
      <c r="G33" s="6">
        <f>D32-G32</f>
        <v>0</v>
      </c>
      <c r="H33" s="4"/>
      <c r="I33" s="2"/>
      <c r="J33" s="2"/>
      <c r="K33" s="4"/>
    </row>
    <row r="34" spans="1:11" ht="36" customHeight="1" x14ac:dyDescent="0.25">
      <c r="A34" s="44" t="s">
        <v>395</v>
      </c>
      <c r="B34" s="45" t="s">
        <v>130</v>
      </c>
      <c r="C34" s="89">
        <f>C35</f>
        <v>200000</v>
      </c>
      <c r="D34" s="89">
        <f>D35</f>
        <v>200000</v>
      </c>
      <c r="E34" s="6"/>
      <c r="F34" s="6">
        <f>'прил 14'!E469</f>
        <v>200000</v>
      </c>
      <c r="G34" s="6">
        <f>'прил 14'!F469</f>
        <v>200000</v>
      </c>
      <c r="H34" s="4"/>
      <c r="I34" s="2"/>
      <c r="J34" s="2"/>
      <c r="K34" s="4"/>
    </row>
    <row r="35" spans="1:11" ht="37.5" x14ac:dyDescent="0.25">
      <c r="A35" s="63" t="s">
        <v>457</v>
      </c>
      <c r="B35" s="62" t="s">
        <v>447</v>
      </c>
      <c r="C35" s="87">
        <v>200000</v>
      </c>
      <c r="D35" s="87">
        <v>200000</v>
      </c>
      <c r="E35" s="6"/>
      <c r="F35" s="6">
        <f>C34-F34</f>
        <v>0</v>
      </c>
      <c r="G35" s="6">
        <f>D34-G34</f>
        <v>0</v>
      </c>
      <c r="H35" s="4"/>
      <c r="I35" s="2"/>
      <c r="J35" s="2"/>
      <c r="K35" s="4"/>
    </row>
    <row r="36" spans="1:11" ht="39" customHeight="1" x14ac:dyDescent="0.25">
      <c r="A36" s="44" t="s">
        <v>458</v>
      </c>
      <c r="B36" s="45" t="s">
        <v>129</v>
      </c>
      <c r="C36" s="89">
        <f>C37+C38</f>
        <v>18462025</v>
      </c>
      <c r="D36" s="89">
        <f>D37+D38</f>
        <v>18462025</v>
      </c>
      <c r="E36" s="6"/>
      <c r="F36" s="6">
        <f>'прил 14'!E470</f>
        <v>18462025</v>
      </c>
      <c r="G36" s="6">
        <f>'прил 14'!F470</f>
        <v>18462025</v>
      </c>
      <c r="H36" s="4"/>
      <c r="I36" s="2"/>
      <c r="J36" s="2"/>
      <c r="K36" s="4"/>
    </row>
    <row r="37" spans="1:11" ht="39" customHeight="1" x14ac:dyDescent="0.25">
      <c r="A37" s="63" t="s">
        <v>215</v>
      </c>
      <c r="B37" s="62" t="s">
        <v>335</v>
      </c>
      <c r="C37" s="160">
        <v>313385</v>
      </c>
      <c r="D37" s="160">
        <v>313385</v>
      </c>
      <c r="E37" s="6"/>
      <c r="F37" s="6">
        <f>C36-F36</f>
        <v>0</v>
      </c>
      <c r="G37" s="6">
        <f>D36-G36</f>
        <v>0</v>
      </c>
      <c r="H37" s="4"/>
      <c r="I37" s="2"/>
      <c r="J37" s="2"/>
      <c r="K37" s="4"/>
    </row>
    <row r="38" spans="1:11" ht="37.5" x14ac:dyDescent="0.25">
      <c r="A38" s="61" t="s">
        <v>217</v>
      </c>
      <c r="B38" s="62" t="s">
        <v>233</v>
      </c>
      <c r="C38" s="87">
        <v>18148640</v>
      </c>
      <c r="D38" s="87">
        <v>18148640</v>
      </c>
      <c r="E38" s="6"/>
      <c r="F38" s="6"/>
      <c r="G38" s="6"/>
      <c r="H38" s="4"/>
      <c r="I38" s="2"/>
      <c r="J38" s="2"/>
      <c r="K38" s="4"/>
    </row>
    <row r="39" spans="1:11" ht="56.25" x14ac:dyDescent="0.25">
      <c r="A39" s="44" t="s">
        <v>459</v>
      </c>
      <c r="B39" s="45" t="s">
        <v>135</v>
      </c>
      <c r="C39" s="89">
        <f>C40+C41</f>
        <v>2775000</v>
      </c>
      <c r="D39" s="89">
        <f>D40+D41</f>
        <v>2775000</v>
      </c>
      <c r="E39" s="6"/>
      <c r="F39" s="6">
        <f>'прил 14'!E471</f>
        <v>2775000</v>
      </c>
      <c r="G39" s="6">
        <f>'прил 14'!F471</f>
        <v>2775000</v>
      </c>
      <c r="H39" s="4"/>
      <c r="I39" s="2"/>
      <c r="J39" s="2"/>
      <c r="K39" s="4"/>
    </row>
    <row r="40" spans="1:11" ht="37.5" customHeight="1" x14ac:dyDescent="0.25">
      <c r="A40" s="61" t="s">
        <v>218</v>
      </c>
      <c r="B40" s="62" t="s">
        <v>372</v>
      </c>
      <c r="C40" s="87">
        <v>2225000</v>
      </c>
      <c r="D40" s="159">
        <v>2225000</v>
      </c>
      <c r="E40" s="6"/>
      <c r="F40" s="6">
        <f>C39-F39</f>
        <v>0</v>
      </c>
      <c r="G40" s="6">
        <f>D39-G39</f>
        <v>0</v>
      </c>
      <c r="H40" s="4"/>
      <c r="I40" s="2"/>
      <c r="J40" s="2"/>
      <c r="K40" s="4"/>
    </row>
    <row r="41" spans="1:11" ht="18.75" customHeight="1" x14ac:dyDescent="0.25">
      <c r="A41" s="65" t="s">
        <v>220</v>
      </c>
      <c r="B41" s="62" t="s">
        <v>234</v>
      </c>
      <c r="C41" s="87">
        <v>550000</v>
      </c>
      <c r="D41" s="159">
        <v>550000</v>
      </c>
      <c r="E41" s="6"/>
      <c r="F41" s="6"/>
      <c r="G41" s="6"/>
      <c r="H41" s="4"/>
      <c r="I41" s="2"/>
      <c r="J41" s="2"/>
      <c r="K41" s="4"/>
    </row>
    <row r="42" spans="1:11" ht="37.5" customHeight="1" x14ac:dyDescent="0.3">
      <c r="A42" s="123" t="s">
        <v>466</v>
      </c>
      <c r="B42" s="45" t="s">
        <v>132</v>
      </c>
      <c r="C42" s="89">
        <f>C43</f>
        <v>50000</v>
      </c>
      <c r="D42" s="89">
        <f>D43</f>
        <v>50000</v>
      </c>
      <c r="E42" s="6"/>
      <c r="F42" s="6">
        <f>'прил 14'!E472</f>
        <v>50000</v>
      </c>
      <c r="G42" s="6">
        <f>'прил 14'!F472</f>
        <v>50000</v>
      </c>
      <c r="H42" s="4"/>
      <c r="I42" s="2"/>
      <c r="J42" s="2"/>
      <c r="K42" s="4"/>
    </row>
    <row r="43" spans="1:11" x14ac:dyDescent="0.25">
      <c r="A43" s="65" t="s">
        <v>346</v>
      </c>
      <c r="B43" s="62" t="s">
        <v>235</v>
      </c>
      <c r="C43" s="87">
        <v>50000</v>
      </c>
      <c r="D43" s="87">
        <v>50000</v>
      </c>
      <c r="E43" s="6"/>
      <c r="F43" s="6">
        <f>C42-F42</f>
        <v>0</v>
      </c>
      <c r="G43" s="6">
        <f>D42-G42</f>
        <v>0</v>
      </c>
      <c r="H43" s="4"/>
      <c r="I43" s="2"/>
      <c r="J43" s="2"/>
      <c r="K43" s="4"/>
    </row>
    <row r="44" spans="1:11" ht="39.75" customHeight="1" x14ac:dyDescent="0.25">
      <c r="A44" s="44" t="s">
        <v>460</v>
      </c>
      <c r="B44" s="45" t="s">
        <v>398</v>
      </c>
      <c r="C44" s="89">
        <f>C45</f>
        <v>750536.94</v>
      </c>
      <c r="D44" s="89">
        <f>D45</f>
        <v>764472</v>
      </c>
      <c r="E44" s="6"/>
      <c r="F44" s="6">
        <f>'прил 14'!E474</f>
        <v>750536.94</v>
      </c>
      <c r="G44" s="6">
        <f>'прил 14'!F474</f>
        <v>764472</v>
      </c>
      <c r="H44" s="4"/>
      <c r="I44" s="2"/>
      <c r="J44" s="2"/>
      <c r="K44" s="4"/>
    </row>
    <row r="45" spans="1:11" s="76" customFormat="1" ht="36.75" customHeight="1" x14ac:dyDescent="0.25">
      <c r="A45" s="108" t="s">
        <v>461</v>
      </c>
      <c r="B45" s="62" t="s">
        <v>399</v>
      </c>
      <c r="C45" s="87">
        <v>750536.94</v>
      </c>
      <c r="D45" s="87">
        <v>764472</v>
      </c>
      <c r="E45" s="161"/>
      <c r="F45" s="161">
        <f>C44-F44</f>
        <v>0</v>
      </c>
      <c r="G45" s="161">
        <f>D44-G44</f>
        <v>0</v>
      </c>
      <c r="H45" s="75"/>
      <c r="I45" s="74"/>
      <c r="J45" s="74"/>
      <c r="K45" s="75"/>
    </row>
    <row r="46" spans="1:11" ht="39.75" customHeight="1" x14ac:dyDescent="0.3">
      <c r="A46" s="123" t="s">
        <v>467</v>
      </c>
      <c r="B46" s="45" t="s">
        <v>337</v>
      </c>
      <c r="C46" s="89">
        <f>C47</f>
        <v>2492285</v>
      </c>
      <c r="D46" s="89">
        <f>D47</f>
        <v>2462285</v>
      </c>
      <c r="E46" s="6"/>
      <c r="F46" s="6">
        <f>'прил 14'!E475</f>
        <v>2492285</v>
      </c>
      <c r="G46" s="6">
        <f>'прил 14'!F475</f>
        <v>2462285</v>
      </c>
      <c r="H46" s="4"/>
      <c r="I46" s="2"/>
      <c r="J46" s="2"/>
      <c r="K46" s="4"/>
    </row>
    <row r="47" spans="1:11" ht="37.5" x14ac:dyDescent="0.25">
      <c r="A47" s="14" t="s">
        <v>251</v>
      </c>
      <c r="B47" s="62" t="s">
        <v>339</v>
      </c>
      <c r="C47" s="87">
        <v>2492285</v>
      </c>
      <c r="D47" s="159">
        <f>2462285</f>
        <v>2462285</v>
      </c>
      <c r="E47" s="6"/>
      <c r="F47" s="6">
        <f>C46-F46</f>
        <v>0</v>
      </c>
      <c r="G47" s="6">
        <f>D46-G46</f>
        <v>0</v>
      </c>
      <c r="H47" s="4"/>
      <c r="I47" s="2"/>
      <c r="J47" s="2"/>
      <c r="K47" s="4"/>
    </row>
    <row r="48" spans="1:11" ht="56.25" x14ac:dyDescent="0.25">
      <c r="A48" s="109" t="s">
        <v>356</v>
      </c>
      <c r="B48" s="45" t="s">
        <v>357</v>
      </c>
      <c r="C48" s="89">
        <f>C49</f>
        <v>12588000</v>
      </c>
      <c r="D48" s="89">
        <f>D49</f>
        <v>12588000</v>
      </c>
      <c r="E48" s="6"/>
      <c r="F48" s="6">
        <f>'прил 14'!E476</f>
        <v>12588000</v>
      </c>
      <c r="G48" s="6">
        <f>'прил 14'!F476</f>
        <v>12588000</v>
      </c>
      <c r="H48" s="4"/>
      <c r="I48" s="2"/>
      <c r="J48" s="2"/>
      <c r="K48" s="4"/>
    </row>
    <row r="49" spans="1:11" ht="33" customHeight="1" x14ac:dyDescent="0.25">
      <c r="A49" s="65" t="s">
        <v>219</v>
      </c>
      <c r="B49" s="62" t="s">
        <v>359</v>
      </c>
      <c r="C49" s="87">
        <v>12588000</v>
      </c>
      <c r="D49" s="87">
        <v>12588000</v>
      </c>
      <c r="E49" s="6"/>
      <c r="F49" s="6">
        <f>C48-F48</f>
        <v>0</v>
      </c>
      <c r="G49" s="6">
        <f>D48-G48</f>
        <v>0</v>
      </c>
      <c r="H49" s="4"/>
      <c r="I49" s="2"/>
      <c r="J49" s="2"/>
      <c r="K49" s="4"/>
    </row>
    <row r="50" spans="1:11" ht="76.5" customHeight="1" x14ac:dyDescent="0.25">
      <c r="A50" s="44" t="s">
        <v>470</v>
      </c>
      <c r="B50" s="60" t="s">
        <v>385</v>
      </c>
      <c r="C50" s="102">
        <f>C51</f>
        <v>45000</v>
      </c>
      <c r="D50" s="102">
        <f>D51</f>
        <v>45000</v>
      </c>
      <c r="E50" s="6"/>
      <c r="F50" s="6">
        <f>'прил 14'!E477</f>
        <v>45000</v>
      </c>
      <c r="G50" s="6">
        <f>'прил 14'!F477</f>
        <v>45000</v>
      </c>
      <c r="H50" s="4"/>
      <c r="I50" s="2"/>
      <c r="J50" s="2"/>
      <c r="K50" s="4"/>
    </row>
    <row r="51" spans="1:11" ht="36" customHeight="1" x14ac:dyDescent="0.25">
      <c r="A51" s="73" t="s">
        <v>213</v>
      </c>
      <c r="B51" s="62" t="s">
        <v>387</v>
      </c>
      <c r="C51" s="87">
        <v>45000</v>
      </c>
      <c r="D51" s="159">
        <v>45000</v>
      </c>
      <c r="E51" s="6"/>
      <c r="F51" s="6">
        <f>C50-F50</f>
        <v>0</v>
      </c>
      <c r="G51" s="6">
        <f>D50-G50</f>
        <v>0</v>
      </c>
      <c r="H51" s="4"/>
      <c r="I51" s="2"/>
      <c r="J51" s="2"/>
      <c r="K51" s="4"/>
    </row>
    <row r="52" spans="1:11" ht="56.25" x14ac:dyDescent="0.25">
      <c r="A52" s="118" t="s">
        <v>413</v>
      </c>
      <c r="B52" s="45" t="s">
        <v>362</v>
      </c>
      <c r="C52" s="89">
        <f>C53+C54</f>
        <v>620000</v>
      </c>
      <c r="D52" s="89">
        <f>D53+D54</f>
        <v>620000</v>
      </c>
      <c r="E52" s="6"/>
      <c r="F52" s="6">
        <f>'прил 14'!E478</f>
        <v>620000</v>
      </c>
      <c r="G52" s="6">
        <f>'прил 14'!F478</f>
        <v>620000</v>
      </c>
      <c r="H52" s="4"/>
      <c r="I52" s="2"/>
      <c r="J52" s="2"/>
      <c r="K52" s="4"/>
    </row>
    <row r="53" spans="1:11" ht="37.5" x14ac:dyDescent="0.25">
      <c r="A53" s="63" t="s">
        <v>462</v>
      </c>
      <c r="B53" s="62" t="s">
        <v>363</v>
      </c>
      <c r="C53" s="87">
        <v>300000</v>
      </c>
      <c r="D53" s="87">
        <v>300000</v>
      </c>
      <c r="E53" s="6"/>
      <c r="F53" s="6">
        <f>C52-F52</f>
        <v>0</v>
      </c>
      <c r="G53" s="6">
        <f>D52-G52</f>
        <v>0</v>
      </c>
      <c r="H53" s="4"/>
      <c r="I53" s="2"/>
      <c r="J53" s="2"/>
      <c r="K53" s="4"/>
    </row>
    <row r="54" spans="1:11" ht="37.5" x14ac:dyDescent="0.25">
      <c r="A54" s="63" t="s">
        <v>412</v>
      </c>
      <c r="B54" s="62" t="s">
        <v>411</v>
      </c>
      <c r="C54" s="87">
        <v>320000</v>
      </c>
      <c r="D54" s="87">
        <v>320000</v>
      </c>
      <c r="F54" s="5"/>
      <c r="G54" s="6"/>
      <c r="H54" s="4"/>
      <c r="I54" s="4"/>
      <c r="J54" s="4"/>
      <c r="K54" s="4"/>
    </row>
    <row r="55" spans="1:11" ht="38.25" customHeight="1" x14ac:dyDescent="0.25">
      <c r="A55" s="118" t="s">
        <v>404</v>
      </c>
      <c r="B55" s="45" t="s">
        <v>353</v>
      </c>
      <c r="C55" s="89">
        <f>C56</f>
        <v>1640000</v>
      </c>
      <c r="D55" s="89">
        <f>D56</f>
        <v>1640000</v>
      </c>
      <c r="E55" s="6"/>
      <c r="F55" s="6">
        <f>'прил 14'!E479</f>
        <v>1640000</v>
      </c>
      <c r="G55" s="6">
        <f>'[1]прил 14'!F457</f>
        <v>1240000</v>
      </c>
      <c r="H55" s="2"/>
      <c r="I55" s="4"/>
      <c r="J55" s="2"/>
      <c r="K55" s="4"/>
    </row>
    <row r="56" spans="1:11" ht="37.5" x14ac:dyDescent="0.25">
      <c r="A56" s="61" t="s">
        <v>216</v>
      </c>
      <c r="B56" s="62" t="s">
        <v>354</v>
      </c>
      <c r="C56" s="87">
        <v>1640000</v>
      </c>
      <c r="D56" s="87">
        <v>1640000</v>
      </c>
      <c r="E56" s="6"/>
      <c r="F56" s="6">
        <f>C55-F55</f>
        <v>0</v>
      </c>
      <c r="G56" s="6">
        <f>D55-G55</f>
        <v>400000</v>
      </c>
      <c r="H56" s="4"/>
      <c r="I56" s="2"/>
      <c r="J56" s="2"/>
      <c r="K56" s="4"/>
    </row>
    <row r="57" spans="1:11" ht="39" customHeight="1" x14ac:dyDescent="0.25">
      <c r="A57" s="164" t="s">
        <v>515</v>
      </c>
      <c r="B57" s="45" t="s">
        <v>516</v>
      </c>
      <c r="C57" s="89">
        <f>C58</f>
        <v>50000</v>
      </c>
      <c r="D57" s="89">
        <f>D58</f>
        <v>50000</v>
      </c>
      <c r="F57" s="5">
        <f>'прил 14'!E481</f>
        <v>50000</v>
      </c>
      <c r="G57" s="5">
        <f>'прил 14'!F481</f>
        <v>50000</v>
      </c>
    </row>
    <row r="58" spans="1:11" x14ac:dyDescent="0.25">
      <c r="A58" s="165" t="s">
        <v>517</v>
      </c>
      <c r="B58" s="62" t="s">
        <v>518</v>
      </c>
      <c r="C58" s="87">
        <v>50000</v>
      </c>
      <c r="D58" s="87">
        <v>50000</v>
      </c>
      <c r="F58" s="5">
        <f>C57-F57</f>
        <v>0</v>
      </c>
      <c r="G58" s="5">
        <f>D57-G57</f>
        <v>0</v>
      </c>
    </row>
    <row r="59" spans="1:11" ht="36" customHeight="1" x14ac:dyDescent="0.25">
      <c r="A59" s="44" t="s">
        <v>606</v>
      </c>
      <c r="B59" s="45" t="s">
        <v>607</v>
      </c>
      <c r="C59" s="89">
        <f>C60</f>
        <v>6000000</v>
      </c>
      <c r="D59" s="89">
        <f>D60</f>
        <v>6000000</v>
      </c>
      <c r="F59" s="5">
        <f>'прил 14'!E482</f>
        <v>6000000</v>
      </c>
      <c r="G59" s="5">
        <f>'прил 14'!F482</f>
        <v>6000000</v>
      </c>
    </row>
    <row r="60" spans="1:11" ht="37.5" x14ac:dyDescent="0.25">
      <c r="A60" s="79" t="s">
        <v>608</v>
      </c>
      <c r="B60" s="62">
        <v>1895800000</v>
      </c>
      <c r="C60" s="87">
        <v>6000000</v>
      </c>
      <c r="D60" s="87">
        <v>6000000</v>
      </c>
      <c r="F60" s="5">
        <f>C59-F59</f>
        <v>0</v>
      </c>
      <c r="G60" s="5">
        <f>D59-G59</f>
        <v>0</v>
      </c>
    </row>
    <row r="61" spans="1:11" ht="56.25" x14ac:dyDescent="0.25">
      <c r="A61" s="44" t="s">
        <v>616</v>
      </c>
      <c r="B61" s="45" t="s">
        <v>617</v>
      </c>
      <c r="C61" s="89">
        <f>C62+C64</f>
        <v>20359370.300000001</v>
      </c>
      <c r="D61" s="89">
        <f>D62+D64</f>
        <v>600000</v>
      </c>
      <c r="F61" s="5">
        <f>'прил 14'!E483</f>
        <v>20359370.300000001</v>
      </c>
      <c r="G61" s="5">
        <f>'прил 14'!F483</f>
        <v>20359370.300000001</v>
      </c>
    </row>
    <row r="62" spans="1:11" ht="36" customHeight="1" x14ac:dyDescent="0.25">
      <c r="A62" s="200" t="s">
        <v>669</v>
      </c>
      <c r="B62" s="202">
        <v>1910000000</v>
      </c>
      <c r="C62" s="102">
        <f>C63</f>
        <v>7018314.5599999996</v>
      </c>
      <c r="D62" s="102">
        <f>D63</f>
        <v>300000</v>
      </c>
      <c r="F62" s="5"/>
      <c r="G62" s="5"/>
    </row>
    <row r="63" spans="1:11" ht="20.25" customHeight="1" x14ac:dyDescent="0.25">
      <c r="A63" s="201" t="s">
        <v>668</v>
      </c>
      <c r="B63" s="203" t="s">
        <v>671</v>
      </c>
      <c r="C63" s="87">
        <v>7018314.5599999996</v>
      </c>
      <c r="D63" s="87">
        <v>300000</v>
      </c>
      <c r="F63" s="5"/>
      <c r="G63" s="5"/>
    </row>
    <row r="64" spans="1:11" ht="40.5" customHeight="1" x14ac:dyDescent="0.25">
      <c r="A64" s="200" t="s">
        <v>673</v>
      </c>
      <c r="B64" s="202">
        <v>1920000000</v>
      </c>
      <c r="C64" s="102">
        <f>C65</f>
        <v>13341055.74</v>
      </c>
      <c r="D64" s="102">
        <v>300000</v>
      </c>
      <c r="F64" s="5"/>
      <c r="G64" s="5"/>
    </row>
    <row r="65" spans="1:7" ht="37.5" x14ac:dyDescent="0.25">
      <c r="A65" s="61" t="s">
        <v>674</v>
      </c>
      <c r="B65" s="203">
        <v>1925900000</v>
      </c>
      <c r="C65" s="87">
        <v>13341055.74</v>
      </c>
      <c r="D65" s="87">
        <v>300000</v>
      </c>
      <c r="F65" s="5"/>
      <c r="G65" s="5"/>
    </row>
    <row r="66" spans="1:7" x14ac:dyDescent="0.3">
      <c r="A66" s="216" t="s">
        <v>119</v>
      </c>
      <c r="B66" s="216"/>
      <c r="C66" s="103">
        <f>C10+C24+C29+C32+C34+C36+C39+C42+C44+C46+C48+C50+C52+C55+C57</f>
        <v>578613516.70000005</v>
      </c>
      <c r="D66" s="103">
        <f>D10+D24+D29+D32+D34+D36+D39+D42+D44+D46+D48+D50+D52+D55+D57</f>
        <v>605566107.42999995</v>
      </c>
      <c r="F66" s="5" t="e">
        <f>'прил 14'!E533</f>
        <v>#REF!</v>
      </c>
      <c r="G66" s="5" t="e">
        <f>'прил 14'!F533</f>
        <v>#REF!</v>
      </c>
    </row>
    <row r="68" spans="1:7" x14ac:dyDescent="0.3">
      <c r="A68" s="149" t="s">
        <v>52</v>
      </c>
      <c r="D68" s="54"/>
      <c r="E68" s="1"/>
      <c r="F68" s="5" t="e">
        <f>F66-C66</f>
        <v>#REF!</v>
      </c>
      <c r="G68" s="5" t="e">
        <f>G66-D66</f>
        <v>#REF!</v>
      </c>
    </row>
  </sheetData>
  <mergeCells count="4">
    <mergeCell ref="A5:D5"/>
    <mergeCell ref="A6:D6"/>
    <mergeCell ref="A7:D7"/>
    <mergeCell ref="A66:B66"/>
  </mergeCells>
  <pageMargins left="0.70866141732283472" right="0.70866141732283472" top="0.55118110236220474" bottom="0.55118110236220474" header="0.31496062992125984" footer="0.31496062992125984"/>
  <pageSetup paperSize="9" scale="68" orientation="portrait" r:id="rId1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6"/>
  <sheetViews>
    <sheetView view="pageBreakPreview" zoomScale="86" zoomScaleNormal="100" zoomScaleSheetLayoutView="86" workbookViewId="0">
      <selection activeCell="D13" sqref="D13"/>
    </sheetView>
  </sheetViews>
  <sheetFormatPr defaultRowHeight="18.75" x14ac:dyDescent="0.3"/>
  <cols>
    <col min="1" max="1" width="30.28515625" style="15" customWidth="1"/>
    <col min="2" max="2" width="40.42578125" style="15" customWidth="1"/>
    <col min="3" max="4" width="20.140625" style="15" customWidth="1"/>
    <col min="5" max="256" width="9.140625" style="7"/>
    <col min="257" max="257" width="26.85546875" style="7" customWidth="1"/>
    <col min="258" max="258" width="40.42578125" style="7" customWidth="1"/>
    <col min="259" max="259" width="13.5703125" style="7" customWidth="1"/>
    <col min="260" max="512" width="9.140625" style="7"/>
    <col min="513" max="513" width="26.85546875" style="7" customWidth="1"/>
    <col min="514" max="514" width="40.42578125" style="7" customWidth="1"/>
    <col min="515" max="515" width="13.5703125" style="7" customWidth="1"/>
    <col min="516" max="768" width="9.140625" style="7"/>
    <col min="769" max="769" width="26.85546875" style="7" customWidth="1"/>
    <col min="770" max="770" width="40.42578125" style="7" customWidth="1"/>
    <col min="771" max="771" width="13.5703125" style="7" customWidth="1"/>
    <col min="772" max="1024" width="9.140625" style="7"/>
    <col min="1025" max="1025" width="26.85546875" style="7" customWidth="1"/>
    <col min="1026" max="1026" width="40.42578125" style="7" customWidth="1"/>
    <col min="1027" max="1027" width="13.5703125" style="7" customWidth="1"/>
    <col min="1028" max="1280" width="9.140625" style="7"/>
    <col min="1281" max="1281" width="26.85546875" style="7" customWidth="1"/>
    <col min="1282" max="1282" width="40.42578125" style="7" customWidth="1"/>
    <col min="1283" max="1283" width="13.5703125" style="7" customWidth="1"/>
    <col min="1284" max="1536" width="9.140625" style="7"/>
    <col min="1537" max="1537" width="26.85546875" style="7" customWidth="1"/>
    <col min="1538" max="1538" width="40.42578125" style="7" customWidth="1"/>
    <col min="1539" max="1539" width="13.5703125" style="7" customWidth="1"/>
    <col min="1540" max="1792" width="9.140625" style="7"/>
    <col min="1793" max="1793" width="26.85546875" style="7" customWidth="1"/>
    <col min="1794" max="1794" width="40.42578125" style="7" customWidth="1"/>
    <col min="1795" max="1795" width="13.5703125" style="7" customWidth="1"/>
    <col min="1796" max="2048" width="9.140625" style="7"/>
    <col min="2049" max="2049" width="26.85546875" style="7" customWidth="1"/>
    <col min="2050" max="2050" width="40.42578125" style="7" customWidth="1"/>
    <col min="2051" max="2051" width="13.5703125" style="7" customWidth="1"/>
    <col min="2052" max="2304" width="9.140625" style="7"/>
    <col min="2305" max="2305" width="26.85546875" style="7" customWidth="1"/>
    <col min="2306" max="2306" width="40.42578125" style="7" customWidth="1"/>
    <col min="2307" max="2307" width="13.5703125" style="7" customWidth="1"/>
    <col min="2308" max="2560" width="9.140625" style="7"/>
    <col min="2561" max="2561" width="26.85546875" style="7" customWidth="1"/>
    <col min="2562" max="2562" width="40.42578125" style="7" customWidth="1"/>
    <col min="2563" max="2563" width="13.5703125" style="7" customWidth="1"/>
    <col min="2564" max="2816" width="9.140625" style="7"/>
    <col min="2817" max="2817" width="26.85546875" style="7" customWidth="1"/>
    <col min="2818" max="2818" width="40.42578125" style="7" customWidth="1"/>
    <col min="2819" max="2819" width="13.5703125" style="7" customWidth="1"/>
    <col min="2820" max="3072" width="9.140625" style="7"/>
    <col min="3073" max="3073" width="26.85546875" style="7" customWidth="1"/>
    <col min="3074" max="3074" width="40.42578125" style="7" customWidth="1"/>
    <col min="3075" max="3075" width="13.5703125" style="7" customWidth="1"/>
    <col min="3076" max="3328" width="9.140625" style="7"/>
    <col min="3329" max="3329" width="26.85546875" style="7" customWidth="1"/>
    <col min="3330" max="3330" width="40.42578125" style="7" customWidth="1"/>
    <col min="3331" max="3331" width="13.5703125" style="7" customWidth="1"/>
    <col min="3332" max="3584" width="9.140625" style="7"/>
    <col min="3585" max="3585" width="26.85546875" style="7" customWidth="1"/>
    <col min="3586" max="3586" width="40.42578125" style="7" customWidth="1"/>
    <col min="3587" max="3587" width="13.5703125" style="7" customWidth="1"/>
    <col min="3588" max="3840" width="9.140625" style="7"/>
    <col min="3841" max="3841" width="26.85546875" style="7" customWidth="1"/>
    <col min="3842" max="3842" width="40.42578125" style="7" customWidth="1"/>
    <col min="3843" max="3843" width="13.5703125" style="7" customWidth="1"/>
    <col min="3844" max="4096" width="9.140625" style="7"/>
    <col min="4097" max="4097" width="26.85546875" style="7" customWidth="1"/>
    <col min="4098" max="4098" width="40.42578125" style="7" customWidth="1"/>
    <col min="4099" max="4099" width="13.5703125" style="7" customWidth="1"/>
    <col min="4100" max="4352" width="9.140625" style="7"/>
    <col min="4353" max="4353" width="26.85546875" style="7" customWidth="1"/>
    <col min="4354" max="4354" width="40.42578125" style="7" customWidth="1"/>
    <col min="4355" max="4355" width="13.5703125" style="7" customWidth="1"/>
    <col min="4356" max="4608" width="9.140625" style="7"/>
    <col min="4609" max="4609" width="26.85546875" style="7" customWidth="1"/>
    <col min="4610" max="4610" width="40.42578125" style="7" customWidth="1"/>
    <col min="4611" max="4611" width="13.5703125" style="7" customWidth="1"/>
    <col min="4612" max="4864" width="9.140625" style="7"/>
    <col min="4865" max="4865" width="26.85546875" style="7" customWidth="1"/>
    <col min="4866" max="4866" width="40.42578125" style="7" customWidth="1"/>
    <col min="4867" max="4867" width="13.5703125" style="7" customWidth="1"/>
    <col min="4868" max="5120" width="9.140625" style="7"/>
    <col min="5121" max="5121" width="26.85546875" style="7" customWidth="1"/>
    <col min="5122" max="5122" width="40.42578125" style="7" customWidth="1"/>
    <col min="5123" max="5123" width="13.5703125" style="7" customWidth="1"/>
    <col min="5124" max="5376" width="9.140625" style="7"/>
    <col min="5377" max="5377" width="26.85546875" style="7" customWidth="1"/>
    <col min="5378" max="5378" width="40.42578125" style="7" customWidth="1"/>
    <col min="5379" max="5379" width="13.5703125" style="7" customWidth="1"/>
    <col min="5380" max="5632" width="9.140625" style="7"/>
    <col min="5633" max="5633" width="26.85546875" style="7" customWidth="1"/>
    <col min="5634" max="5634" width="40.42578125" style="7" customWidth="1"/>
    <col min="5635" max="5635" width="13.5703125" style="7" customWidth="1"/>
    <col min="5636" max="5888" width="9.140625" style="7"/>
    <col min="5889" max="5889" width="26.85546875" style="7" customWidth="1"/>
    <col min="5890" max="5890" width="40.42578125" style="7" customWidth="1"/>
    <col min="5891" max="5891" width="13.5703125" style="7" customWidth="1"/>
    <col min="5892" max="6144" width="9.140625" style="7"/>
    <col min="6145" max="6145" width="26.85546875" style="7" customWidth="1"/>
    <col min="6146" max="6146" width="40.42578125" style="7" customWidth="1"/>
    <col min="6147" max="6147" width="13.5703125" style="7" customWidth="1"/>
    <col min="6148" max="6400" width="9.140625" style="7"/>
    <col min="6401" max="6401" width="26.85546875" style="7" customWidth="1"/>
    <col min="6402" max="6402" width="40.42578125" style="7" customWidth="1"/>
    <col min="6403" max="6403" width="13.5703125" style="7" customWidth="1"/>
    <col min="6404" max="6656" width="9.140625" style="7"/>
    <col min="6657" max="6657" width="26.85546875" style="7" customWidth="1"/>
    <col min="6658" max="6658" width="40.42578125" style="7" customWidth="1"/>
    <col min="6659" max="6659" width="13.5703125" style="7" customWidth="1"/>
    <col min="6660" max="6912" width="9.140625" style="7"/>
    <col min="6913" max="6913" width="26.85546875" style="7" customWidth="1"/>
    <col min="6914" max="6914" width="40.42578125" style="7" customWidth="1"/>
    <col min="6915" max="6915" width="13.5703125" style="7" customWidth="1"/>
    <col min="6916" max="7168" width="9.140625" style="7"/>
    <col min="7169" max="7169" width="26.85546875" style="7" customWidth="1"/>
    <col min="7170" max="7170" width="40.42578125" style="7" customWidth="1"/>
    <col min="7171" max="7171" width="13.5703125" style="7" customWidth="1"/>
    <col min="7172" max="7424" width="9.140625" style="7"/>
    <col min="7425" max="7425" width="26.85546875" style="7" customWidth="1"/>
    <col min="7426" max="7426" width="40.42578125" style="7" customWidth="1"/>
    <col min="7427" max="7427" width="13.5703125" style="7" customWidth="1"/>
    <col min="7428" max="7680" width="9.140625" style="7"/>
    <col min="7681" max="7681" width="26.85546875" style="7" customWidth="1"/>
    <col min="7682" max="7682" width="40.42578125" style="7" customWidth="1"/>
    <col min="7683" max="7683" width="13.5703125" style="7" customWidth="1"/>
    <col min="7684" max="7936" width="9.140625" style="7"/>
    <col min="7937" max="7937" width="26.85546875" style="7" customWidth="1"/>
    <col min="7938" max="7938" width="40.42578125" style="7" customWidth="1"/>
    <col min="7939" max="7939" width="13.5703125" style="7" customWidth="1"/>
    <col min="7940" max="8192" width="9.140625" style="7"/>
    <col min="8193" max="8193" width="26.85546875" style="7" customWidth="1"/>
    <col min="8194" max="8194" width="40.42578125" style="7" customWidth="1"/>
    <col min="8195" max="8195" width="13.5703125" style="7" customWidth="1"/>
    <col min="8196" max="8448" width="9.140625" style="7"/>
    <col min="8449" max="8449" width="26.85546875" style="7" customWidth="1"/>
    <col min="8450" max="8450" width="40.42578125" style="7" customWidth="1"/>
    <col min="8451" max="8451" width="13.5703125" style="7" customWidth="1"/>
    <col min="8452" max="8704" width="9.140625" style="7"/>
    <col min="8705" max="8705" width="26.85546875" style="7" customWidth="1"/>
    <col min="8706" max="8706" width="40.42578125" style="7" customWidth="1"/>
    <col min="8707" max="8707" width="13.5703125" style="7" customWidth="1"/>
    <col min="8708" max="8960" width="9.140625" style="7"/>
    <col min="8961" max="8961" width="26.85546875" style="7" customWidth="1"/>
    <col min="8962" max="8962" width="40.42578125" style="7" customWidth="1"/>
    <col min="8963" max="8963" width="13.5703125" style="7" customWidth="1"/>
    <col min="8964" max="9216" width="9.140625" style="7"/>
    <col min="9217" max="9217" width="26.85546875" style="7" customWidth="1"/>
    <col min="9218" max="9218" width="40.42578125" style="7" customWidth="1"/>
    <col min="9219" max="9219" width="13.5703125" style="7" customWidth="1"/>
    <col min="9220" max="9472" width="9.140625" style="7"/>
    <col min="9473" max="9473" width="26.85546875" style="7" customWidth="1"/>
    <col min="9474" max="9474" width="40.42578125" style="7" customWidth="1"/>
    <col min="9475" max="9475" width="13.5703125" style="7" customWidth="1"/>
    <col min="9476" max="9728" width="9.140625" style="7"/>
    <col min="9729" max="9729" width="26.85546875" style="7" customWidth="1"/>
    <col min="9730" max="9730" width="40.42578125" style="7" customWidth="1"/>
    <col min="9731" max="9731" width="13.5703125" style="7" customWidth="1"/>
    <col min="9732" max="9984" width="9.140625" style="7"/>
    <col min="9985" max="9985" width="26.85546875" style="7" customWidth="1"/>
    <col min="9986" max="9986" width="40.42578125" style="7" customWidth="1"/>
    <col min="9987" max="9987" width="13.5703125" style="7" customWidth="1"/>
    <col min="9988" max="10240" width="9.140625" style="7"/>
    <col min="10241" max="10241" width="26.85546875" style="7" customWidth="1"/>
    <col min="10242" max="10242" width="40.42578125" style="7" customWidth="1"/>
    <col min="10243" max="10243" width="13.5703125" style="7" customWidth="1"/>
    <col min="10244" max="10496" width="9.140625" style="7"/>
    <col min="10497" max="10497" width="26.85546875" style="7" customWidth="1"/>
    <col min="10498" max="10498" width="40.42578125" style="7" customWidth="1"/>
    <col min="10499" max="10499" width="13.5703125" style="7" customWidth="1"/>
    <col min="10500" max="10752" width="9.140625" style="7"/>
    <col min="10753" max="10753" width="26.85546875" style="7" customWidth="1"/>
    <col min="10754" max="10754" width="40.42578125" style="7" customWidth="1"/>
    <col min="10755" max="10755" width="13.5703125" style="7" customWidth="1"/>
    <col min="10756" max="11008" width="9.140625" style="7"/>
    <col min="11009" max="11009" width="26.85546875" style="7" customWidth="1"/>
    <col min="11010" max="11010" width="40.42578125" style="7" customWidth="1"/>
    <col min="11011" max="11011" width="13.5703125" style="7" customWidth="1"/>
    <col min="11012" max="11264" width="9.140625" style="7"/>
    <col min="11265" max="11265" width="26.85546875" style="7" customWidth="1"/>
    <col min="11266" max="11266" width="40.42578125" style="7" customWidth="1"/>
    <col min="11267" max="11267" width="13.5703125" style="7" customWidth="1"/>
    <col min="11268" max="11520" width="9.140625" style="7"/>
    <col min="11521" max="11521" width="26.85546875" style="7" customWidth="1"/>
    <col min="11522" max="11522" width="40.42578125" style="7" customWidth="1"/>
    <col min="11523" max="11523" width="13.5703125" style="7" customWidth="1"/>
    <col min="11524" max="11776" width="9.140625" style="7"/>
    <col min="11777" max="11777" width="26.85546875" style="7" customWidth="1"/>
    <col min="11778" max="11778" width="40.42578125" style="7" customWidth="1"/>
    <col min="11779" max="11779" width="13.5703125" style="7" customWidth="1"/>
    <col min="11780" max="12032" width="9.140625" style="7"/>
    <col min="12033" max="12033" width="26.85546875" style="7" customWidth="1"/>
    <col min="12034" max="12034" width="40.42578125" style="7" customWidth="1"/>
    <col min="12035" max="12035" width="13.5703125" style="7" customWidth="1"/>
    <col min="12036" max="12288" width="9.140625" style="7"/>
    <col min="12289" max="12289" width="26.85546875" style="7" customWidth="1"/>
    <col min="12290" max="12290" width="40.42578125" style="7" customWidth="1"/>
    <col min="12291" max="12291" width="13.5703125" style="7" customWidth="1"/>
    <col min="12292" max="12544" width="9.140625" style="7"/>
    <col min="12545" max="12545" width="26.85546875" style="7" customWidth="1"/>
    <col min="12546" max="12546" width="40.42578125" style="7" customWidth="1"/>
    <col min="12547" max="12547" width="13.5703125" style="7" customWidth="1"/>
    <col min="12548" max="12800" width="9.140625" style="7"/>
    <col min="12801" max="12801" width="26.85546875" style="7" customWidth="1"/>
    <col min="12802" max="12802" width="40.42578125" style="7" customWidth="1"/>
    <col min="12803" max="12803" width="13.5703125" style="7" customWidth="1"/>
    <col min="12804" max="13056" width="9.140625" style="7"/>
    <col min="13057" max="13057" width="26.85546875" style="7" customWidth="1"/>
    <col min="13058" max="13058" width="40.42578125" style="7" customWidth="1"/>
    <col min="13059" max="13059" width="13.5703125" style="7" customWidth="1"/>
    <col min="13060" max="13312" width="9.140625" style="7"/>
    <col min="13313" max="13313" width="26.85546875" style="7" customWidth="1"/>
    <col min="13314" max="13314" width="40.42578125" style="7" customWidth="1"/>
    <col min="13315" max="13315" width="13.5703125" style="7" customWidth="1"/>
    <col min="13316" max="13568" width="9.140625" style="7"/>
    <col min="13569" max="13569" width="26.85546875" style="7" customWidth="1"/>
    <col min="13570" max="13570" width="40.42578125" style="7" customWidth="1"/>
    <col min="13571" max="13571" width="13.5703125" style="7" customWidth="1"/>
    <col min="13572" max="13824" width="9.140625" style="7"/>
    <col min="13825" max="13825" width="26.85546875" style="7" customWidth="1"/>
    <col min="13826" max="13826" width="40.42578125" style="7" customWidth="1"/>
    <col min="13827" max="13827" width="13.5703125" style="7" customWidth="1"/>
    <col min="13828" max="14080" width="9.140625" style="7"/>
    <col min="14081" max="14081" width="26.85546875" style="7" customWidth="1"/>
    <col min="14082" max="14082" width="40.42578125" style="7" customWidth="1"/>
    <col min="14083" max="14083" width="13.5703125" style="7" customWidth="1"/>
    <col min="14084" max="14336" width="9.140625" style="7"/>
    <col min="14337" max="14337" width="26.85546875" style="7" customWidth="1"/>
    <col min="14338" max="14338" width="40.42578125" style="7" customWidth="1"/>
    <col min="14339" max="14339" width="13.5703125" style="7" customWidth="1"/>
    <col min="14340" max="14592" width="9.140625" style="7"/>
    <col min="14593" max="14593" width="26.85546875" style="7" customWidth="1"/>
    <col min="14594" max="14594" width="40.42578125" style="7" customWidth="1"/>
    <col min="14595" max="14595" width="13.5703125" style="7" customWidth="1"/>
    <col min="14596" max="14848" width="9.140625" style="7"/>
    <col min="14849" max="14849" width="26.85546875" style="7" customWidth="1"/>
    <col min="14850" max="14850" width="40.42578125" style="7" customWidth="1"/>
    <col min="14851" max="14851" width="13.5703125" style="7" customWidth="1"/>
    <col min="14852" max="15104" width="9.140625" style="7"/>
    <col min="15105" max="15105" width="26.85546875" style="7" customWidth="1"/>
    <col min="15106" max="15106" width="40.42578125" style="7" customWidth="1"/>
    <col min="15107" max="15107" width="13.5703125" style="7" customWidth="1"/>
    <col min="15108" max="15360" width="9.140625" style="7"/>
    <col min="15361" max="15361" width="26.85546875" style="7" customWidth="1"/>
    <col min="15362" max="15362" width="40.42578125" style="7" customWidth="1"/>
    <col min="15363" max="15363" width="13.5703125" style="7" customWidth="1"/>
    <col min="15364" max="15616" width="9.140625" style="7"/>
    <col min="15617" max="15617" width="26.85546875" style="7" customWidth="1"/>
    <col min="15618" max="15618" width="40.42578125" style="7" customWidth="1"/>
    <col min="15619" max="15619" width="13.5703125" style="7" customWidth="1"/>
    <col min="15620" max="15872" width="9.140625" style="7"/>
    <col min="15873" max="15873" width="26.85546875" style="7" customWidth="1"/>
    <col min="15874" max="15874" width="40.42578125" style="7" customWidth="1"/>
    <col min="15875" max="15875" width="13.5703125" style="7" customWidth="1"/>
    <col min="15876" max="16128" width="9.140625" style="7"/>
    <col min="16129" max="16129" width="26.85546875" style="7" customWidth="1"/>
    <col min="16130" max="16130" width="40.42578125" style="7" customWidth="1"/>
    <col min="16131" max="16131" width="13.5703125" style="7" customWidth="1"/>
    <col min="16132" max="16384" width="9.140625" style="7"/>
  </cols>
  <sheetData>
    <row r="1" spans="1:8" x14ac:dyDescent="0.3">
      <c r="D1" s="77" t="s">
        <v>277</v>
      </c>
    </row>
    <row r="2" spans="1:8" x14ac:dyDescent="0.3">
      <c r="D2" s="77" t="s">
        <v>332</v>
      </c>
    </row>
    <row r="3" spans="1:8" x14ac:dyDescent="0.3">
      <c r="D3" s="77" t="s">
        <v>533</v>
      </c>
    </row>
    <row r="4" spans="1:8" x14ac:dyDescent="0.3">
      <c r="D4" s="77"/>
    </row>
    <row r="5" spans="1:8" s="8" customFormat="1" ht="23.25" customHeight="1" x14ac:dyDescent="0.25">
      <c r="A5" s="206" t="s">
        <v>158</v>
      </c>
      <c r="B5" s="206"/>
      <c r="C5" s="206"/>
      <c r="D5" s="206"/>
    </row>
    <row r="6" spans="1:8" ht="28.5" customHeight="1" x14ac:dyDescent="0.25">
      <c r="A6" s="205" t="s">
        <v>661</v>
      </c>
      <c r="B6" s="205"/>
      <c r="C6" s="205"/>
      <c r="D6" s="205"/>
    </row>
    <row r="7" spans="1:8" ht="28.5" customHeight="1" x14ac:dyDescent="0.25">
      <c r="A7" s="205" t="s">
        <v>662</v>
      </c>
      <c r="B7" s="205"/>
      <c r="C7" s="205"/>
      <c r="D7" s="205"/>
    </row>
    <row r="8" spans="1:8" ht="23.25" customHeight="1" x14ac:dyDescent="0.3">
      <c r="A8" s="77"/>
      <c r="D8" s="77" t="s">
        <v>434</v>
      </c>
    </row>
    <row r="9" spans="1:8" ht="62.25" customHeight="1" x14ac:dyDescent="0.25">
      <c r="A9" s="170" t="s">
        <v>160</v>
      </c>
      <c r="B9" s="170" t="s">
        <v>161</v>
      </c>
      <c r="C9" s="170" t="s">
        <v>476</v>
      </c>
      <c r="D9" s="170" t="s">
        <v>529</v>
      </c>
    </row>
    <row r="10" spans="1:8" ht="46.5" customHeight="1" x14ac:dyDescent="0.3">
      <c r="A10" s="18" t="s">
        <v>162</v>
      </c>
      <c r="B10" s="19" t="s">
        <v>163</v>
      </c>
      <c r="C10" s="97">
        <f>C11+C12</f>
        <v>0</v>
      </c>
      <c r="D10" s="97">
        <f>D11+D12</f>
        <v>0</v>
      </c>
      <c r="H10" s="7" t="s">
        <v>52</v>
      </c>
    </row>
    <row r="11" spans="1:8" ht="58.5" customHeight="1" x14ac:dyDescent="0.3">
      <c r="A11" s="18" t="s">
        <v>656</v>
      </c>
      <c r="B11" s="19" t="s">
        <v>657</v>
      </c>
      <c r="C11" s="98">
        <v>-735605353.96000004</v>
      </c>
      <c r="D11" s="124">
        <v>-770437001.39999998</v>
      </c>
    </row>
    <row r="12" spans="1:8" ht="58.5" customHeight="1" x14ac:dyDescent="0.3">
      <c r="A12" s="18" t="s">
        <v>658</v>
      </c>
      <c r="B12" s="19" t="s">
        <v>655</v>
      </c>
      <c r="C12" s="98">
        <v>735605353.96000004</v>
      </c>
      <c r="D12" s="124">
        <v>770437001.39999998</v>
      </c>
    </row>
    <row r="13" spans="1:8" ht="24.75" customHeight="1" x14ac:dyDescent="0.3">
      <c r="A13" s="18"/>
      <c r="B13" s="20" t="s">
        <v>164</v>
      </c>
      <c r="C13" s="121">
        <f>C10</f>
        <v>0</v>
      </c>
      <c r="D13" s="121">
        <f>D10</f>
        <v>0</v>
      </c>
    </row>
    <row r="14" spans="1:8" ht="51" customHeight="1" x14ac:dyDescent="0.3">
      <c r="A14" s="21"/>
      <c r="B14" s="21"/>
      <c r="C14" s="21"/>
    </row>
    <row r="15" spans="1:8" ht="51" customHeight="1" x14ac:dyDescent="0.3">
      <c r="A15" s="21"/>
      <c r="B15" s="21"/>
      <c r="C15" s="21"/>
    </row>
    <row r="16" spans="1:8" ht="51" customHeight="1" x14ac:dyDescent="0.3">
      <c r="A16" s="21"/>
      <c r="B16" s="21"/>
      <c r="C16" s="21"/>
    </row>
    <row r="17" spans="1:3" ht="51" customHeight="1" x14ac:dyDescent="0.3">
      <c r="A17" s="21"/>
      <c r="B17" s="21"/>
      <c r="C17" s="21"/>
    </row>
    <row r="18" spans="1:3" ht="51" customHeight="1" x14ac:dyDescent="0.3">
      <c r="A18" s="21"/>
      <c r="B18" s="21"/>
      <c r="C18" s="21"/>
    </row>
    <row r="19" spans="1:3" ht="51" customHeight="1" x14ac:dyDescent="0.3">
      <c r="A19" s="21"/>
      <c r="B19" s="21"/>
      <c r="C19" s="21"/>
    </row>
    <row r="20" spans="1:3" ht="51" customHeight="1" x14ac:dyDescent="0.3">
      <c r="A20" s="21"/>
      <c r="B20" s="21"/>
      <c r="C20" s="21"/>
    </row>
    <row r="21" spans="1:3" ht="51" customHeight="1" x14ac:dyDescent="0.3">
      <c r="A21" s="21"/>
      <c r="B21" s="21"/>
      <c r="C21" s="21"/>
    </row>
    <row r="22" spans="1:3" ht="51" customHeight="1" x14ac:dyDescent="0.3">
      <c r="A22" s="21"/>
      <c r="B22" s="21"/>
      <c r="C22" s="21"/>
    </row>
    <row r="23" spans="1:3" ht="51" customHeight="1" x14ac:dyDescent="0.3">
      <c r="A23" s="21"/>
      <c r="B23" s="21"/>
      <c r="C23" s="21"/>
    </row>
    <row r="24" spans="1:3" ht="51" customHeight="1" x14ac:dyDescent="0.3">
      <c r="A24" s="21"/>
      <c r="B24" s="21"/>
      <c r="C24" s="21"/>
    </row>
    <row r="25" spans="1:3" ht="51" customHeight="1" x14ac:dyDescent="0.3">
      <c r="A25" s="21"/>
      <c r="B25" s="21"/>
      <c r="C25" s="21"/>
    </row>
    <row r="26" spans="1:3" ht="51" customHeight="1" x14ac:dyDescent="0.3">
      <c r="A26" s="21"/>
      <c r="B26" s="21"/>
      <c r="C26" s="21"/>
    </row>
    <row r="27" spans="1:3" ht="51" customHeight="1" x14ac:dyDescent="0.3">
      <c r="A27" s="21"/>
      <c r="B27" s="21"/>
      <c r="C27" s="21"/>
    </row>
    <row r="28" spans="1:3" ht="51" customHeight="1" x14ac:dyDescent="0.3">
      <c r="A28" s="21"/>
      <c r="B28" s="21"/>
      <c r="C28" s="21"/>
    </row>
    <row r="29" spans="1:3" ht="51" customHeight="1" x14ac:dyDescent="0.3">
      <c r="A29" s="21"/>
      <c r="B29" s="21"/>
      <c r="C29" s="21"/>
    </row>
    <row r="30" spans="1:3" ht="51" customHeight="1" x14ac:dyDescent="0.3">
      <c r="A30" s="21"/>
      <c r="B30" s="21"/>
      <c r="C30" s="21"/>
    </row>
    <row r="31" spans="1:3" ht="51" customHeight="1" x14ac:dyDescent="0.3">
      <c r="A31" s="21"/>
      <c r="B31" s="21"/>
      <c r="C31" s="21"/>
    </row>
    <row r="32" spans="1:3" ht="51" customHeight="1" x14ac:dyDescent="0.3">
      <c r="A32" s="21"/>
      <c r="B32" s="21"/>
      <c r="C32" s="21"/>
    </row>
    <row r="33" spans="1:3" ht="51" customHeight="1" x14ac:dyDescent="0.3">
      <c r="A33" s="21"/>
      <c r="B33" s="21"/>
      <c r="C33" s="21"/>
    </row>
    <row r="34" spans="1:3" ht="51" customHeight="1" x14ac:dyDescent="0.3">
      <c r="A34" s="21"/>
      <c r="B34" s="21"/>
      <c r="C34" s="21"/>
    </row>
    <row r="35" spans="1:3" ht="51" customHeight="1" x14ac:dyDescent="0.3">
      <c r="A35" s="21"/>
      <c r="B35" s="21"/>
      <c r="C35" s="21"/>
    </row>
    <row r="36" spans="1:3" ht="51" customHeight="1" x14ac:dyDescent="0.3">
      <c r="A36" s="21"/>
      <c r="B36" s="21"/>
      <c r="C36" s="21"/>
    </row>
    <row r="37" spans="1:3" ht="51" customHeight="1" x14ac:dyDescent="0.3">
      <c r="A37" s="21"/>
      <c r="B37" s="21"/>
      <c r="C37" s="21"/>
    </row>
    <row r="38" spans="1:3" ht="51" customHeight="1" x14ac:dyDescent="0.3">
      <c r="A38" s="21"/>
      <c r="B38" s="21"/>
      <c r="C38" s="21"/>
    </row>
    <row r="39" spans="1:3" ht="51" customHeight="1" x14ac:dyDescent="0.3">
      <c r="A39" s="21"/>
      <c r="B39" s="21"/>
      <c r="C39" s="21"/>
    </row>
    <row r="40" spans="1:3" ht="51" customHeight="1" x14ac:dyDescent="0.3">
      <c r="A40" s="21"/>
      <c r="B40" s="21"/>
      <c r="C40" s="21"/>
    </row>
    <row r="41" spans="1:3" ht="51" customHeight="1" x14ac:dyDescent="0.3">
      <c r="A41" s="21"/>
      <c r="B41" s="21"/>
      <c r="C41" s="21"/>
    </row>
    <row r="42" spans="1:3" ht="51" customHeight="1" x14ac:dyDescent="0.3">
      <c r="A42" s="21"/>
      <c r="B42" s="21"/>
      <c r="C42" s="21"/>
    </row>
    <row r="43" spans="1:3" ht="51" customHeight="1" x14ac:dyDescent="0.3">
      <c r="A43" s="21"/>
      <c r="B43" s="21"/>
      <c r="C43" s="21"/>
    </row>
    <row r="44" spans="1:3" ht="51" customHeight="1" x14ac:dyDescent="0.3">
      <c r="A44" s="21"/>
      <c r="B44" s="21"/>
      <c r="C44" s="21"/>
    </row>
    <row r="45" spans="1:3" ht="51" customHeight="1" x14ac:dyDescent="0.3">
      <c r="A45" s="21"/>
      <c r="B45" s="21"/>
      <c r="C45" s="21"/>
    </row>
    <row r="46" spans="1:3" ht="51" customHeight="1" x14ac:dyDescent="0.3">
      <c r="A46" s="21"/>
      <c r="B46" s="21"/>
      <c r="C46" s="21"/>
    </row>
    <row r="47" spans="1:3" ht="51" customHeight="1" x14ac:dyDescent="0.3">
      <c r="A47" s="21"/>
      <c r="B47" s="21"/>
      <c r="C47" s="21"/>
    </row>
    <row r="48" spans="1:3" ht="51" customHeight="1" x14ac:dyDescent="0.3">
      <c r="A48" s="21"/>
      <c r="B48" s="21"/>
      <c r="C48" s="21"/>
    </row>
    <row r="49" spans="1:3" ht="51" customHeight="1" x14ac:dyDescent="0.3">
      <c r="A49" s="21"/>
      <c r="B49" s="21"/>
      <c r="C49" s="21"/>
    </row>
    <row r="50" spans="1:3" ht="51" customHeight="1" x14ac:dyDescent="0.3">
      <c r="A50" s="21"/>
      <c r="B50" s="21"/>
      <c r="C50" s="21"/>
    </row>
    <row r="51" spans="1:3" ht="51" customHeight="1" x14ac:dyDescent="0.3">
      <c r="A51" s="21"/>
      <c r="B51" s="21"/>
      <c r="C51" s="21"/>
    </row>
    <row r="52" spans="1:3" ht="51" customHeight="1" x14ac:dyDescent="0.3">
      <c r="A52" s="21"/>
      <c r="B52" s="21"/>
      <c r="C52" s="21"/>
    </row>
    <row r="53" spans="1:3" ht="51" customHeight="1" x14ac:dyDescent="0.3">
      <c r="A53" s="21"/>
      <c r="B53" s="21"/>
      <c r="C53" s="21"/>
    </row>
    <row r="54" spans="1:3" ht="51" customHeight="1" x14ac:dyDescent="0.3">
      <c r="A54" s="21"/>
      <c r="B54" s="21"/>
      <c r="C54" s="21"/>
    </row>
    <row r="55" spans="1:3" ht="51" customHeight="1" x14ac:dyDescent="0.3">
      <c r="A55" s="21"/>
      <c r="B55" s="21"/>
      <c r="C55" s="21"/>
    </row>
    <row r="56" spans="1:3" ht="51" customHeight="1" x14ac:dyDescent="0.3">
      <c r="A56" s="21"/>
      <c r="B56" s="21"/>
      <c r="C56" s="21"/>
    </row>
    <row r="57" spans="1:3" ht="51" customHeight="1" x14ac:dyDescent="0.3">
      <c r="A57" s="21"/>
      <c r="B57" s="21"/>
      <c r="C57" s="21"/>
    </row>
    <row r="58" spans="1:3" ht="51" customHeight="1" x14ac:dyDescent="0.3">
      <c r="A58" s="21"/>
      <c r="B58" s="21"/>
      <c r="C58" s="21"/>
    </row>
    <row r="59" spans="1:3" ht="51" customHeight="1" x14ac:dyDescent="0.3">
      <c r="A59" s="21"/>
      <c r="B59" s="21"/>
      <c r="C59" s="21"/>
    </row>
    <row r="60" spans="1:3" ht="51" customHeight="1" x14ac:dyDescent="0.3">
      <c r="A60" s="21"/>
      <c r="B60" s="21"/>
      <c r="C60" s="21"/>
    </row>
    <row r="61" spans="1:3" ht="51" customHeight="1" x14ac:dyDescent="0.3">
      <c r="A61" s="21"/>
      <c r="B61" s="21"/>
      <c r="C61" s="21"/>
    </row>
    <row r="62" spans="1:3" ht="51" customHeight="1" x14ac:dyDescent="0.3">
      <c r="A62" s="21"/>
      <c r="B62" s="21"/>
      <c r="C62" s="21"/>
    </row>
    <row r="63" spans="1:3" ht="51" customHeight="1" x14ac:dyDescent="0.3">
      <c r="A63" s="21"/>
      <c r="B63" s="21"/>
      <c r="C63" s="21"/>
    </row>
    <row r="64" spans="1:3" ht="51" customHeight="1" x14ac:dyDescent="0.3">
      <c r="A64" s="21"/>
      <c r="B64" s="21"/>
      <c r="C64" s="21"/>
    </row>
    <row r="65" spans="1:3" ht="51" customHeight="1" x14ac:dyDescent="0.3">
      <c r="A65" s="21"/>
      <c r="B65" s="21"/>
      <c r="C65" s="21"/>
    </row>
    <row r="66" spans="1:3" ht="51" customHeight="1" x14ac:dyDescent="0.3">
      <c r="A66" s="21"/>
      <c r="B66" s="21"/>
      <c r="C66" s="21"/>
    </row>
    <row r="67" spans="1:3" ht="51" customHeight="1" x14ac:dyDescent="0.3">
      <c r="A67" s="21"/>
      <c r="B67" s="21"/>
      <c r="C67" s="21"/>
    </row>
    <row r="68" spans="1:3" ht="51" customHeight="1" x14ac:dyDescent="0.3">
      <c r="A68" s="21"/>
      <c r="B68" s="21"/>
      <c r="C68" s="21"/>
    </row>
    <row r="69" spans="1:3" ht="51" customHeight="1" x14ac:dyDescent="0.3">
      <c r="A69" s="21"/>
      <c r="B69" s="21"/>
      <c r="C69" s="21"/>
    </row>
    <row r="70" spans="1:3" ht="51" customHeight="1" x14ac:dyDescent="0.3">
      <c r="A70" s="21"/>
      <c r="B70" s="21"/>
      <c r="C70" s="21"/>
    </row>
    <row r="71" spans="1:3" ht="51" customHeight="1" x14ac:dyDescent="0.3">
      <c r="A71" s="21"/>
      <c r="B71" s="21"/>
      <c r="C71" s="21"/>
    </row>
    <row r="72" spans="1:3" ht="51" customHeight="1" x14ac:dyDescent="0.3">
      <c r="A72" s="21"/>
      <c r="B72" s="21"/>
      <c r="C72" s="21"/>
    </row>
    <row r="73" spans="1:3" ht="51" customHeight="1" x14ac:dyDescent="0.3">
      <c r="A73" s="21"/>
      <c r="B73" s="21"/>
      <c r="C73" s="21"/>
    </row>
    <row r="74" spans="1:3" ht="51" customHeight="1" x14ac:dyDescent="0.3">
      <c r="A74" s="21"/>
      <c r="B74" s="21"/>
      <c r="C74" s="21"/>
    </row>
    <row r="75" spans="1:3" ht="51" customHeight="1" x14ac:dyDescent="0.3">
      <c r="A75" s="21"/>
      <c r="B75" s="21"/>
      <c r="C75" s="21"/>
    </row>
    <row r="76" spans="1:3" ht="51" customHeight="1" x14ac:dyDescent="0.3">
      <c r="A76" s="21"/>
      <c r="B76" s="21"/>
      <c r="C76" s="21"/>
    </row>
    <row r="77" spans="1:3" ht="51" customHeight="1" x14ac:dyDescent="0.3">
      <c r="A77" s="21"/>
      <c r="B77" s="21"/>
      <c r="C77" s="21"/>
    </row>
    <row r="78" spans="1:3" ht="51" customHeight="1" x14ac:dyDescent="0.3">
      <c r="A78" s="21"/>
      <c r="B78" s="21"/>
      <c r="C78" s="21"/>
    </row>
    <row r="79" spans="1:3" ht="51" customHeight="1" x14ac:dyDescent="0.3">
      <c r="A79" s="21"/>
      <c r="B79" s="21"/>
      <c r="C79" s="21"/>
    </row>
    <row r="80" spans="1:3" ht="51" customHeight="1" x14ac:dyDescent="0.3">
      <c r="A80" s="21"/>
      <c r="B80" s="21"/>
      <c r="C80" s="21"/>
    </row>
    <row r="81" spans="1:3" ht="51" customHeight="1" x14ac:dyDescent="0.3">
      <c r="A81" s="21"/>
      <c r="B81" s="21"/>
      <c r="C81" s="21"/>
    </row>
    <row r="82" spans="1:3" ht="51" customHeight="1" x14ac:dyDescent="0.3">
      <c r="A82" s="21"/>
      <c r="B82" s="21"/>
      <c r="C82" s="21"/>
    </row>
    <row r="83" spans="1:3" ht="51" customHeight="1" x14ac:dyDescent="0.3">
      <c r="A83" s="21"/>
      <c r="B83" s="21"/>
      <c r="C83" s="21"/>
    </row>
    <row r="84" spans="1:3" ht="51" customHeight="1" x14ac:dyDescent="0.3">
      <c r="A84" s="21"/>
      <c r="B84" s="21"/>
      <c r="C84" s="21"/>
    </row>
    <row r="85" spans="1:3" ht="51" customHeight="1" x14ac:dyDescent="0.3">
      <c r="A85" s="21"/>
      <c r="B85" s="21"/>
      <c r="C85" s="21"/>
    </row>
    <row r="86" spans="1:3" ht="51" customHeight="1" x14ac:dyDescent="0.3">
      <c r="A86" s="21"/>
      <c r="B86" s="21"/>
      <c r="C86" s="21"/>
    </row>
    <row r="87" spans="1:3" ht="51" customHeight="1" x14ac:dyDescent="0.3">
      <c r="A87" s="21"/>
      <c r="B87" s="21"/>
      <c r="C87" s="21"/>
    </row>
    <row r="88" spans="1:3" ht="51" customHeight="1" x14ac:dyDescent="0.3">
      <c r="A88" s="21"/>
      <c r="B88" s="21"/>
      <c r="C88" s="21"/>
    </row>
    <row r="89" spans="1:3" ht="51" customHeight="1" x14ac:dyDescent="0.3">
      <c r="A89" s="21"/>
      <c r="B89" s="21"/>
      <c r="C89" s="21"/>
    </row>
    <row r="90" spans="1:3" ht="51" customHeight="1" x14ac:dyDescent="0.3">
      <c r="A90" s="21"/>
      <c r="B90" s="21"/>
      <c r="C90" s="21"/>
    </row>
    <row r="91" spans="1:3" ht="51" customHeight="1" x14ac:dyDescent="0.3">
      <c r="A91" s="21"/>
      <c r="B91" s="21"/>
      <c r="C91" s="21"/>
    </row>
    <row r="92" spans="1:3" ht="51" customHeight="1" x14ac:dyDescent="0.3">
      <c r="A92" s="21"/>
      <c r="B92" s="21"/>
      <c r="C92" s="21"/>
    </row>
    <row r="93" spans="1:3" ht="51" customHeight="1" x14ac:dyDescent="0.3">
      <c r="A93" s="21"/>
      <c r="B93" s="21"/>
      <c r="C93" s="21"/>
    </row>
    <row r="94" spans="1:3" ht="51" customHeight="1" x14ac:dyDescent="0.3">
      <c r="A94" s="21"/>
      <c r="B94" s="21"/>
      <c r="C94" s="21"/>
    </row>
    <row r="95" spans="1:3" ht="51" customHeight="1" x14ac:dyDescent="0.3">
      <c r="A95" s="21"/>
      <c r="B95" s="21"/>
      <c r="C95" s="21"/>
    </row>
    <row r="96" spans="1:3" ht="51" customHeight="1" x14ac:dyDescent="0.3">
      <c r="A96" s="21"/>
      <c r="B96" s="21"/>
      <c r="C96" s="21"/>
    </row>
    <row r="97" spans="1:3" ht="51" customHeight="1" x14ac:dyDescent="0.3">
      <c r="A97" s="21"/>
      <c r="B97" s="21"/>
      <c r="C97" s="21"/>
    </row>
    <row r="98" spans="1:3" ht="51" customHeight="1" x14ac:dyDescent="0.3">
      <c r="A98" s="21"/>
      <c r="B98" s="21"/>
      <c r="C98" s="21"/>
    </row>
    <row r="99" spans="1:3" ht="51" customHeight="1" x14ac:dyDescent="0.3">
      <c r="A99" s="21"/>
      <c r="B99" s="21"/>
      <c r="C99" s="21"/>
    </row>
    <row r="100" spans="1:3" ht="51" customHeight="1" x14ac:dyDescent="0.3">
      <c r="A100" s="21"/>
      <c r="B100" s="21"/>
      <c r="C100" s="21"/>
    </row>
    <row r="101" spans="1:3" ht="51" customHeight="1" x14ac:dyDescent="0.3">
      <c r="A101" s="21"/>
      <c r="B101" s="21"/>
      <c r="C101" s="21"/>
    </row>
    <row r="102" spans="1:3" ht="51" customHeight="1" x14ac:dyDescent="0.3">
      <c r="A102" s="21"/>
      <c r="B102" s="21"/>
      <c r="C102" s="21"/>
    </row>
    <row r="103" spans="1:3" ht="51" customHeight="1" x14ac:dyDescent="0.3">
      <c r="A103" s="21"/>
      <c r="B103" s="21"/>
      <c r="C103" s="21"/>
    </row>
    <row r="104" spans="1:3" ht="51" customHeight="1" x14ac:dyDescent="0.3">
      <c r="A104" s="21"/>
      <c r="B104" s="21"/>
      <c r="C104" s="21"/>
    </row>
    <row r="105" spans="1:3" ht="51" customHeight="1" x14ac:dyDescent="0.3">
      <c r="A105" s="21"/>
      <c r="B105" s="21"/>
      <c r="C105" s="21"/>
    </row>
    <row r="106" spans="1:3" ht="51" customHeight="1" x14ac:dyDescent="0.3">
      <c r="A106" s="21"/>
      <c r="B106" s="21"/>
      <c r="C106" s="21"/>
    </row>
    <row r="107" spans="1:3" ht="51" customHeight="1" x14ac:dyDescent="0.3">
      <c r="A107" s="21"/>
      <c r="B107" s="21"/>
      <c r="C107" s="21"/>
    </row>
    <row r="108" spans="1:3" ht="51" customHeight="1" x14ac:dyDescent="0.3">
      <c r="A108" s="21"/>
      <c r="B108" s="21"/>
      <c r="C108" s="21"/>
    </row>
    <row r="109" spans="1:3" ht="51" customHeight="1" x14ac:dyDescent="0.3">
      <c r="A109" s="21"/>
      <c r="B109" s="21"/>
      <c r="C109" s="21"/>
    </row>
    <row r="110" spans="1:3" ht="51" customHeight="1" x14ac:dyDescent="0.3">
      <c r="A110" s="21"/>
      <c r="B110" s="21"/>
      <c r="C110" s="21"/>
    </row>
    <row r="111" spans="1:3" ht="51" customHeight="1" x14ac:dyDescent="0.3">
      <c r="A111" s="21"/>
      <c r="B111" s="21"/>
      <c r="C111" s="21"/>
    </row>
    <row r="112" spans="1:3" ht="51" customHeight="1" x14ac:dyDescent="0.3">
      <c r="A112" s="21"/>
      <c r="B112" s="21"/>
      <c r="C112" s="21"/>
    </row>
    <row r="113" spans="1:3" ht="51" customHeight="1" x14ac:dyDescent="0.3">
      <c r="A113" s="21"/>
      <c r="B113" s="21"/>
      <c r="C113" s="21"/>
    </row>
    <row r="114" spans="1:3" ht="51" customHeight="1" x14ac:dyDescent="0.3">
      <c r="A114" s="21"/>
      <c r="B114" s="21"/>
      <c r="C114" s="21"/>
    </row>
    <row r="115" spans="1:3" ht="51" customHeight="1" x14ac:dyDescent="0.3">
      <c r="A115" s="21"/>
      <c r="B115" s="21"/>
      <c r="C115" s="21"/>
    </row>
    <row r="116" spans="1:3" ht="51" customHeight="1" x14ac:dyDescent="0.3">
      <c r="A116" s="21"/>
      <c r="B116" s="21"/>
      <c r="C116" s="21"/>
    </row>
    <row r="117" spans="1:3" ht="51" customHeight="1" x14ac:dyDescent="0.3">
      <c r="A117" s="21"/>
      <c r="B117" s="21"/>
      <c r="C117" s="21"/>
    </row>
    <row r="118" spans="1:3" ht="51" customHeight="1" x14ac:dyDescent="0.3">
      <c r="A118" s="21"/>
      <c r="B118" s="21"/>
      <c r="C118" s="21"/>
    </row>
    <row r="119" spans="1:3" ht="51" customHeight="1" x14ac:dyDescent="0.3">
      <c r="A119" s="21"/>
      <c r="B119" s="21"/>
      <c r="C119" s="21"/>
    </row>
    <row r="120" spans="1:3" ht="51" customHeight="1" x14ac:dyDescent="0.3">
      <c r="A120" s="21"/>
      <c r="B120" s="21"/>
      <c r="C120" s="21"/>
    </row>
    <row r="121" spans="1:3" ht="51" customHeight="1" x14ac:dyDescent="0.3">
      <c r="A121" s="21"/>
      <c r="B121" s="21"/>
      <c r="C121" s="21"/>
    </row>
    <row r="122" spans="1:3" ht="51" customHeight="1" x14ac:dyDescent="0.3">
      <c r="A122" s="21"/>
      <c r="B122" s="21"/>
      <c r="C122" s="21"/>
    </row>
    <row r="123" spans="1:3" ht="51" customHeight="1" x14ac:dyDescent="0.3">
      <c r="A123" s="21"/>
      <c r="B123" s="21"/>
      <c r="C123" s="21"/>
    </row>
    <row r="124" spans="1:3" ht="51" customHeight="1" x14ac:dyDescent="0.3">
      <c r="A124" s="21"/>
      <c r="B124" s="21"/>
      <c r="C124" s="21"/>
    </row>
    <row r="125" spans="1:3" ht="51" customHeight="1" x14ac:dyDescent="0.3">
      <c r="A125" s="21"/>
      <c r="B125" s="21"/>
      <c r="C125" s="21"/>
    </row>
    <row r="126" spans="1:3" ht="51" customHeight="1" x14ac:dyDescent="0.3">
      <c r="A126" s="21"/>
      <c r="B126" s="21"/>
      <c r="C126" s="21"/>
    </row>
    <row r="127" spans="1:3" ht="51" customHeight="1" x14ac:dyDescent="0.3">
      <c r="A127" s="21"/>
      <c r="B127" s="21"/>
      <c r="C127" s="21"/>
    </row>
    <row r="128" spans="1:3" ht="51" customHeight="1" x14ac:dyDescent="0.3">
      <c r="A128" s="21"/>
      <c r="B128" s="21"/>
      <c r="C128" s="21"/>
    </row>
    <row r="129" spans="1:3" ht="51" customHeight="1" x14ac:dyDescent="0.3">
      <c r="A129" s="21"/>
      <c r="B129" s="21"/>
      <c r="C129" s="21"/>
    </row>
    <row r="130" spans="1:3" ht="51" customHeight="1" x14ac:dyDescent="0.3">
      <c r="A130" s="21"/>
      <c r="B130" s="21"/>
      <c r="C130" s="21"/>
    </row>
    <row r="131" spans="1:3" ht="51" customHeight="1" x14ac:dyDescent="0.3">
      <c r="A131" s="21"/>
      <c r="B131" s="21"/>
      <c r="C131" s="21"/>
    </row>
    <row r="132" spans="1:3" ht="51" customHeight="1" x14ac:dyDescent="0.3">
      <c r="A132" s="21"/>
      <c r="B132" s="21"/>
      <c r="C132" s="21"/>
    </row>
    <row r="133" spans="1:3" ht="51" customHeight="1" x14ac:dyDescent="0.3">
      <c r="A133" s="21"/>
      <c r="B133" s="21"/>
      <c r="C133" s="21"/>
    </row>
    <row r="134" spans="1:3" ht="51" customHeight="1" x14ac:dyDescent="0.3">
      <c r="A134" s="21"/>
      <c r="B134" s="21"/>
      <c r="C134" s="21"/>
    </row>
    <row r="135" spans="1:3" ht="51" customHeight="1" x14ac:dyDescent="0.3">
      <c r="A135" s="21"/>
      <c r="B135" s="21"/>
      <c r="C135" s="21"/>
    </row>
    <row r="136" spans="1:3" ht="51" customHeight="1" x14ac:dyDescent="0.3">
      <c r="A136" s="21"/>
      <c r="B136" s="21"/>
      <c r="C136" s="21"/>
    </row>
    <row r="137" spans="1:3" ht="51" customHeight="1" x14ac:dyDescent="0.3">
      <c r="A137" s="21"/>
      <c r="B137" s="21"/>
      <c r="C137" s="21"/>
    </row>
    <row r="138" spans="1:3" ht="51" customHeight="1" x14ac:dyDescent="0.3">
      <c r="A138" s="21"/>
      <c r="B138" s="21"/>
      <c r="C138" s="21"/>
    </row>
    <row r="139" spans="1:3" ht="51" customHeight="1" x14ac:dyDescent="0.3">
      <c r="A139" s="21"/>
      <c r="B139" s="21"/>
      <c r="C139" s="21"/>
    </row>
    <row r="140" spans="1:3" ht="51" customHeight="1" x14ac:dyDescent="0.3">
      <c r="A140" s="21"/>
      <c r="B140" s="21"/>
      <c r="C140" s="21"/>
    </row>
    <row r="141" spans="1:3" ht="51" customHeight="1" x14ac:dyDescent="0.3">
      <c r="A141" s="21"/>
      <c r="B141" s="21"/>
      <c r="C141" s="21"/>
    </row>
    <row r="142" spans="1:3" ht="51" customHeight="1" x14ac:dyDescent="0.3">
      <c r="A142" s="21"/>
      <c r="B142" s="21"/>
      <c r="C142" s="21"/>
    </row>
    <row r="143" spans="1:3" ht="51" customHeight="1" x14ac:dyDescent="0.3">
      <c r="A143" s="21"/>
      <c r="B143" s="21"/>
      <c r="C143" s="21"/>
    </row>
    <row r="144" spans="1:3" ht="51" customHeight="1" x14ac:dyDescent="0.3">
      <c r="A144" s="21"/>
      <c r="B144" s="21"/>
      <c r="C144" s="21"/>
    </row>
    <row r="145" spans="1:3" ht="51" customHeight="1" x14ac:dyDescent="0.3">
      <c r="A145" s="21"/>
      <c r="B145" s="21"/>
      <c r="C145" s="21"/>
    </row>
    <row r="146" spans="1:3" ht="51" customHeight="1" x14ac:dyDescent="0.3">
      <c r="A146" s="21"/>
      <c r="B146" s="21"/>
      <c r="C146" s="21"/>
    </row>
    <row r="147" spans="1:3" ht="51" customHeight="1" x14ac:dyDescent="0.3">
      <c r="A147" s="21"/>
      <c r="B147" s="21"/>
      <c r="C147" s="21"/>
    </row>
    <row r="148" spans="1:3" ht="51" customHeight="1" x14ac:dyDescent="0.3">
      <c r="A148" s="21"/>
      <c r="B148" s="21"/>
      <c r="C148" s="21"/>
    </row>
    <row r="149" spans="1:3" ht="51" customHeight="1" x14ac:dyDescent="0.3">
      <c r="A149" s="21"/>
      <c r="B149" s="21"/>
      <c r="C149" s="21"/>
    </row>
    <row r="150" spans="1:3" ht="51" customHeight="1" x14ac:dyDescent="0.3">
      <c r="A150" s="21"/>
      <c r="B150" s="21"/>
      <c r="C150" s="21"/>
    </row>
    <row r="151" spans="1:3" ht="51" customHeight="1" x14ac:dyDescent="0.3">
      <c r="A151" s="21"/>
      <c r="B151" s="21"/>
      <c r="C151" s="21"/>
    </row>
    <row r="152" spans="1:3" ht="51" customHeight="1" x14ac:dyDescent="0.3">
      <c r="A152" s="21"/>
      <c r="B152" s="21"/>
      <c r="C152" s="21"/>
    </row>
    <row r="153" spans="1:3" ht="51" customHeight="1" x14ac:dyDescent="0.3">
      <c r="A153" s="21"/>
      <c r="B153" s="21"/>
      <c r="C153" s="21"/>
    </row>
    <row r="154" spans="1:3" ht="51" customHeight="1" x14ac:dyDescent="0.3">
      <c r="A154" s="21"/>
      <c r="B154" s="21"/>
      <c r="C154" s="21"/>
    </row>
    <row r="155" spans="1:3" ht="51" customHeight="1" x14ac:dyDescent="0.3">
      <c r="A155" s="21"/>
      <c r="B155" s="21"/>
      <c r="C155" s="21"/>
    </row>
    <row r="156" spans="1:3" ht="51" customHeight="1" x14ac:dyDescent="0.3">
      <c r="A156" s="21"/>
      <c r="B156" s="21"/>
      <c r="C156" s="21"/>
    </row>
    <row r="157" spans="1:3" ht="51" customHeight="1" x14ac:dyDescent="0.3">
      <c r="A157" s="21"/>
      <c r="B157" s="21"/>
      <c r="C157" s="21"/>
    </row>
    <row r="158" spans="1:3" ht="51" customHeight="1" x14ac:dyDescent="0.3">
      <c r="A158" s="21"/>
      <c r="B158" s="21"/>
      <c r="C158" s="21"/>
    </row>
    <row r="159" spans="1:3" ht="51" customHeight="1" x14ac:dyDescent="0.3">
      <c r="A159" s="21"/>
      <c r="B159" s="21"/>
      <c r="C159" s="21"/>
    </row>
    <row r="160" spans="1:3" ht="51" customHeight="1" x14ac:dyDescent="0.3">
      <c r="A160" s="21"/>
      <c r="B160" s="21"/>
      <c r="C160" s="21"/>
    </row>
    <row r="161" spans="1:3" ht="51" customHeight="1" x14ac:dyDescent="0.3">
      <c r="A161" s="21"/>
      <c r="B161" s="21"/>
      <c r="C161" s="21"/>
    </row>
    <row r="162" spans="1:3" ht="51" customHeight="1" x14ac:dyDescent="0.3">
      <c r="A162" s="21"/>
      <c r="B162" s="21"/>
      <c r="C162" s="21"/>
    </row>
    <row r="163" spans="1:3" ht="51" customHeight="1" x14ac:dyDescent="0.3">
      <c r="A163" s="21"/>
      <c r="B163" s="21"/>
      <c r="C163" s="21"/>
    </row>
    <row r="164" spans="1:3" ht="51" customHeight="1" x14ac:dyDescent="0.3">
      <c r="A164" s="21"/>
      <c r="B164" s="21"/>
      <c r="C164" s="21"/>
    </row>
    <row r="165" spans="1:3" ht="51" customHeight="1" x14ac:dyDescent="0.3">
      <c r="A165" s="21"/>
      <c r="B165" s="21"/>
      <c r="C165" s="21"/>
    </row>
    <row r="166" spans="1:3" ht="51" customHeight="1" x14ac:dyDescent="0.3">
      <c r="A166" s="21"/>
      <c r="B166" s="21"/>
      <c r="C166" s="21"/>
    </row>
    <row r="167" spans="1:3" ht="51" customHeight="1" x14ac:dyDescent="0.3">
      <c r="A167" s="21"/>
      <c r="B167" s="21"/>
      <c r="C167" s="21"/>
    </row>
    <row r="168" spans="1:3" ht="51" customHeight="1" x14ac:dyDescent="0.3">
      <c r="A168" s="21"/>
      <c r="B168" s="21"/>
      <c r="C168" s="21"/>
    </row>
    <row r="169" spans="1:3" ht="51" customHeight="1" x14ac:dyDescent="0.3">
      <c r="A169" s="21"/>
      <c r="B169" s="21"/>
      <c r="C169" s="21"/>
    </row>
    <row r="170" spans="1:3" ht="51" customHeight="1" x14ac:dyDescent="0.3">
      <c r="A170" s="21"/>
      <c r="B170" s="21"/>
      <c r="C170" s="21"/>
    </row>
    <row r="171" spans="1:3" ht="51" customHeight="1" x14ac:dyDescent="0.3">
      <c r="A171" s="21"/>
      <c r="B171" s="21"/>
      <c r="C171" s="21"/>
    </row>
    <row r="172" spans="1:3" ht="51" customHeight="1" x14ac:dyDescent="0.3">
      <c r="A172" s="21"/>
      <c r="B172" s="21"/>
      <c r="C172" s="21"/>
    </row>
    <row r="173" spans="1:3" ht="51" customHeight="1" x14ac:dyDescent="0.3">
      <c r="A173" s="21"/>
      <c r="B173" s="21"/>
      <c r="C173" s="21"/>
    </row>
    <row r="174" spans="1:3" ht="51" customHeight="1" x14ac:dyDescent="0.3">
      <c r="A174" s="21"/>
      <c r="B174" s="21"/>
      <c r="C174" s="21"/>
    </row>
    <row r="175" spans="1:3" ht="51" customHeight="1" x14ac:dyDescent="0.3">
      <c r="A175" s="21"/>
      <c r="B175" s="21"/>
      <c r="C175" s="21"/>
    </row>
    <row r="176" spans="1:3" ht="51" customHeight="1" x14ac:dyDescent="0.3">
      <c r="A176" s="21"/>
      <c r="B176" s="21"/>
      <c r="C176" s="21"/>
    </row>
    <row r="177" spans="1:3" ht="51" customHeight="1" x14ac:dyDescent="0.3">
      <c r="A177" s="21"/>
      <c r="B177" s="21"/>
      <c r="C177" s="21"/>
    </row>
    <row r="178" spans="1:3" ht="51" customHeight="1" x14ac:dyDescent="0.3">
      <c r="A178" s="21"/>
      <c r="B178" s="21"/>
      <c r="C178" s="21"/>
    </row>
    <row r="179" spans="1:3" ht="51" customHeight="1" x14ac:dyDescent="0.3">
      <c r="A179" s="21"/>
      <c r="B179" s="21"/>
      <c r="C179" s="21"/>
    </row>
    <row r="180" spans="1:3" ht="51" customHeight="1" x14ac:dyDescent="0.3">
      <c r="A180" s="21"/>
      <c r="B180" s="21"/>
      <c r="C180" s="21"/>
    </row>
    <row r="181" spans="1:3" ht="51" customHeight="1" x14ac:dyDescent="0.3">
      <c r="A181" s="21"/>
      <c r="B181" s="21"/>
      <c r="C181" s="21"/>
    </row>
    <row r="182" spans="1:3" ht="51" customHeight="1" x14ac:dyDescent="0.3">
      <c r="A182" s="21"/>
      <c r="B182" s="21"/>
      <c r="C182" s="21"/>
    </row>
    <row r="183" spans="1:3" ht="51" customHeight="1" x14ac:dyDescent="0.3">
      <c r="A183" s="21"/>
      <c r="B183" s="21"/>
      <c r="C183" s="21"/>
    </row>
    <row r="184" spans="1:3" ht="51" customHeight="1" x14ac:dyDescent="0.3">
      <c r="A184" s="21"/>
      <c r="B184" s="21"/>
      <c r="C184" s="21"/>
    </row>
    <row r="185" spans="1:3" ht="51" customHeight="1" x14ac:dyDescent="0.3">
      <c r="A185" s="21"/>
      <c r="B185" s="21"/>
      <c r="C185" s="21"/>
    </row>
    <row r="186" spans="1:3" ht="51" customHeight="1" x14ac:dyDescent="0.3">
      <c r="A186" s="21"/>
      <c r="B186" s="21"/>
      <c r="C186" s="21"/>
    </row>
    <row r="187" spans="1:3" ht="51" customHeight="1" x14ac:dyDescent="0.3">
      <c r="A187" s="21"/>
      <c r="B187" s="21"/>
      <c r="C187" s="21"/>
    </row>
    <row r="188" spans="1:3" ht="51" customHeight="1" x14ac:dyDescent="0.3">
      <c r="A188" s="21"/>
      <c r="B188" s="21"/>
      <c r="C188" s="21"/>
    </row>
    <row r="189" spans="1:3" ht="51" customHeight="1" x14ac:dyDescent="0.3">
      <c r="A189" s="21"/>
      <c r="B189" s="21"/>
      <c r="C189" s="21"/>
    </row>
    <row r="190" spans="1:3" ht="51" customHeight="1" x14ac:dyDescent="0.3">
      <c r="A190" s="21"/>
      <c r="B190" s="21"/>
      <c r="C190" s="21"/>
    </row>
    <row r="191" spans="1:3" ht="51" customHeight="1" x14ac:dyDescent="0.3">
      <c r="A191" s="21"/>
      <c r="B191" s="21"/>
      <c r="C191" s="21"/>
    </row>
    <row r="192" spans="1:3" ht="51" customHeight="1" x14ac:dyDescent="0.3">
      <c r="A192" s="21"/>
      <c r="B192" s="21"/>
      <c r="C192" s="21"/>
    </row>
    <row r="193" spans="1:3" ht="51" customHeight="1" x14ac:dyDescent="0.3">
      <c r="A193" s="21"/>
      <c r="B193" s="21"/>
      <c r="C193" s="21"/>
    </row>
    <row r="194" spans="1:3" ht="51" customHeight="1" x14ac:dyDescent="0.3">
      <c r="A194" s="21"/>
      <c r="B194" s="21"/>
      <c r="C194" s="21"/>
    </row>
    <row r="195" spans="1:3" ht="51" customHeight="1" x14ac:dyDescent="0.3">
      <c r="A195" s="21"/>
      <c r="B195" s="21"/>
      <c r="C195" s="21"/>
    </row>
    <row r="196" spans="1:3" ht="51" customHeight="1" x14ac:dyDescent="0.3">
      <c r="A196" s="21"/>
      <c r="B196" s="21"/>
      <c r="C196" s="21"/>
    </row>
    <row r="197" spans="1:3" ht="51" customHeight="1" x14ac:dyDescent="0.3">
      <c r="A197" s="21"/>
      <c r="B197" s="21"/>
      <c r="C197" s="21"/>
    </row>
    <row r="198" spans="1:3" ht="51" customHeight="1" x14ac:dyDescent="0.3">
      <c r="A198" s="21"/>
      <c r="B198" s="21"/>
      <c r="C198" s="21"/>
    </row>
    <row r="199" spans="1:3" ht="51" customHeight="1" x14ac:dyDescent="0.3">
      <c r="A199" s="21"/>
      <c r="B199" s="21"/>
      <c r="C199" s="21"/>
    </row>
    <row r="200" spans="1:3" ht="51" customHeight="1" x14ac:dyDescent="0.3">
      <c r="A200" s="21"/>
      <c r="B200" s="21"/>
      <c r="C200" s="21"/>
    </row>
    <row r="201" spans="1:3" ht="51" customHeight="1" x14ac:dyDescent="0.3">
      <c r="A201" s="21"/>
      <c r="B201" s="21"/>
      <c r="C201" s="21"/>
    </row>
    <row r="202" spans="1:3" ht="51" customHeight="1" x14ac:dyDescent="0.3">
      <c r="A202" s="21"/>
      <c r="B202" s="21"/>
      <c r="C202" s="21"/>
    </row>
    <row r="203" spans="1:3" ht="51" customHeight="1" x14ac:dyDescent="0.3">
      <c r="A203" s="21"/>
      <c r="B203" s="21"/>
      <c r="C203" s="21"/>
    </row>
    <row r="204" spans="1:3" ht="51" customHeight="1" x14ac:dyDescent="0.3">
      <c r="A204" s="21"/>
      <c r="B204" s="21"/>
      <c r="C204" s="21"/>
    </row>
    <row r="205" spans="1:3" ht="51" customHeight="1" x14ac:dyDescent="0.3">
      <c r="A205" s="21"/>
      <c r="B205" s="21"/>
      <c r="C205" s="21"/>
    </row>
    <row r="206" spans="1:3" ht="51" customHeight="1" x14ac:dyDescent="0.3">
      <c r="A206" s="21"/>
      <c r="B206" s="21"/>
      <c r="C206" s="21"/>
    </row>
    <row r="207" spans="1:3" ht="51" customHeight="1" x14ac:dyDescent="0.3">
      <c r="A207" s="21"/>
      <c r="B207" s="21"/>
      <c r="C207" s="21"/>
    </row>
    <row r="208" spans="1:3" ht="51" customHeight="1" x14ac:dyDescent="0.3">
      <c r="A208" s="21"/>
      <c r="B208" s="21"/>
      <c r="C208" s="21"/>
    </row>
    <row r="209" spans="1:3" ht="51" customHeight="1" x14ac:dyDescent="0.3">
      <c r="A209" s="21"/>
      <c r="B209" s="21"/>
      <c r="C209" s="21"/>
    </row>
    <row r="210" spans="1:3" ht="51" customHeight="1" x14ac:dyDescent="0.3">
      <c r="A210" s="21"/>
      <c r="B210" s="21"/>
      <c r="C210" s="21"/>
    </row>
    <row r="211" spans="1:3" ht="51" customHeight="1" x14ac:dyDescent="0.3">
      <c r="A211" s="21"/>
      <c r="B211" s="21"/>
      <c r="C211" s="21"/>
    </row>
    <row r="212" spans="1:3" ht="51" customHeight="1" x14ac:dyDescent="0.3">
      <c r="A212" s="21"/>
      <c r="B212" s="21"/>
      <c r="C212" s="21"/>
    </row>
    <row r="213" spans="1:3" ht="51" customHeight="1" x14ac:dyDescent="0.3">
      <c r="A213" s="21"/>
      <c r="B213" s="21"/>
      <c r="C213" s="21"/>
    </row>
    <row r="214" spans="1:3" ht="51" customHeight="1" x14ac:dyDescent="0.3">
      <c r="A214" s="21"/>
      <c r="B214" s="21"/>
      <c r="C214" s="21"/>
    </row>
    <row r="215" spans="1:3" ht="51" customHeight="1" x14ac:dyDescent="0.3">
      <c r="A215" s="21"/>
      <c r="B215" s="21"/>
      <c r="C215" s="21"/>
    </row>
    <row r="216" spans="1:3" ht="51" customHeight="1" x14ac:dyDescent="0.3">
      <c r="A216" s="21"/>
      <c r="B216" s="21"/>
      <c r="C216" s="21"/>
    </row>
    <row r="217" spans="1:3" ht="51" customHeight="1" x14ac:dyDescent="0.3">
      <c r="A217" s="21"/>
      <c r="B217" s="21"/>
      <c r="C217" s="21"/>
    </row>
    <row r="218" spans="1:3" ht="51" customHeight="1" x14ac:dyDescent="0.3">
      <c r="A218" s="21"/>
      <c r="B218" s="21"/>
      <c r="C218" s="21"/>
    </row>
    <row r="219" spans="1:3" ht="51" customHeight="1" x14ac:dyDescent="0.3">
      <c r="A219" s="21"/>
      <c r="B219" s="21"/>
      <c r="C219" s="21"/>
    </row>
    <row r="220" spans="1:3" ht="51" customHeight="1" x14ac:dyDescent="0.3">
      <c r="A220" s="21"/>
      <c r="B220" s="21"/>
      <c r="C220" s="21"/>
    </row>
    <row r="221" spans="1:3" ht="51" customHeight="1" x14ac:dyDescent="0.3">
      <c r="A221" s="21"/>
      <c r="B221" s="21"/>
      <c r="C221" s="21"/>
    </row>
    <row r="222" spans="1:3" ht="51" customHeight="1" x14ac:dyDescent="0.3">
      <c r="A222" s="21"/>
      <c r="B222" s="21"/>
      <c r="C222" s="21"/>
    </row>
    <row r="223" spans="1:3" ht="51" customHeight="1" x14ac:dyDescent="0.3">
      <c r="A223" s="21"/>
      <c r="B223" s="21"/>
      <c r="C223" s="21"/>
    </row>
    <row r="224" spans="1:3" ht="51" customHeight="1" x14ac:dyDescent="0.3">
      <c r="A224" s="21"/>
      <c r="B224" s="21"/>
      <c r="C224" s="21"/>
    </row>
    <row r="225" spans="1:3" ht="51" customHeight="1" x14ac:dyDescent="0.3">
      <c r="A225" s="21"/>
      <c r="B225" s="21"/>
      <c r="C225" s="21"/>
    </row>
    <row r="226" spans="1:3" ht="51" customHeight="1" x14ac:dyDescent="0.3">
      <c r="A226" s="21"/>
      <c r="B226" s="21"/>
      <c r="C226" s="21"/>
    </row>
    <row r="227" spans="1:3" ht="51" customHeight="1" x14ac:dyDescent="0.3">
      <c r="A227" s="21"/>
      <c r="B227" s="21"/>
      <c r="C227" s="21"/>
    </row>
    <row r="228" spans="1:3" ht="51" customHeight="1" x14ac:dyDescent="0.3">
      <c r="A228" s="21"/>
      <c r="B228" s="21"/>
      <c r="C228" s="21"/>
    </row>
    <row r="229" spans="1:3" ht="51" customHeight="1" x14ac:dyDescent="0.3">
      <c r="A229" s="21"/>
      <c r="B229" s="21"/>
      <c r="C229" s="21"/>
    </row>
    <row r="230" spans="1:3" ht="51" customHeight="1" x14ac:dyDescent="0.3">
      <c r="A230" s="21"/>
      <c r="B230" s="21"/>
      <c r="C230" s="21"/>
    </row>
    <row r="231" spans="1:3" ht="51" customHeight="1" x14ac:dyDescent="0.3">
      <c r="A231" s="21"/>
      <c r="B231" s="21"/>
      <c r="C231" s="21"/>
    </row>
    <row r="232" spans="1:3" ht="51" customHeight="1" x14ac:dyDescent="0.3">
      <c r="A232" s="21"/>
      <c r="B232" s="21"/>
      <c r="C232" s="21"/>
    </row>
    <row r="233" spans="1:3" ht="51" customHeight="1" x14ac:dyDescent="0.3">
      <c r="A233" s="21"/>
      <c r="B233" s="21"/>
      <c r="C233" s="21"/>
    </row>
    <row r="234" spans="1:3" ht="51" customHeight="1" x14ac:dyDescent="0.3">
      <c r="A234" s="21"/>
      <c r="B234" s="21"/>
      <c r="C234" s="21"/>
    </row>
    <row r="235" spans="1:3" ht="51" customHeight="1" x14ac:dyDescent="0.3">
      <c r="A235" s="21"/>
      <c r="B235" s="21"/>
      <c r="C235" s="21"/>
    </row>
    <row r="236" spans="1:3" ht="51" customHeight="1" x14ac:dyDescent="0.3">
      <c r="A236" s="21"/>
      <c r="B236" s="21"/>
      <c r="C236" s="21"/>
    </row>
    <row r="237" spans="1:3" ht="51" customHeight="1" x14ac:dyDescent="0.3">
      <c r="A237" s="21"/>
      <c r="B237" s="21"/>
      <c r="C237" s="21"/>
    </row>
    <row r="238" spans="1:3" ht="51" customHeight="1" x14ac:dyDescent="0.3">
      <c r="A238" s="21"/>
      <c r="B238" s="21"/>
      <c r="C238" s="21"/>
    </row>
    <row r="239" spans="1:3" ht="51" customHeight="1" x14ac:dyDescent="0.3">
      <c r="A239" s="21"/>
      <c r="B239" s="21"/>
      <c r="C239" s="21"/>
    </row>
    <row r="240" spans="1:3" ht="51" customHeight="1" x14ac:dyDescent="0.3">
      <c r="A240" s="21"/>
      <c r="B240" s="21"/>
      <c r="C240" s="21"/>
    </row>
    <row r="241" spans="1:3" ht="51" customHeight="1" x14ac:dyDescent="0.3">
      <c r="A241" s="21"/>
      <c r="B241" s="21"/>
      <c r="C241" s="21"/>
    </row>
    <row r="242" spans="1:3" ht="51" customHeight="1" x14ac:dyDescent="0.3">
      <c r="A242" s="21"/>
      <c r="B242" s="21"/>
      <c r="C242" s="21"/>
    </row>
    <row r="243" spans="1:3" ht="51" customHeight="1" x14ac:dyDescent="0.3">
      <c r="A243" s="21"/>
      <c r="B243" s="21"/>
      <c r="C243" s="21"/>
    </row>
    <row r="244" spans="1:3" ht="51" customHeight="1" x14ac:dyDescent="0.3">
      <c r="A244" s="21"/>
      <c r="B244" s="21"/>
      <c r="C244" s="21"/>
    </row>
    <row r="245" spans="1:3" ht="51" customHeight="1" x14ac:dyDescent="0.3">
      <c r="A245" s="21"/>
      <c r="B245" s="21"/>
      <c r="C245" s="21"/>
    </row>
    <row r="246" spans="1:3" ht="51" customHeight="1" x14ac:dyDescent="0.3">
      <c r="A246" s="21"/>
      <c r="B246" s="21"/>
      <c r="C246" s="21"/>
    </row>
    <row r="247" spans="1:3" ht="51" customHeight="1" x14ac:dyDescent="0.3">
      <c r="A247" s="21"/>
      <c r="B247" s="21"/>
      <c r="C247" s="21"/>
    </row>
    <row r="248" spans="1:3" ht="51" customHeight="1" x14ac:dyDescent="0.3">
      <c r="A248" s="21"/>
      <c r="B248" s="21"/>
      <c r="C248" s="21"/>
    </row>
    <row r="249" spans="1:3" ht="51" customHeight="1" x14ac:dyDescent="0.3">
      <c r="A249" s="21"/>
      <c r="B249" s="21"/>
      <c r="C249" s="21"/>
    </row>
    <row r="250" spans="1:3" ht="51" customHeight="1" x14ac:dyDescent="0.3">
      <c r="A250" s="21"/>
      <c r="B250" s="21"/>
      <c r="C250" s="21"/>
    </row>
    <row r="251" spans="1:3" ht="51" customHeight="1" x14ac:dyDescent="0.3">
      <c r="A251" s="21"/>
      <c r="B251" s="21"/>
      <c r="C251" s="21"/>
    </row>
    <row r="252" spans="1:3" ht="51" customHeight="1" x14ac:dyDescent="0.3">
      <c r="A252" s="21"/>
      <c r="B252" s="21"/>
      <c r="C252" s="21"/>
    </row>
    <row r="253" spans="1:3" ht="51" customHeight="1" x14ac:dyDescent="0.3">
      <c r="A253" s="21"/>
      <c r="B253" s="21"/>
      <c r="C253" s="21"/>
    </row>
    <row r="254" spans="1:3" ht="51" customHeight="1" x14ac:dyDescent="0.3">
      <c r="A254" s="21"/>
      <c r="B254" s="21"/>
      <c r="C254" s="21"/>
    </row>
    <row r="255" spans="1:3" ht="51" customHeight="1" x14ac:dyDescent="0.3">
      <c r="A255" s="21"/>
      <c r="B255" s="21"/>
      <c r="C255" s="21"/>
    </row>
    <row r="256" spans="1:3" ht="51" customHeight="1" x14ac:dyDescent="0.3">
      <c r="A256" s="21"/>
      <c r="B256" s="21"/>
      <c r="C256" s="21"/>
    </row>
    <row r="257" spans="1:3" ht="51" customHeight="1" x14ac:dyDescent="0.3">
      <c r="A257" s="21"/>
      <c r="B257" s="21"/>
      <c r="C257" s="21"/>
    </row>
    <row r="258" spans="1:3" ht="51" customHeight="1" x14ac:dyDescent="0.3">
      <c r="A258" s="21"/>
      <c r="B258" s="21"/>
      <c r="C258" s="21"/>
    </row>
    <row r="259" spans="1:3" ht="51" customHeight="1" x14ac:dyDescent="0.3">
      <c r="A259" s="21"/>
      <c r="B259" s="21"/>
      <c r="C259" s="21"/>
    </row>
    <row r="260" spans="1:3" ht="51" customHeight="1" x14ac:dyDescent="0.3">
      <c r="A260" s="21"/>
      <c r="B260" s="21"/>
      <c r="C260" s="21"/>
    </row>
    <row r="261" spans="1:3" ht="51" customHeight="1" x14ac:dyDescent="0.3">
      <c r="A261" s="21"/>
      <c r="B261" s="21"/>
      <c r="C261" s="21"/>
    </row>
    <row r="262" spans="1:3" ht="51" customHeight="1" x14ac:dyDescent="0.3">
      <c r="A262" s="21"/>
      <c r="B262" s="21"/>
      <c r="C262" s="21"/>
    </row>
    <row r="263" spans="1:3" ht="51" customHeight="1" x14ac:dyDescent="0.3">
      <c r="A263" s="21"/>
      <c r="B263" s="21"/>
      <c r="C263" s="21"/>
    </row>
    <row r="264" spans="1:3" ht="51" customHeight="1" x14ac:dyDescent="0.3">
      <c r="A264" s="21"/>
      <c r="B264" s="21"/>
      <c r="C264" s="21"/>
    </row>
    <row r="265" spans="1:3" ht="51" customHeight="1" x14ac:dyDescent="0.3">
      <c r="A265" s="21"/>
      <c r="B265" s="21"/>
      <c r="C265" s="21"/>
    </row>
    <row r="266" spans="1:3" ht="51" customHeight="1" x14ac:dyDescent="0.3">
      <c r="A266" s="21"/>
      <c r="B266" s="21"/>
      <c r="C266" s="21"/>
    </row>
    <row r="267" spans="1:3" ht="51" customHeight="1" x14ac:dyDescent="0.3">
      <c r="A267" s="21"/>
      <c r="B267" s="21"/>
      <c r="C267" s="21"/>
    </row>
    <row r="268" spans="1:3" ht="51" customHeight="1" x14ac:dyDescent="0.3">
      <c r="A268" s="21"/>
      <c r="B268" s="21"/>
      <c r="C268" s="21"/>
    </row>
    <row r="269" spans="1:3" ht="51" customHeight="1" x14ac:dyDescent="0.3">
      <c r="A269" s="21"/>
      <c r="B269" s="21"/>
      <c r="C269" s="21"/>
    </row>
    <row r="270" spans="1:3" ht="51" customHeight="1" x14ac:dyDescent="0.3">
      <c r="A270" s="21"/>
      <c r="B270" s="21"/>
      <c r="C270" s="21"/>
    </row>
    <row r="271" spans="1:3" ht="51" customHeight="1" x14ac:dyDescent="0.3">
      <c r="A271" s="21"/>
      <c r="B271" s="21"/>
      <c r="C271" s="21"/>
    </row>
    <row r="272" spans="1:3" ht="51" customHeight="1" x14ac:dyDescent="0.3">
      <c r="A272" s="21"/>
      <c r="B272" s="21"/>
      <c r="C272" s="21"/>
    </row>
    <row r="273" spans="1:3" ht="51" customHeight="1" x14ac:dyDescent="0.3">
      <c r="A273" s="21"/>
      <c r="B273" s="21"/>
      <c r="C273" s="21"/>
    </row>
    <row r="274" spans="1:3" ht="51" customHeight="1" x14ac:dyDescent="0.3">
      <c r="A274" s="21"/>
      <c r="B274" s="21"/>
      <c r="C274" s="21"/>
    </row>
    <row r="275" spans="1:3" ht="51" customHeight="1" x14ac:dyDescent="0.3">
      <c r="A275" s="21"/>
      <c r="B275" s="21"/>
      <c r="C275" s="21"/>
    </row>
    <row r="276" spans="1:3" ht="51" customHeight="1" x14ac:dyDescent="0.3">
      <c r="A276" s="21"/>
      <c r="B276" s="21"/>
      <c r="C276" s="21"/>
    </row>
    <row r="277" spans="1:3" ht="51" customHeight="1" x14ac:dyDescent="0.3">
      <c r="A277" s="21"/>
      <c r="B277" s="21"/>
      <c r="C277" s="21"/>
    </row>
    <row r="278" spans="1:3" ht="51" customHeight="1" x14ac:dyDescent="0.3">
      <c r="A278" s="21"/>
      <c r="B278" s="21"/>
      <c r="C278" s="21"/>
    </row>
    <row r="279" spans="1:3" ht="51" customHeight="1" x14ac:dyDescent="0.3">
      <c r="A279" s="21"/>
      <c r="B279" s="21"/>
      <c r="C279" s="21"/>
    </row>
    <row r="280" spans="1:3" ht="51" customHeight="1" x14ac:dyDescent="0.3">
      <c r="A280" s="21"/>
      <c r="B280" s="21"/>
      <c r="C280" s="21"/>
    </row>
    <row r="281" spans="1:3" ht="51" customHeight="1" x14ac:dyDescent="0.3">
      <c r="A281" s="21"/>
      <c r="B281" s="21"/>
      <c r="C281" s="21"/>
    </row>
    <row r="282" spans="1:3" ht="51" customHeight="1" x14ac:dyDescent="0.3">
      <c r="A282" s="21"/>
      <c r="B282" s="21"/>
      <c r="C282" s="21"/>
    </row>
    <row r="283" spans="1:3" ht="51" customHeight="1" x14ac:dyDescent="0.3">
      <c r="A283" s="21"/>
      <c r="B283" s="21"/>
      <c r="C283" s="21"/>
    </row>
    <row r="284" spans="1:3" ht="51" customHeight="1" x14ac:dyDescent="0.3">
      <c r="A284" s="21"/>
      <c r="B284" s="21"/>
      <c r="C284" s="21"/>
    </row>
    <row r="285" spans="1:3" ht="51" customHeight="1" x14ac:dyDescent="0.3">
      <c r="A285" s="21"/>
      <c r="B285" s="21"/>
      <c r="C285" s="21"/>
    </row>
    <row r="286" spans="1:3" ht="51" customHeight="1" x14ac:dyDescent="0.3">
      <c r="A286" s="21"/>
      <c r="B286" s="21"/>
      <c r="C286" s="21"/>
    </row>
    <row r="287" spans="1:3" ht="51" customHeight="1" x14ac:dyDescent="0.3">
      <c r="A287" s="21"/>
      <c r="B287" s="21"/>
      <c r="C287" s="21"/>
    </row>
    <row r="288" spans="1:3" ht="51" customHeight="1" x14ac:dyDescent="0.3">
      <c r="A288" s="21"/>
      <c r="B288" s="21"/>
      <c r="C288" s="21"/>
    </row>
    <row r="289" spans="1:3" ht="51" customHeight="1" x14ac:dyDescent="0.3">
      <c r="A289" s="21"/>
      <c r="B289" s="21"/>
      <c r="C289" s="21"/>
    </row>
    <row r="290" spans="1:3" ht="51" customHeight="1" x14ac:dyDescent="0.3">
      <c r="A290" s="21"/>
      <c r="B290" s="21"/>
      <c r="C290" s="21"/>
    </row>
    <row r="291" spans="1:3" ht="51" customHeight="1" x14ac:dyDescent="0.3">
      <c r="A291" s="21"/>
      <c r="B291" s="21"/>
      <c r="C291" s="21"/>
    </row>
    <row r="292" spans="1:3" ht="51" customHeight="1" x14ac:dyDescent="0.3">
      <c r="A292" s="21"/>
      <c r="B292" s="21"/>
      <c r="C292" s="21"/>
    </row>
    <row r="293" spans="1:3" ht="51" customHeight="1" x14ac:dyDescent="0.3">
      <c r="A293" s="21"/>
      <c r="B293" s="21"/>
      <c r="C293" s="21"/>
    </row>
    <row r="294" spans="1:3" ht="51" customHeight="1" x14ac:dyDescent="0.3">
      <c r="A294" s="21"/>
      <c r="B294" s="21"/>
      <c r="C294" s="21"/>
    </row>
    <row r="295" spans="1:3" ht="51" customHeight="1" x14ac:dyDescent="0.3">
      <c r="A295" s="21"/>
      <c r="B295" s="21"/>
      <c r="C295" s="21"/>
    </row>
    <row r="296" spans="1:3" ht="51" customHeight="1" x14ac:dyDescent="0.3">
      <c r="A296" s="21"/>
      <c r="B296" s="21"/>
      <c r="C296" s="21"/>
    </row>
    <row r="297" spans="1:3" ht="51" customHeight="1" x14ac:dyDescent="0.3">
      <c r="A297" s="21"/>
      <c r="B297" s="21"/>
      <c r="C297" s="21"/>
    </row>
    <row r="298" spans="1:3" ht="51" customHeight="1" x14ac:dyDescent="0.3">
      <c r="A298" s="21"/>
      <c r="B298" s="21"/>
      <c r="C298" s="21"/>
    </row>
    <row r="299" spans="1:3" ht="51" customHeight="1" x14ac:dyDescent="0.3">
      <c r="A299" s="21"/>
      <c r="B299" s="21"/>
      <c r="C299" s="21"/>
    </row>
    <row r="300" spans="1:3" ht="51" customHeight="1" x14ac:dyDescent="0.3">
      <c r="A300" s="21"/>
      <c r="B300" s="21"/>
      <c r="C300" s="21"/>
    </row>
    <row r="301" spans="1:3" ht="51" customHeight="1" x14ac:dyDescent="0.3">
      <c r="A301" s="21"/>
      <c r="B301" s="21"/>
      <c r="C301" s="21"/>
    </row>
    <row r="302" spans="1:3" ht="51" customHeight="1" x14ac:dyDescent="0.3">
      <c r="A302" s="21"/>
      <c r="B302" s="21"/>
      <c r="C302" s="21"/>
    </row>
    <row r="303" spans="1:3" ht="51" customHeight="1" x14ac:dyDescent="0.3">
      <c r="A303" s="21"/>
      <c r="B303" s="21"/>
      <c r="C303" s="21"/>
    </row>
    <row r="304" spans="1:3" ht="51" customHeight="1" x14ac:dyDescent="0.3">
      <c r="A304" s="21"/>
      <c r="B304" s="21"/>
      <c r="C304" s="21"/>
    </row>
    <row r="305" spans="1:3" ht="51" customHeight="1" x14ac:dyDescent="0.3">
      <c r="A305" s="21"/>
      <c r="B305" s="21"/>
      <c r="C305" s="21"/>
    </row>
    <row r="306" spans="1:3" ht="51" customHeight="1" x14ac:dyDescent="0.3">
      <c r="A306" s="21"/>
      <c r="B306" s="21"/>
      <c r="C306" s="21"/>
    </row>
    <row r="307" spans="1:3" ht="51" customHeight="1" x14ac:dyDescent="0.3">
      <c r="A307" s="21"/>
      <c r="B307" s="21"/>
      <c r="C307" s="21"/>
    </row>
    <row r="308" spans="1:3" ht="51" customHeight="1" x14ac:dyDescent="0.3">
      <c r="A308" s="21"/>
      <c r="B308" s="21"/>
      <c r="C308" s="21"/>
    </row>
    <row r="309" spans="1:3" ht="51" customHeight="1" x14ac:dyDescent="0.3">
      <c r="A309" s="21"/>
      <c r="B309" s="21"/>
      <c r="C309" s="21"/>
    </row>
    <row r="310" spans="1:3" ht="51" customHeight="1" x14ac:dyDescent="0.3">
      <c r="A310" s="21"/>
      <c r="B310" s="21"/>
      <c r="C310" s="21"/>
    </row>
    <row r="311" spans="1:3" ht="51" customHeight="1" x14ac:dyDescent="0.3">
      <c r="A311" s="21"/>
      <c r="B311" s="21"/>
      <c r="C311" s="21"/>
    </row>
    <row r="312" spans="1:3" ht="51" customHeight="1" x14ac:dyDescent="0.3">
      <c r="A312" s="21"/>
      <c r="B312" s="21"/>
      <c r="C312" s="21"/>
    </row>
    <row r="313" spans="1:3" ht="51" customHeight="1" x14ac:dyDescent="0.3">
      <c r="A313" s="21"/>
      <c r="B313" s="21"/>
      <c r="C313" s="21"/>
    </row>
    <row r="314" spans="1:3" ht="51" customHeight="1" x14ac:dyDescent="0.3">
      <c r="A314" s="21"/>
      <c r="B314" s="21"/>
      <c r="C314" s="21"/>
    </row>
    <row r="315" spans="1:3" ht="51" customHeight="1" x14ac:dyDescent="0.3">
      <c r="A315" s="21"/>
      <c r="B315" s="21"/>
      <c r="C315" s="21"/>
    </row>
    <row r="316" spans="1:3" ht="51" customHeight="1" x14ac:dyDescent="0.3">
      <c r="A316" s="21"/>
      <c r="B316" s="21"/>
      <c r="C316" s="21"/>
    </row>
    <row r="317" spans="1:3" ht="51" customHeight="1" x14ac:dyDescent="0.3">
      <c r="A317" s="21"/>
      <c r="B317" s="21"/>
      <c r="C317" s="21"/>
    </row>
    <row r="318" spans="1:3" ht="51" customHeight="1" x14ac:dyDescent="0.3">
      <c r="A318" s="21"/>
      <c r="B318" s="21"/>
      <c r="C318" s="21"/>
    </row>
    <row r="319" spans="1:3" ht="51" customHeight="1" x14ac:dyDescent="0.3">
      <c r="A319" s="21"/>
      <c r="B319" s="21"/>
      <c r="C319" s="21"/>
    </row>
    <row r="320" spans="1:3" ht="51" customHeight="1" x14ac:dyDescent="0.3">
      <c r="A320" s="21"/>
      <c r="B320" s="21"/>
      <c r="C320" s="21"/>
    </row>
    <row r="321" spans="1:3" ht="51" customHeight="1" x14ac:dyDescent="0.3">
      <c r="A321" s="21"/>
      <c r="B321" s="21"/>
      <c r="C321" s="21"/>
    </row>
    <row r="322" spans="1:3" ht="51" customHeight="1" x14ac:dyDescent="0.3">
      <c r="A322" s="21"/>
      <c r="B322" s="21"/>
      <c r="C322" s="21"/>
    </row>
    <row r="323" spans="1:3" ht="51" customHeight="1" x14ac:dyDescent="0.3">
      <c r="A323" s="21"/>
      <c r="B323" s="21"/>
      <c r="C323" s="21"/>
    </row>
    <row r="324" spans="1:3" ht="51" customHeight="1" x14ac:dyDescent="0.3">
      <c r="A324" s="21"/>
      <c r="B324" s="21"/>
      <c r="C324" s="21"/>
    </row>
    <row r="325" spans="1:3" ht="51" customHeight="1" x14ac:dyDescent="0.3">
      <c r="A325" s="21"/>
      <c r="B325" s="21"/>
      <c r="C325" s="21"/>
    </row>
    <row r="326" spans="1:3" ht="51" customHeight="1" x14ac:dyDescent="0.3">
      <c r="A326" s="21"/>
      <c r="B326" s="21"/>
      <c r="C326" s="21"/>
    </row>
    <row r="327" spans="1:3" ht="51" customHeight="1" x14ac:dyDescent="0.3">
      <c r="A327" s="21"/>
      <c r="B327" s="21"/>
      <c r="C327" s="21"/>
    </row>
    <row r="328" spans="1:3" ht="51" customHeight="1" x14ac:dyDescent="0.3">
      <c r="A328" s="21"/>
      <c r="B328" s="21"/>
      <c r="C328" s="21"/>
    </row>
    <row r="329" spans="1:3" ht="51" customHeight="1" x14ac:dyDescent="0.3">
      <c r="A329" s="21"/>
      <c r="B329" s="21"/>
      <c r="C329" s="21"/>
    </row>
    <row r="330" spans="1:3" ht="51" customHeight="1" x14ac:dyDescent="0.3">
      <c r="A330" s="21"/>
      <c r="B330" s="21"/>
      <c r="C330" s="21"/>
    </row>
    <row r="331" spans="1:3" ht="51" customHeight="1" x14ac:dyDescent="0.3">
      <c r="A331" s="21"/>
      <c r="B331" s="21"/>
      <c r="C331" s="21"/>
    </row>
    <row r="332" spans="1:3" ht="51" customHeight="1" x14ac:dyDescent="0.3">
      <c r="A332" s="21"/>
      <c r="B332" s="21"/>
      <c r="C332" s="21"/>
    </row>
    <row r="333" spans="1:3" ht="51" customHeight="1" x14ac:dyDescent="0.3">
      <c r="A333" s="21"/>
      <c r="B333" s="21"/>
      <c r="C333" s="21"/>
    </row>
    <row r="334" spans="1:3" ht="51" customHeight="1" x14ac:dyDescent="0.3">
      <c r="A334" s="21"/>
      <c r="B334" s="21"/>
      <c r="C334" s="21"/>
    </row>
    <row r="335" spans="1:3" ht="51" customHeight="1" x14ac:dyDescent="0.3">
      <c r="A335" s="21"/>
      <c r="B335" s="21"/>
      <c r="C335" s="21"/>
    </row>
    <row r="336" spans="1:3" ht="51" customHeight="1" x14ac:dyDescent="0.3">
      <c r="A336" s="21"/>
      <c r="B336" s="21"/>
      <c r="C336" s="21"/>
    </row>
    <row r="337" spans="1:3" ht="51" customHeight="1" x14ac:dyDescent="0.3">
      <c r="A337" s="21"/>
      <c r="B337" s="21"/>
      <c r="C337" s="21"/>
    </row>
    <row r="338" spans="1:3" ht="51" customHeight="1" x14ac:dyDescent="0.3">
      <c r="A338" s="21"/>
      <c r="B338" s="21"/>
      <c r="C338" s="21"/>
    </row>
    <row r="339" spans="1:3" ht="51" customHeight="1" x14ac:dyDescent="0.3">
      <c r="A339" s="21"/>
      <c r="B339" s="21"/>
      <c r="C339" s="21"/>
    </row>
    <row r="340" spans="1:3" ht="51" customHeight="1" x14ac:dyDescent="0.3">
      <c r="A340" s="21"/>
      <c r="B340" s="21"/>
      <c r="C340" s="21"/>
    </row>
    <row r="341" spans="1:3" ht="51" customHeight="1" x14ac:dyDescent="0.3">
      <c r="A341" s="21"/>
      <c r="B341" s="21"/>
      <c r="C341" s="21"/>
    </row>
    <row r="342" spans="1:3" ht="51" customHeight="1" x14ac:dyDescent="0.3">
      <c r="A342" s="21"/>
      <c r="B342" s="21"/>
      <c r="C342" s="21"/>
    </row>
    <row r="343" spans="1:3" ht="51" customHeight="1" x14ac:dyDescent="0.3">
      <c r="A343" s="21"/>
      <c r="B343" s="21"/>
      <c r="C343" s="21"/>
    </row>
    <row r="344" spans="1:3" ht="51" customHeight="1" x14ac:dyDescent="0.3">
      <c r="A344" s="21"/>
      <c r="B344" s="21"/>
      <c r="C344" s="21"/>
    </row>
    <row r="345" spans="1:3" ht="51" customHeight="1" x14ac:dyDescent="0.3">
      <c r="A345" s="21"/>
      <c r="B345" s="21"/>
      <c r="C345" s="21"/>
    </row>
    <row r="346" spans="1:3" ht="51" customHeight="1" x14ac:dyDescent="0.3">
      <c r="A346" s="21"/>
      <c r="B346" s="21"/>
      <c r="C346" s="21"/>
    </row>
    <row r="347" spans="1:3" ht="51" customHeight="1" x14ac:dyDescent="0.3">
      <c r="A347" s="21"/>
      <c r="B347" s="21"/>
      <c r="C347" s="21"/>
    </row>
    <row r="348" spans="1:3" ht="51" customHeight="1" x14ac:dyDescent="0.3">
      <c r="A348" s="21"/>
      <c r="B348" s="21"/>
      <c r="C348" s="21"/>
    </row>
    <row r="349" spans="1:3" ht="51" customHeight="1" x14ac:dyDescent="0.3">
      <c r="A349" s="21"/>
      <c r="B349" s="21"/>
      <c r="C349" s="21"/>
    </row>
    <row r="350" spans="1:3" ht="51" customHeight="1" x14ac:dyDescent="0.3">
      <c r="A350" s="21"/>
      <c r="B350" s="21"/>
      <c r="C350" s="21"/>
    </row>
    <row r="351" spans="1:3" ht="51" customHeight="1" x14ac:dyDescent="0.3">
      <c r="A351" s="21"/>
      <c r="B351" s="21"/>
      <c r="C351" s="21"/>
    </row>
    <row r="352" spans="1:3" ht="51" customHeight="1" x14ac:dyDescent="0.3">
      <c r="A352" s="21"/>
      <c r="B352" s="21"/>
      <c r="C352" s="21"/>
    </row>
    <row r="353" spans="1:3" ht="51" customHeight="1" x14ac:dyDescent="0.3">
      <c r="A353" s="21"/>
      <c r="B353" s="21"/>
      <c r="C353" s="21"/>
    </row>
    <row r="354" spans="1:3" ht="51" customHeight="1" x14ac:dyDescent="0.3">
      <c r="A354" s="21"/>
      <c r="B354" s="21"/>
      <c r="C354" s="21"/>
    </row>
    <row r="355" spans="1:3" ht="51" customHeight="1" x14ac:dyDescent="0.3">
      <c r="A355" s="21"/>
      <c r="B355" s="21"/>
      <c r="C355" s="21"/>
    </row>
    <row r="356" spans="1:3" ht="51" customHeight="1" x14ac:dyDescent="0.3">
      <c r="A356" s="21"/>
      <c r="B356" s="21"/>
      <c r="C356" s="21"/>
    </row>
    <row r="357" spans="1:3" ht="51" customHeight="1" x14ac:dyDescent="0.3">
      <c r="A357" s="21"/>
      <c r="B357" s="21"/>
      <c r="C357" s="21"/>
    </row>
    <row r="358" spans="1:3" ht="51" customHeight="1" x14ac:dyDescent="0.3">
      <c r="A358" s="21"/>
      <c r="B358" s="21"/>
      <c r="C358" s="21"/>
    </row>
    <row r="359" spans="1:3" ht="51" customHeight="1" x14ac:dyDescent="0.3">
      <c r="A359" s="21"/>
      <c r="B359" s="21"/>
      <c r="C359" s="21"/>
    </row>
    <row r="360" spans="1:3" ht="51" customHeight="1" x14ac:dyDescent="0.3">
      <c r="A360" s="21"/>
      <c r="B360" s="21"/>
      <c r="C360" s="21"/>
    </row>
    <row r="361" spans="1:3" ht="51" customHeight="1" x14ac:dyDescent="0.3">
      <c r="A361" s="21"/>
      <c r="B361" s="21"/>
      <c r="C361" s="21"/>
    </row>
    <row r="362" spans="1:3" ht="51" customHeight="1" x14ac:dyDescent="0.3">
      <c r="A362" s="21"/>
      <c r="B362" s="21"/>
      <c r="C362" s="21"/>
    </row>
    <row r="363" spans="1:3" ht="51" customHeight="1" x14ac:dyDescent="0.3">
      <c r="A363" s="21"/>
      <c r="B363" s="21"/>
      <c r="C363" s="21"/>
    </row>
    <row r="364" spans="1:3" ht="51" customHeight="1" x14ac:dyDescent="0.3">
      <c r="A364" s="21"/>
      <c r="B364" s="21"/>
      <c r="C364" s="21"/>
    </row>
    <row r="365" spans="1:3" ht="51" customHeight="1" x14ac:dyDescent="0.3">
      <c r="A365" s="21"/>
      <c r="B365" s="21"/>
      <c r="C365" s="21"/>
    </row>
    <row r="366" spans="1:3" ht="51" customHeight="1" x14ac:dyDescent="0.3">
      <c r="A366" s="21"/>
      <c r="B366" s="21"/>
      <c r="C366" s="21"/>
    </row>
    <row r="367" spans="1:3" ht="51" customHeight="1" x14ac:dyDescent="0.3">
      <c r="A367" s="21"/>
      <c r="B367" s="21"/>
      <c r="C367" s="21"/>
    </row>
    <row r="368" spans="1:3" ht="51" customHeight="1" x14ac:dyDescent="0.3">
      <c r="A368" s="21"/>
      <c r="B368" s="21"/>
      <c r="C368" s="21"/>
    </row>
    <row r="369" spans="1:3" ht="51" customHeight="1" x14ac:dyDescent="0.3">
      <c r="A369" s="21"/>
      <c r="B369" s="21"/>
      <c r="C369" s="21"/>
    </row>
    <row r="370" spans="1:3" ht="51" customHeight="1" x14ac:dyDescent="0.3">
      <c r="A370" s="21"/>
      <c r="B370" s="21"/>
      <c r="C370" s="21"/>
    </row>
    <row r="371" spans="1:3" ht="51" customHeight="1" x14ac:dyDescent="0.3">
      <c r="A371" s="21"/>
      <c r="B371" s="21"/>
      <c r="C371" s="21"/>
    </row>
    <row r="372" spans="1:3" ht="51" customHeight="1" x14ac:dyDescent="0.3">
      <c r="A372" s="21"/>
      <c r="B372" s="21"/>
      <c r="C372" s="21"/>
    </row>
    <row r="373" spans="1:3" ht="51" customHeight="1" x14ac:dyDescent="0.3">
      <c r="A373" s="21"/>
      <c r="B373" s="21"/>
      <c r="C373" s="21"/>
    </row>
    <row r="374" spans="1:3" ht="51" customHeight="1" x14ac:dyDescent="0.3">
      <c r="A374" s="21"/>
      <c r="B374" s="21"/>
      <c r="C374" s="21"/>
    </row>
    <row r="375" spans="1:3" ht="51" customHeight="1" x14ac:dyDescent="0.3">
      <c r="A375" s="21"/>
      <c r="B375" s="21"/>
      <c r="C375" s="21"/>
    </row>
    <row r="376" spans="1:3" ht="51" customHeight="1" x14ac:dyDescent="0.3">
      <c r="A376" s="21"/>
      <c r="B376" s="21"/>
      <c r="C376" s="21"/>
    </row>
    <row r="377" spans="1:3" ht="51" customHeight="1" x14ac:dyDescent="0.3">
      <c r="A377" s="21"/>
      <c r="B377" s="21"/>
      <c r="C377" s="21"/>
    </row>
    <row r="378" spans="1:3" ht="51" customHeight="1" x14ac:dyDescent="0.3">
      <c r="A378" s="21"/>
      <c r="B378" s="21"/>
      <c r="C378" s="21"/>
    </row>
    <row r="379" spans="1:3" ht="51" customHeight="1" x14ac:dyDescent="0.3">
      <c r="A379" s="21"/>
      <c r="B379" s="21"/>
      <c r="C379" s="21"/>
    </row>
    <row r="380" spans="1:3" ht="51" customHeight="1" x14ac:dyDescent="0.3">
      <c r="A380" s="21"/>
      <c r="B380" s="21"/>
      <c r="C380" s="21"/>
    </row>
    <row r="381" spans="1:3" ht="51" customHeight="1" x14ac:dyDescent="0.3">
      <c r="A381" s="21"/>
      <c r="B381" s="21"/>
      <c r="C381" s="21"/>
    </row>
    <row r="382" spans="1:3" ht="51" customHeight="1" x14ac:dyDescent="0.3">
      <c r="A382" s="21"/>
      <c r="B382" s="21"/>
      <c r="C382" s="21"/>
    </row>
    <row r="383" spans="1:3" ht="51" customHeight="1" x14ac:dyDescent="0.3">
      <c r="A383" s="21"/>
      <c r="B383" s="21"/>
      <c r="C383" s="21"/>
    </row>
    <row r="384" spans="1:3" ht="51" customHeight="1" x14ac:dyDescent="0.3">
      <c r="A384" s="21"/>
      <c r="B384" s="21"/>
      <c r="C384" s="21"/>
    </row>
    <row r="385" spans="1:3" ht="51" customHeight="1" x14ac:dyDescent="0.3">
      <c r="A385" s="21"/>
      <c r="B385" s="21"/>
      <c r="C385" s="21"/>
    </row>
    <row r="386" spans="1:3" ht="51" customHeight="1" x14ac:dyDescent="0.3">
      <c r="A386" s="21"/>
      <c r="B386" s="21"/>
      <c r="C386" s="21"/>
    </row>
    <row r="387" spans="1:3" ht="51" customHeight="1" x14ac:dyDescent="0.3">
      <c r="A387" s="21"/>
      <c r="B387" s="21"/>
      <c r="C387" s="21"/>
    </row>
    <row r="388" spans="1:3" ht="51" customHeight="1" x14ac:dyDescent="0.3">
      <c r="A388" s="21"/>
      <c r="B388" s="21"/>
      <c r="C388" s="21"/>
    </row>
    <row r="389" spans="1:3" ht="51" customHeight="1" x14ac:dyDescent="0.3">
      <c r="A389" s="21"/>
      <c r="B389" s="21"/>
      <c r="C389" s="21"/>
    </row>
    <row r="390" spans="1:3" ht="51" customHeight="1" x14ac:dyDescent="0.3">
      <c r="A390" s="21"/>
      <c r="B390" s="21"/>
      <c r="C390" s="21"/>
    </row>
    <row r="391" spans="1:3" ht="51" customHeight="1" x14ac:dyDescent="0.3">
      <c r="A391" s="21"/>
      <c r="B391" s="21"/>
      <c r="C391" s="21"/>
    </row>
    <row r="392" spans="1:3" ht="51" customHeight="1" x14ac:dyDescent="0.3">
      <c r="A392" s="21"/>
      <c r="B392" s="21"/>
      <c r="C392" s="21"/>
    </row>
    <row r="393" spans="1:3" ht="51" customHeight="1" x14ac:dyDescent="0.3">
      <c r="A393" s="21"/>
      <c r="B393" s="21"/>
      <c r="C393" s="21"/>
    </row>
    <row r="394" spans="1:3" ht="51" customHeight="1" x14ac:dyDescent="0.3">
      <c r="A394" s="21"/>
      <c r="B394" s="21"/>
      <c r="C394" s="21"/>
    </row>
    <row r="395" spans="1:3" ht="51" customHeight="1" x14ac:dyDescent="0.3">
      <c r="A395" s="21"/>
      <c r="B395" s="21"/>
      <c r="C395" s="21"/>
    </row>
    <row r="396" spans="1:3" ht="51" customHeight="1" x14ac:dyDescent="0.3">
      <c r="A396" s="21"/>
      <c r="B396" s="21"/>
      <c r="C396" s="21"/>
    </row>
    <row r="397" spans="1:3" ht="51" customHeight="1" x14ac:dyDescent="0.3">
      <c r="A397" s="21"/>
      <c r="B397" s="21"/>
      <c r="C397" s="21"/>
    </row>
    <row r="398" spans="1:3" ht="51" customHeight="1" x14ac:dyDescent="0.3">
      <c r="A398" s="21"/>
      <c r="B398" s="21"/>
      <c r="C398" s="21"/>
    </row>
    <row r="399" spans="1:3" ht="51" customHeight="1" x14ac:dyDescent="0.3">
      <c r="A399" s="21"/>
      <c r="B399" s="21"/>
      <c r="C399" s="21"/>
    </row>
    <row r="400" spans="1:3" ht="51" customHeight="1" x14ac:dyDescent="0.3">
      <c r="A400" s="21"/>
      <c r="B400" s="21"/>
      <c r="C400" s="21"/>
    </row>
    <row r="401" spans="1:3" ht="51" customHeight="1" x14ac:dyDescent="0.3">
      <c r="A401" s="21"/>
      <c r="B401" s="21"/>
      <c r="C401" s="21"/>
    </row>
    <row r="402" spans="1:3" ht="51" customHeight="1" x14ac:dyDescent="0.3">
      <c r="A402" s="21"/>
      <c r="B402" s="21"/>
      <c r="C402" s="21"/>
    </row>
    <row r="403" spans="1:3" ht="51" customHeight="1" x14ac:dyDescent="0.3">
      <c r="A403" s="21"/>
      <c r="B403" s="21"/>
      <c r="C403" s="21"/>
    </row>
    <row r="404" spans="1:3" ht="51" customHeight="1" x14ac:dyDescent="0.3">
      <c r="A404" s="21"/>
      <c r="B404" s="21"/>
      <c r="C404" s="21"/>
    </row>
    <row r="405" spans="1:3" ht="51" customHeight="1" x14ac:dyDescent="0.3">
      <c r="A405" s="21"/>
      <c r="B405" s="21"/>
      <c r="C405" s="21"/>
    </row>
    <row r="406" spans="1:3" ht="51" customHeight="1" x14ac:dyDescent="0.3">
      <c r="A406" s="21"/>
      <c r="B406" s="21"/>
      <c r="C406" s="21"/>
    </row>
    <row r="407" spans="1:3" ht="51" customHeight="1" x14ac:dyDescent="0.3">
      <c r="A407" s="21"/>
      <c r="B407" s="21"/>
      <c r="C407" s="21"/>
    </row>
    <row r="408" spans="1:3" ht="51" customHeight="1" x14ac:dyDescent="0.3">
      <c r="A408" s="21"/>
      <c r="B408" s="21"/>
      <c r="C408" s="21"/>
    </row>
    <row r="409" spans="1:3" ht="51" customHeight="1" x14ac:dyDescent="0.3">
      <c r="A409" s="21"/>
      <c r="B409" s="21"/>
      <c r="C409" s="21"/>
    </row>
    <row r="410" spans="1:3" ht="51" customHeight="1" x14ac:dyDescent="0.3">
      <c r="A410" s="21"/>
      <c r="B410" s="21"/>
      <c r="C410" s="21"/>
    </row>
    <row r="411" spans="1:3" ht="51" customHeight="1" x14ac:dyDescent="0.3">
      <c r="A411" s="21"/>
      <c r="B411" s="21"/>
      <c r="C411" s="21"/>
    </row>
    <row r="412" spans="1:3" ht="51" customHeight="1" x14ac:dyDescent="0.3">
      <c r="A412" s="21"/>
      <c r="B412" s="21"/>
      <c r="C412" s="21"/>
    </row>
    <row r="413" spans="1:3" ht="51" customHeight="1" x14ac:dyDescent="0.3">
      <c r="A413" s="21"/>
      <c r="B413" s="21"/>
      <c r="C413" s="21"/>
    </row>
    <row r="414" spans="1:3" ht="51" customHeight="1" x14ac:dyDescent="0.3">
      <c r="A414" s="21"/>
      <c r="B414" s="21"/>
      <c r="C414" s="21"/>
    </row>
    <row r="415" spans="1:3" ht="51" customHeight="1" x14ac:dyDescent="0.3">
      <c r="A415" s="21"/>
      <c r="B415" s="21"/>
      <c r="C415" s="21"/>
    </row>
    <row r="416" spans="1:3" ht="51" customHeight="1" x14ac:dyDescent="0.3">
      <c r="A416" s="21"/>
      <c r="B416" s="21"/>
      <c r="C416" s="21"/>
    </row>
    <row r="417" spans="1:3" ht="51" customHeight="1" x14ac:dyDescent="0.3">
      <c r="A417" s="21"/>
      <c r="B417" s="21"/>
      <c r="C417" s="21"/>
    </row>
    <row r="418" spans="1:3" ht="51" customHeight="1" x14ac:dyDescent="0.3">
      <c r="A418" s="21"/>
      <c r="B418" s="21"/>
      <c r="C418" s="21"/>
    </row>
    <row r="419" spans="1:3" ht="51" customHeight="1" x14ac:dyDescent="0.3">
      <c r="A419" s="21"/>
      <c r="B419" s="21"/>
      <c r="C419" s="21"/>
    </row>
    <row r="420" spans="1:3" ht="51" customHeight="1" x14ac:dyDescent="0.3">
      <c r="A420" s="21"/>
      <c r="B420" s="21"/>
      <c r="C420" s="21"/>
    </row>
    <row r="421" spans="1:3" ht="51" customHeight="1" x14ac:dyDescent="0.3">
      <c r="A421" s="21"/>
      <c r="B421" s="21"/>
      <c r="C421" s="21"/>
    </row>
    <row r="422" spans="1:3" ht="51" customHeight="1" x14ac:dyDescent="0.3">
      <c r="A422" s="21"/>
      <c r="B422" s="21"/>
      <c r="C422" s="21"/>
    </row>
    <row r="423" spans="1:3" ht="51" customHeight="1" x14ac:dyDescent="0.3">
      <c r="A423" s="21"/>
      <c r="B423" s="21"/>
      <c r="C423" s="21"/>
    </row>
    <row r="424" spans="1:3" ht="51" customHeight="1" x14ac:dyDescent="0.3">
      <c r="A424" s="21"/>
      <c r="B424" s="21"/>
      <c r="C424" s="21"/>
    </row>
    <row r="425" spans="1:3" ht="51" customHeight="1" x14ac:dyDescent="0.3">
      <c r="A425" s="21"/>
      <c r="B425" s="21"/>
      <c r="C425" s="21"/>
    </row>
    <row r="426" spans="1:3" ht="51" customHeight="1" x14ac:dyDescent="0.3">
      <c r="A426" s="21"/>
      <c r="B426" s="21"/>
      <c r="C426" s="21"/>
    </row>
    <row r="427" spans="1:3" ht="51" customHeight="1" x14ac:dyDescent="0.3">
      <c r="A427" s="21"/>
      <c r="B427" s="21"/>
      <c r="C427" s="21"/>
    </row>
    <row r="428" spans="1:3" ht="51" customHeight="1" x14ac:dyDescent="0.3">
      <c r="A428" s="21"/>
      <c r="B428" s="21"/>
      <c r="C428" s="21"/>
    </row>
    <row r="429" spans="1:3" ht="51" customHeight="1" x14ac:dyDescent="0.3">
      <c r="A429" s="21"/>
      <c r="B429" s="21"/>
      <c r="C429" s="21"/>
    </row>
    <row r="430" spans="1:3" ht="51" customHeight="1" x14ac:dyDescent="0.3">
      <c r="A430" s="21"/>
      <c r="B430" s="21"/>
      <c r="C430" s="21"/>
    </row>
    <row r="431" spans="1:3" ht="51" customHeight="1" x14ac:dyDescent="0.3">
      <c r="A431" s="21"/>
      <c r="B431" s="21"/>
      <c r="C431" s="21"/>
    </row>
    <row r="432" spans="1:3" ht="51" customHeight="1" x14ac:dyDescent="0.3">
      <c r="A432" s="21"/>
      <c r="B432" s="21"/>
      <c r="C432" s="21"/>
    </row>
    <row r="433" spans="1:3" ht="51" customHeight="1" x14ac:dyDescent="0.3">
      <c r="A433" s="21"/>
      <c r="B433" s="21"/>
      <c r="C433" s="21"/>
    </row>
    <row r="434" spans="1:3" ht="51" customHeight="1" x14ac:dyDescent="0.3">
      <c r="A434" s="21"/>
      <c r="B434" s="21"/>
      <c r="C434" s="21"/>
    </row>
    <row r="435" spans="1:3" ht="51" customHeight="1" x14ac:dyDescent="0.3">
      <c r="A435" s="21"/>
      <c r="B435" s="21"/>
      <c r="C435" s="21"/>
    </row>
    <row r="436" spans="1:3" ht="51" customHeight="1" x14ac:dyDescent="0.3">
      <c r="A436" s="21"/>
      <c r="B436" s="21"/>
      <c r="C436" s="21"/>
    </row>
    <row r="437" spans="1:3" ht="51" customHeight="1" x14ac:dyDescent="0.3">
      <c r="A437" s="21"/>
      <c r="B437" s="21"/>
      <c r="C437" s="21"/>
    </row>
    <row r="438" spans="1:3" ht="51" customHeight="1" x14ac:dyDescent="0.3">
      <c r="A438" s="21"/>
      <c r="B438" s="21"/>
      <c r="C438" s="21"/>
    </row>
    <row r="439" spans="1:3" ht="51" customHeight="1" x14ac:dyDescent="0.3">
      <c r="A439" s="21"/>
      <c r="B439" s="21"/>
      <c r="C439" s="21"/>
    </row>
    <row r="440" spans="1:3" ht="51" customHeight="1" x14ac:dyDescent="0.3">
      <c r="A440" s="21"/>
      <c r="B440" s="21"/>
      <c r="C440" s="21"/>
    </row>
    <row r="441" spans="1:3" ht="51" customHeight="1" x14ac:dyDescent="0.3">
      <c r="A441" s="21"/>
      <c r="B441" s="21"/>
      <c r="C441" s="21"/>
    </row>
    <row r="442" spans="1:3" ht="51" customHeight="1" x14ac:dyDescent="0.3">
      <c r="A442" s="21"/>
      <c r="B442" s="21"/>
      <c r="C442" s="21"/>
    </row>
    <row r="443" spans="1:3" ht="51" customHeight="1" x14ac:dyDescent="0.3">
      <c r="A443" s="21"/>
      <c r="B443" s="21"/>
      <c r="C443" s="21"/>
    </row>
    <row r="444" spans="1:3" ht="51" customHeight="1" x14ac:dyDescent="0.3">
      <c r="A444" s="21"/>
      <c r="B444" s="21"/>
      <c r="C444" s="21"/>
    </row>
    <row r="445" spans="1:3" ht="51" customHeight="1" x14ac:dyDescent="0.3">
      <c r="A445" s="21"/>
      <c r="B445" s="21"/>
      <c r="C445" s="21"/>
    </row>
    <row r="446" spans="1:3" ht="51" customHeight="1" x14ac:dyDescent="0.3">
      <c r="A446" s="21"/>
      <c r="B446" s="21"/>
      <c r="C446" s="21"/>
    </row>
    <row r="447" spans="1:3" ht="51" customHeight="1" x14ac:dyDescent="0.3">
      <c r="A447" s="21"/>
      <c r="B447" s="21"/>
      <c r="C447" s="21"/>
    </row>
    <row r="448" spans="1:3" ht="51" customHeight="1" x14ac:dyDescent="0.3">
      <c r="A448" s="21"/>
      <c r="B448" s="21"/>
      <c r="C448" s="21"/>
    </row>
    <row r="449" spans="1:3" ht="51" customHeight="1" x14ac:dyDescent="0.3">
      <c r="A449" s="21"/>
      <c r="B449" s="21"/>
      <c r="C449" s="21"/>
    </row>
    <row r="450" spans="1:3" ht="51" customHeight="1" x14ac:dyDescent="0.3">
      <c r="A450" s="21"/>
      <c r="B450" s="21"/>
      <c r="C450" s="21"/>
    </row>
    <row r="451" spans="1:3" ht="51" customHeight="1" x14ac:dyDescent="0.3">
      <c r="A451" s="21"/>
      <c r="B451" s="21"/>
      <c r="C451" s="21"/>
    </row>
    <row r="452" spans="1:3" ht="51" customHeight="1" x14ac:dyDescent="0.3">
      <c r="A452" s="21"/>
      <c r="B452" s="21"/>
      <c r="C452" s="21"/>
    </row>
    <row r="453" spans="1:3" ht="51" customHeight="1" x14ac:dyDescent="0.3">
      <c r="A453" s="21"/>
      <c r="B453" s="21"/>
      <c r="C453" s="21"/>
    </row>
    <row r="454" spans="1:3" ht="51" customHeight="1" x14ac:dyDescent="0.3">
      <c r="A454" s="21"/>
      <c r="B454" s="21"/>
      <c r="C454" s="21"/>
    </row>
    <row r="455" spans="1:3" ht="51" customHeight="1" x14ac:dyDescent="0.3">
      <c r="A455" s="21"/>
      <c r="B455" s="21"/>
      <c r="C455" s="21"/>
    </row>
    <row r="456" spans="1:3" ht="51" customHeight="1" x14ac:dyDescent="0.3">
      <c r="A456" s="21"/>
      <c r="B456" s="21"/>
      <c r="C456" s="21"/>
    </row>
    <row r="457" spans="1:3" ht="51" customHeight="1" x14ac:dyDescent="0.3">
      <c r="A457" s="21"/>
      <c r="B457" s="21"/>
      <c r="C457" s="21"/>
    </row>
    <row r="458" spans="1:3" ht="51" customHeight="1" x14ac:dyDescent="0.3">
      <c r="A458" s="21"/>
      <c r="B458" s="21"/>
      <c r="C458" s="21"/>
    </row>
    <row r="459" spans="1:3" ht="51" customHeight="1" x14ac:dyDescent="0.3">
      <c r="A459" s="21"/>
      <c r="B459" s="21"/>
      <c r="C459" s="21"/>
    </row>
    <row r="460" spans="1:3" ht="51" customHeight="1" x14ac:dyDescent="0.3">
      <c r="A460" s="21"/>
      <c r="B460" s="21"/>
      <c r="C460" s="21"/>
    </row>
    <row r="461" spans="1:3" ht="51" customHeight="1" x14ac:dyDescent="0.3">
      <c r="A461" s="21"/>
      <c r="B461" s="21"/>
      <c r="C461" s="21"/>
    </row>
    <row r="462" spans="1:3" ht="51" customHeight="1" x14ac:dyDescent="0.3">
      <c r="A462" s="21"/>
      <c r="B462" s="21"/>
      <c r="C462" s="21"/>
    </row>
    <row r="463" spans="1:3" ht="51" customHeight="1" x14ac:dyDescent="0.3">
      <c r="A463" s="21"/>
      <c r="B463" s="21"/>
      <c r="C463" s="21"/>
    </row>
    <row r="464" spans="1:3" ht="51" customHeight="1" x14ac:dyDescent="0.3">
      <c r="A464" s="21"/>
      <c r="B464" s="21"/>
      <c r="C464" s="21"/>
    </row>
    <row r="465" spans="1:3" ht="51" customHeight="1" x14ac:dyDescent="0.3">
      <c r="A465" s="21"/>
      <c r="B465" s="21"/>
      <c r="C465" s="21"/>
    </row>
    <row r="466" spans="1:3" ht="51" customHeight="1" x14ac:dyDescent="0.3">
      <c r="A466" s="21"/>
      <c r="B466" s="21"/>
      <c r="C466" s="21"/>
    </row>
    <row r="467" spans="1:3" ht="51" customHeight="1" x14ac:dyDescent="0.3">
      <c r="A467" s="21"/>
      <c r="B467" s="21"/>
      <c r="C467" s="21"/>
    </row>
    <row r="468" spans="1:3" ht="51" customHeight="1" x14ac:dyDescent="0.3">
      <c r="A468" s="21"/>
      <c r="B468" s="21"/>
      <c r="C468" s="21"/>
    </row>
    <row r="469" spans="1:3" ht="51" customHeight="1" x14ac:dyDescent="0.3">
      <c r="A469" s="21"/>
      <c r="B469" s="21"/>
      <c r="C469" s="21"/>
    </row>
    <row r="470" spans="1:3" ht="51" customHeight="1" x14ac:dyDescent="0.3">
      <c r="A470" s="21"/>
      <c r="B470" s="21"/>
      <c r="C470" s="21"/>
    </row>
    <row r="471" spans="1:3" ht="51" customHeight="1" x14ac:dyDescent="0.3">
      <c r="A471" s="21"/>
      <c r="B471" s="21"/>
      <c r="C471" s="21"/>
    </row>
    <row r="472" spans="1:3" ht="51" customHeight="1" x14ac:dyDescent="0.3">
      <c r="A472" s="21"/>
      <c r="B472" s="21"/>
      <c r="C472" s="21"/>
    </row>
    <row r="473" spans="1:3" ht="51" customHeight="1" x14ac:dyDescent="0.3">
      <c r="A473" s="21"/>
      <c r="B473" s="21"/>
      <c r="C473" s="21"/>
    </row>
    <row r="474" spans="1:3" ht="51" customHeight="1" x14ac:dyDescent="0.3">
      <c r="A474" s="21"/>
      <c r="B474" s="21"/>
      <c r="C474" s="21"/>
    </row>
    <row r="475" spans="1:3" ht="51" customHeight="1" x14ac:dyDescent="0.3">
      <c r="A475" s="21"/>
      <c r="B475" s="21"/>
      <c r="C475" s="21"/>
    </row>
    <row r="476" spans="1:3" ht="51" customHeight="1" x14ac:dyDescent="0.3">
      <c r="A476" s="21"/>
      <c r="B476" s="21"/>
      <c r="C476" s="21"/>
    </row>
    <row r="477" spans="1:3" ht="51" customHeight="1" x14ac:dyDescent="0.3">
      <c r="A477" s="21"/>
      <c r="B477" s="21"/>
      <c r="C477" s="21"/>
    </row>
    <row r="478" spans="1:3" ht="51" customHeight="1" x14ac:dyDescent="0.3">
      <c r="A478" s="21"/>
      <c r="B478" s="21"/>
      <c r="C478" s="21"/>
    </row>
    <row r="479" spans="1:3" ht="51" customHeight="1" x14ac:dyDescent="0.3">
      <c r="A479" s="21"/>
      <c r="B479" s="21"/>
      <c r="C479" s="21"/>
    </row>
    <row r="480" spans="1:3" ht="51" customHeight="1" x14ac:dyDescent="0.3">
      <c r="A480" s="21"/>
      <c r="B480" s="21"/>
      <c r="C480" s="21"/>
    </row>
    <row r="481" spans="1:3" ht="51" customHeight="1" x14ac:dyDescent="0.3">
      <c r="A481" s="21"/>
      <c r="B481" s="21"/>
      <c r="C481" s="21"/>
    </row>
    <row r="482" spans="1:3" ht="51" customHeight="1" x14ac:dyDescent="0.3">
      <c r="A482" s="21"/>
      <c r="B482" s="21"/>
      <c r="C482" s="21"/>
    </row>
    <row r="483" spans="1:3" ht="51" customHeight="1" x14ac:dyDescent="0.3">
      <c r="A483" s="21"/>
      <c r="B483" s="21"/>
      <c r="C483" s="21"/>
    </row>
    <row r="484" spans="1:3" ht="51" customHeight="1" x14ac:dyDescent="0.3">
      <c r="A484" s="21"/>
      <c r="B484" s="21"/>
      <c r="C484" s="21"/>
    </row>
    <row r="485" spans="1:3" ht="51" customHeight="1" x14ac:dyDescent="0.3">
      <c r="A485" s="21"/>
      <c r="B485" s="21"/>
      <c r="C485" s="21"/>
    </row>
    <row r="486" spans="1:3" ht="51" customHeight="1" x14ac:dyDescent="0.3">
      <c r="A486" s="21"/>
      <c r="B486" s="21"/>
      <c r="C486" s="21"/>
    </row>
    <row r="487" spans="1:3" ht="51" customHeight="1" x14ac:dyDescent="0.3">
      <c r="A487" s="21"/>
      <c r="B487" s="21"/>
      <c r="C487" s="21"/>
    </row>
    <row r="488" spans="1:3" ht="51" customHeight="1" x14ac:dyDescent="0.3">
      <c r="A488" s="21"/>
      <c r="B488" s="21"/>
      <c r="C488" s="21"/>
    </row>
    <row r="489" spans="1:3" ht="51" customHeight="1" x14ac:dyDescent="0.3">
      <c r="A489" s="21"/>
      <c r="B489" s="21"/>
      <c r="C489" s="21"/>
    </row>
    <row r="490" spans="1:3" ht="51" customHeight="1" x14ac:dyDescent="0.3">
      <c r="A490" s="21"/>
      <c r="B490" s="21"/>
      <c r="C490" s="21"/>
    </row>
    <row r="491" spans="1:3" ht="51" customHeight="1" x14ac:dyDescent="0.3">
      <c r="A491" s="21"/>
      <c r="B491" s="21"/>
      <c r="C491" s="21"/>
    </row>
    <row r="492" spans="1:3" ht="51" customHeight="1" x14ac:dyDescent="0.3">
      <c r="A492" s="21"/>
      <c r="B492" s="21"/>
      <c r="C492" s="21"/>
    </row>
    <row r="493" spans="1:3" ht="51" customHeight="1" x14ac:dyDescent="0.3">
      <c r="A493" s="21"/>
      <c r="B493" s="21"/>
      <c r="C493" s="21"/>
    </row>
    <row r="494" spans="1:3" ht="51" customHeight="1" x14ac:dyDescent="0.3">
      <c r="A494" s="21"/>
      <c r="B494" s="21"/>
      <c r="C494" s="21"/>
    </row>
    <row r="495" spans="1:3" ht="51" customHeight="1" x14ac:dyDescent="0.3">
      <c r="A495" s="21"/>
      <c r="B495" s="21"/>
      <c r="C495" s="21"/>
    </row>
    <row r="496" spans="1:3" ht="51" customHeight="1" x14ac:dyDescent="0.3">
      <c r="A496" s="21"/>
      <c r="B496" s="21"/>
      <c r="C496" s="21"/>
    </row>
    <row r="497" spans="1:3" ht="51" customHeight="1" x14ac:dyDescent="0.3">
      <c r="A497" s="21"/>
      <c r="B497" s="21"/>
      <c r="C497" s="21"/>
    </row>
    <row r="498" spans="1:3" ht="51" customHeight="1" x14ac:dyDescent="0.3">
      <c r="A498" s="21"/>
      <c r="B498" s="21"/>
      <c r="C498" s="21"/>
    </row>
    <row r="499" spans="1:3" ht="51" customHeight="1" x14ac:dyDescent="0.3">
      <c r="A499" s="21"/>
      <c r="B499" s="21"/>
      <c r="C499" s="21"/>
    </row>
    <row r="500" spans="1:3" ht="51" customHeight="1" x14ac:dyDescent="0.3">
      <c r="A500" s="21"/>
      <c r="B500" s="21"/>
      <c r="C500" s="21"/>
    </row>
    <row r="501" spans="1:3" ht="51" customHeight="1" x14ac:dyDescent="0.3">
      <c r="A501" s="21"/>
      <c r="B501" s="21"/>
      <c r="C501" s="21"/>
    </row>
    <row r="502" spans="1:3" ht="51" customHeight="1" x14ac:dyDescent="0.3">
      <c r="A502" s="21"/>
      <c r="B502" s="21"/>
      <c r="C502" s="21"/>
    </row>
    <row r="503" spans="1:3" ht="51" customHeight="1" x14ac:dyDescent="0.3">
      <c r="A503" s="21"/>
      <c r="B503" s="21"/>
      <c r="C503" s="21"/>
    </row>
    <row r="504" spans="1:3" ht="51" customHeight="1" x14ac:dyDescent="0.3">
      <c r="A504" s="21"/>
      <c r="B504" s="21"/>
      <c r="C504" s="21"/>
    </row>
    <row r="505" spans="1:3" ht="51" customHeight="1" x14ac:dyDescent="0.3">
      <c r="A505" s="21"/>
      <c r="B505" s="21"/>
      <c r="C505" s="21"/>
    </row>
    <row r="506" spans="1:3" ht="51" customHeight="1" x14ac:dyDescent="0.3">
      <c r="A506" s="21"/>
      <c r="B506" s="21"/>
      <c r="C506" s="21"/>
    </row>
    <row r="507" spans="1:3" ht="51" customHeight="1" x14ac:dyDescent="0.3">
      <c r="A507" s="21"/>
      <c r="B507" s="21"/>
      <c r="C507" s="21"/>
    </row>
    <row r="508" spans="1:3" ht="51" customHeight="1" x14ac:dyDescent="0.3">
      <c r="A508" s="21"/>
      <c r="B508" s="21"/>
      <c r="C508" s="21"/>
    </row>
    <row r="509" spans="1:3" ht="51" customHeight="1" x14ac:dyDescent="0.3">
      <c r="A509" s="21"/>
      <c r="B509" s="21"/>
      <c r="C509" s="21"/>
    </row>
    <row r="510" spans="1:3" ht="51" customHeight="1" x14ac:dyDescent="0.3">
      <c r="A510" s="21"/>
      <c r="B510" s="21"/>
      <c r="C510" s="21"/>
    </row>
    <row r="511" spans="1:3" ht="51" customHeight="1" x14ac:dyDescent="0.3">
      <c r="A511" s="21"/>
      <c r="B511" s="21"/>
      <c r="C511" s="21"/>
    </row>
    <row r="512" spans="1:3" ht="51" customHeight="1" x14ac:dyDescent="0.3">
      <c r="A512" s="21"/>
      <c r="B512" s="21"/>
      <c r="C512" s="21"/>
    </row>
    <row r="513" spans="1:3" ht="51" customHeight="1" x14ac:dyDescent="0.3">
      <c r="A513" s="21"/>
      <c r="B513" s="21"/>
      <c r="C513" s="21"/>
    </row>
    <row r="514" spans="1:3" ht="51" customHeight="1" x14ac:dyDescent="0.3">
      <c r="A514" s="21"/>
      <c r="B514" s="21"/>
      <c r="C514" s="21"/>
    </row>
    <row r="515" spans="1:3" ht="51" customHeight="1" x14ac:dyDescent="0.3">
      <c r="A515" s="21"/>
      <c r="B515" s="21"/>
      <c r="C515" s="21"/>
    </row>
    <row r="516" spans="1:3" ht="51" customHeight="1" x14ac:dyDescent="0.3">
      <c r="A516" s="21"/>
      <c r="B516" s="21"/>
      <c r="C516" s="21"/>
    </row>
    <row r="517" spans="1:3" ht="51" customHeight="1" x14ac:dyDescent="0.3">
      <c r="A517" s="21"/>
      <c r="B517" s="21"/>
      <c r="C517" s="21"/>
    </row>
    <row r="518" spans="1:3" ht="51" customHeight="1" x14ac:dyDescent="0.3">
      <c r="A518" s="21"/>
      <c r="B518" s="21"/>
      <c r="C518" s="21"/>
    </row>
    <row r="519" spans="1:3" ht="51" customHeight="1" x14ac:dyDescent="0.3">
      <c r="A519" s="21"/>
      <c r="B519" s="21"/>
      <c r="C519" s="21"/>
    </row>
    <row r="520" spans="1:3" ht="51" customHeight="1" x14ac:dyDescent="0.3">
      <c r="A520" s="21"/>
      <c r="B520" s="21"/>
      <c r="C520" s="21"/>
    </row>
    <row r="521" spans="1:3" ht="51" customHeight="1" x14ac:dyDescent="0.3">
      <c r="A521" s="21"/>
      <c r="B521" s="21"/>
      <c r="C521" s="21"/>
    </row>
    <row r="522" spans="1:3" ht="51" customHeight="1" x14ac:dyDescent="0.3">
      <c r="A522" s="21"/>
      <c r="B522" s="21"/>
      <c r="C522" s="21"/>
    </row>
    <row r="523" spans="1:3" ht="51" customHeight="1" x14ac:dyDescent="0.3">
      <c r="A523" s="21"/>
      <c r="B523" s="21"/>
      <c r="C523" s="21"/>
    </row>
    <row r="524" spans="1:3" ht="51" customHeight="1" x14ac:dyDescent="0.3">
      <c r="A524" s="21"/>
      <c r="B524" s="21"/>
      <c r="C524" s="21"/>
    </row>
    <row r="525" spans="1:3" ht="51" customHeight="1" x14ac:dyDescent="0.3">
      <c r="A525" s="21"/>
      <c r="B525" s="21"/>
      <c r="C525" s="21"/>
    </row>
    <row r="526" spans="1:3" ht="51" customHeight="1" x14ac:dyDescent="0.3">
      <c r="A526" s="21"/>
      <c r="B526" s="21"/>
      <c r="C526" s="21"/>
    </row>
    <row r="527" spans="1:3" ht="51" customHeight="1" x14ac:dyDescent="0.3">
      <c r="A527" s="21"/>
      <c r="B527" s="21"/>
      <c r="C527" s="21"/>
    </row>
    <row r="528" spans="1:3" ht="51" customHeight="1" x14ac:dyDescent="0.3">
      <c r="A528" s="21"/>
      <c r="B528" s="21"/>
      <c r="C528" s="21"/>
    </row>
    <row r="529" spans="1:3" ht="51" customHeight="1" x14ac:dyDescent="0.3">
      <c r="A529" s="21"/>
      <c r="B529" s="21"/>
      <c r="C529" s="21"/>
    </row>
    <row r="530" spans="1:3" ht="51" customHeight="1" x14ac:dyDescent="0.3">
      <c r="A530" s="21"/>
      <c r="B530" s="21"/>
      <c r="C530" s="21"/>
    </row>
    <row r="531" spans="1:3" ht="51" customHeight="1" x14ac:dyDescent="0.3">
      <c r="A531" s="21"/>
      <c r="B531" s="21"/>
      <c r="C531" s="21"/>
    </row>
    <row r="532" spans="1:3" ht="51" customHeight="1" x14ac:dyDescent="0.3">
      <c r="A532" s="21"/>
      <c r="B532" s="21"/>
      <c r="C532" s="21"/>
    </row>
    <row r="533" spans="1:3" ht="51" customHeight="1" x14ac:dyDescent="0.3">
      <c r="A533" s="21"/>
      <c r="B533" s="21"/>
      <c r="C533" s="21"/>
    </row>
    <row r="534" spans="1:3" ht="51" customHeight="1" x14ac:dyDescent="0.3">
      <c r="A534" s="21"/>
      <c r="B534" s="21"/>
      <c r="C534" s="21"/>
    </row>
    <row r="535" spans="1:3" ht="51" customHeight="1" x14ac:dyDescent="0.3">
      <c r="A535" s="21"/>
      <c r="B535" s="21"/>
      <c r="C535" s="21"/>
    </row>
    <row r="536" spans="1:3" ht="51" customHeight="1" x14ac:dyDescent="0.3">
      <c r="A536" s="21"/>
      <c r="B536" s="21"/>
      <c r="C536" s="21"/>
    </row>
    <row r="537" spans="1:3" ht="51" customHeight="1" x14ac:dyDescent="0.3">
      <c r="A537" s="21"/>
      <c r="B537" s="21"/>
      <c r="C537" s="21"/>
    </row>
    <row r="538" spans="1:3" ht="51" customHeight="1" x14ac:dyDescent="0.3">
      <c r="A538" s="21"/>
      <c r="B538" s="21"/>
      <c r="C538" s="21"/>
    </row>
    <row r="539" spans="1:3" ht="51" customHeight="1" x14ac:dyDescent="0.3">
      <c r="A539" s="21"/>
      <c r="B539" s="21"/>
      <c r="C539" s="21"/>
    </row>
    <row r="540" spans="1:3" ht="51" customHeight="1" x14ac:dyDescent="0.3">
      <c r="A540" s="21"/>
      <c r="B540" s="21"/>
      <c r="C540" s="21"/>
    </row>
    <row r="541" spans="1:3" ht="51" customHeight="1" x14ac:dyDescent="0.3">
      <c r="A541" s="21"/>
      <c r="B541" s="21"/>
      <c r="C541" s="21"/>
    </row>
    <row r="542" spans="1:3" ht="51" customHeight="1" x14ac:dyDescent="0.3">
      <c r="A542" s="21"/>
      <c r="B542" s="21"/>
      <c r="C542" s="21"/>
    </row>
    <row r="543" spans="1:3" ht="51" customHeight="1" x14ac:dyDescent="0.3">
      <c r="A543" s="21"/>
      <c r="B543" s="21"/>
      <c r="C543" s="21"/>
    </row>
    <row r="544" spans="1:3" ht="51" customHeight="1" x14ac:dyDescent="0.3">
      <c r="A544" s="21"/>
      <c r="B544" s="21"/>
      <c r="C544" s="21"/>
    </row>
    <row r="545" spans="1:3" ht="51" customHeight="1" x14ac:dyDescent="0.3">
      <c r="A545" s="21"/>
      <c r="B545" s="21"/>
      <c r="C545" s="21"/>
    </row>
    <row r="546" spans="1:3" ht="51" customHeight="1" x14ac:dyDescent="0.3">
      <c r="A546" s="21"/>
      <c r="B546" s="21"/>
      <c r="C546" s="21"/>
    </row>
    <row r="547" spans="1:3" ht="51" customHeight="1" x14ac:dyDescent="0.3">
      <c r="A547" s="21"/>
      <c r="B547" s="21"/>
      <c r="C547" s="21"/>
    </row>
    <row r="548" spans="1:3" ht="51" customHeight="1" x14ac:dyDescent="0.3">
      <c r="A548" s="21"/>
      <c r="B548" s="21"/>
      <c r="C548" s="21"/>
    </row>
    <row r="549" spans="1:3" ht="51" customHeight="1" x14ac:dyDescent="0.3">
      <c r="A549" s="21"/>
      <c r="B549" s="21"/>
      <c r="C549" s="21"/>
    </row>
    <row r="550" spans="1:3" ht="51" customHeight="1" x14ac:dyDescent="0.3">
      <c r="A550" s="21"/>
      <c r="B550" s="21"/>
      <c r="C550" s="21"/>
    </row>
    <row r="551" spans="1:3" ht="51" customHeight="1" x14ac:dyDescent="0.3">
      <c r="A551" s="21"/>
      <c r="B551" s="21"/>
      <c r="C551" s="21"/>
    </row>
    <row r="552" spans="1:3" ht="51" customHeight="1" x14ac:dyDescent="0.3">
      <c r="A552" s="21"/>
      <c r="B552" s="21"/>
      <c r="C552" s="21"/>
    </row>
    <row r="553" spans="1:3" ht="51" customHeight="1" x14ac:dyDescent="0.3">
      <c r="A553" s="21"/>
      <c r="B553" s="21"/>
      <c r="C553" s="21"/>
    </row>
    <row r="554" spans="1:3" ht="51" customHeight="1" x14ac:dyDescent="0.3">
      <c r="A554" s="21"/>
      <c r="B554" s="21"/>
      <c r="C554" s="21"/>
    </row>
    <row r="555" spans="1:3" ht="51" customHeight="1" x14ac:dyDescent="0.3">
      <c r="A555" s="21"/>
      <c r="B555" s="21"/>
      <c r="C555" s="21"/>
    </row>
    <row r="556" spans="1:3" ht="51" customHeight="1" x14ac:dyDescent="0.3">
      <c r="A556" s="21"/>
      <c r="B556" s="21"/>
      <c r="C556" s="21"/>
    </row>
    <row r="557" spans="1:3" ht="51" customHeight="1" x14ac:dyDescent="0.3">
      <c r="A557" s="21"/>
      <c r="B557" s="21"/>
      <c r="C557" s="21"/>
    </row>
    <row r="558" spans="1:3" ht="51" customHeight="1" x14ac:dyDescent="0.3">
      <c r="A558" s="21"/>
      <c r="B558" s="21"/>
      <c r="C558" s="21"/>
    </row>
    <row r="559" spans="1:3" ht="51" customHeight="1" x14ac:dyDescent="0.3">
      <c r="A559" s="21"/>
      <c r="B559" s="21"/>
      <c r="C559" s="21"/>
    </row>
    <row r="560" spans="1:3" ht="51" customHeight="1" x14ac:dyDescent="0.3">
      <c r="A560" s="21"/>
      <c r="B560" s="21"/>
      <c r="C560" s="21"/>
    </row>
    <row r="561" spans="1:3" ht="51" customHeight="1" x14ac:dyDescent="0.3">
      <c r="A561" s="21"/>
      <c r="B561" s="21"/>
      <c r="C561" s="21"/>
    </row>
    <row r="562" spans="1:3" ht="51" customHeight="1" x14ac:dyDescent="0.3">
      <c r="A562" s="21"/>
      <c r="B562" s="21"/>
      <c r="C562" s="21"/>
    </row>
    <row r="563" spans="1:3" ht="51" customHeight="1" x14ac:dyDescent="0.3">
      <c r="A563" s="21"/>
      <c r="B563" s="21"/>
      <c r="C563" s="21"/>
    </row>
    <row r="564" spans="1:3" ht="51" customHeight="1" x14ac:dyDescent="0.3">
      <c r="A564" s="21"/>
      <c r="B564" s="21"/>
      <c r="C564" s="21"/>
    </row>
    <row r="565" spans="1:3" ht="51" customHeight="1" x14ac:dyDescent="0.3">
      <c r="A565" s="21"/>
      <c r="B565" s="21"/>
      <c r="C565" s="21"/>
    </row>
    <row r="566" spans="1:3" ht="51" customHeight="1" x14ac:dyDescent="0.3">
      <c r="A566" s="21"/>
      <c r="B566" s="21"/>
      <c r="C566" s="21"/>
    </row>
    <row r="567" spans="1:3" ht="51" customHeight="1" x14ac:dyDescent="0.3">
      <c r="A567" s="21"/>
      <c r="B567" s="21"/>
      <c r="C567" s="21"/>
    </row>
    <row r="568" spans="1:3" ht="51" customHeight="1" x14ac:dyDescent="0.3">
      <c r="A568" s="21"/>
      <c r="B568" s="21"/>
      <c r="C568" s="21"/>
    </row>
    <row r="569" spans="1:3" ht="51" customHeight="1" x14ac:dyDescent="0.3">
      <c r="A569" s="21"/>
      <c r="B569" s="21"/>
      <c r="C569" s="21"/>
    </row>
    <row r="570" spans="1:3" ht="51" customHeight="1" x14ac:dyDescent="0.3">
      <c r="A570" s="21"/>
      <c r="B570" s="21"/>
      <c r="C570" s="21"/>
    </row>
    <row r="571" spans="1:3" ht="51" customHeight="1" x14ac:dyDescent="0.3">
      <c r="A571" s="21"/>
      <c r="B571" s="21"/>
      <c r="C571" s="21"/>
    </row>
    <row r="572" spans="1:3" ht="51" customHeight="1" x14ac:dyDescent="0.3">
      <c r="A572" s="21"/>
      <c r="B572" s="21"/>
      <c r="C572" s="21"/>
    </row>
    <row r="573" spans="1:3" ht="51" customHeight="1" x14ac:dyDescent="0.3">
      <c r="A573" s="21"/>
      <c r="B573" s="21"/>
      <c r="C573" s="21"/>
    </row>
    <row r="574" spans="1:3" ht="51" customHeight="1" x14ac:dyDescent="0.3">
      <c r="A574" s="21"/>
      <c r="B574" s="21"/>
      <c r="C574" s="21"/>
    </row>
    <row r="575" spans="1:3" ht="51" customHeight="1" x14ac:dyDescent="0.3">
      <c r="A575" s="21"/>
      <c r="B575" s="21"/>
      <c r="C575" s="21"/>
    </row>
    <row r="576" spans="1:3" ht="51" customHeight="1" x14ac:dyDescent="0.3">
      <c r="A576" s="21"/>
      <c r="B576" s="21"/>
      <c r="C576" s="21"/>
    </row>
    <row r="577" spans="1:3" ht="51" customHeight="1" x14ac:dyDescent="0.3">
      <c r="A577" s="21"/>
      <c r="B577" s="21"/>
      <c r="C577" s="21"/>
    </row>
    <row r="578" spans="1:3" ht="51" customHeight="1" x14ac:dyDescent="0.3">
      <c r="A578" s="21"/>
      <c r="B578" s="21"/>
      <c r="C578" s="21"/>
    </row>
    <row r="579" spans="1:3" ht="51" customHeight="1" x14ac:dyDescent="0.3">
      <c r="A579" s="21"/>
      <c r="B579" s="21"/>
      <c r="C579" s="21"/>
    </row>
    <row r="580" spans="1:3" ht="51" customHeight="1" x14ac:dyDescent="0.3">
      <c r="A580" s="21"/>
      <c r="B580" s="21"/>
      <c r="C580" s="21"/>
    </row>
    <row r="581" spans="1:3" ht="51" customHeight="1" x14ac:dyDescent="0.3">
      <c r="A581" s="21"/>
      <c r="B581" s="21"/>
      <c r="C581" s="21"/>
    </row>
    <row r="582" spans="1:3" ht="51" customHeight="1" x14ac:dyDescent="0.3">
      <c r="A582" s="21"/>
      <c r="B582" s="21"/>
      <c r="C582" s="21"/>
    </row>
    <row r="583" spans="1:3" ht="51" customHeight="1" x14ac:dyDescent="0.3">
      <c r="A583" s="21"/>
      <c r="B583" s="21"/>
      <c r="C583" s="21"/>
    </row>
    <row r="584" spans="1:3" ht="51" customHeight="1" x14ac:dyDescent="0.3">
      <c r="A584" s="21"/>
      <c r="B584" s="21"/>
      <c r="C584" s="21"/>
    </row>
    <row r="585" spans="1:3" ht="51" customHeight="1" x14ac:dyDescent="0.3">
      <c r="A585" s="21"/>
      <c r="B585" s="21"/>
      <c r="C585" s="21"/>
    </row>
    <row r="586" spans="1:3" ht="51" customHeight="1" x14ac:dyDescent="0.3">
      <c r="A586" s="21"/>
      <c r="B586" s="21"/>
      <c r="C586" s="21"/>
    </row>
    <row r="587" spans="1:3" ht="51" customHeight="1" x14ac:dyDescent="0.3">
      <c r="A587" s="21"/>
      <c r="B587" s="21"/>
      <c r="C587" s="21"/>
    </row>
    <row r="588" spans="1:3" ht="51" customHeight="1" x14ac:dyDescent="0.3">
      <c r="A588" s="21"/>
      <c r="B588" s="21"/>
      <c r="C588" s="21"/>
    </row>
    <row r="589" spans="1:3" ht="51" customHeight="1" x14ac:dyDescent="0.3">
      <c r="A589" s="21"/>
      <c r="B589" s="21"/>
      <c r="C589" s="21"/>
    </row>
    <row r="590" spans="1:3" ht="51" customHeight="1" x14ac:dyDescent="0.3">
      <c r="A590" s="21"/>
      <c r="B590" s="21"/>
      <c r="C590" s="21"/>
    </row>
    <row r="591" spans="1:3" ht="51" customHeight="1" x14ac:dyDescent="0.3">
      <c r="A591" s="21"/>
      <c r="B591" s="21"/>
      <c r="C591" s="21"/>
    </row>
    <row r="592" spans="1:3" ht="51" customHeight="1" x14ac:dyDescent="0.3">
      <c r="A592" s="21"/>
      <c r="B592" s="21"/>
      <c r="C592" s="21"/>
    </row>
    <row r="593" spans="1:3" ht="51" customHeight="1" x14ac:dyDescent="0.3">
      <c r="A593" s="21"/>
      <c r="B593" s="21"/>
      <c r="C593" s="21"/>
    </row>
    <row r="594" spans="1:3" ht="51" customHeight="1" x14ac:dyDescent="0.3">
      <c r="A594" s="21"/>
      <c r="B594" s="21"/>
      <c r="C594" s="21"/>
    </row>
    <row r="595" spans="1:3" ht="51" customHeight="1" x14ac:dyDescent="0.3">
      <c r="A595" s="21"/>
      <c r="B595" s="21"/>
      <c r="C595" s="21"/>
    </row>
    <row r="596" spans="1:3" ht="51" customHeight="1" x14ac:dyDescent="0.3">
      <c r="A596" s="21"/>
      <c r="B596" s="21"/>
      <c r="C596" s="21"/>
    </row>
    <row r="597" spans="1:3" ht="51" customHeight="1" x14ac:dyDescent="0.3">
      <c r="A597" s="21"/>
      <c r="B597" s="21"/>
      <c r="C597" s="21"/>
    </row>
    <row r="598" spans="1:3" ht="51" customHeight="1" x14ac:dyDescent="0.3">
      <c r="A598" s="21"/>
      <c r="B598" s="21"/>
      <c r="C598" s="21"/>
    </row>
    <row r="599" spans="1:3" ht="51" customHeight="1" x14ac:dyDescent="0.3">
      <c r="A599" s="21"/>
      <c r="B599" s="21"/>
      <c r="C599" s="21"/>
    </row>
    <row r="600" spans="1:3" ht="51" customHeight="1" x14ac:dyDescent="0.3">
      <c r="A600" s="21"/>
      <c r="B600" s="21"/>
      <c r="C600" s="21"/>
    </row>
    <row r="601" spans="1:3" ht="51" customHeight="1" x14ac:dyDescent="0.3">
      <c r="A601" s="21"/>
      <c r="B601" s="21"/>
      <c r="C601" s="21"/>
    </row>
    <row r="602" spans="1:3" ht="51" customHeight="1" x14ac:dyDescent="0.3">
      <c r="A602" s="21"/>
      <c r="B602" s="21"/>
      <c r="C602" s="21"/>
    </row>
    <row r="603" spans="1:3" ht="51" customHeight="1" x14ac:dyDescent="0.3">
      <c r="A603" s="21"/>
      <c r="B603" s="21"/>
      <c r="C603" s="21"/>
    </row>
    <row r="604" spans="1:3" ht="51" customHeight="1" x14ac:dyDescent="0.3">
      <c r="A604" s="21"/>
      <c r="B604" s="21"/>
      <c r="C604" s="21"/>
    </row>
    <row r="605" spans="1:3" ht="51" customHeight="1" x14ac:dyDescent="0.3">
      <c r="A605" s="21"/>
      <c r="B605" s="21"/>
      <c r="C605" s="21"/>
    </row>
    <row r="606" spans="1:3" ht="51" customHeight="1" x14ac:dyDescent="0.3">
      <c r="A606" s="21"/>
      <c r="B606" s="21"/>
      <c r="C606" s="21"/>
    </row>
    <row r="607" spans="1:3" ht="51" customHeight="1" x14ac:dyDescent="0.3">
      <c r="A607" s="21"/>
      <c r="B607" s="21"/>
      <c r="C607" s="21"/>
    </row>
    <row r="608" spans="1:3" ht="51" customHeight="1" x14ac:dyDescent="0.3">
      <c r="A608" s="21"/>
      <c r="B608" s="21"/>
      <c r="C608" s="21"/>
    </row>
    <row r="609" spans="1:3" ht="51" customHeight="1" x14ac:dyDescent="0.3">
      <c r="A609" s="21"/>
      <c r="B609" s="21"/>
      <c r="C609" s="21"/>
    </row>
    <row r="610" spans="1:3" ht="51" customHeight="1" x14ac:dyDescent="0.3">
      <c r="A610" s="21"/>
      <c r="B610" s="21"/>
      <c r="C610" s="21"/>
    </row>
    <row r="611" spans="1:3" ht="51" customHeight="1" x14ac:dyDescent="0.3">
      <c r="A611" s="21"/>
      <c r="B611" s="21"/>
      <c r="C611" s="21"/>
    </row>
    <row r="612" spans="1:3" ht="51" customHeight="1" x14ac:dyDescent="0.3">
      <c r="A612" s="21"/>
      <c r="B612" s="21"/>
      <c r="C612" s="21"/>
    </row>
    <row r="613" spans="1:3" ht="51" customHeight="1" x14ac:dyDescent="0.3">
      <c r="A613" s="21"/>
      <c r="B613" s="21"/>
      <c r="C613" s="21"/>
    </row>
    <row r="614" spans="1:3" ht="51" customHeight="1" x14ac:dyDescent="0.3">
      <c r="A614" s="21"/>
      <c r="B614" s="21"/>
      <c r="C614" s="21"/>
    </row>
    <row r="615" spans="1:3" ht="51" customHeight="1" x14ac:dyDescent="0.3">
      <c r="A615" s="21"/>
      <c r="B615" s="21"/>
      <c r="C615" s="21"/>
    </row>
    <row r="616" spans="1:3" ht="51" customHeight="1" x14ac:dyDescent="0.3">
      <c r="A616" s="21"/>
      <c r="B616" s="21"/>
      <c r="C616" s="21"/>
    </row>
    <row r="617" spans="1:3" ht="51" customHeight="1" x14ac:dyDescent="0.3">
      <c r="A617" s="21"/>
      <c r="B617" s="21"/>
      <c r="C617" s="21"/>
    </row>
    <row r="618" spans="1:3" ht="51" customHeight="1" x14ac:dyDescent="0.3">
      <c r="A618" s="21"/>
      <c r="B618" s="21"/>
      <c r="C618" s="21"/>
    </row>
    <row r="619" spans="1:3" ht="51" customHeight="1" x14ac:dyDescent="0.3">
      <c r="A619" s="21"/>
      <c r="B619" s="21"/>
      <c r="C619" s="21"/>
    </row>
    <row r="620" spans="1:3" ht="51" customHeight="1" x14ac:dyDescent="0.3">
      <c r="A620" s="21"/>
      <c r="B620" s="21"/>
      <c r="C620" s="21"/>
    </row>
    <row r="621" spans="1:3" ht="51" customHeight="1" x14ac:dyDescent="0.3">
      <c r="A621" s="21"/>
      <c r="B621" s="21"/>
      <c r="C621" s="21"/>
    </row>
    <row r="622" spans="1:3" ht="51" customHeight="1" x14ac:dyDescent="0.3">
      <c r="A622" s="21"/>
      <c r="B622" s="21"/>
      <c r="C622" s="21"/>
    </row>
    <row r="623" spans="1:3" ht="51" customHeight="1" x14ac:dyDescent="0.3">
      <c r="A623" s="21"/>
      <c r="B623" s="21"/>
      <c r="C623" s="21"/>
    </row>
    <row r="624" spans="1:3" ht="51" customHeight="1" x14ac:dyDescent="0.3">
      <c r="A624" s="21"/>
      <c r="B624" s="21"/>
      <c r="C624" s="21"/>
    </row>
    <row r="625" spans="1:3" ht="51" customHeight="1" x14ac:dyDescent="0.3">
      <c r="A625" s="21"/>
      <c r="B625" s="21"/>
      <c r="C625" s="21"/>
    </row>
    <row r="626" spans="1:3" ht="51" customHeight="1" x14ac:dyDescent="0.3">
      <c r="A626" s="21"/>
      <c r="B626" s="21"/>
      <c r="C626" s="21"/>
    </row>
    <row r="627" spans="1:3" ht="51" customHeight="1" x14ac:dyDescent="0.3">
      <c r="A627" s="21"/>
      <c r="B627" s="21"/>
      <c r="C627" s="21"/>
    </row>
    <row r="628" spans="1:3" ht="51" customHeight="1" x14ac:dyDescent="0.3">
      <c r="A628" s="21"/>
      <c r="B628" s="21"/>
      <c r="C628" s="21"/>
    </row>
    <row r="629" spans="1:3" ht="51" customHeight="1" x14ac:dyDescent="0.3">
      <c r="A629" s="21"/>
      <c r="B629" s="21"/>
      <c r="C629" s="21"/>
    </row>
    <row r="630" spans="1:3" ht="51" customHeight="1" x14ac:dyDescent="0.3">
      <c r="A630" s="21"/>
      <c r="B630" s="21"/>
      <c r="C630" s="21"/>
    </row>
    <row r="631" spans="1:3" ht="51" customHeight="1" x14ac:dyDescent="0.3">
      <c r="A631" s="21"/>
      <c r="B631" s="21"/>
      <c r="C631" s="21"/>
    </row>
    <row r="632" spans="1:3" ht="51" customHeight="1" x14ac:dyDescent="0.3">
      <c r="A632" s="21"/>
      <c r="B632" s="21"/>
      <c r="C632" s="21"/>
    </row>
    <row r="633" spans="1:3" ht="51" customHeight="1" x14ac:dyDescent="0.3">
      <c r="A633" s="21"/>
      <c r="B633" s="21"/>
      <c r="C633" s="21"/>
    </row>
    <row r="634" spans="1:3" ht="51" customHeight="1" x14ac:dyDescent="0.3">
      <c r="A634" s="21"/>
      <c r="B634" s="21"/>
      <c r="C634" s="21"/>
    </row>
    <row r="635" spans="1:3" ht="51" customHeight="1" x14ac:dyDescent="0.3">
      <c r="A635" s="21"/>
      <c r="B635" s="21"/>
      <c r="C635" s="21"/>
    </row>
    <row r="636" spans="1:3" ht="51" customHeight="1" x14ac:dyDescent="0.3">
      <c r="A636" s="21"/>
      <c r="B636" s="21"/>
      <c r="C636" s="21"/>
    </row>
    <row r="637" spans="1:3" ht="51" customHeight="1" x14ac:dyDescent="0.3">
      <c r="A637" s="21"/>
      <c r="B637" s="21"/>
      <c r="C637" s="21"/>
    </row>
    <row r="638" spans="1:3" ht="51" customHeight="1" x14ac:dyDescent="0.3">
      <c r="A638" s="21"/>
      <c r="B638" s="21"/>
      <c r="C638" s="21"/>
    </row>
    <row r="639" spans="1:3" ht="51" customHeight="1" x14ac:dyDescent="0.3">
      <c r="A639" s="21"/>
      <c r="B639" s="21"/>
      <c r="C639" s="21"/>
    </row>
    <row r="640" spans="1:3" ht="51" customHeight="1" x14ac:dyDescent="0.3">
      <c r="A640" s="21"/>
      <c r="B640" s="21"/>
      <c r="C640" s="21"/>
    </row>
    <row r="641" spans="1:3" ht="51" customHeight="1" x14ac:dyDescent="0.3">
      <c r="A641" s="21"/>
      <c r="B641" s="21"/>
      <c r="C641" s="21"/>
    </row>
    <row r="642" spans="1:3" ht="51" customHeight="1" x14ac:dyDescent="0.3">
      <c r="A642" s="21"/>
      <c r="B642" s="21"/>
      <c r="C642" s="21"/>
    </row>
    <row r="643" spans="1:3" ht="51" customHeight="1" x14ac:dyDescent="0.3">
      <c r="A643" s="21"/>
      <c r="B643" s="21"/>
      <c r="C643" s="21"/>
    </row>
    <row r="644" spans="1:3" ht="51" customHeight="1" x14ac:dyDescent="0.3">
      <c r="A644" s="21"/>
      <c r="B644" s="21"/>
      <c r="C644" s="21"/>
    </row>
    <row r="645" spans="1:3" ht="51" customHeight="1" x14ac:dyDescent="0.3">
      <c r="A645" s="21"/>
      <c r="B645" s="21"/>
      <c r="C645" s="21"/>
    </row>
    <row r="646" spans="1:3" ht="51" customHeight="1" x14ac:dyDescent="0.3">
      <c r="A646" s="21"/>
      <c r="B646" s="21"/>
      <c r="C646" s="21"/>
    </row>
    <row r="647" spans="1:3" ht="51" customHeight="1" x14ac:dyDescent="0.3">
      <c r="A647" s="21"/>
      <c r="B647" s="21"/>
      <c r="C647" s="21"/>
    </row>
    <row r="648" spans="1:3" ht="51" customHeight="1" x14ac:dyDescent="0.3">
      <c r="A648" s="21"/>
      <c r="B648" s="21"/>
      <c r="C648" s="21"/>
    </row>
    <row r="649" spans="1:3" ht="51" customHeight="1" x14ac:dyDescent="0.3">
      <c r="A649" s="21"/>
      <c r="B649" s="21"/>
      <c r="C649" s="21"/>
    </row>
    <row r="650" spans="1:3" ht="51" customHeight="1" x14ac:dyDescent="0.3">
      <c r="A650" s="21"/>
      <c r="B650" s="21"/>
      <c r="C650" s="21"/>
    </row>
    <row r="651" spans="1:3" ht="51" customHeight="1" x14ac:dyDescent="0.3">
      <c r="A651" s="21"/>
      <c r="B651" s="21"/>
      <c r="C651" s="21"/>
    </row>
    <row r="652" spans="1:3" ht="51" customHeight="1" x14ac:dyDescent="0.3">
      <c r="A652" s="21"/>
      <c r="B652" s="21"/>
      <c r="C652" s="21"/>
    </row>
    <row r="653" spans="1:3" ht="51" customHeight="1" x14ac:dyDescent="0.3">
      <c r="A653" s="21"/>
      <c r="B653" s="21"/>
      <c r="C653" s="21"/>
    </row>
    <row r="654" spans="1:3" ht="51" customHeight="1" x14ac:dyDescent="0.3">
      <c r="A654" s="21"/>
      <c r="B654" s="21"/>
      <c r="C654" s="21"/>
    </row>
    <row r="655" spans="1:3" ht="51" customHeight="1" x14ac:dyDescent="0.3">
      <c r="A655" s="21"/>
      <c r="B655" s="21"/>
      <c r="C655" s="21"/>
    </row>
    <row r="656" spans="1:3" ht="51" customHeight="1" x14ac:dyDescent="0.3">
      <c r="A656" s="21"/>
      <c r="B656" s="21"/>
      <c r="C656" s="21"/>
    </row>
    <row r="657" spans="1:3" ht="51" customHeight="1" x14ac:dyDescent="0.3">
      <c r="A657" s="21"/>
      <c r="B657" s="21"/>
      <c r="C657" s="21"/>
    </row>
    <row r="658" spans="1:3" ht="51" customHeight="1" x14ac:dyDescent="0.3">
      <c r="A658" s="21"/>
      <c r="B658" s="21"/>
      <c r="C658" s="21"/>
    </row>
    <row r="659" spans="1:3" ht="51" customHeight="1" x14ac:dyDescent="0.3">
      <c r="A659" s="21"/>
      <c r="B659" s="21"/>
      <c r="C659" s="21"/>
    </row>
    <row r="660" spans="1:3" ht="51" customHeight="1" x14ac:dyDescent="0.3">
      <c r="A660" s="21"/>
      <c r="B660" s="21"/>
      <c r="C660" s="21"/>
    </row>
    <row r="661" spans="1:3" ht="51" customHeight="1" x14ac:dyDescent="0.3">
      <c r="A661" s="21"/>
      <c r="B661" s="21"/>
      <c r="C661" s="21"/>
    </row>
    <row r="662" spans="1:3" ht="51" customHeight="1" x14ac:dyDescent="0.3">
      <c r="A662" s="21"/>
      <c r="B662" s="21"/>
      <c r="C662" s="21"/>
    </row>
    <row r="663" spans="1:3" ht="51" customHeight="1" x14ac:dyDescent="0.3">
      <c r="A663" s="21"/>
      <c r="B663" s="21"/>
      <c r="C663" s="21"/>
    </row>
    <row r="664" spans="1:3" ht="51" customHeight="1" x14ac:dyDescent="0.3">
      <c r="A664" s="21"/>
      <c r="B664" s="21"/>
      <c r="C664" s="21"/>
    </row>
    <row r="665" spans="1:3" ht="51" customHeight="1" x14ac:dyDescent="0.3">
      <c r="A665" s="21"/>
      <c r="B665" s="21"/>
      <c r="C665" s="21"/>
    </row>
    <row r="666" spans="1:3" ht="51" customHeight="1" x14ac:dyDescent="0.3">
      <c r="A666" s="21"/>
      <c r="B666" s="21"/>
      <c r="C666" s="21"/>
    </row>
    <row r="667" spans="1:3" ht="51" customHeight="1" x14ac:dyDescent="0.3">
      <c r="A667" s="21"/>
      <c r="B667" s="21"/>
      <c r="C667" s="21"/>
    </row>
    <row r="668" spans="1:3" ht="51" customHeight="1" x14ac:dyDescent="0.3">
      <c r="A668" s="21"/>
      <c r="B668" s="21"/>
      <c r="C668" s="21"/>
    </row>
    <row r="669" spans="1:3" ht="51" customHeight="1" x14ac:dyDescent="0.3">
      <c r="A669" s="21"/>
      <c r="B669" s="21"/>
      <c r="C669" s="21"/>
    </row>
    <row r="670" spans="1:3" ht="51" customHeight="1" x14ac:dyDescent="0.3">
      <c r="A670" s="21"/>
      <c r="B670" s="21"/>
      <c r="C670" s="21"/>
    </row>
    <row r="671" spans="1:3" ht="51" customHeight="1" x14ac:dyDescent="0.3">
      <c r="A671" s="21"/>
      <c r="B671" s="21"/>
      <c r="C671" s="21"/>
    </row>
    <row r="672" spans="1:3" ht="51" customHeight="1" x14ac:dyDescent="0.3">
      <c r="A672" s="21"/>
      <c r="B672" s="21"/>
      <c r="C672" s="21"/>
    </row>
    <row r="673" spans="1:3" ht="51" customHeight="1" x14ac:dyDescent="0.3">
      <c r="A673" s="21"/>
      <c r="B673" s="21"/>
      <c r="C673" s="21"/>
    </row>
    <row r="674" spans="1:3" ht="51" customHeight="1" x14ac:dyDescent="0.3">
      <c r="A674" s="21"/>
      <c r="B674" s="21"/>
      <c r="C674" s="21"/>
    </row>
    <row r="675" spans="1:3" ht="51" customHeight="1" x14ac:dyDescent="0.3">
      <c r="A675" s="21"/>
      <c r="B675" s="21"/>
      <c r="C675" s="21"/>
    </row>
    <row r="676" spans="1:3" ht="51" customHeight="1" x14ac:dyDescent="0.3">
      <c r="A676" s="21"/>
      <c r="B676" s="21"/>
      <c r="C676" s="21"/>
    </row>
    <row r="677" spans="1:3" ht="51" customHeight="1" x14ac:dyDescent="0.3">
      <c r="A677" s="21"/>
      <c r="B677" s="21"/>
      <c r="C677" s="21"/>
    </row>
    <row r="678" spans="1:3" ht="51" customHeight="1" x14ac:dyDescent="0.3">
      <c r="A678" s="21"/>
      <c r="B678" s="21"/>
      <c r="C678" s="21"/>
    </row>
    <row r="679" spans="1:3" ht="51" customHeight="1" x14ac:dyDescent="0.3">
      <c r="A679" s="21"/>
      <c r="B679" s="21"/>
      <c r="C679" s="21"/>
    </row>
    <row r="680" spans="1:3" ht="51" customHeight="1" x14ac:dyDescent="0.3">
      <c r="A680" s="21"/>
      <c r="B680" s="21"/>
      <c r="C680" s="21"/>
    </row>
    <row r="681" spans="1:3" ht="51" customHeight="1" x14ac:dyDescent="0.3">
      <c r="A681" s="21"/>
      <c r="B681" s="21"/>
      <c r="C681" s="21"/>
    </row>
    <row r="682" spans="1:3" ht="51" customHeight="1" x14ac:dyDescent="0.3">
      <c r="A682" s="21"/>
      <c r="B682" s="21"/>
      <c r="C682" s="21"/>
    </row>
    <row r="683" spans="1:3" ht="51" customHeight="1" x14ac:dyDescent="0.3">
      <c r="A683" s="21"/>
      <c r="B683" s="21"/>
      <c r="C683" s="21"/>
    </row>
    <row r="684" spans="1:3" ht="51" customHeight="1" x14ac:dyDescent="0.3">
      <c r="A684" s="21"/>
      <c r="B684" s="21"/>
      <c r="C684" s="21"/>
    </row>
    <row r="685" spans="1:3" ht="51" customHeight="1" x14ac:dyDescent="0.3">
      <c r="A685" s="21"/>
      <c r="B685" s="21"/>
      <c r="C685" s="21"/>
    </row>
    <row r="686" spans="1:3" ht="51" customHeight="1" x14ac:dyDescent="0.3">
      <c r="A686" s="21"/>
      <c r="B686" s="21"/>
      <c r="C686" s="21"/>
    </row>
    <row r="687" spans="1:3" ht="51" customHeight="1" x14ac:dyDescent="0.3">
      <c r="A687" s="21"/>
      <c r="B687" s="21"/>
      <c r="C687" s="21"/>
    </row>
    <row r="688" spans="1:3" ht="51" customHeight="1" x14ac:dyDescent="0.3">
      <c r="A688" s="21"/>
      <c r="B688" s="21"/>
      <c r="C688" s="21"/>
    </row>
    <row r="689" spans="1:3" ht="51" customHeight="1" x14ac:dyDescent="0.3">
      <c r="A689" s="21"/>
      <c r="B689" s="21"/>
      <c r="C689" s="21"/>
    </row>
    <row r="690" spans="1:3" ht="51" customHeight="1" x14ac:dyDescent="0.3">
      <c r="A690" s="21"/>
      <c r="B690" s="21"/>
      <c r="C690" s="21"/>
    </row>
    <row r="691" spans="1:3" ht="51" customHeight="1" x14ac:dyDescent="0.3">
      <c r="A691" s="21"/>
      <c r="B691" s="21"/>
      <c r="C691" s="21"/>
    </row>
    <row r="692" spans="1:3" ht="51" customHeight="1" x14ac:dyDescent="0.3">
      <c r="A692" s="21"/>
      <c r="B692" s="21"/>
      <c r="C692" s="21"/>
    </row>
    <row r="693" spans="1:3" ht="51" customHeight="1" x14ac:dyDescent="0.3">
      <c r="A693" s="21"/>
      <c r="B693" s="21"/>
      <c r="C693" s="21"/>
    </row>
    <row r="694" spans="1:3" ht="51" customHeight="1" x14ac:dyDescent="0.3">
      <c r="A694" s="21"/>
      <c r="B694" s="21"/>
      <c r="C694" s="21"/>
    </row>
    <row r="695" spans="1:3" ht="51" customHeight="1" x14ac:dyDescent="0.3">
      <c r="A695" s="21"/>
      <c r="B695" s="21"/>
      <c r="C695" s="21"/>
    </row>
    <row r="696" spans="1:3" ht="51" customHeight="1" x14ac:dyDescent="0.3">
      <c r="A696" s="21"/>
      <c r="B696" s="21"/>
      <c r="C696" s="21"/>
    </row>
    <row r="697" spans="1:3" ht="51" customHeight="1" x14ac:dyDescent="0.3">
      <c r="A697" s="21"/>
      <c r="B697" s="21"/>
      <c r="C697" s="21"/>
    </row>
    <row r="698" spans="1:3" ht="51" customHeight="1" x14ac:dyDescent="0.3">
      <c r="A698" s="21"/>
      <c r="B698" s="21"/>
      <c r="C698" s="21"/>
    </row>
    <row r="699" spans="1:3" ht="51" customHeight="1" x14ac:dyDescent="0.3">
      <c r="A699" s="21"/>
      <c r="B699" s="21"/>
      <c r="C699" s="21"/>
    </row>
    <row r="700" spans="1:3" ht="51" customHeight="1" x14ac:dyDescent="0.3">
      <c r="A700" s="21"/>
      <c r="B700" s="21"/>
      <c r="C700" s="21"/>
    </row>
    <row r="701" spans="1:3" ht="51" customHeight="1" x14ac:dyDescent="0.3">
      <c r="A701" s="21"/>
      <c r="B701" s="21"/>
      <c r="C701" s="21"/>
    </row>
    <row r="702" spans="1:3" ht="51" customHeight="1" x14ac:dyDescent="0.3">
      <c r="A702" s="21"/>
      <c r="B702" s="21"/>
      <c r="C702" s="21"/>
    </row>
    <row r="703" spans="1:3" ht="51" customHeight="1" x14ac:dyDescent="0.3">
      <c r="A703" s="21"/>
      <c r="B703" s="21"/>
      <c r="C703" s="21"/>
    </row>
    <row r="704" spans="1:3" ht="51" customHeight="1" x14ac:dyDescent="0.3">
      <c r="A704" s="21"/>
      <c r="B704" s="21"/>
      <c r="C704" s="21"/>
    </row>
    <row r="705" spans="1:3" ht="51" customHeight="1" x14ac:dyDescent="0.3">
      <c r="A705" s="21"/>
      <c r="B705" s="21"/>
      <c r="C705" s="21"/>
    </row>
    <row r="706" spans="1:3" ht="51" customHeight="1" x14ac:dyDescent="0.3">
      <c r="A706" s="21"/>
      <c r="B706" s="21"/>
      <c r="C706" s="21"/>
    </row>
    <row r="707" spans="1:3" ht="51" customHeight="1" x14ac:dyDescent="0.3">
      <c r="A707" s="21"/>
      <c r="B707" s="21"/>
      <c r="C707" s="21"/>
    </row>
    <row r="708" spans="1:3" ht="51" customHeight="1" x14ac:dyDescent="0.3">
      <c r="A708" s="21"/>
      <c r="B708" s="21"/>
      <c r="C708" s="21"/>
    </row>
    <row r="709" spans="1:3" ht="51" customHeight="1" x14ac:dyDescent="0.3">
      <c r="A709" s="21"/>
      <c r="B709" s="21"/>
      <c r="C709" s="21"/>
    </row>
    <row r="710" spans="1:3" ht="51" customHeight="1" x14ac:dyDescent="0.3">
      <c r="A710" s="21"/>
      <c r="B710" s="21"/>
      <c r="C710" s="21"/>
    </row>
    <row r="711" spans="1:3" ht="51" customHeight="1" x14ac:dyDescent="0.3">
      <c r="A711" s="21"/>
      <c r="B711" s="21"/>
      <c r="C711" s="21"/>
    </row>
    <row r="712" spans="1:3" ht="51" customHeight="1" x14ac:dyDescent="0.3">
      <c r="A712" s="21"/>
      <c r="B712" s="21"/>
      <c r="C712" s="21"/>
    </row>
    <row r="713" spans="1:3" ht="51" customHeight="1" x14ac:dyDescent="0.3">
      <c r="A713" s="21"/>
      <c r="B713" s="21"/>
      <c r="C713" s="21"/>
    </row>
    <row r="714" spans="1:3" ht="51" customHeight="1" x14ac:dyDescent="0.3">
      <c r="A714" s="21"/>
      <c r="B714" s="21"/>
      <c r="C714" s="21"/>
    </row>
    <row r="715" spans="1:3" ht="51" customHeight="1" x14ac:dyDescent="0.3">
      <c r="A715" s="21"/>
      <c r="B715" s="21"/>
      <c r="C715" s="21"/>
    </row>
    <row r="716" spans="1:3" ht="51" customHeight="1" x14ac:dyDescent="0.3">
      <c r="A716" s="21"/>
      <c r="B716" s="21"/>
      <c r="C716" s="21"/>
    </row>
    <row r="717" spans="1:3" ht="51" customHeight="1" x14ac:dyDescent="0.3">
      <c r="A717" s="21"/>
      <c r="B717" s="21"/>
      <c r="C717" s="21"/>
    </row>
    <row r="718" spans="1:3" ht="51" customHeight="1" x14ac:dyDescent="0.3">
      <c r="A718" s="21"/>
      <c r="B718" s="21"/>
      <c r="C718" s="21"/>
    </row>
    <row r="719" spans="1:3" ht="51" customHeight="1" x14ac:dyDescent="0.3">
      <c r="A719" s="21"/>
      <c r="B719" s="21"/>
      <c r="C719" s="21"/>
    </row>
    <row r="720" spans="1:3" ht="51" customHeight="1" x14ac:dyDescent="0.3">
      <c r="A720" s="21"/>
      <c r="B720" s="21"/>
      <c r="C720" s="21"/>
    </row>
    <row r="721" spans="1:3" ht="51" customHeight="1" x14ac:dyDescent="0.3">
      <c r="A721" s="21"/>
      <c r="B721" s="21"/>
      <c r="C721" s="21"/>
    </row>
    <row r="722" spans="1:3" ht="51" customHeight="1" x14ac:dyDescent="0.3">
      <c r="A722" s="21"/>
      <c r="B722" s="21"/>
      <c r="C722" s="21"/>
    </row>
    <row r="723" spans="1:3" ht="51" customHeight="1" x14ac:dyDescent="0.3">
      <c r="A723" s="21"/>
      <c r="B723" s="21"/>
      <c r="C723" s="21"/>
    </row>
    <row r="724" spans="1:3" ht="51" customHeight="1" x14ac:dyDescent="0.3">
      <c r="A724" s="21"/>
      <c r="B724" s="21"/>
      <c r="C724" s="21"/>
    </row>
    <row r="725" spans="1:3" ht="51" customHeight="1" x14ac:dyDescent="0.3">
      <c r="A725" s="21"/>
      <c r="B725" s="21"/>
      <c r="C725" s="21"/>
    </row>
    <row r="726" spans="1:3" ht="51" customHeight="1" x14ac:dyDescent="0.3">
      <c r="A726" s="21"/>
      <c r="B726" s="21"/>
      <c r="C726" s="21"/>
    </row>
    <row r="727" spans="1:3" ht="51" customHeight="1" x14ac:dyDescent="0.3">
      <c r="A727" s="21"/>
      <c r="B727" s="21"/>
      <c r="C727" s="21"/>
    </row>
    <row r="728" spans="1:3" ht="51" customHeight="1" x14ac:dyDescent="0.3">
      <c r="A728" s="21"/>
      <c r="B728" s="21"/>
      <c r="C728" s="21"/>
    </row>
    <row r="729" spans="1:3" ht="51" customHeight="1" x14ac:dyDescent="0.3">
      <c r="A729" s="21"/>
      <c r="B729" s="21"/>
      <c r="C729" s="21"/>
    </row>
    <row r="730" spans="1:3" ht="51" customHeight="1" x14ac:dyDescent="0.3">
      <c r="A730" s="21"/>
      <c r="B730" s="21"/>
      <c r="C730" s="21"/>
    </row>
    <row r="731" spans="1:3" ht="51" customHeight="1" x14ac:dyDescent="0.3">
      <c r="A731" s="21"/>
      <c r="B731" s="21"/>
      <c r="C731" s="21"/>
    </row>
    <row r="732" spans="1:3" ht="51" customHeight="1" x14ac:dyDescent="0.3">
      <c r="A732" s="21"/>
      <c r="B732" s="21"/>
      <c r="C732" s="21"/>
    </row>
    <row r="733" spans="1:3" ht="51" customHeight="1" x14ac:dyDescent="0.3">
      <c r="A733" s="21"/>
      <c r="B733" s="21"/>
      <c r="C733" s="21"/>
    </row>
    <row r="734" spans="1:3" ht="51" customHeight="1" x14ac:dyDescent="0.3">
      <c r="A734" s="21"/>
      <c r="B734" s="21"/>
      <c r="C734" s="21"/>
    </row>
    <row r="735" spans="1:3" ht="51" customHeight="1" x14ac:dyDescent="0.3">
      <c r="A735" s="21"/>
      <c r="B735" s="21"/>
      <c r="C735" s="21"/>
    </row>
    <row r="736" spans="1:3" ht="51" customHeight="1" x14ac:dyDescent="0.3">
      <c r="A736" s="21"/>
      <c r="B736" s="21"/>
      <c r="C736" s="21"/>
    </row>
    <row r="737" spans="1:3" ht="51" customHeight="1" x14ac:dyDescent="0.3">
      <c r="A737" s="21"/>
      <c r="B737" s="21"/>
      <c r="C737" s="21"/>
    </row>
    <row r="738" spans="1:3" ht="51" customHeight="1" x14ac:dyDescent="0.3">
      <c r="A738" s="21"/>
      <c r="B738" s="21"/>
      <c r="C738" s="21"/>
    </row>
    <row r="739" spans="1:3" ht="51" customHeight="1" x14ac:dyDescent="0.3">
      <c r="A739" s="21"/>
      <c r="B739" s="21"/>
      <c r="C739" s="21"/>
    </row>
    <row r="740" spans="1:3" ht="51" customHeight="1" x14ac:dyDescent="0.3">
      <c r="A740" s="21"/>
      <c r="B740" s="21"/>
      <c r="C740" s="21"/>
    </row>
    <row r="741" spans="1:3" ht="51" customHeight="1" x14ac:dyDescent="0.3">
      <c r="A741" s="21"/>
      <c r="B741" s="21"/>
      <c r="C741" s="21"/>
    </row>
    <row r="742" spans="1:3" ht="51" customHeight="1" x14ac:dyDescent="0.3">
      <c r="A742" s="21"/>
      <c r="B742" s="21"/>
      <c r="C742" s="21"/>
    </row>
    <row r="743" spans="1:3" ht="51" customHeight="1" x14ac:dyDescent="0.3">
      <c r="A743" s="21"/>
      <c r="B743" s="21"/>
      <c r="C743" s="21"/>
    </row>
    <row r="744" spans="1:3" ht="51" customHeight="1" x14ac:dyDescent="0.3">
      <c r="A744" s="21"/>
      <c r="B744" s="21"/>
      <c r="C744" s="21"/>
    </row>
    <row r="745" spans="1:3" ht="51" customHeight="1" x14ac:dyDescent="0.3">
      <c r="A745" s="21"/>
      <c r="B745" s="21"/>
      <c r="C745" s="21"/>
    </row>
    <row r="746" spans="1:3" ht="51" customHeight="1" x14ac:dyDescent="0.3">
      <c r="A746" s="21"/>
      <c r="B746" s="21"/>
      <c r="C746" s="21"/>
    </row>
    <row r="747" spans="1:3" ht="51" customHeight="1" x14ac:dyDescent="0.3">
      <c r="A747" s="21"/>
      <c r="B747" s="21"/>
      <c r="C747" s="21"/>
    </row>
    <row r="748" spans="1:3" ht="51" customHeight="1" x14ac:dyDescent="0.3">
      <c r="A748" s="21"/>
      <c r="B748" s="21"/>
      <c r="C748" s="21"/>
    </row>
    <row r="749" spans="1:3" ht="51" customHeight="1" x14ac:dyDescent="0.3">
      <c r="A749" s="21"/>
      <c r="B749" s="21"/>
      <c r="C749" s="21"/>
    </row>
    <row r="750" spans="1:3" ht="51" customHeight="1" x14ac:dyDescent="0.3">
      <c r="A750" s="21"/>
      <c r="B750" s="21"/>
      <c r="C750" s="21"/>
    </row>
    <row r="751" spans="1:3" ht="51" customHeight="1" x14ac:dyDescent="0.3">
      <c r="A751" s="21"/>
      <c r="B751" s="21"/>
      <c r="C751" s="21"/>
    </row>
    <row r="752" spans="1:3" ht="51" customHeight="1" x14ac:dyDescent="0.3">
      <c r="A752" s="21"/>
      <c r="B752" s="21"/>
      <c r="C752" s="21"/>
    </row>
    <row r="753" spans="1:3" ht="51" customHeight="1" x14ac:dyDescent="0.3">
      <c r="A753" s="21"/>
      <c r="B753" s="21"/>
      <c r="C753" s="21"/>
    </row>
    <row r="754" spans="1:3" ht="51" customHeight="1" x14ac:dyDescent="0.3">
      <c r="A754" s="21"/>
      <c r="B754" s="21"/>
      <c r="C754" s="21"/>
    </row>
    <row r="755" spans="1:3" ht="51" customHeight="1" x14ac:dyDescent="0.3">
      <c r="A755" s="21"/>
      <c r="B755" s="21"/>
      <c r="C755" s="21"/>
    </row>
    <row r="756" spans="1:3" ht="51" customHeight="1" x14ac:dyDescent="0.3">
      <c r="A756" s="21"/>
      <c r="B756" s="21"/>
      <c r="C756" s="21"/>
    </row>
    <row r="757" spans="1:3" ht="51" customHeight="1" x14ac:dyDescent="0.3">
      <c r="A757" s="21"/>
      <c r="B757" s="21"/>
      <c r="C757" s="21"/>
    </row>
    <row r="758" spans="1:3" ht="51" customHeight="1" x14ac:dyDescent="0.3">
      <c r="A758" s="21"/>
      <c r="B758" s="21"/>
      <c r="C758" s="21"/>
    </row>
    <row r="759" spans="1:3" ht="51" customHeight="1" x14ac:dyDescent="0.3">
      <c r="A759" s="21"/>
      <c r="B759" s="21"/>
      <c r="C759" s="21"/>
    </row>
    <row r="760" spans="1:3" ht="51" customHeight="1" x14ac:dyDescent="0.3">
      <c r="A760" s="21"/>
      <c r="B760" s="21"/>
      <c r="C760" s="21"/>
    </row>
    <row r="761" spans="1:3" ht="51" customHeight="1" x14ac:dyDescent="0.3">
      <c r="A761" s="21"/>
      <c r="B761" s="21"/>
      <c r="C761" s="21"/>
    </row>
    <row r="762" spans="1:3" ht="51" customHeight="1" x14ac:dyDescent="0.3">
      <c r="A762" s="21"/>
      <c r="B762" s="21"/>
      <c r="C762" s="21"/>
    </row>
    <row r="763" spans="1:3" ht="51" customHeight="1" x14ac:dyDescent="0.3">
      <c r="A763" s="21"/>
      <c r="B763" s="21"/>
      <c r="C763" s="21"/>
    </row>
    <row r="764" spans="1:3" ht="51" customHeight="1" x14ac:dyDescent="0.3">
      <c r="A764" s="21"/>
      <c r="B764" s="21"/>
      <c r="C764" s="21"/>
    </row>
    <row r="765" spans="1:3" ht="51" customHeight="1" x14ac:dyDescent="0.3">
      <c r="A765" s="21"/>
      <c r="B765" s="21"/>
      <c r="C765" s="21"/>
    </row>
    <row r="766" spans="1:3" ht="51" customHeight="1" x14ac:dyDescent="0.3">
      <c r="A766" s="21"/>
      <c r="B766" s="21"/>
      <c r="C766" s="21"/>
    </row>
    <row r="767" spans="1:3" ht="51" customHeight="1" x14ac:dyDescent="0.3">
      <c r="A767" s="21"/>
      <c r="B767" s="21"/>
      <c r="C767" s="21"/>
    </row>
    <row r="768" spans="1:3" ht="51" customHeight="1" x14ac:dyDescent="0.3">
      <c r="A768" s="21"/>
      <c r="B768" s="21"/>
      <c r="C768" s="21"/>
    </row>
    <row r="769" spans="1:3" ht="51" customHeight="1" x14ac:dyDescent="0.3">
      <c r="A769" s="21"/>
      <c r="B769" s="21"/>
      <c r="C769" s="21"/>
    </row>
    <row r="770" spans="1:3" ht="51" customHeight="1" x14ac:dyDescent="0.3">
      <c r="A770" s="21"/>
      <c r="B770" s="21"/>
      <c r="C770" s="21"/>
    </row>
    <row r="771" spans="1:3" ht="51" customHeight="1" x14ac:dyDescent="0.3">
      <c r="A771" s="21"/>
      <c r="B771" s="21"/>
      <c r="C771" s="21"/>
    </row>
    <row r="772" spans="1:3" ht="51" customHeight="1" x14ac:dyDescent="0.3">
      <c r="A772" s="21"/>
      <c r="B772" s="21"/>
      <c r="C772" s="21"/>
    </row>
    <row r="773" spans="1:3" ht="51" customHeight="1" x14ac:dyDescent="0.3">
      <c r="A773" s="21"/>
      <c r="B773" s="21"/>
      <c r="C773" s="21"/>
    </row>
    <row r="774" spans="1:3" ht="51" customHeight="1" x14ac:dyDescent="0.3">
      <c r="A774" s="21"/>
      <c r="B774" s="21"/>
      <c r="C774" s="21"/>
    </row>
    <row r="775" spans="1:3" ht="51" customHeight="1" x14ac:dyDescent="0.3">
      <c r="A775" s="21"/>
      <c r="B775" s="21"/>
      <c r="C775" s="21"/>
    </row>
    <row r="776" spans="1:3" ht="51" customHeight="1" x14ac:dyDescent="0.3">
      <c r="A776" s="21"/>
      <c r="B776" s="21"/>
      <c r="C776" s="21"/>
    </row>
    <row r="777" spans="1:3" ht="51" customHeight="1" x14ac:dyDescent="0.3">
      <c r="A777" s="21"/>
      <c r="B777" s="21"/>
      <c r="C777" s="21"/>
    </row>
    <row r="778" spans="1:3" ht="51" customHeight="1" x14ac:dyDescent="0.3">
      <c r="A778" s="21"/>
      <c r="B778" s="21"/>
      <c r="C778" s="21"/>
    </row>
    <row r="779" spans="1:3" ht="51" customHeight="1" x14ac:dyDescent="0.3">
      <c r="A779" s="21"/>
      <c r="B779" s="21"/>
      <c r="C779" s="21"/>
    </row>
    <row r="780" spans="1:3" ht="51" customHeight="1" x14ac:dyDescent="0.3">
      <c r="A780" s="21"/>
      <c r="B780" s="21"/>
      <c r="C780" s="21"/>
    </row>
    <row r="781" spans="1:3" ht="51" customHeight="1" x14ac:dyDescent="0.3">
      <c r="A781" s="21"/>
      <c r="B781" s="21"/>
      <c r="C781" s="21"/>
    </row>
    <row r="782" spans="1:3" ht="51" customHeight="1" x14ac:dyDescent="0.3">
      <c r="A782" s="21"/>
      <c r="B782" s="21"/>
      <c r="C782" s="21"/>
    </row>
    <row r="783" spans="1:3" ht="51" customHeight="1" x14ac:dyDescent="0.3">
      <c r="A783" s="21"/>
      <c r="B783" s="21"/>
      <c r="C783" s="21"/>
    </row>
    <row r="784" spans="1:3" ht="51" customHeight="1" x14ac:dyDescent="0.3">
      <c r="A784" s="21"/>
      <c r="B784" s="21"/>
      <c r="C784" s="21"/>
    </row>
    <row r="785" spans="1:3" ht="51" customHeight="1" x14ac:dyDescent="0.3">
      <c r="A785" s="21"/>
      <c r="B785" s="21"/>
      <c r="C785" s="21"/>
    </row>
    <row r="786" spans="1:3" ht="51" customHeight="1" x14ac:dyDescent="0.3">
      <c r="A786" s="21"/>
      <c r="B786" s="21"/>
      <c r="C786" s="21"/>
    </row>
    <row r="787" spans="1:3" ht="51" customHeight="1" x14ac:dyDescent="0.3">
      <c r="A787" s="21"/>
      <c r="B787" s="21"/>
      <c r="C787" s="21"/>
    </row>
    <row r="788" spans="1:3" ht="51" customHeight="1" x14ac:dyDescent="0.3">
      <c r="A788" s="21"/>
      <c r="B788" s="21"/>
      <c r="C788" s="21"/>
    </row>
    <row r="789" spans="1:3" ht="51" customHeight="1" x14ac:dyDescent="0.3">
      <c r="A789" s="21"/>
      <c r="B789" s="21"/>
      <c r="C789" s="21"/>
    </row>
    <row r="790" spans="1:3" ht="51" customHeight="1" x14ac:dyDescent="0.3">
      <c r="A790" s="21"/>
      <c r="B790" s="21"/>
      <c r="C790" s="21"/>
    </row>
    <row r="791" spans="1:3" ht="51" customHeight="1" x14ac:dyDescent="0.3">
      <c r="A791" s="21"/>
      <c r="B791" s="21"/>
      <c r="C791" s="21"/>
    </row>
    <row r="792" spans="1:3" ht="51" customHeight="1" x14ac:dyDescent="0.3">
      <c r="A792" s="21"/>
      <c r="B792" s="21"/>
      <c r="C792" s="21"/>
    </row>
    <row r="793" spans="1:3" ht="51" customHeight="1" x14ac:dyDescent="0.3">
      <c r="A793" s="21"/>
      <c r="B793" s="21"/>
      <c r="C793" s="21"/>
    </row>
    <row r="794" spans="1:3" ht="51" customHeight="1" x14ac:dyDescent="0.3">
      <c r="A794" s="21"/>
      <c r="B794" s="21"/>
      <c r="C794" s="21"/>
    </row>
    <row r="795" spans="1:3" ht="51" customHeight="1" x14ac:dyDescent="0.3">
      <c r="A795" s="21"/>
      <c r="B795" s="21"/>
      <c r="C795" s="21"/>
    </row>
    <row r="796" spans="1:3" ht="51" customHeight="1" x14ac:dyDescent="0.3">
      <c r="A796" s="21"/>
      <c r="B796" s="21"/>
      <c r="C796" s="21"/>
    </row>
    <row r="797" spans="1:3" ht="51" customHeight="1" x14ac:dyDescent="0.3">
      <c r="A797" s="21"/>
      <c r="B797" s="21"/>
      <c r="C797" s="21"/>
    </row>
    <row r="798" spans="1:3" ht="51" customHeight="1" x14ac:dyDescent="0.3">
      <c r="A798" s="21"/>
      <c r="B798" s="21"/>
      <c r="C798" s="21"/>
    </row>
    <row r="799" spans="1:3" ht="51" customHeight="1" x14ac:dyDescent="0.3">
      <c r="A799" s="21"/>
      <c r="B799" s="21"/>
      <c r="C799" s="21"/>
    </row>
    <row r="800" spans="1:3" ht="51" customHeight="1" x14ac:dyDescent="0.3">
      <c r="A800" s="21"/>
      <c r="B800" s="21"/>
      <c r="C800" s="21"/>
    </row>
    <row r="801" spans="1:3" ht="51" customHeight="1" x14ac:dyDescent="0.3">
      <c r="A801" s="21"/>
      <c r="B801" s="21"/>
      <c r="C801" s="21"/>
    </row>
    <row r="802" spans="1:3" ht="51" customHeight="1" x14ac:dyDescent="0.3">
      <c r="A802" s="21"/>
      <c r="B802" s="21"/>
      <c r="C802" s="21"/>
    </row>
    <row r="803" spans="1:3" ht="51" customHeight="1" x14ac:dyDescent="0.3">
      <c r="A803" s="21"/>
      <c r="B803" s="21"/>
      <c r="C803" s="21"/>
    </row>
    <row r="804" spans="1:3" ht="51" customHeight="1" x14ac:dyDescent="0.3">
      <c r="A804" s="21"/>
      <c r="B804" s="21"/>
      <c r="C804" s="21"/>
    </row>
    <row r="805" spans="1:3" ht="51" customHeight="1" x14ac:dyDescent="0.3">
      <c r="A805" s="21"/>
      <c r="B805" s="21"/>
      <c r="C805" s="21"/>
    </row>
    <row r="806" spans="1:3" ht="51" customHeight="1" x14ac:dyDescent="0.3">
      <c r="A806" s="21"/>
      <c r="B806" s="21"/>
      <c r="C806" s="21"/>
    </row>
    <row r="807" spans="1:3" ht="51" customHeight="1" x14ac:dyDescent="0.3">
      <c r="A807" s="21"/>
      <c r="B807" s="21"/>
      <c r="C807" s="21"/>
    </row>
    <row r="808" spans="1:3" ht="51" customHeight="1" x14ac:dyDescent="0.3">
      <c r="A808" s="21"/>
      <c r="B808" s="21"/>
      <c r="C808" s="21"/>
    </row>
    <row r="809" spans="1:3" ht="51" customHeight="1" x14ac:dyDescent="0.3">
      <c r="A809" s="21"/>
      <c r="B809" s="21"/>
      <c r="C809" s="21"/>
    </row>
    <row r="810" spans="1:3" ht="51" customHeight="1" x14ac:dyDescent="0.3">
      <c r="A810" s="21"/>
      <c r="B810" s="21"/>
      <c r="C810" s="21"/>
    </row>
    <row r="811" spans="1:3" ht="51" customHeight="1" x14ac:dyDescent="0.3">
      <c r="A811" s="21"/>
      <c r="B811" s="21"/>
      <c r="C811" s="21"/>
    </row>
    <row r="812" spans="1:3" ht="51" customHeight="1" x14ac:dyDescent="0.3">
      <c r="A812" s="21"/>
      <c r="B812" s="21"/>
      <c r="C812" s="21"/>
    </row>
    <row r="813" spans="1:3" ht="51" customHeight="1" x14ac:dyDescent="0.3">
      <c r="A813" s="21"/>
      <c r="B813" s="21"/>
      <c r="C813" s="21"/>
    </row>
    <row r="814" spans="1:3" ht="51" customHeight="1" x14ac:dyDescent="0.3">
      <c r="A814" s="21"/>
      <c r="B814" s="21"/>
      <c r="C814" s="21"/>
    </row>
    <row r="815" spans="1:3" ht="51" customHeight="1" x14ac:dyDescent="0.3">
      <c r="A815" s="21"/>
      <c r="B815" s="21"/>
      <c r="C815" s="21"/>
    </row>
    <row r="816" spans="1:3" ht="51" customHeight="1" x14ac:dyDescent="0.3">
      <c r="A816" s="21"/>
      <c r="B816" s="21"/>
      <c r="C816" s="21"/>
    </row>
    <row r="817" spans="1:3" ht="51" customHeight="1" x14ac:dyDescent="0.3">
      <c r="A817" s="21"/>
      <c r="B817" s="21"/>
      <c r="C817" s="21"/>
    </row>
    <row r="818" spans="1:3" ht="51" customHeight="1" x14ac:dyDescent="0.3">
      <c r="A818" s="21"/>
      <c r="B818" s="21"/>
      <c r="C818" s="21"/>
    </row>
    <row r="819" spans="1:3" ht="51" customHeight="1" x14ac:dyDescent="0.3">
      <c r="A819" s="21"/>
      <c r="B819" s="21"/>
      <c r="C819" s="21"/>
    </row>
    <row r="820" spans="1:3" ht="51" customHeight="1" x14ac:dyDescent="0.3">
      <c r="A820" s="21"/>
      <c r="B820" s="21"/>
      <c r="C820" s="21"/>
    </row>
    <row r="821" spans="1:3" ht="51" customHeight="1" x14ac:dyDescent="0.3">
      <c r="A821" s="21"/>
      <c r="B821" s="21"/>
      <c r="C821" s="21"/>
    </row>
    <row r="822" spans="1:3" ht="51" customHeight="1" x14ac:dyDescent="0.3">
      <c r="A822" s="21"/>
      <c r="B822" s="21"/>
      <c r="C822" s="21"/>
    </row>
    <row r="823" spans="1:3" ht="51" customHeight="1" x14ac:dyDescent="0.3">
      <c r="A823" s="21"/>
      <c r="B823" s="21"/>
      <c r="C823" s="21"/>
    </row>
    <row r="824" spans="1:3" ht="51" customHeight="1" x14ac:dyDescent="0.3">
      <c r="A824" s="21"/>
      <c r="B824" s="21"/>
      <c r="C824" s="21"/>
    </row>
    <row r="825" spans="1:3" ht="51" customHeight="1" x14ac:dyDescent="0.3">
      <c r="A825" s="21"/>
      <c r="B825" s="21"/>
      <c r="C825" s="21"/>
    </row>
    <row r="826" spans="1:3" ht="51" customHeight="1" x14ac:dyDescent="0.3">
      <c r="A826" s="21"/>
      <c r="B826" s="21"/>
      <c r="C826" s="21"/>
    </row>
    <row r="827" spans="1:3" ht="51" customHeight="1" x14ac:dyDescent="0.3">
      <c r="A827" s="21"/>
      <c r="B827" s="21"/>
      <c r="C827" s="21"/>
    </row>
    <row r="828" spans="1:3" ht="51" customHeight="1" x14ac:dyDescent="0.3">
      <c r="A828" s="21"/>
      <c r="B828" s="21"/>
      <c r="C828" s="21"/>
    </row>
    <row r="829" spans="1:3" ht="51" customHeight="1" x14ac:dyDescent="0.3">
      <c r="A829" s="21"/>
      <c r="B829" s="21"/>
      <c r="C829" s="21"/>
    </row>
    <row r="830" spans="1:3" ht="51" customHeight="1" x14ac:dyDescent="0.3">
      <c r="A830" s="21"/>
      <c r="B830" s="21"/>
      <c r="C830" s="21"/>
    </row>
    <row r="831" spans="1:3" ht="51" customHeight="1" x14ac:dyDescent="0.3">
      <c r="A831" s="21"/>
      <c r="B831" s="21"/>
      <c r="C831" s="21"/>
    </row>
    <row r="832" spans="1:3" ht="51" customHeight="1" x14ac:dyDescent="0.3">
      <c r="A832" s="21"/>
      <c r="B832" s="21"/>
      <c r="C832" s="21"/>
    </row>
    <row r="833" spans="1:3" ht="51" customHeight="1" x14ac:dyDescent="0.3">
      <c r="A833" s="21"/>
      <c r="B833" s="21"/>
      <c r="C833" s="21"/>
    </row>
    <row r="834" spans="1:3" ht="51" customHeight="1" x14ac:dyDescent="0.3">
      <c r="A834" s="21"/>
      <c r="B834" s="21"/>
      <c r="C834" s="21"/>
    </row>
    <row r="835" spans="1:3" ht="51" customHeight="1" x14ac:dyDescent="0.3">
      <c r="A835" s="21"/>
      <c r="B835" s="21"/>
      <c r="C835" s="21"/>
    </row>
    <row r="836" spans="1:3" ht="51" customHeight="1" x14ac:dyDescent="0.3">
      <c r="A836" s="21"/>
      <c r="B836" s="21"/>
      <c r="C836" s="21"/>
    </row>
    <row r="837" spans="1:3" ht="51" customHeight="1" x14ac:dyDescent="0.3">
      <c r="A837" s="21"/>
      <c r="B837" s="21"/>
      <c r="C837" s="21"/>
    </row>
    <row r="838" spans="1:3" ht="51" customHeight="1" x14ac:dyDescent="0.3">
      <c r="A838" s="21"/>
      <c r="B838" s="21"/>
      <c r="C838" s="21"/>
    </row>
    <row r="839" spans="1:3" ht="51" customHeight="1" x14ac:dyDescent="0.3">
      <c r="A839" s="21"/>
      <c r="B839" s="21"/>
      <c r="C839" s="21"/>
    </row>
    <row r="840" spans="1:3" ht="51" customHeight="1" x14ac:dyDescent="0.3">
      <c r="A840" s="21"/>
      <c r="B840" s="21"/>
      <c r="C840" s="21"/>
    </row>
    <row r="841" spans="1:3" ht="51" customHeight="1" x14ac:dyDescent="0.3">
      <c r="A841" s="21"/>
      <c r="B841" s="21"/>
      <c r="C841" s="21"/>
    </row>
    <row r="842" spans="1:3" ht="51" customHeight="1" x14ac:dyDescent="0.3">
      <c r="A842" s="21"/>
      <c r="B842" s="21"/>
      <c r="C842" s="21"/>
    </row>
    <row r="843" spans="1:3" ht="51" customHeight="1" x14ac:dyDescent="0.3">
      <c r="A843" s="21"/>
      <c r="B843" s="21"/>
      <c r="C843" s="21"/>
    </row>
    <row r="844" spans="1:3" ht="51" customHeight="1" x14ac:dyDescent="0.3">
      <c r="A844" s="21"/>
      <c r="B844" s="21"/>
      <c r="C844" s="21"/>
    </row>
    <row r="845" spans="1:3" ht="51" customHeight="1" x14ac:dyDescent="0.3">
      <c r="A845" s="21"/>
      <c r="B845" s="21"/>
      <c r="C845" s="21"/>
    </row>
    <row r="846" spans="1:3" ht="51" customHeight="1" x14ac:dyDescent="0.3">
      <c r="A846" s="21"/>
      <c r="B846" s="21"/>
      <c r="C846" s="21"/>
    </row>
    <row r="847" spans="1:3" ht="51" customHeight="1" x14ac:dyDescent="0.3">
      <c r="A847" s="21"/>
      <c r="B847" s="21"/>
      <c r="C847" s="21"/>
    </row>
    <row r="848" spans="1:3" ht="51" customHeight="1" x14ac:dyDescent="0.3">
      <c r="A848" s="21"/>
      <c r="B848" s="21"/>
      <c r="C848" s="21"/>
    </row>
    <row r="849" spans="1:3" ht="51" customHeight="1" x14ac:dyDescent="0.3">
      <c r="A849" s="21"/>
      <c r="B849" s="21"/>
      <c r="C849" s="21"/>
    </row>
    <row r="850" spans="1:3" ht="51" customHeight="1" x14ac:dyDescent="0.3">
      <c r="A850" s="21"/>
      <c r="B850" s="21"/>
      <c r="C850" s="21"/>
    </row>
    <row r="851" spans="1:3" ht="51" customHeight="1" x14ac:dyDescent="0.3">
      <c r="A851" s="21"/>
      <c r="B851" s="21"/>
      <c r="C851" s="21"/>
    </row>
    <row r="852" spans="1:3" ht="51" customHeight="1" x14ac:dyDescent="0.3">
      <c r="A852" s="21"/>
      <c r="B852" s="21"/>
      <c r="C852" s="21"/>
    </row>
    <row r="853" spans="1:3" ht="51" customHeight="1" x14ac:dyDescent="0.3">
      <c r="A853" s="21"/>
      <c r="B853" s="21"/>
      <c r="C853" s="21"/>
    </row>
    <row r="854" spans="1:3" ht="51" customHeight="1" x14ac:dyDescent="0.3">
      <c r="A854" s="21"/>
      <c r="B854" s="21"/>
      <c r="C854" s="21"/>
    </row>
    <row r="855" spans="1:3" ht="51" customHeight="1" x14ac:dyDescent="0.3">
      <c r="A855" s="21"/>
      <c r="B855" s="21"/>
      <c r="C855" s="21"/>
    </row>
    <row r="856" spans="1:3" ht="51" customHeight="1" x14ac:dyDescent="0.3">
      <c r="A856" s="21"/>
      <c r="B856" s="21"/>
      <c r="C856" s="21"/>
    </row>
    <row r="857" spans="1:3" ht="51" customHeight="1" x14ac:dyDescent="0.3">
      <c r="A857" s="21"/>
      <c r="B857" s="21"/>
      <c r="C857" s="21"/>
    </row>
    <row r="858" spans="1:3" ht="51" customHeight="1" x14ac:dyDescent="0.3">
      <c r="A858" s="21"/>
      <c r="B858" s="21"/>
      <c r="C858" s="21"/>
    </row>
    <row r="859" spans="1:3" ht="51" customHeight="1" x14ac:dyDescent="0.3">
      <c r="A859" s="21"/>
      <c r="B859" s="21"/>
      <c r="C859" s="21"/>
    </row>
    <row r="860" spans="1:3" ht="51" customHeight="1" x14ac:dyDescent="0.3">
      <c r="A860" s="21"/>
      <c r="B860" s="21"/>
      <c r="C860" s="21"/>
    </row>
    <row r="861" spans="1:3" ht="51" customHeight="1" x14ac:dyDescent="0.3">
      <c r="A861" s="21"/>
      <c r="B861" s="21"/>
      <c r="C861" s="21"/>
    </row>
    <row r="862" spans="1:3" ht="51" customHeight="1" x14ac:dyDescent="0.3">
      <c r="A862" s="21"/>
      <c r="B862" s="21"/>
      <c r="C862" s="21"/>
    </row>
    <row r="863" spans="1:3" ht="51" customHeight="1" x14ac:dyDescent="0.3">
      <c r="A863" s="21"/>
      <c r="B863" s="21"/>
      <c r="C863" s="21"/>
    </row>
    <row r="864" spans="1:3" ht="51" customHeight="1" x14ac:dyDescent="0.3">
      <c r="A864" s="21"/>
      <c r="B864" s="21"/>
      <c r="C864" s="21"/>
    </row>
    <row r="865" spans="1:3" ht="51" customHeight="1" x14ac:dyDescent="0.3">
      <c r="A865" s="21"/>
      <c r="B865" s="21"/>
      <c r="C865" s="21"/>
    </row>
    <row r="866" spans="1:3" ht="51" customHeight="1" x14ac:dyDescent="0.3">
      <c r="A866" s="21"/>
      <c r="B866" s="21"/>
      <c r="C866" s="21"/>
    </row>
    <row r="867" spans="1:3" ht="51" customHeight="1" x14ac:dyDescent="0.3">
      <c r="A867" s="21"/>
      <c r="B867" s="21"/>
      <c r="C867" s="21"/>
    </row>
    <row r="868" spans="1:3" ht="51" customHeight="1" x14ac:dyDescent="0.3">
      <c r="A868" s="21"/>
      <c r="B868" s="21"/>
      <c r="C868" s="21"/>
    </row>
    <row r="869" spans="1:3" ht="51" customHeight="1" x14ac:dyDescent="0.3">
      <c r="A869" s="21"/>
      <c r="B869" s="21"/>
      <c r="C869" s="21"/>
    </row>
    <row r="870" spans="1:3" ht="51" customHeight="1" x14ac:dyDescent="0.3">
      <c r="A870" s="21"/>
      <c r="B870" s="21"/>
      <c r="C870" s="21"/>
    </row>
    <row r="871" spans="1:3" ht="51" customHeight="1" x14ac:dyDescent="0.3">
      <c r="A871" s="21"/>
      <c r="B871" s="21"/>
      <c r="C871" s="21"/>
    </row>
    <row r="872" spans="1:3" ht="51" customHeight="1" x14ac:dyDescent="0.3">
      <c r="A872" s="21"/>
      <c r="B872" s="21"/>
      <c r="C872" s="21"/>
    </row>
    <row r="873" spans="1:3" ht="51" customHeight="1" x14ac:dyDescent="0.3">
      <c r="A873" s="21"/>
      <c r="B873" s="21"/>
      <c r="C873" s="21"/>
    </row>
    <row r="874" spans="1:3" ht="51" customHeight="1" x14ac:dyDescent="0.3">
      <c r="A874" s="21"/>
      <c r="B874" s="21"/>
      <c r="C874" s="21"/>
    </row>
    <row r="875" spans="1:3" ht="51" customHeight="1" x14ac:dyDescent="0.3">
      <c r="A875" s="21"/>
      <c r="B875" s="21"/>
      <c r="C875" s="21"/>
    </row>
    <row r="876" spans="1:3" ht="51" customHeight="1" x14ac:dyDescent="0.3">
      <c r="A876" s="21"/>
      <c r="B876" s="21"/>
      <c r="C876" s="21"/>
    </row>
    <row r="877" spans="1:3" ht="51" customHeight="1" x14ac:dyDescent="0.3">
      <c r="A877" s="21"/>
      <c r="B877" s="21"/>
      <c r="C877" s="21"/>
    </row>
    <row r="878" spans="1:3" ht="51" customHeight="1" x14ac:dyDescent="0.3">
      <c r="A878" s="21"/>
      <c r="B878" s="21"/>
      <c r="C878" s="21"/>
    </row>
    <row r="879" spans="1:3" ht="51" customHeight="1" x14ac:dyDescent="0.3">
      <c r="A879" s="21"/>
      <c r="B879" s="21"/>
      <c r="C879" s="21"/>
    </row>
    <row r="880" spans="1:3" ht="51" customHeight="1" x14ac:dyDescent="0.3">
      <c r="A880" s="21"/>
      <c r="B880" s="21"/>
      <c r="C880" s="21"/>
    </row>
    <row r="881" spans="1:3" ht="51" customHeight="1" x14ac:dyDescent="0.3">
      <c r="A881" s="21"/>
      <c r="B881" s="21"/>
      <c r="C881" s="21"/>
    </row>
    <row r="882" spans="1:3" ht="51" customHeight="1" x14ac:dyDescent="0.3">
      <c r="A882" s="21"/>
      <c r="B882" s="21"/>
      <c r="C882" s="21"/>
    </row>
    <row r="883" spans="1:3" ht="51" customHeight="1" x14ac:dyDescent="0.3">
      <c r="A883" s="21"/>
      <c r="B883" s="21"/>
      <c r="C883" s="21"/>
    </row>
    <row r="884" spans="1:3" ht="51" customHeight="1" x14ac:dyDescent="0.3">
      <c r="A884" s="21"/>
      <c r="B884" s="21"/>
      <c r="C884" s="21"/>
    </row>
    <row r="885" spans="1:3" ht="51" customHeight="1" x14ac:dyDescent="0.3">
      <c r="A885" s="21"/>
      <c r="B885" s="21"/>
      <c r="C885" s="21"/>
    </row>
    <row r="886" spans="1:3" ht="51" customHeight="1" x14ac:dyDescent="0.3">
      <c r="A886" s="21"/>
      <c r="B886" s="21"/>
      <c r="C886" s="21"/>
    </row>
    <row r="887" spans="1:3" ht="51" customHeight="1" x14ac:dyDescent="0.3">
      <c r="A887" s="21"/>
      <c r="B887" s="21"/>
      <c r="C887" s="21"/>
    </row>
    <row r="888" spans="1:3" ht="51" customHeight="1" x14ac:dyDescent="0.3">
      <c r="A888" s="21"/>
      <c r="B888" s="21"/>
      <c r="C888" s="21"/>
    </row>
    <row r="889" spans="1:3" ht="51" customHeight="1" x14ac:dyDescent="0.3">
      <c r="A889" s="21"/>
      <c r="B889" s="21"/>
      <c r="C889" s="21"/>
    </row>
    <row r="890" spans="1:3" ht="51" customHeight="1" x14ac:dyDescent="0.3">
      <c r="A890" s="21"/>
      <c r="B890" s="21"/>
      <c r="C890" s="21"/>
    </row>
    <row r="891" spans="1:3" ht="51" customHeight="1" x14ac:dyDescent="0.3">
      <c r="A891" s="21"/>
      <c r="B891" s="21"/>
      <c r="C891" s="21"/>
    </row>
    <row r="892" spans="1:3" ht="51" customHeight="1" x14ac:dyDescent="0.3">
      <c r="A892" s="21"/>
      <c r="B892" s="21"/>
      <c r="C892" s="21"/>
    </row>
    <row r="893" spans="1:3" ht="51" customHeight="1" x14ac:dyDescent="0.3">
      <c r="A893" s="21"/>
      <c r="B893" s="21"/>
      <c r="C893" s="21"/>
    </row>
    <row r="894" spans="1:3" ht="51" customHeight="1" x14ac:dyDescent="0.3">
      <c r="A894" s="21"/>
      <c r="B894" s="21"/>
      <c r="C894" s="21"/>
    </row>
    <row r="895" spans="1:3" ht="51" customHeight="1" x14ac:dyDescent="0.3">
      <c r="A895" s="21"/>
      <c r="B895" s="21"/>
      <c r="C895" s="21"/>
    </row>
    <row r="896" spans="1:3" ht="51" customHeight="1" x14ac:dyDescent="0.3">
      <c r="A896" s="21"/>
      <c r="B896" s="21"/>
      <c r="C896" s="21"/>
    </row>
    <row r="897" spans="1:3" ht="51" customHeight="1" x14ac:dyDescent="0.3">
      <c r="A897" s="21"/>
      <c r="B897" s="21"/>
      <c r="C897" s="21"/>
    </row>
    <row r="898" spans="1:3" ht="51" customHeight="1" x14ac:dyDescent="0.3">
      <c r="A898" s="21"/>
      <c r="B898" s="21"/>
      <c r="C898" s="21"/>
    </row>
    <row r="899" spans="1:3" ht="51" customHeight="1" x14ac:dyDescent="0.3">
      <c r="A899" s="21"/>
      <c r="B899" s="21"/>
      <c r="C899" s="21"/>
    </row>
    <row r="900" spans="1:3" ht="51" customHeight="1" x14ac:dyDescent="0.3">
      <c r="A900" s="21"/>
      <c r="B900" s="21"/>
      <c r="C900" s="21"/>
    </row>
    <row r="901" spans="1:3" ht="51" customHeight="1" x14ac:dyDescent="0.3">
      <c r="A901" s="21"/>
      <c r="B901" s="21"/>
      <c r="C901" s="21"/>
    </row>
    <row r="902" spans="1:3" ht="51" customHeight="1" x14ac:dyDescent="0.3">
      <c r="A902" s="21"/>
      <c r="B902" s="21"/>
      <c r="C902" s="21"/>
    </row>
    <row r="903" spans="1:3" ht="51" customHeight="1" x14ac:dyDescent="0.3">
      <c r="A903" s="21"/>
      <c r="B903" s="21"/>
      <c r="C903" s="21"/>
    </row>
    <row r="904" spans="1:3" ht="51" customHeight="1" x14ac:dyDescent="0.3">
      <c r="A904" s="21"/>
      <c r="B904" s="21"/>
      <c r="C904" s="21"/>
    </row>
    <row r="905" spans="1:3" ht="51" customHeight="1" x14ac:dyDescent="0.3">
      <c r="A905" s="21"/>
      <c r="B905" s="21"/>
      <c r="C905" s="21"/>
    </row>
    <row r="906" spans="1:3" ht="51" customHeight="1" x14ac:dyDescent="0.3">
      <c r="A906" s="21"/>
      <c r="B906" s="21"/>
      <c r="C906" s="21"/>
    </row>
  </sheetData>
  <mergeCells count="3">
    <mergeCell ref="A5:D5"/>
    <mergeCell ref="A6:D6"/>
    <mergeCell ref="A7:D7"/>
  </mergeCells>
  <pageMargins left="0.7" right="0.7" top="0.75" bottom="0.75" header="0.3" footer="0.3"/>
  <pageSetup paperSize="9" scale="78" orientation="portrait" r:id="rId1"/>
  <colBreaks count="1" manualBreakCount="1">
    <brk id="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view="pageBreakPreview" zoomScale="89" zoomScaleNormal="100" zoomScaleSheetLayoutView="89" workbookViewId="0">
      <selection activeCell="H9" sqref="H9"/>
    </sheetView>
  </sheetViews>
  <sheetFormatPr defaultRowHeight="18.75" x14ac:dyDescent="0.3"/>
  <cols>
    <col min="1" max="1" width="14.85546875" style="126" customWidth="1"/>
    <col min="2" max="2" width="40" style="126" customWidth="1"/>
    <col min="3" max="3" width="56.140625" style="126" customWidth="1"/>
    <col min="4" max="14" width="9.140625" style="126"/>
  </cols>
  <sheetData>
    <row r="1" spans="1:14" x14ac:dyDescent="0.3">
      <c r="C1" s="171" t="s">
        <v>475</v>
      </c>
      <c r="D1"/>
      <c r="E1"/>
      <c r="F1"/>
      <c r="G1"/>
      <c r="H1"/>
      <c r="I1"/>
      <c r="J1"/>
      <c r="K1"/>
      <c r="L1"/>
      <c r="M1"/>
      <c r="N1"/>
    </row>
    <row r="2" spans="1:14" x14ac:dyDescent="0.3">
      <c r="C2" s="77" t="s">
        <v>332</v>
      </c>
      <c r="D2"/>
      <c r="E2"/>
      <c r="F2"/>
      <c r="G2"/>
      <c r="H2"/>
      <c r="I2"/>
      <c r="J2"/>
      <c r="K2"/>
      <c r="L2"/>
      <c r="M2"/>
      <c r="N2"/>
    </row>
    <row r="3" spans="1:14" x14ac:dyDescent="0.3">
      <c r="C3" s="77" t="s">
        <v>533</v>
      </c>
      <c r="D3"/>
      <c r="E3"/>
      <c r="F3"/>
      <c r="G3"/>
      <c r="H3"/>
      <c r="I3"/>
      <c r="J3"/>
      <c r="K3"/>
      <c r="L3"/>
      <c r="M3"/>
      <c r="N3"/>
    </row>
    <row r="4" spans="1:14" x14ac:dyDescent="0.3">
      <c r="C4" s="77"/>
      <c r="D4"/>
      <c r="E4"/>
      <c r="F4"/>
      <c r="G4"/>
      <c r="H4"/>
      <c r="I4"/>
      <c r="J4"/>
      <c r="K4"/>
      <c r="L4"/>
      <c r="M4"/>
      <c r="N4"/>
    </row>
    <row r="5" spans="1:14" x14ac:dyDescent="0.3">
      <c r="A5" s="207" t="s">
        <v>527</v>
      </c>
      <c r="B5" s="207"/>
      <c r="C5" s="207"/>
      <c r="D5"/>
      <c r="E5"/>
      <c r="F5"/>
      <c r="G5"/>
      <c r="H5"/>
      <c r="I5"/>
      <c r="J5"/>
      <c r="K5"/>
      <c r="L5"/>
      <c r="M5"/>
      <c r="N5"/>
    </row>
    <row r="6" spans="1:14" x14ac:dyDescent="0.3">
      <c r="A6" s="208" t="s">
        <v>648</v>
      </c>
      <c r="B6" s="208"/>
      <c r="C6" s="208"/>
      <c r="D6"/>
      <c r="E6"/>
      <c r="F6"/>
      <c r="G6"/>
      <c r="H6"/>
      <c r="I6"/>
      <c r="J6"/>
      <c r="K6"/>
      <c r="L6"/>
      <c r="M6"/>
      <c r="N6"/>
    </row>
    <row r="7" spans="1:14" ht="21" customHeight="1" x14ac:dyDescent="0.3">
      <c r="A7" s="208" t="s">
        <v>649</v>
      </c>
      <c r="B7" s="208"/>
      <c r="C7" s="208"/>
      <c r="D7"/>
      <c r="E7"/>
      <c r="F7"/>
      <c r="G7"/>
      <c r="H7"/>
      <c r="I7"/>
      <c r="J7"/>
      <c r="K7"/>
      <c r="L7"/>
      <c r="M7"/>
      <c r="N7"/>
    </row>
    <row r="8" spans="1:14" x14ac:dyDescent="0.3">
      <c r="D8"/>
      <c r="E8"/>
      <c r="F8"/>
      <c r="G8"/>
      <c r="H8"/>
      <c r="I8"/>
      <c r="J8"/>
      <c r="K8"/>
      <c r="L8"/>
      <c r="M8"/>
      <c r="N8"/>
    </row>
    <row r="9" spans="1:14" ht="75" x14ac:dyDescent="0.25">
      <c r="A9" s="172" t="s">
        <v>528</v>
      </c>
      <c r="B9" s="172" t="s">
        <v>651</v>
      </c>
      <c r="C9" s="172" t="s">
        <v>244</v>
      </c>
      <c r="D9"/>
      <c r="E9"/>
      <c r="F9"/>
      <c r="G9"/>
      <c r="H9"/>
      <c r="I9"/>
      <c r="J9"/>
      <c r="K9"/>
      <c r="L9"/>
      <c r="M9"/>
      <c r="N9"/>
    </row>
    <row r="10" spans="1:14" ht="75" x14ac:dyDescent="0.3">
      <c r="A10" s="173">
        <v>955</v>
      </c>
      <c r="B10" s="174"/>
      <c r="C10" s="174" t="s">
        <v>650</v>
      </c>
      <c r="D10"/>
      <c r="E10"/>
      <c r="F10"/>
      <c r="G10"/>
      <c r="H10"/>
      <c r="I10"/>
      <c r="J10"/>
      <c r="K10"/>
      <c r="L10"/>
      <c r="M10"/>
      <c r="N10"/>
    </row>
    <row r="11" spans="1:14" ht="42" customHeight="1" x14ac:dyDescent="0.25">
      <c r="A11" s="173">
        <v>955</v>
      </c>
      <c r="B11" s="173" t="s">
        <v>652</v>
      </c>
      <c r="C11" s="199" t="s">
        <v>653</v>
      </c>
      <c r="D11"/>
      <c r="E11"/>
      <c r="F11"/>
      <c r="G11"/>
      <c r="H11"/>
      <c r="I11"/>
      <c r="J11"/>
      <c r="K11"/>
      <c r="L11"/>
      <c r="M11"/>
      <c r="N11"/>
    </row>
    <row r="12" spans="1:14" ht="37.5" x14ac:dyDescent="0.3">
      <c r="A12" s="173">
        <v>955</v>
      </c>
      <c r="B12" s="173" t="s">
        <v>654</v>
      </c>
      <c r="C12" s="174" t="s">
        <v>655</v>
      </c>
      <c r="D12"/>
      <c r="E12"/>
      <c r="F12"/>
      <c r="G12"/>
      <c r="H12"/>
      <c r="I12"/>
      <c r="J12"/>
      <c r="K12"/>
      <c r="L12"/>
      <c r="M12"/>
      <c r="N12"/>
    </row>
  </sheetData>
  <mergeCells count="3">
    <mergeCell ref="A5:C5"/>
    <mergeCell ref="A6:C6"/>
    <mergeCell ref="A7:C7"/>
  </mergeCells>
  <pageMargins left="0.7" right="0.7" top="0.75" bottom="0.75" header="0.3" footer="0.3"/>
  <pageSetup paperSize="9"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view="pageBreakPreview" zoomScale="93" zoomScaleNormal="100" zoomScaleSheetLayoutView="93" workbookViewId="0">
      <selection activeCell="B23" sqref="B23"/>
    </sheetView>
  </sheetViews>
  <sheetFormatPr defaultRowHeight="18.75" x14ac:dyDescent="0.3"/>
  <cols>
    <col min="1" max="1" width="28" style="22" customWidth="1"/>
    <col min="2" max="2" width="89.28515625" style="23" customWidth="1"/>
    <col min="3" max="3" width="21.5703125" style="69" customWidth="1"/>
    <col min="4" max="256" width="9.140625" style="7"/>
    <col min="257" max="257" width="26.42578125" style="7" customWidth="1"/>
    <col min="258" max="258" width="78.42578125" style="7" customWidth="1"/>
    <col min="259" max="259" width="19.7109375" style="7" customWidth="1"/>
    <col min="260" max="512" width="9.140625" style="7"/>
    <col min="513" max="513" width="26.42578125" style="7" customWidth="1"/>
    <col min="514" max="514" width="78.42578125" style="7" customWidth="1"/>
    <col min="515" max="515" width="19.7109375" style="7" customWidth="1"/>
    <col min="516" max="768" width="9.140625" style="7"/>
    <col min="769" max="769" width="26.42578125" style="7" customWidth="1"/>
    <col min="770" max="770" width="78.42578125" style="7" customWidth="1"/>
    <col min="771" max="771" width="19.7109375" style="7" customWidth="1"/>
    <col min="772" max="1024" width="9.140625" style="7"/>
    <col min="1025" max="1025" width="26.42578125" style="7" customWidth="1"/>
    <col min="1026" max="1026" width="78.42578125" style="7" customWidth="1"/>
    <col min="1027" max="1027" width="19.7109375" style="7" customWidth="1"/>
    <col min="1028" max="1280" width="9.140625" style="7"/>
    <col min="1281" max="1281" width="26.42578125" style="7" customWidth="1"/>
    <col min="1282" max="1282" width="78.42578125" style="7" customWidth="1"/>
    <col min="1283" max="1283" width="19.7109375" style="7" customWidth="1"/>
    <col min="1284" max="1536" width="9.140625" style="7"/>
    <col min="1537" max="1537" width="26.42578125" style="7" customWidth="1"/>
    <col min="1538" max="1538" width="78.42578125" style="7" customWidth="1"/>
    <col min="1539" max="1539" width="19.7109375" style="7" customWidth="1"/>
    <col min="1540" max="1792" width="9.140625" style="7"/>
    <col min="1793" max="1793" width="26.42578125" style="7" customWidth="1"/>
    <col min="1794" max="1794" width="78.42578125" style="7" customWidth="1"/>
    <col min="1795" max="1795" width="19.7109375" style="7" customWidth="1"/>
    <col min="1796" max="2048" width="9.140625" style="7"/>
    <col min="2049" max="2049" width="26.42578125" style="7" customWidth="1"/>
    <col min="2050" max="2050" width="78.42578125" style="7" customWidth="1"/>
    <col min="2051" max="2051" width="19.7109375" style="7" customWidth="1"/>
    <col min="2052" max="2304" width="9.140625" style="7"/>
    <col min="2305" max="2305" width="26.42578125" style="7" customWidth="1"/>
    <col min="2306" max="2306" width="78.42578125" style="7" customWidth="1"/>
    <col min="2307" max="2307" width="19.7109375" style="7" customWidth="1"/>
    <col min="2308" max="2560" width="9.140625" style="7"/>
    <col min="2561" max="2561" width="26.42578125" style="7" customWidth="1"/>
    <col min="2562" max="2562" width="78.42578125" style="7" customWidth="1"/>
    <col min="2563" max="2563" width="19.7109375" style="7" customWidth="1"/>
    <col min="2564" max="2816" width="9.140625" style="7"/>
    <col min="2817" max="2817" width="26.42578125" style="7" customWidth="1"/>
    <col min="2818" max="2818" width="78.42578125" style="7" customWidth="1"/>
    <col min="2819" max="2819" width="19.7109375" style="7" customWidth="1"/>
    <col min="2820" max="3072" width="9.140625" style="7"/>
    <col min="3073" max="3073" width="26.42578125" style="7" customWidth="1"/>
    <col min="3074" max="3074" width="78.42578125" style="7" customWidth="1"/>
    <col min="3075" max="3075" width="19.7109375" style="7" customWidth="1"/>
    <col min="3076" max="3328" width="9.140625" style="7"/>
    <col min="3329" max="3329" width="26.42578125" style="7" customWidth="1"/>
    <col min="3330" max="3330" width="78.42578125" style="7" customWidth="1"/>
    <col min="3331" max="3331" width="19.7109375" style="7" customWidth="1"/>
    <col min="3332" max="3584" width="9.140625" style="7"/>
    <col min="3585" max="3585" width="26.42578125" style="7" customWidth="1"/>
    <col min="3586" max="3586" width="78.42578125" style="7" customWidth="1"/>
    <col min="3587" max="3587" width="19.7109375" style="7" customWidth="1"/>
    <col min="3588" max="3840" width="9.140625" style="7"/>
    <col min="3841" max="3841" width="26.42578125" style="7" customWidth="1"/>
    <col min="3842" max="3842" width="78.42578125" style="7" customWidth="1"/>
    <col min="3843" max="3843" width="19.7109375" style="7" customWidth="1"/>
    <col min="3844" max="4096" width="9.140625" style="7"/>
    <col min="4097" max="4097" width="26.42578125" style="7" customWidth="1"/>
    <col min="4098" max="4098" width="78.42578125" style="7" customWidth="1"/>
    <col min="4099" max="4099" width="19.7109375" style="7" customWidth="1"/>
    <col min="4100" max="4352" width="9.140625" style="7"/>
    <col min="4353" max="4353" width="26.42578125" style="7" customWidth="1"/>
    <col min="4354" max="4354" width="78.42578125" style="7" customWidth="1"/>
    <col min="4355" max="4355" width="19.7109375" style="7" customWidth="1"/>
    <col min="4356" max="4608" width="9.140625" style="7"/>
    <col min="4609" max="4609" width="26.42578125" style="7" customWidth="1"/>
    <col min="4610" max="4610" width="78.42578125" style="7" customWidth="1"/>
    <col min="4611" max="4611" width="19.7109375" style="7" customWidth="1"/>
    <col min="4612" max="4864" width="9.140625" style="7"/>
    <col min="4865" max="4865" width="26.42578125" style="7" customWidth="1"/>
    <col min="4866" max="4866" width="78.42578125" style="7" customWidth="1"/>
    <col min="4867" max="4867" width="19.7109375" style="7" customWidth="1"/>
    <col min="4868" max="5120" width="9.140625" style="7"/>
    <col min="5121" max="5121" width="26.42578125" style="7" customWidth="1"/>
    <col min="5122" max="5122" width="78.42578125" style="7" customWidth="1"/>
    <col min="5123" max="5123" width="19.7109375" style="7" customWidth="1"/>
    <col min="5124" max="5376" width="9.140625" style="7"/>
    <col min="5377" max="5377" width="26.42578125" style="7" customWidth="1"/>
    <col min="5378" max="5378" width="78.42578125" style="7" customWidth="1"/>
    <col min="5379" max="5379" width="19.7109375" style="7" customWidth="1"/>
    <col min="5380" max="5632" width="9.140625" style="7"/>
    <col min="5633" max="5633" width="26.42578125" style="7" customWidth="1"/>
    <col min="5634" max="5634" width="78.42578125" style="7" customWidth="1"/>
    <col min="5635" max="5635" width="19.7109375" style="7" customWidth="1"/>
    <col min="5636" max="5888" width="9.140625" style="7"/>
    <col min="5889" max="5889" width="26.42578125" style="7" customWidth="1"/>
    <col min="5890" max="5890" width="78.42578125" style="7" customWidth="1"/>
    <col min="5891" max="5891" width="19.7109375" style="7" customWidth="1"/>
    <col min="5892" max="6144" width="9.140625" style="7"/>
    <col min="6145" max="6145" width="26.42578125" style="7" customWidth="1"/>
    <col min="6146" max="6146" width="78.42578125" style="7" customWidth="1"/>
    <col min="6147" max="6147" width="19.7109375" style="7" customWidth="1"/>
    <col min="6148" max="6400" width="9.140625" style="7"/>
    <col min="6401" max="6401" width="26.42578125" style="7" customWidth="1"/>
    <col min="6402" max="6402" width="78.42578125" style="7" customWidth="1"/>
    <col min="6403" max="6403" width="19.7109375" style="7" customWidth="1"/>
    <col min="6404" max="6656" width="9.140625" style="7"/>
    <col min="6657" max="6657" width="26.42578125" style="7" customWidth="1"/>
    <col min="6658" max="6658" width="78.42578125" style="7" customWidth="1"/>
    <col min="6659" max="6659" width="19.7109375" style="7" customWidth="1"/>
    <col min="6660" max="6912" width="9.140625" style="7"/>
    <col min="6913" max="6913" width="26.42578125" style="7" customWidth="1"/>
    <col min="6914" max="6914" width="78.42578125" style="7" customWidth="1"/>
    <col min="6915" max="6915" width="19.7109375" style="7" customWidth="1"/>
    <col min="6916" max="7168" width="9.140625" style="7"/>
    <col min="7169" max="7169" width="26.42578125" style="7" customWidth="1"/>
    <col min="7170" max="7170" width="78.42578125" style="7" customWidth="1"/>
    <col min="7171" max="7171" width="19.7109375" style="7" customWidth="1"/>
    <col min="7172" max="7424" width="9.140625" style="7"/>
    <col min="7425" max="7425" width="26.42578125" style="7" customWidth="1"/>
    <col min="7426" max="7426" width="78.42578125" style="7" customWidth="1"/>
    <col min="7427" max="7427" width="19.7109375" style="7" customWidth="1"/>
    <col min="7428" max="7680" width="9.140625" style="7"/>
    <col min="7681" max="7681" width="26.42578125" style="7" customWidth="1"/>
    <col min="7682" max="7682" width="78.42578125" style="7" customWidth="1"/>
    <col min="7683" max="7683" width="19.7109375" style="7" customWidth="1"/>
    <col min="7684" max="7936" width="9.140625" style="7"/>
    <col min="7937" max="7937" width="26.42578125" style="7" customWidth="1"/>
    <col min="7938" max="7938" width="78.42578125" style="7" customWidth="1"/>
    <col min="7939" max="7939" width="19.7109375" style="7" customWidth="1"/>
    <col min="7940" max="8192" width="9.140625" style="7"/>
    <col min="8193" max="8193" width="26.42578125" style="7" customWidth="1"/>
    <col min="8194" max="8194" width="78.42578125" style="7" customWidth="1"/>
    <col min="8195" max="8195" width="19.7109375" style="7" customWidth="1"/>
    <col min="8196" max="8448" width="9.140625" style="7"/>
    <col min="8449" max="8449" width="26.42578125" style="7" customWidth="1"/>
    <col min="8450" max="8450" width="78.42578125" style="7" customWidth="1"/>
    <col min="8451" max="8451" width="19.7109375" style="7" customWidth="1"/>
    <col min="8452" max="8704" width="9.140625" style="7"/>
    <col min="8705" max="8705" width="26.42578125" style="7" customWidth="1"/>
    <col min="8706" max="8706" width="78.42578125" style="7" customWidth="1"/>
    <col min="8707" max="8707" width="19.7109375" style="7" customWidth="1"/>
    <col min="8708" max="8960" width="9.140625" style="7"/>
    <col min="8961" max="8961" width="26.42578125" style="7" customWidth="1"/>
    <col min="8962" max="8962" width="78.42578125" style="7" customWidth="1"/>
    <col min="8963" max="8963" width="19.7109375" style="7" customWidth="1"/>
    <col min="8964" max="9216" width="9.140625" style="7"/>
    <col min="9217" max="9217" width="26.42578125" style="7" customWidth="1"/>
    <col min="9218" max="9218" width="78.42578125" style="7" customWidth="1"/>
    <col min="9219" max="9219" width="19.7109375" style="7" customWidth="1"/>
    <col min="9220" max="9472" width="9.140625" style="7"/>
    <col min="9473" max="9473" width="26.42578125" style="7" customWidth="1"/>
    <col min="9474" max="9474" width="78.42578125" style="7" customWidth="1"/>
    <col min="9475" max="9475" width="19.7109375" style="7" customWidth="1"/>
    <col min="9476" max="9728" width="9.140625" style="7"/>
    <col min="9729" max="9729" width="26.42578125" style="7" customWidth="1"/>
    <col min="9730" max="9730" width="78.42578125" style="7" customWidth="1"/>
    <col min="9731" max="9731" width="19.7109375" style="7" customWidth="1"/>
    <col min="9732" max="9984" width="9.140625" style="7"/>
    <col min="9985" max="9985" width="26.42578125" style="7" customWidth="1"/>
    <col min="9986" max="9986" width="78.42578125" style="7" customWidth="1"/>
    <col min="9987" max="9987" width="19.7109375" style="7" customWidth="1"/>
    <col min="9988" max="10240" width="9.140625" style="7"/>
    <col min="10241" max="10241" width="26.42578125" style="7" customWidth="1"/>
    <col min="10242" max="10242" width="78.42578125" style="7" customWidth="1"/>
    <col min="10243" max="10243" width="19.7109375" style="7" customWidth="1"/>
    <col min="10244" max="10496" width="9.140625" style="7"/>
    <col min="10497" max="10497" width="26.42578125" style="7" customWidth="1"/>
    <col min="10498" max="10498" width="78.42578125" style="7" customWidth="1"/>
    <col min="10499" max="10499" width="19.7109375" style="7" customWidth="1"/>
    <col min="10500" max="10752" width="9.140625" style="7"/>
    <col min="10753" max="10753" width="26.42578125" style="7" customWidth="1"/>
    <col min="10754" max="10754" width="78.42578125" style="7" customWidth="1"/>
    <col min="10755" max="10755" width="19.7109375" style="7" customWidth="1"/>
    <col min="10756" max="11008" width="9.140625" style="7"/>
    <col min="11009" max="11009" width="26.42578125" style="7" customWidth="1"/>
    <col min="11010" max="11010" width="78.42578125" style="7" customWidth="1"/>
    <col min="11011" max="11011" width="19.7109375" style="7" customWidth="1"/>
    <col min="11012" max="11264" width="9.140625" style="7"/>
    <col min="11265" max="11265" width="26.42578125" style="7" customWidth="1"/>
    <col min="11266" max="11266" width="78.42578125" style="7" customWidth="1"/>
    <col min="11267" max="11267" width="19.7109375" style="7" customWidth="1"/>
    <col min="11268" max="11520" width="9.140625" style="7"/>
    <col min="11521" max="11521" width="26.42578125" style="7" customWidth="1"/>
    <col min="11522" max="11522" width="78.42578125" style="7" customWidth="1"/>
    <col min="11523" max="11523" width="19.7109375" style="7" customWidth="1"/>
    <col min="11524" max="11776" width="9.140625" style="7"/>
    <col min="11777" max="11777" width="26.42578125" style="7" customWidth="1"/>
    <col min="11778" max="11778" width="78.42578125" style="7" customWidth="1"/>
    <col min="11779" max="11779" width="19.7109375" style="7" customWidth="1"/>
    <col min="11780" max="12032" width="9.140625" style="7"/>
    <col min="12033" max="12033" width="26.42578125" style="7" customWidth="1"/>
    <col min="12034" max="12034" width="78.42578125" style="7" customWidth="1"/>
    <col min="12035" max="12035" width="19.7109375" style="7" customWidth="1"/>
    <col min="12036" max="12288" width="9.140625" style="7"/>
    <col min="12289" max="12289" width="26.42578125" style="7" customWidth="1"/>
    <col min="12290" max="12290" width="78.42578125" style="7" customWidth="1"/>
    <col min="12291" max="12291" width="19.7109375" style="7" customWidth="1"/>
    <col min="12292" max="12544" width="9.140625" style="7"/>
    <col min="12545" max="12545" width="26.42578125" style="7" customWidth="1"/>
    <col min="12546" max="12546" width="78.42578125" style="7" customWidth="1"/>
    <col min="12547" max="12547" width="19.7109375" style="7" customWidth="1"/>
    <col min="12548" max="12800" width="9.140625" style="7"/>
    <col min="12801" max="12801" width="26.42578125" style="7" customWidth="1"/>
    <col min="12802" max="12802" width="78.42578125" style="7" customWidth="1"/>
    <col min="12803" max="12803" width="19.7109375" style="7" customWidth="1"/>
    <col min="12804" max="13056" width="9.140625" style="7"/>
    <col min="13057" max="13057" width="26.42578125" style="7" customWidth="1"/>
    <col min="13058" max="13058" width="78.42578125" style="7" customWidth="1"/>
    <col min="13059" max="13059" width="19.7109375" style="7" customWidth="1"/>
    <col min="13060" max="13312" width="9.140625" style="7"/>
    <col min="13313" max="13313" width="26.42578125" style="7" customWidth="1"/>
    <col min="13314" max="13314" width="78.42578125" style="7" customWidth="1"/>
    <col min="13315" max="13315" width="19.7109375" style="7" customWidth="1"/>
    <col min="13316" max="13568" width="9.140625" style="7"/>
    <col min="13569" max="13569" width="26.42578125" style="7" customWidth="1"/>
    <col min="13570" max="13570" width="78.42578125" style="7" customWidth="1"/>
    <col min="13571" max="13571" width="19.7109375" style="7" customWidth="1"/>
    <col min="13572" max="13824" width="9.140625" style="7"/>
    <col min="13825" max="13825" width="26.42578125" style="7" customWidth="1"/>
    <col min="13826" max="13826" width="78.42578125" style="7" customWidth="1"/>
    <col min="13827" max="13827" width="19.7109375" style="7" customWidth="1"/>
    <col min="13828" max="14080" width="9.140625" style="7"/>
    <col min="14081" max="14081" width="26.42578125" style="7" customWidth="1"/>
    <col min="14082" max="14082" width="78.42578125" style="7" customWidth="1"/>
    <col min="14083" max="14083" width="19.7109375" style="7" customWidth="1"/>
    <col min="14084" max="14336" width="9.140625" style="7"/>
    <col min="14337" max="14337" width="26.42578125" style="7" customWidth="1"/>
    <col min="14338" max="14338" width="78.42578125" style="7" customWidth="1"/>
    <col min="14339" max="14339" width="19.7109375" style="7" customWidth="1"/>
    <col min="14340" max="14592" width="9.140625" style="7"/>
    <col min="14593" max="14593" width="26.42578125" style="7" customWidth="1"/>
    <col min="14594" max="14594" width="78.42578125" style="7" customWidth="1"/>
    <col min="14595" max="14595" width="19.7109375" style="7" customWidth="1"/>
    <col min="14596" max="14848" width="9.140625" style="7"/>
    <col min="14849" max="14849" width="26.42578125" style="7" customWidth="1"/>
    <col min="14850" max="14850" width="78.42578125" style="7" customWidth="1"/>
    <col min="14851" max="14851" width="19.7109375" style="7" customWidth="1"/>
    <col min="14852" max="15104" width="9.140625" style="7"/>
    <col min="15105" max="15105" width="26.42578125" style="7" customWidth="1"/>
    <col min="15106" max="15106" width="78.42578125" style="7" customWidth="1"/>
    <col min="15107" max="15107" width="19.7109375" style="7" customWidth="1"/>
    <col min="15108" max="15360" width="9.140625" style="7"/>
    <col min="15361" max="15361" width="26.42578125" style="7" customWidth="1"/>
    <col min="15362" max="15362" width="78.42578125" style="7" customWidth="1"/>
    <col min="15363" max="15363" width="19.7109375" style="7" customWidth="1"/>
    <col min="15364" max="15616" width="9.140625" style="7"/>
    <col min="15617" max="15617" width="26.42578125" style="7" customWidth="1"/>
    <col min="15618" max="15618" width="78.42578125" style="7" customWidth="1"/>
    <col min="15619" max="15619" width="19.7109375" style="7" customWidth="1"/>
    <col min="15620" max="15872" width="9.140625" style="7"/>
    <col min="15873" max="15873" width="26.42578125" style="7" customWidth="1"/>
    <col min="15874" max="15874" width="78.42578125" style="7" customWidth="1"/>
    <col min="15875" max="15875" width="19.7109375" style="7" customWidth="1"/>
    <col min="15876" max="16128" width="9.140625" style="7"/>
    <col min="16129" max="16129" width="26.42578125" style="7" customWidth="1"/>
    <col min="16130" max="16130" width="78.42578125" style="7" customWidth="1"/>
    <col min="16131" max="16131" width="19.7109375" style="7" customWidth="1"/>
    <col min="16132" max="16384" width="9.140625" style="7"/>
  </cols>
  <sheetData>
    <row r="1" spans="1:3" x14ac:dyDescent="0.3">
      <c r="C1" s="77" t="s">
        <v>256</v>
      </c>
    </row>
    <row r="2" spans="1:3" x14ac:dyDescent="0.3">
      <c r="C2" s="77" t="s">
        <v>332</v>
      </c>
    </row>
    <row r="3" spans="1:3" x14ac:dyDescent="0.3">
      <c r="C3" s="77" t="s">
        <v>533</v>
      </c>
    </row>
    <row r="4" spans="1:3" x14ac:dyDescent="0.3">
      <c r="C4" s="77"/>
    </row>
    <row r="5" spans="1:3" x14ac:dyDescent="0.3">
      <c r="A5" s="210" t="s">
        <v>243</v>
      </c>
      <c r="B5" s="210"/>
      <c r="C5" s="210"/>
    </row>
    <row r="6" spans="1:3" x14ac:dyDescent="0.3">
      <c r="A6" s="209" t="s">
        <v>664</v>
      </c>
      <c r="B6" s="209"/>
      <c r="C6" s="209"/>
    </row>
    <row r="7" spans="1:3" x14ac:dyDescent="0.3">
      <c r="C7" s="66" t="s">
        <v>434</v>
      </c>
    </row>
    <row r="8" spans="1:3" ht="57.75" customHeight="1" x14ac:dyDescent="0.3">
      <c r="A8" s="24" t="s">
        <v>160</v>
      </c>
      <c r="B8" s="25" t="s">
        <v>165</v>
      </c>
      <c r="C8" s="67" t="s">
        <v>241</v>
      </c>
    </row>
    <row r="9" spans="1:3" x14ac:dyDescent="0.3">
      <c r="A9" s="26" t="s">
        <v>166</v>
      </c>
      <c r="B9" s="27" t="s">
        <v>167</v>
      </c>
      <c r="C9" s="96">
        <f>C10+C14+C18+C21+C23+C27+C29+C31+C34+C12+C35</f>
        <v>334459400</v>
      </c>
    </row>
    <row r="10" spans="1:3" x14ac:dyDescent="0.3">
      <c r="A10" s="26" t="s">
        <v>168</v>
      </c>
      <c r="B10" s="28" t="s">
        <v>169</v>
      </c>
      <c r="C10" s="97">
        <f>SUM(C11:C11)</f>
        <v>273115400</v>
      </c>
    </row>
    <row r="11" spans="1:3" x14ac:dyDescent="0.3">
      <c r="A11" s="26" t="s">
        <v>170</v>
      </c>
      <c r="B11" s="28" t="s">
        <v>171</v>
      </c>
      <c r="C11" s="97">
        <v>273115400</v>
      </c>
    </row>
    <row r="12" spans="1:3" ht="37.5" x14ac:dyDescent="0.3">
      <c r="A12" s="26" t="s">
        <v>172</v>
      </c>
      <c r="B12" s="28" t="s">
        <v>173</v>
      </c>
      <c r="C12" s="97">
        <f>C13</f>
        <v>11403000</v>
      </c>
    </row>
    <row r="13" spans="1:3" ht="37.5" x14ac:dyDescent="0.3">
      <c r="A13" s="26" t="s">
        <v>174</v>
      </c>
      <c r="B13" s="28" t="s">
        <v>175</v>
      </c>
      <c r="C13" s="97">
        <v>11403000</v>
      </c>
    </row>
    <row r="14" spans="1:3" x14ac:dyDescent="0.3">
      <c r="A14" s="26" t="s">
        <v>176</v>
      </c>
      <c r="B14" s="28" t="s">
        <v>177</v>
      </c>
      <c r="C14" s="97">
        <f>SUM(C15:C17)</f>
        <v>1236000</v>
      </c>
    </row>
    <row r="15" spans="1:3" ht="37.5" x14ac:dyDescent="0.3">
      <c r="A15" s="26" t="s">
        <v>537</v>
      </c>
      <c r="B15" s="28" t="s">
        <v>538</v>
      </c>
      <c r="C15" s="97">
        <v>481000</v>
      </c>
    </row>
    <row r="16" spans="1:3" x14ac:dyDescent="0.3">
      <c r="A16" s="26" t="s">
        <v>178</v>
      </c>
      <c r="B16" s="28" t="s">
        <v>179</v>
      </c>
      <c r="C16" s="97">
        <v>395000</v>
      </c>
    </row>
    <row r="17" spans="1:3" ht="37.5" x14ac:dyDescent="0.3">
      <c r="A17" s="26" t="s">
        <v>539</v>
      </c>
      <c r="B17" s="28" t="s">
        <v>540</v>
      </c>
      <c r="C17" s="97">
        <v>360000</v>
      </c>
    </row>
    <row r="18" spans="1:3" x14ac:dyDescent="0.3">
      <c r="A18" s="26" t="s">
        <v>541</v>
      </c>
      <c r="B18" s="28" t="s">
        <v>542</v>
      </c>
      <c r="C18" s="97">
        <f>C19+C20</f>
        <v>27900000</v>
      </c>
    </row>
    <row r="19" spans="1:3" ht="36.75" customHeight="1" x14ac:dyDescent="0.3">
      <c r="A19" s="26" t="s">
        <v>545</v>
      </c>
      <c r="B19" s="28" t="s">
        <v>544</v>
      </c>
      <c r="C19" s="97">
        <v>3900000</v>
      </c>
    </row>
    <row r="20" spans="1:3" ht="18.75" customHeight="1" x14ac:dyDescent="0.3">
      <c r="A20" s="26" t="s">
        <v>546</v>
      </c>
      <c r="B20" s="28" t="s">
        <v>543</v>
      </c>
      <c r="C20" s="97">
        <v>24000000</v>
      </c>
    </row>
    <row r="21" spans="1:3" x14ac:dyDescent="0.3">
      <c r="A21" s="26" t="s">
        <v>180</v>
      </c>
      <c r="B21" s="28" t="s">
        <v>181</v>
      </c>
      <c r="C21" s="97">
        <f>C22</f>
        <v>2600000</v>
      </c>
    </row>
    <row r="22" spans="1:3" ht="56.25" x14ac:dyDescent="0.3">
      <c r="A22" s="26" t="s">
        <v>547</v>
      </c>
      <c r="B22" s="28" t="s">
        <v>548</v>
      </c>
      <c r="C22" s="97">
        <v>2600000</v>
      </c>
    </row>
    <row r="23" spans="1:3" ht="36" customHeight="1" x14ac:dyDescent="0.3">
      <c r="A23" s="26" t="s">
        <v>182</v>
      </c>
      <c r="B23" s="29" t="s">
        <v>183</v>
      </c>
      <c r="C23" s="97">
        <f>SUM(C24:C26)</f>
        <v>14470000</v>
      </c>
    </row>
    <row r="24" spans="1:3" ht="73.5" customHeight="1" x14ac:dyDescent="0.3">
      <c r="A24" s="26" t="s">
        <v>549</v>
      </c>
      <c r="B24" s="28" t="s">
        <v>554</v>
      </c>
      <c r="C24" s="97">
        <v>10370000</v>
      </c>
    </row>
    <row r="25" spans="1:3" ht="37.5" customHeight="1" x14ac:dyDescent="0.3">
      <c r="A25" s="26" t="s">
        <v>550</v>
      </c>
      <c r="B25" s="28" t="s">
        <v>551</v>
      </c>
      <c r="C25" s="97">
        <v>2100000</v>
      </c>
    </row>
    <row r="26" spans="1:3" ht="74.25" customHeight="1" x14ac:dyDescent="0.3">
      <c r="A26" s="26" t="s">
        <v>552</v>
      </c>
      <c r="B26" s="28" t="s">
        <v>553</v>
      </c>
      <c r="C26" s="97">
        <v>2000000</v>
      </c>
    </row>
    <row r="27" spans="1:3" ht="24" customHeight="1" x14ac:dyDescent="0.3">
      <c r="A27" s="26" t="s">
        <v>184</v>
      </c>
      <c r="B27" s="29" t="s">
        <v>185</v>
      </c>
      <c r="C27" s="97">
        <f>SUM(C28:C28)</f>
        <v>191000</v>
      </c>
    </row>
    <row r="28" spans="1:3" x14ac:dyDescent="0.3">
      <c r="A28" s="26" t="s">
        <v>186</v>
      </c>
      <c r="B28" s="28" t="s">
        <v>187</v>
      </c>
      <c r="C28" s="97">
        <v>191000</v>
      </c>
    </row>
    <row r="29" spans="1:3" ht="37.5" x14ac:dyDescent="0.3">
      <c r="A29" s="26" t="s">
        <v>188</v>
      </c>
      <c r="B29" s="28" t="s">
        <v>189</v>
      </c>
      <c r="C29" s="97">
        <f>C30</f>
        <v>716000</v>
      </c>
    </row>
    <row r="30" spans="1:3" ht="36.75" customHeight="1" x14ac:dyDescent="0.3">
      <c r="A30" s="26" t="s">
        <v>556</v>
      </c>
      <c r="B30" s="28" t="s">
        <v>555</v>
      </c>
      <c r="C30" s="97">
        <v>716000</v>
      </c>
    </row>
    <row r="31" spans="1:3" ht="37.5" x14ac:dyDescent="0.3">
      <c r="A31" s="26" t="s">
        <v>190</v>
      </c>
      <c r="B31" s="28" t="s">
        <v>191</v>
      </c>
      <c r="C31" s="97">
        <f>C32+C33</f>
        <v>1600000</v>
      </c>
    </row>
    <row r="32" spans="1:3" ht="92.25" customHeight="1" x14ac:dyDescent="0.3">
      <c r="A32" s="26" t="s">
        <v>557</v>
      </c>
      <c r="B32" s="28" t="s">
        <v>558</v>
      </c>
      <c r="C32" s="97">
        <v>1000000</v>
      </c>
    </row>
    <row r="33" spans="1:8" ht="36" customHeight="1" x14ac:dyDescent="0.3">
      <c r="A33" s="26" t="s">
        <v>560</v>
      </c>
      <c r="B33" s="28" t="s">
        <v>559</v>
      </c>
      <c r="C33" s="97">
        <v>600000</v>
      </c>
    </row>
    <row r="34" spans="1:8" x14ac:dyDescent="0.3">
      <c r="A34" s="26" t="s">
        <v>192</v>
      </c>
      <c r="B34" s="29" t="s">
        <v>193</v>
      </c>
      <c r="C34" s="98">
        <v>1200000</v>
      </c>
    </row>
    <row r="35" spans="1:8" ht="18.75" customHeight="1" x14ac:dyDescent="0.3">
      <c r="A35" s="26" t="s">
        <v>561</v>
      </c>
      <c r="B35" s="29" t="s">
        <v>562</v>
      </c>
      <c r="C35" s="98">
        <f>C36</f>
        <v>28000</v>
      </c>
    </row>
    <row r="36" spans="1:8" ht="18.75" customHeight="1" x14ac:dyDescent="0.3">
      <c r="A36" s="26" t="s">
        <v>564</v>
      </c>
      <c r="B36" s="28" t="s">
        <v>563</v>
      </c>
      <c r="C36" s="97">
        <v>28000</v>
      </c>
    </row>
    <row r="37" spans="1:8" s="8" customFormat="1" ht="20.25" customHeight="1" collapsed="1" x14ac:dyDescent="0.3">
      <c r="A37" s="31" t="s">
        <v>194</v>
      </c>
      <c r="B37" s="31" t="s">
        <v>195</v>
      </c>
      <c r="C37" s="99">
        <f>C38</f>
        <v>626976923.28999996</v>
      </c>
    </row>
    <row r="38" spans="1:8" ht="38.25" customHeight="1" x14ac:dyDescent="0.3">
      <c r="A38" s="32" t="s">
        <v>196</v>
      </c>
      <c r="B38" s="32" t="s">
        <v>245</v>
      </c>
      <c r="C38" s="84">
        <f>C39+C44+C54</f>
        <v>626976923.28999996</v>
      </c>
    </row>
    <row r="39" spans="1:8" ht="38.25" customHeight="1" x14ac:dyDescent="0.3">
      <c r="A39" s="32" t="s">
        <v>317</v>
      </c>
      <c r="B39" s="32" t="s">
        <v>308</v>
      </c>
      <c r="C39" s="84">
        <f>C40+C41+C42+C43</f>
        <v>226694888.66</v>
      </c>
    </row>
    <row r="40" spans="1:8" ht="38.25" customHeight="1" x14ac:dyDescent="0.3">
      <c r="A40" s="32" t="s">
        <v>679</v>
      </c>
      <c r="B40" s="32" t="s">
        <v>680</v>
      </c>
      <c r="C40" s="84">
        <v>30570498.050000001</v>
      </c>
    </row>
    <row r="41" spans="1:8" ht="38.25" customHeight="1" x14ac:dyDescent="0.3">
      <c r="A41" s="32" t="s">
        <v>566</v>
      </c>
      <c r="B41" s="34" t="s">
        <v>565</v>
      </c>
      <c r="C41" s="84">
        <f>143460299.73</f>
        <v>143460299.72999999</v>
      </c>
    </row>
    <row r="42" spans="1:8" ht="38.25" customHeight="1" x14ac:dyDescent="0.3">
      <c r="A42" s="32" t="s">
        <v>681</v>
      </c>
      <c r="B42" s="34" t="s">
        <v>682</v>
      </c>
      <c r="C42" s="84">
        <v>6815762.04</v>
      </c>
    </row>
    <row r="43" spans="1:8" ht="20.25" customHeight="1" x14ac:dyDescent="0.3">
      <c r="A43" s="32" t="s">
        <v>568</v>
      </c>
      <c r="B43" s="32" t="s">
        <v>567</v>
      </c>
      <c r="C43" s="84">
        <f>45848328.84</f>
        <v>45848328.840000004</v>
      </c>
    </row>
    <row r="44" spans="1:8" ht="18.75" customHeight="1" x14ac:dyDescent="0.3">
      <c r="A44" s="33" t="s">
        <v>306</v>
      </c>
      <c r="B44" s="32" t="s">
        <v>253</v>
      </c>
      <c r="C44" s="84">
        <f>C52+C45+C47+C46+C48+C50+C51+C49+C53</f>
        <v>379690034.63</v>
      </c>
    </row>
    <row r="45" spans="1:8" ht="37.5" x14ac:dyDescent="0.3">
      <c r="A45" s="32" t="s">
        <v>570</v>
      </c>
      <c r="B45" s="32" t="s">
        <v>569</v>
      </c>
      <c r="C45" s="84">
        <f>352889962.26</f>
        <v>352889962.25999999</v>
      </c>
    </row>
    <row r="46" spans="1:8" ht="75.75" customHeight="1" x14ac:dyDescent="0.3">
      <c r="A46" s="32" t="s">
        <v>572</v>
      </c>
      <c r="B46" s="34" t="s">
        <v>571</v>
      </c>
      <c r="C46" s="84">
        <f>3404117</f>
        <v>3404117</v>
      </c>
      <c r="H46" s="7" t="s">
        <v>52</v>
      </c>
    </row>
    <row r="47" spans="1:8" ht="37.5" customHeight="1" x14ac:dyDescent="0.3">
      <c r="A47" s="32" t="s">
        <v>683</v>
      </c>
      <c r="B47" s="34" t="s">
        <v>684</v>
      </c>
      <c r="C47" s="84">
        <v>1334332</v>
      </c>
    </row>
    <row r="48" spans="1:8" ht="56.25" customHeight="1" x14ac:dyDescent="0.3">
      <c r="A48" s="32" t="s">
        <v>575</v>
      </c>
      <c r="B48" s="34" t="s">
        <v>573</v>
      </c>
      <c r="C48" s="84">
        <v>32752.48</v>
      </c>
    </row>
    <row r="49" spans="1:3" ht="56.25" customHeight="1" x14ac:dyDescent="0.3">
      <c r="A49" s="32" t="s">
        <v>576</v>
      </c>
      <c r="B49" s="34" t="s">
        <v>574</v>
      </c>
      <c r="C49" s="84">
        <v>1021243.89</v>
      </c>
    </row>
    <row r="50" spans="1:3" ht="56.25" customHeight="1" x14ac:dyDescent="0.3">
      <c r="A50" s="32" t="s">
        <v>685</v>
      </c>
      <c r="B50" s="34" t="s">
        <v>686</v>
      </c>
      <c r="C50" s="84">
        <v>17340850</v>
      </c>
    </row>
    <row r="51" spans="1:3" ht="38.25" customHeight="1" x14ac:dyDescent="0.3">
      <c r="A51" s="32" t="s">
        <v>687</v>
      </c>
      <c r="B51" s="34" t="s">
        <v>688</v>
      </c>
      <c r="C51" s="84">
        <v>307152</v>
      </c>
    </row>
    <row r="52" spans="1:3" ht="37.5" x14ac:dyDescent="0.3">
      <c r="A52" s="32" t="s">
        <v>578</v>
      </c>
      <c r="B52" s="32" t="s">
        <v>577</v>
      </c>
      <c r="C52" s="84">
        <v>1361162</v>
      </c>
    </row>
    <row r="53" spans="1:3" ht="37.5" x14ac:dyDescent="0.3">
      <c r="A53" s="32" t="s">
        <v>689</v>
      </c>
      <c r="B53" s="32" t="s">
        <v>690</v>
      </c>
      <c r="C53" s="84">
        <v>1998463</v>
      </c>
    </row>
    <row r="54" spans="1:3" x14ac:dyDescent="0.3">
      <c r="A54" s="32" t="s">
        <v>691</v>
      </c>
      <c r="B54" s="32" t="s">
        <v>692</v>
      </c>
      <c r="C54" s="84">
        <f>C55</f>
        <v>20592000</v>
      </c>
    </row>
    <row r="55" spans="1:3" ht="55.5" customHeight="1" x14ac:dyDescent="0.3">
      <c r="A55" s="32" t="s">
        <v>693</v>
      </c>
      <c r="B55" s="32" t="s">
        <v>694</v>
      </c>
      <c r="C55" s="84">
        <v>20592000</v>
      </c>
    </row>
    <row r="56" spans="1:3" x14ac:dyDescent="0.3">
      <c r="A56" s="35"/>
      <c r="B56" s="36" t="s">
        <v>126</v>
      </c>
      <c r="C56" s="100">
        <f>C9+C37</f>
        <v>961436323.28999996</v>
      </c>
    </row>
    <row r="57" spans="1:3" x14ac:dyDescent="0.3">
      <c r="A57" s="37"/>
      <c r="B57" s="38"/>
      <c r="C57" s="68"/>
    </row>
    <row r="58" spans="1:3" x14ac:dyDescent="0.3">
      <c r="A58" s="37"/>
      <c r="B58" s="38"/>
      <c r="C58" s="68"/>
    </row>
  </sheetData>
  <mergeCells count="2">
    <mergeCell ref="A6:C6"/>
    <mergeCell ref="A5:C5"/>
  </mergeCells>
  <pageMargins left="0.78740157480314965" right="0.78740157480314965" top="0.74803149606299213" bottom="0.55118110236220474" header="0.31496062992125984" footer="0.31496062992125984"/>
  <pageSetup paperSize="9" scale="6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view="pageBreakPreview" zoomScale="90" zoomScaleNormal="100" zoomScaleSheetLayoutView="90" workbookViewId="0">
      <selection activeCell="D54" sqref="D54"/>
    </sheetView>
  </sheetViews>
  <sheetFormatPr defaultRowHeight="18.75" x14ac:dyDescent="0.3"/>
  <cols>
    <col min="1" max="1" width="28.5703125" style="22" customWidth="1"/>
    <col min="2" max="2" width="66.7109375" style="23" customWidth="1"/>
    <col min="3" max="4" width="19.85546875" style="15" customWidth="1"/>
    <col min="5" max="256" width="9.140625" style="7"/>
    <col min="257" max="257" width="26.42578125" style="7" customWidth="1"/>
    <col min="258" max="258" width="78.42578125" style="7" customWidth="1"/>
    <col min="259" max="259" width="19.7109375" style="7" customWidth="1"/>
    <col min="260" max="512" width="9.140625" style="7"/>
    <col min="513" max="513" width="26.42578125" style="7" customWidth="1"/>
    <col min="514" max="514" width="78.42578125" style="7" customWidth="1"/>
    <col min="515" max="515" width="19.7109375" style="7" customWidth="1"/>
    <col min="516" max="768" width="9.140625" style="7"/>
    <col min="769" max="769" width="26.42578125" style="7" customWidth="1"/>
    <col min="770" max="770" width="78.42578125" style="7" customWidth="1"/>
    <col min="771" max="771" width="19.7109375" style="7" customWidth="1"/>
    <col min="772" max="1024" width="9.140625" style="7"/>
    <col min="1025" max="1025" width="26.42578125" style="7" customWidth="1"/>
    <col min="1026" max="1026" width="78.42578125" style="7" customWidth="1"/>
    <col min="1027" max="1027" width="19.7109375" style="7" customWidth="1"/>
    <col min="1028" max="1280" width="9.140625" style="7"/>
    <col min="1281" max="1281" width="26.42578125" style="7" customWidth="1"/>
    <col min="1282" max="1282" width="78.42578125" style="7" customWidth="1"/>
    <col min="1283" max="1283" width="19.7109375" style="7" customWidth="1"/>
    <col min="1284" max="1536" width="9.140625" style="7"/>
    <col min="1537" max="1537" width="26.42578125" style="7" customWidth="1"/>
    <col min="1538" max="1538" width="78.42578125" style="7" customWidth="1"/>
    <col min="1539" max="1539" width="19.7109375" style="7" customWidth="1"/>
    <col min="1540" max="1792" width="9.140625" style="7"/>
    <col min="1793" max="1793" width="26.42578125" style="7" customWidth="1"/>
    <col min="1794" max="1794" width="78.42578125" style="7" customWidth="1"/>
    <col min="1795" max="1795" width="19.7109375" style="7" customWidth="1"/>
    <col min="1796" max="2048" width="9.140625" style="7"/>
    <col min="2049" max="2049" width="26.42578125" style="7" customWidth="1"/>
    <col min="2050" max="2050" width="78.42578125" style="7" customWidth="1"/>
    <col min="2051" max="2051" width="19.7109375" style="7" customWidth="1"/>
    <col min="2052" max="2304" width="9.140625" style="7"/>
    <col min="2305" max="2305" width="26.42578125" style="7" customWidth="1"/>
    <col min="2306" max="2306" width="78.42578125" style="7" customWidth="1"/>
    <col min="2307" max="2307" width="19.7109375" style="7" customWidth="1"/>
    <col min="2308" max="2560" width="9.140625" style="7"/>
    <col min="2561" max="2561" width="26.42578125" style="7" customWidth="1"/>
    <col min="2562" max="2562" width="78.42578125" style="7" customWidth="1"/>
    <col min="2563" max="2563" width="19.7109375" style="7" customWidth="1"/>
    <col min="2564" max="2816" width="9.140625" style="7"/>
    <col min="2817" max="2817" width="26.42578125" style="7" customWidth="1"/>
    <col min="2818" max="2818" width="78.42578125" style="7" customWidth="1"/>
    <col min="2819" max="2819" width="19.7109375" style="7" customWidth="1"/>
    <col min="2820" max="3072" width="9.140625" style="7"/>
    <col min="3073" max="3073" width="26.42578125" style="7" customWidth="1"/>
    <col min="3074" max="3074" width="78.42578125" style="7" customWidth="1"/>
    <col min="3075" max="3075" width="19.7109375" style="7" customWidth="1"/>
    <col min="3076" max="3328" width="9.140625" style="7"/>
    <col min="3329" max="3329" width="26.42578125" style="7" customWidth="1"/>
    <col min="3330" max="3330" width="78.42578125" style="7" customWidth="1"/>
    <col min="3331" max="3331" width="19.7109375" style="7" customWidth="1"/>
    <col min="3332" max="3584" width="9.140625" style="7"/>
    <col min="3585" max="3585" width="26.42578125" style="7" customWidth="1"/>
    <col min="3586" max="3586" width="78.42578125" style="7" customWidth="1"/>
    <col min="3587" max="3587" width="19.7109375" style="7" customWidth="1"/>
    <col min="3588" max="3840" width="9.140625" style="7"/>
    <col min="3841" max="3841" width="26.42578125" style="7" customWidth="1"/>
    <col min="3842" max="3842" width="78.42578125" style="7" customWidth="1"/>
    <col min="3843" max="3843" width="19.7109375" style="7" customWidth="1"/>
    <col min="3844" max="4096" width="9.140625" style="7"/>
    <col min="4097" max="4097" width="26.42578125" style="7" customWidth="1"/>
    <col min="4098" max="4098" width="78.42578125" style="7" customWidth="1"/>
    <col min="4099" max="4099" width="19.7109375" style="7" customWidth="1"/>
    <col min="4100" max="4352" width="9.140625" style="7"/>
    <col min="4353" max="4353" width="26.42578125" style="7" customWidth="1"/>
    <col min="4354" max="4354" width="78.42578125" style="7" customWidth="1"/>
    <col min="4355" max="4355" width="19.7109375" style="7" customWidth="1"/>
    <col min="4356" max="4608" width="9.140625" style="7"/>
    <col min="4609" max="4609" width="26.42578125" style="7" customWidth="1"/>
    <col min="4610" max="4610" width="78.42578125" style="7" customWidth="1"/>
    <col min="4611" max="4611" width="19.7109375" style="7" customWidth="1"/>
    <col min="4612" max="4864" width="9.140625" style="7"/>
    <col min="4865" max="4865" width="26.42578125" style="7" customWidth="1"/>
    <col min="4866" max="4866" width="78.42578125" style="7" customWidth="1"/>
    <col min="4867" max="4867" width="19.7109375" style="7" customWidth="1"/>
    <col min="4868" max="5120" width="9.140625" style="7"/>
    <col min="5121" max="5121" width="26.42578125" style="7" customWidth="1"/>
    <col min="5122" max="5122" width="78.42578125" style="7" customWidth="1"/>
    <col min="5123" max="5123" width="19.7109375" style="7" customWidth="1"/>
    <col min="5124" max="5376" width="9.140625" style="7"/>
    <col min="5377" max="5377" width="26.42578125" style="7" customWidth="1"/>
    <col min="5378" max="5378" width="78.42578125" style="7" customWidth="1"/>
    <col min="5379" max="5379" width="19.7109375" style="7" customWidth="1"/>
    <col min="5380" max="5632" width="9.140625" style="7"/>
    <col min="5633" max="5633" width="26.42578125" style="7" customWidth="1"/>
    <col min="5634" max="5634" width="78.42578125" style="7" customWidth="1"/>
    <col min="5635" max="5635" width="19.7109375" style="7" customWidth="1"/>
    <col min="5636" max="5888" width="9.140625" style="7"/>
    <col min="5889" max="5889" width="26.42578125" style="7" customWidth="1"/>
    <col min="5890" max="5890" width="78.42578125" style="7" customWidth="1"/>
    <col min="5891" max="5891" width="19.7109375" style="7" customWidth="1"/>
    <col min="5892" max="6144" width="9.140625" style="7"/>
    <col min="6145" max="6145" width="26.42578125" style="7" customWidth="1"/>
    <col min="6146" max="6146" width="78.42578125" style="7" customWidth="1"/>
    <col min="6147" max="6147" width="19.7109375" style="7" customWidth="1"/>
    <col min="6148" max="6400" width="9.140625" style="7"/>
    <col min="6401" max="6401" width="26.42578125" style="7" customWidth="1"/>
    <col min="6402" max="6402" width="78.42578125" style="7" customWidth="1"/>
    <col min="6403" max="6403" width="19.7109375" style="7" customWidth="1"/>
    <col min="6404" max="6656" width="9.140625" style="7"/>
    <col min="6657" max="6657" width="26.42578125" style="7" customWidth="1"/>
    <col min="6658" max="6658" width="78.42578125" style="7" customWidth="1"/>
    <col min="6659" max="6659" width="19.7109375" style="7" customWidth="1"/>
    <col min="6660" max="6912" width="9.140625" style="7"/>
    <col min="6913" max="6913" width="26.42578125" style="7" customWidth="1"/>
    <col min="6914" max="6914" width="78.42578125" style="7" customWidth="1"/>
    <col min="6915" max="6915" width="19.7109375" style="7" customWidth="1"/>
    <col min="6916" max="7168" width="9.140625" style="7"/>
    <col min="7169" max="7169" width="26.42578125" style="7" customWidth="1"/>
    <col min="7170" max="7170" width="78.42578125" style="7" customWidth="1"/>
    <col min="7171" max="7171" width="19.7109375" style="7" customWidth="1"/>
    <col min="7172" max="7424" width="9.140625" style="7"/>
    <col min="7425" max="7425" width="26.42578125" style="7" customWidth="1"/>
    <col min="7426" max="7426" width="78.42578125" style="7" customWidth="1"/>
    <col min="7427" max="7427" width="19.7109375" style="7" customWidth="1"/>
    <col min="7428" max="7680" width="9.140625" style="7"/>
    <col min="7681" max="7681" width="26.42578125" style="7" customWidth="1"/>
    <col min="7682" max="7682" width="78.42578125" style="7" customWidth="1"/>
    <col min="7683" max="7683" width="19.7109375" style="7" customWidth="1"/>
    <col min="7684" max="7936" width="9.140625" style="7"/>
    <col min="7937" max="7937" width="26.42578125" style="7" customWidth="1"/>
    <col min="7938" max="7938" width="78.42578125" style="7" customWidth="1"/>
    <col min="7939" max="7939" width="19.7109375" style="7" customWidth="1"/>
    <col min="7940" max="8192" width="9.140625" style="7"/>
    <col min="8193" max="8193" width="26.42578125" style="7" customWidth="1"/>
    <col min="8194" max="8194" width="78.42578125" style="7" customWidth="1"/>
    <col min="8195" max="8195" width="19.7109375" style="7" customWidth="1"/>
    <col min="8196" max="8448" width="9.140625" style="7"/>
    <col min="8449" max="8449" width="26.42578125" style="7" customWidth="1"/>
    <col min="8450" max="8450" width="78.42578125" style="7" customWidth="1"/>
    <col min="8451" max="8451" width="19.7109375" style="7" customWidth="1"/>
    <col min="8452" max="8704" width="9.140625" style="7"/>
    <col min="8705" max="8705" width="26.42578125" style="7" customWidth="1"/>
    <col min="8706" max="8706" width="78.42578125" style="7" customWidth="1"/>
    <col min="8707" max="8707" width="19.7109375" style="7" customWidth="1"/>
    <col min="8708" max="8960" width="9.140625" style="7"/>
    <col min="8961" max="8961" width="26.42578125" style="7" customWidth="1"/>
    <col min="8962" max="8962" width="78.42578125" style="7" customWidth="1"/>
    <col min="8963" max="8963" width="19.7109375" style="7" customWidth="1"/>
    <col min="8964" max="9216" width="9.140625" style="7"/>
    <col min="9217" max="9217" width="26.42578125" style="7" customWidth="1"/>
    <col min="9218" max="9218" width="78.42578125" style="7" customWidth="1"/>
    <col min="9219" max="9219" width="19.7109375" style="7" customWidth="1"/>
    <col min="9220" max="9472" width="9.140625" style="7"/>
    <col min="9473" max="9473" width="26.42578125" style="7" customWidth="1"/>
    <col min="9474" max="9474" width="78.42578125" style="7" customWidth="1"/>
    <col min="9475" max="9475" width="19.7109375" style="7" customWidth="1"/>
    <col min="9476" max="9728" width="9.140625" style="7"/>
    <col min="9729" max="9729" width="26.42578125" style="7" customWidth="1"/>
    <col min="9730" max="9730" width="78.42578125" style="7" customWidth="1"/>
    <col min="9731" max="9731" width="19.7109375" style="7" customWidth="1"/>
    <col min="9732" max="9984" width="9.140625" style="7"/>
    <col min="9985" max="9985" width="26.42578125" style="7" customWidth="1"/>
    <col min="9986" max="9986" width="78.42578125" style="7" customWidth="1"/>
    <col min="9987" max="9987" width="19.7109375" style="7" customWidth="1"/>
    <col min="9988" max="10240" width="9.140625" style="7"/>
    <col min="10241" max="10241" width="26.42578125" style="7" customWidth="1"/>
    <col min="10242" max="10242" width="78.42578125" style="7" customWidth="1"/>
    <col min="10243" max="10243" width="19.7109375" style="7" customWidth="1"/>
    <col min="10244" max="10496" width="9.140625" style="7"/>
    <col min="10497" max="10497" width="26.42578125" style="7" customWidth="1"/>
    <col min="10498" max="10498" width="78.42578125" style="7" customWidth="1"/>
    <col min="10499" max="10499" width="19.7109375" style="7" customWidth="1"/>
    <col min="10500" max="10752" width="9.140625" style="7"/>
    <col min="10753" max="10753" width="26.42578125" style="7" customWidth="1"/>
    <col min="10754" max="10754" width="78.42578125" style="7" customWidth="1"/>
    <col min="10755" max="10755" width="19.7109375" style="7" customWidth="1"/>
    <col min="10756" max="11008" width="9.140625" style="7"/>
    <col min="11009" max="11009" width="26.42578125" style="7" customWidth="1"/>
    <col min="11010" max="11010" width="78.42578125" style="7" customWidth="1"/>
    <col min="11011" max="11011" width="19.7109375" style="7" customWidth="1"/>
    <col min="11012" max="11264" width="9.140625" style="7"/>
    <col min="11265" max="11265" width="26.42578125" style="7" customWidth="1"/>
    <col min="11266" max="11266" width="78.42578125" style="7" customWidth="1"/>
    <col min="11267" max="11267" width="19.7109375" style="7" customWidth="1"/>
    <col min="11268" max="11520" width="9.140625" style="7"/>
    <col min="11521" max="11521" width="26.42578125" style="7" customWidth="1"/>
    <col min="11522" max="11522" width="78.42578125" style="7" customWidth="1"/>
    <col min="11523" max="11523" width="19.7109375" style="7" customWidth="1"/>
    <col min="11524" max="11776" width="9.140625" style="7"/>
    <col min="11777" max="11777" width="26.42578125" style="7" customWidth="1"/>
    <col min="11778" max="11778" width="78.42578125" style="7" customWidth="1"/>
    <col min="11779" max="11779" width="19.7109375" style="7" customWidth="1"/>
    <col min="11780" max="12032" width="9.140625" style="7"/>
    <col min="12033" max="12033" width="26.42578125" style="7" customWidth="1"/>
    <col min="12034" max="12034" width="78.42578125" style="7" customWidth="1"/>
    <col min="12035" max="12035" width="19.7109375" style="7" customWidth="1"/>
    <col min="12036" max="12288" width="9.140625" style="7"/>
    <col min="12289" max="12289" width="26.42578125" style="7" customWidth="1"/>
    <col min="12290" max="12290" width="78.42578125" style="7" customWidth="1"/>
    <col min="12291" max="12291" width="19.7109375" style="7" customWidth="1"/>
    <col min="12292" max="12544" width="9.140625" style="7"/>
    <col min="12545" max="12545" width="26.42578125" style="7" customWidth="1"/>
    <col min="12546" max="12546" width="78.42578125" style="7" customWidth="1"/>
    <col min="12547" max="12547" width="19.7109375" style="7" customWidth="1"/>
    <col min="12548" max="12800" width="9.140625" style="7"/>
    <col min="12801" max="12801" width="26.42578125" style="7" customWidth="1"/>
    <col min="12802" max="12802" width="78.42578125" style="7" customWidth="1"/>
    <col min="12803" max="12803" width="19.7109375" style="7" customWidth="1"/>
    <col min="12804" max="13056" width="9.140625" style="7"/>
    <col min="13057" max="13057" width="26.42578125" style="7" customWidth="1"/>
    <col min="13058" max="13058" width="78.42578125" style="7" customWidth="1"/>
    <col min="13059" max="13059" width="19.7109375" style="7" customWidth="1"/>
    <col min="13060" max="13312" width="9.140625" style="7"/>
    <col min="13313" max="13313" width="26.42578125" style="7" customWidth="1"/>
    <col min="13314" max="13314" width="78.42578125" style="7" customWidth="1"/>
    <col min="13315" max="13315" width="19.7109375" style="7" customWidth="1"/>
    <col min="13316" max="13568" width="9.140625" style="7"/>
    <col min="13569" max="13569" width="26.42578125" style="7" customWidth="1"/>
    <col min="13570" max="13570" width="78.42578125" style="7" customWidth="1"/>
    <col min="13571" max="13571" width="19.7109375" style="7" customWidth="1"/>
    <col min="13572" max="13824" width="9.140625" style="7"/>
    <col min="13825" max="13825" width="26.42578125" style="7" customWidth="1"/>
    <col min="13826" max="13826" width="78.42578125" style="7" customWidth="1"/>
    <col min="13827" max="13827" width="19.7109375" style="7" customWidth="1"/>
    <col min="13828" max="14080" width="9.140625" style="7"/>
    <col min="14081" max="14081" width="26.42578125" style="7" customWidth="1"/>
    <col min="14082" max="14082" width="78.42578125" style="7" customWidth="1"/>
    <col min="14083" max="14083" width="19.7109375" style="7" customWidth="1"/>
    <col min="14084" max="14336" width="9.140625" style="7"/>
    <col min="14337" max="14337" width="26.42578125" style="7" customWidth="1"/>
    <col min="14338" max="14338" width="78.42578125" style="7" customWidth="1"/>
    <col min="14339" max="14339" width="19.7109375" style="7" customWidth="1"/>
    <col min="14340" max="14592" width="9.140625" style="7"/>
    <col min="14593" max="14593" width="26.42578125" style="7" customWidth="1"/>
    <col min="14594" max="14594" width="78.42578125" style="7" customWidth="1"/>
    <col min="14595" max="14595" width="19.7109375" style="7" customWidth="1"/>
    <col min="14596" max="14848" width="9.140625" style="7"/>
    <col min="14849" max="14849" width="26.42578125" style="7" customWidth="1"/>
    <col min="14850" max="14850" width="78.42578125" style="7" customWidth="1"/>
    <col min="14851" max="14851" width="19.7109375" style="7" customWidth="1"/>
    <col min="14852" max="15104" width="9.140625" style="7"/>
    <col min="15105" max="15105" width="26.42578125" style="7" customWidth="1"/>
    <col min="15106" max="15106" width="78.42578125" style="7" customWidth="1"/>
    <col min="15107" max="15107" width="19.7109375" style="7" customWidth="1"/>
    <col min="15108" max="15360" width="9.140625" style="7"/>
    <col min="15361" max="15361" width="26.42578125" style="7" customWidth="1"/>
    <col min="15362" max="15362" width="78.42578125" style="7" customWidth="1"/>
    <col min="15363" max="15363" width="19.7109375" style="7" customWidth="1"/>
    <col min="15364" max="15616" width="9.140625" style="7"/>
    <col min="15617" max="15617" width="26.42578125" style="7" customWidth="1"/>
    <col min="15618" max="15618" width="78.42578125" style="7" customWidth="1"/>
    <col min="15619" max="15619" width="19.7109375" style="7" customWidth="1"/>
    <col min="15620" max="15872" width="9.140625" style="7"/>
    <col min="15873" max="15873" width="26.42578125" style="7" customWidth="1"/>
    <col min="15874" max="15874" width="78.42578125" style="7" customWidth="1"/>
    <col min="15875" max="15875" width="19.7109375" style="7" customWidth="1"/>
    <col min="15876" max="16128" width="9.140625" style="7"/>
    <col min="16129" max="16129" width="26.42578125" style="7" customWidth="1"/>
    <col min="16130" max="16130" width="78.42578125" style="7" customWidth="1"/>
    <col min="16131" max="16131" width="19.7109375" style="7" customWidth="1"/>
    <col min="16132" max="16384" width="9.140625" style="7"/>
  </cols>
  <sheetData>
    <row r="1" spans="1:4" x14ac:dyDescent="0.3">
      <c r="D1" s="77" t="s">
        <v>477</v>
      </c>
    </row>
    <row r="2" spans="1:4" x14ac:dyDescent="0.3">
      <c r="D2" s="77" t="s">
        <v>332</v>
      </c>
    </row>
    <row r="3" spans="1:4" x14ac:dyDescent="0.3">
      <c r="D3" s="77" t="s">
        <v>533</v>
      </c>
    </row>
    <row r="5" spans="1:4" x14ac:dyDescent="0.3">
      <c r="A5" s="210" t="s">
        <v>243</v>
      </c>
      <c r="B5" s="210"/>
      <c r="C5" s="210"/>
      <c r="D5" s="210"/>
    </row>
    <row r="6" spans="1:4" x14ac:dyDescent="0.3">
      <c r="A6" s="209" t="s">
        <v>665</v>
      </c>
      <c r="B6" s="209"/>
      <c r="C6" s="209"/>
      <c r="D6" s="209"/>
    </row>
    <row r="7" spans="1:4" x14ac:dyDescent="0.3">
      <c r="D7" s="66" t="s">
        <v>434</v>
      </c>
    </row>
    <row r="8" spans="1:4" ht="52.5" customHeight="1" x14ac:dyDescent="0.3">
      <c r="A8" s="30" t="s">
        <v>160</v>
      </c>
      <c r="B8" s="25" t="s">
        <v>165</v>
      </c>
      <c r="C8" s="170" t="s">
        <v>476</v>
      </c>
      <c r="D8" s="170" t="s">
        <v>529</v>
      </c>
    </row>
    <row r="9" spans="1:4" ht="19.5" customHeight="1" x14ac:dyDescent="0.3">
      <c r="A9" s="182" t="s">
        <v>579</v>
      </c>
      <c r="B9" s="183" t="s">
        <v>167</v>
      </c>
      <c r="C9" s="193">
        <f>C10+C12+C14+C18+C21+C23+C27+C29+C31+C34+C35</f>
        <v>298730100</v>
      </c>
      <c r="D9" s="193">
        <f>D10+D12+D14+D18+D21+D23+D27+D29+D31+D34+D35</f>
        <v>309601600</v>
      </c>
    </row>
    <row r="10" spans="1:4" ht="19.5" customHeight="1" x14ac:dyDescent="0.3">
      <c r="A10" s="184" t="s">
        <v>168</v>
      </c>
      <c r="B10" s="185" t="s">
        <v>580</v>
      </c>
      <c r="C10" s="191">
        <f t="shared" ref="C10:D10" si="0">C11</f>
        <v>235746100</v>
      </c>
      <c r="D10" s="191">
        <f t="shared" si="0"/>
        <v>246467600</v>
      </c>
    </row>
    <row r="11" spans="1:4" ht="19.5" customHeight="1" x14ac:dyDescent="0.3">
      <c r="A11" s="184" t="s">
        <v>170</v>
      </c>
      <c r="B11" s="184" t="s">
        <v>171</v>
      </c>
      <c r="C11" s="192">
        <v>235746100</v>
      </c>
      <c r="D11" s="192">
        <v>246467600</v>
      </c>
    </row>
    <row r="12" spans="1:4" ht="56.25" x14ac:dyDescent="0.3">
      <c r="A12" s="184" t="s">
        <v>172</v>
      </c>
      <c r="B12" s="186" t="s">
        <v>581</v>
      </c>
      <c r="C12" s="192">
        <f>C13</f>
        <v>12588000</v>
      </c>
      <c r="D12" s="192">
        <f>D13</f>
        <v>12588000</v>
      </c>
    </row>
    <row r="13" spans="1:4" ht="37.5" x14ac:dyDescent="0.3">
      <c r="A13" s="184" t="s">
        <v>174</v>
      </c>
      <c r="B13" s="186" t="s">
        <v>175</v>
      </c>
      <c r="C13" s="192">
        <v>12588000</v>
      </c>
      <c r="D13" s="192">
        <v>12588000</v>
      </c>
    </row>
    <row r="14" spans="1:4" ht="36.75" customHeight="1" x14ac:dyDescent="0.3">
      <c r="A14" s="187" t="s">
        <v>176</v>
      </c>
      <c r="B14" s="187" t="s">
        <v>582</v>
      </c>
      <c r="C14" s="192">
        <f t="shared" ref="C14:D14" si="1">C15+C16+C17</f>
        <v>1531000</v>
      </c>
      <c r="D14" s="192">
        <f t="shared" si="1"/>
        <v>1661000</v>
      </c>
    </row>
    <row r="15" spans="1:4" ht="36.75" customHeight="1" x14ac:dyDescent="0.3">
      <c r="A15" s="204" t="s">
        <v>537</v>
      </c>
      <c r="B15" s="204" t="s">
        <v>538</v>
      </c>
      <c r="C15" s="192">
        <v>481000</v>
      </c>
      <c r="D15" s="192">
        <v>481000</v>
      </c>
    </row>
    <row r="16" spans="1:4" ht="19.5" customHeight="1" x14ac:dyDescent="0.3">
      <c r="A16" s="188" t="s">
        <v>583</v>
      </c>
      <c r="B16" s="188" t="s">
        <v>179</v>
      </c>
      <c r="C16" s="192">
        <v>690000</v>
      </c>
      <c r="D16" s="192">
        <v>820000</v>
      </c>
    </row>
    <row r="17" spans="1:4" ht="56.25" x14ac:dyDescent="0.3">
      <c r="A17" s="188" t="s">
        <v>539</v>
      </c>
      <c r="B17" s="188" t="s">
        <v>540</v>
      </c>
      <c r="C17" s="192">
        <v>360000</v>
      </c>
      <c r="D17" s="192">
        <v>360000</v>
      </c>
    </row>
    <row r="18" spans="1:4" ht="18.75" customHeight="1" x14ac:dyDescent="0.3">
      <c r="A18" s="188" t="s">
        <v>541</v>
      </c>
      <c r="B18" s="188" t="s">
        <v>542</v>
      </c>
      <c r="C18" s="192">
        <f t="shared" ref="C18:D18" si="2">C19+C20</f>
        <v>27950000</v>
      </c>
      <c r="D18" s="192">
        <f t="shared" si="2"/>
        <v>27950000</v>
      </c>
    </row>
    <row r="19" spans="1:4" ht="56.25" x14ac:dyDescent="0.3">
      <c r="A19" s="188" t="s">
        <v>545</v>
      </c>
      <c r="B19" s="188" t="s">
        <v>544</v>
      </c>
      <c r="C19" s="192">
        <v>3950000</v>
      </c>
      <c r="D19" s="192">
        <v>3950000</v>
      </c>
    </row>
    <row r="20" spans="1:4" ht="24" customHeight="1" x14ac:dyDescent="0.3">
      <c r="A20" s="188" t="s">
        <v>546</v>
      </c>
      <c r="B20" s="188" t="s">
        <v>543</v>
      </c>
      <c r="C20" s="192">
        <v>24000000</v>
      </c>
      <c r="D20" s="192">
        <v>24000000</v>
      </c>
    </row>
    <row r="21" spans="1:4" x14ac:dyDescent="0.3">
      <c r="A21" s="187" t="s">
        <v>180</v>
      </c>
      <c r="B21" s="187" t="s">
        <v>584</v>
      </c>
      <c r="C21" s="192">
        <f t="shared" ref="C21:D21" si="3">C22</f>
        <v>2700000</v>
      </c>
      <c r="D21" s="192">
        <f t="shared" si="3"/>
        <v>2800000</v>
      </c>
    </row>
    <row r="22" spans="1:4" ht="55.5" customHeight="1" x14ac:dyDescent="0.3">
      <c r="A22" s="188" t="s">
        <v>547</v>
      </c>
      <c r="B22" s="189" t="s">
        <v>548</v>
      </c>
      <c r="C22" s="192">
        <v>2700000</v>
      </c>
      <c r="D22" s="192">
        <v>2800000</v>
      </c>
    </row>
    <row r="23" spans="1:4" ht="56.25" x14ac:dyDescent="0.3">
      <c r="A23" s="188" t="s">
        <v>182</v>
      </c>
      <c r="B23" s="188" t="s">
        <v>585</v>
      </c>
      <c r="C23" s="192">
        <f>C24+C25+C26</f>
        <v>14480000</v>
      </c>
      <c r="D23" s="192">
        <f>D24+D25+D26</f>
        <v>14400000</v>
      </c>
    </row>
    <row r="24" spans="1:4" ht="112.5" x14ac:dyDescent="0.3">
      <c r="A24" s="188" t="s">
        <v>549</v>
      </c>
      <c r="B24" s="189" t="s">
        <v>554</v>
      </c>
      <c r="C24" s="192">
        <v>10480000</v>
      </c>
      <c r="D24" s="192">
        <v>10500000</v>
      </c>
    </row>
    <row r="25" spans="1:4" ht="18" customHeight="1" x14ac:dyDescent="0.3">
      <c r="A25" s="190" t="s">
        <v>550</v>
      </c>
      <c r="B25" s="189" t="s">
        <v>551</v>
      </c>
      <c r="C25" s="192">
        <v>2200000</v>
      </c>
      <c r="D25" s="192">
        <v>2300000</v>
      </c>
    </row>
    <row r="26" spans="1:4" ht="35.25" customHeight="1" x14ac:dyDescent="0.3">
      <c r="A26" s="188" t="s">
        <v>552</v>
      </c>
      <c r="B26" s="189" t="s">
        <v>553</v>
      </c>
      <c r="C26" s="192">
        <v>1800000</v>
      </c>
      <c r="D26" s="192">
        <v>1600000</v>
      </c>
    </row>
    <row r="27" spans="1:4" ht="37.5" x14ac:dyDescent="0.3">
      <c r="A27" s="188" t="s">
        <v>184</v>
      </c>
      <c r="B27" s="187" t="s">
        <v>586</v>
      </c>
      <c r="C27" s="192">
        <f t="shared" ref="C27:D27" si="4">C28</f>
        <v>191000</v>
      </c>
      <c r="D27" s="192">
        <f t="shared" si="4"/>
        <v>191000</v>
      </c>
    </row>
    <row r="28" spans="1:4" ht="19.5" customHeight="1" x14ac:dyDescent="0.3">
      <c r="A28" s="188" t="s">
        <v>186</v>
      </c>
      <c r="B28" s="189" t="s">
        <v>187</v>
      </c>
      <c r="C28" s="192">
        <v>191000</v>
      </c>
      <c r="D28" s="192">
        <v>191000</v>
      </c>
    </row>
    <row r="29" spans="1:4" ht="39.75" customHeight="1" x14ac:dyDescent="0.3">
      <c r="A29" s="188" t="s">
        <v>188</v>
      </c>
      <c r="B29" s="187" t="s">
        <v>587</v>
      </c>
      <c r="C29" s="192">
        <f t="shared" ref="C29:D29" si="5">C30</f>
        <v>716000</v>
      </c>
      <c r="D29" s="192">
        <f t="shared" si="5"/>
        <v>716000</v>
      </c>
    </row>
    <row r="30" spans="1:4" ht="57" customHeight="1" x14ac:dyDescent="0.3">
      <c r="A30" s="188" t="s">
        <v>556</v>
      </c>
      <c r="B30" s="189" t="s">
        <v>555</v>
      </c>
      <c r="C30" s="192">
        <v>716000</v>
      </c>
      <c r="D30" s="192">
        <v>716000</v>
      </c>
    </row>
    <row r="31" spans="1:4" ht="19.5" customHeight="1" x14ac:dyDescent="0.3">
      <c r="A31" s="188" t="s">
        <v>190</v>
      </c>
      <c r="B31" s="189" t="s">
        <v>588</v>
      </c>
      <c r="C31" s="192">
        <f t="shared" ref="C31:D31" si="6">C32+C33</f>
        <v>1600000</v>
      </c>
      <c r="D31" s="192">
        <f t="shared" si="6"/>
        <v>1600000</v>
      </c>
    </row>
    <row r="32" spans="1:4" ht="113.25" customHeight="1" x14ac:dyDescent="0.3">
      <c r="A32" s="188" t="s">
        <v>557</v>
      </c>
      <c r="B32" s="189" t="s">
        <v>558</v>
      </c>
      <c r="C32" s="192">
        <v>1000000</v>
      </c>
      <c r="D32" s="192">
        <v>1000000</v>
      </c>
    </row>
    <row r="33" spans="1:4" ht="54" customHeight="1" x14ac:dyDescent="0.3">
      <c r="A33" s="188" t="s">
        <v>560</v>
      </c>
      <c r="B33" s="189" t="s">
        <v>589</v>
      </c>
      <c r="C33" s="192">
        <v>600000</v>
      </c>
      <c r="D33" s="192">
        <v>600000</v>
      </c>
    </row>
    <row r="34" spans="1:4" x14ac:dyDescent="0.3">
      <c r="A34" s="188" t="s">
        <v>192</v>
      </c>
      <c r="B34" s="187" t="s">
        <v>193</v>
      </c>
      <c r="C34" s="192">
        <v>1200000</v>
      </c>
      <c r="D34" s="192">
        <v>1200000</v>
      </c>
    </row>
    <row r="35" spans="1:4" x14ac:dyDescent="0.3">
      <c r="A35" s="185" t="s">
        <v>561</v>
      </c>
      <c r="B35" s="184" t="s">
        <v>562</v>
      </c>
      <c r="C35" s="192">
        <f t="shared" ref="C35:D35" si="7">C36</f>
        <v>28000</v>
      </c>
      <c r="D35" s="192">
        <f t="shared" si="7"/>
        <v>28000</v>
      </c>
    </row>
    <row r="36" spans="1:4" ht="32.25" customHeight="1" x14ac:dyDescent="0.3">
      <c r="A36" s="188" t="s">
        <v>564</v>
      </c>
      <c r="B36" s="187" t="s">
        <v>563</v>
      </c>
      <c r="C36" s="192">
        <v>28000</v>
      </c>
      <c r="D36" s="192">
        <v>28000</v>
      </c>
    </row>
    <row r="37" spans="1:4" s="8" customFormat="1" ht="18" customHeight="1" collapsed="1" x14ac:dyDescent="0.3">
      <c r="A37" s="31" t="s">
        <v>194</v>
      </c>
      <c r="B37" s="31" t="s">
        <v>195</v>
      </c>
      <c r="C37" s="99">
        <f>C38</f>
        <v>436875253.95999998</v>
      </c>
      <c r="D37" s="99">
        <f>D38</f>
        <v>460835401.39999998</v>
      </c>
    </row>
    <row r="38" spans="1:4" ht="56.25" x14ac:dyDescent="0.3">
      <c r="A38" s="33" t="s">
        <v>196</v>
      </c>
      <c r="B38" s="32" t="s">
        <v>245</v>
      </c>
      <c r="C38" s="84">
        <f>C39+C43+C52</f>
        <v>436875253.95999998</v>
      </c>
      <c r="D38" s="84">
        <f>D39+D43+D52</f>
        <v>460835401.39999998</v>
      </c>
    </row>
    <row r="39" spans="1:4" ht="37.5" x14ac:dyDescent="0.3">
      <c r="A39" s="32" t="s">
        <v>317</v>
      </c>
      <c r="B39" s="32" t="s">
        <v>308</v>
      </c>
      <c r="C39" s="84">
        <f>C40+C41+C42</f>
        <v>22733466.48</v>
      </c>
      <c r="D39" s="84">
        <f>D40+D41+D42</f>
        <v>27072838.089999996</v>
      </c>
    </row>
    <row r="40" spans="1:4" ht="37.5" x14ac:dyDescent="0.3">
      <c r="A40" s="32" t="s">
        <v>695</v>
      </c>
      <c r="B40" s="32" t="s">
        <v>696</v>
      </c>
      <c r="C40" s="84">
        <v>0</v>
      </c>
      <c r="D40" s="84">
        <v>4367650</v>
      </c>
    </row>
    <row r="41" spans="1:4" ht="39.75" customHeight="1" x14ac:dyDescent="0.3">
      <c r="A41" s="32" t="s">
        <v>681</v>
      </c>
      <c r="B41" s="34" t="s">
        <v>682</v>
      </c>
      <c r="C41" s="84">
        <v>6718314.5599999996</v>
      </c>
      <c r="D41" s="84">
        <v>6718314.5599999996</v>
      </c>
    </row>
    <row r="42" spans="1:4" x14ac:dyDescent="0.3">
      <c r="A42" s="32" t="s">
        <v>568</v>
      </c>
      <c r="B42" s="32" t="s">
        <v>567</v>
      </c>
      <c r="C42" s="84">
        <v>16015151.92</v>
      </c>
      <c r="D42" s="84">
        <v>15986873.529999999</v>
      </c>
    </row>
    <row r="43" spans="1:4" ht="37.5" x14ac:dyDescent="0.3">
      <c r="A43" s="33" t="s">
        <v>306</v>
      </c>
      <c r="B43" s="32" t="s">
        <v>253</v>
      </c>
      <c r="C43" s="84">
        <f>C50+C44+C46+C45+C47+C49+C48+C51</f>
        <v>393549787.47999996</v>
      </c>
      <c r="D43" s="84">
        <f>D50+D44+D46+D45+D47+D49+D48+D51</f>
        <v>413170563.31</v>
      </c>
    </row>
    <row r="44" spans="1:4" ht="56.25" x14ac:dyDescent="0.3">
      <c r="A44" s="32" t="s">
        <v>570</v>
      </c>
      <c r="B44" s="32" t="s">
        <v>569</v>
      </c>
      <c r="C44" s="84">
        <v>368524817.81999999</v>
      </c>
      <c r="D44" s="124">
        <v>388460864.31999999</v>
      </c>
    </row>
    <row r="45" spans="1:4" ht="94.5" customHeight="1" x14ac:dyDescent="0.3">
      <c r="A45" s="32" t="s">
        <v>572</v>
      </c>
      <c r="B45" s="34" t="s">
        <v>571</v>
      </c>
      <c r="C45" s="84">
        <v>1666179</v>
      </c>
      <c r="D45" s="124">
        <v>1379302</v>
      </c>
    </row>
    <row r="46" spans="1:4" ht="57.75" customHeight="1" x14ac:dyDescent="0.3">
      <c r="A46" s="32" t="s">
        <v>683</v>
      </c>
      <c r="B46" s="34" t="s">
        <v>684</v>
      </c>
      <c r="C46" s="84">
        <v>1348180</v>
      </c>
      <c r="D46" s="124">
        <v>1401668</v>
      </c>
    </row>
    <row r="47" spans="1:4" ht="75" customHeight="1" x14ac:dyDescent="0.3">
      <c r="A47" s="32" t="s">
        <v>575</v>
      </c>
      <c r="B47" s="34" t="s">
        <v>573</v>
      </c>
      <c r="C47" s="84">
        <v>214169.4</v>
      </c>
      <c r="D47" s="124">
        <v>13368.02</v>
      </c>
    </row>
    <row r="48" spans="1:4" ht="57" customHeight="1" x14ac:dyDescent="0.3">
      <c r="A48" s="32" t="s">
        <v>697</v>
      </c>
      <c r="B48" s="34" t="s">
        <v>574</v>
      </c>
      <c r="C48" s="84">
        <v>1077196.26</v>
      </c>
      <c r="D48" s="124">
        <v>1120283.97</v>
      </c>
    </row>
    <row r="49" spans="1:4" ht="93.75" x14ac:dyDescent="0.3">
      <c r="A49" s="32" t="s">
        <v>685</v>
      </c>
      <c r="B49" s="34" t="s">
        <v>686</v>
      </c>
      <c r="C49" s="84">
        <v>17340850</v>
      </c>
      <c r="D49" s="124">
        <v>17340850</v>
      </c>
    </row>
    <row r="50" spans="1:4" ht="56.25" x14ac:dyDescent="0.3">
      <c r="A50" s="32" t="s">
        <v>578</v>
      </c>
      <c r="B50" s="32" t="s">
        <v>577</v>
      </c>
      <c r="C50" s="84">
        <v>1361162</v>
      </c>
      <c r="D50" s="84">
        <v>1361162</v>
      </c>
    </row>
    <row r="51" spans="1:4" ht="37.5" x14ac:dyDescent="0.3">
      <c r="A51" s="32" t="s">
        <v>689</v>
      </c>
      <c r="B51" s="32" t="s">
        <v>690</v>
      </c>
      <c r="C51" s="84">
        <v>2017233</v>
      </c>
      <c r="D51" s="84">
        <v>2093065</v>
      </c>
    </row>
    <row r="52" spans="1:4" x14ac:dyDescent="0.3">
      <c r="A52" s="32" t="s">
        <v>691</v>
      </c>
      <c r="B52" s="32" t="s">
        <v>692</v>
      </c>
      <c r="C52" s="84">
        <f>C53</f>
        <v>20592000</v>
      </c>
      <c r="D52" s="84">
        <f>D53</f>
        <v>20592000</v>
      </c>
    </row>
    <row r="53" spans="1:4" ht="93.75" x14ac:dyDescent="0.3">
      <c r="A53" s="32" t="s">
        <v>693</v>
      </c>
      <c r="B53" s="32" t="s">
        <v>694</v>
      </c>
      <c r="C53" s="84">
        <v>20592000</v>
      </c>
      <c r="D53" s="84">
        <v>20592000</v>
      </c>
    </row>
    <row r="54" spans="1:4" x14ac:dyDescent="0.3">
      <c r="A54" s="35"/>
      <c r="B54" s="36" t="s">
        <v>126</v>
      </c>
      <c r="C54" s="100">
        <f>C9+C37</f>
        <v>735605353.96000004</v>
      </c>
      <c r="D54" s="99">
        <f>D9+D37</f>
        <v>770437001.39999998</v>
      </c>
    </row>
    <row r="55" spans="1:4" x14ac:dyDescent="0.3">
      <c r="A55" s="37"/>
      <c r="B55" s="38"/>
      <c r="C55" s="125"/>
    </row>
    <row r="56" spans="1:4" x14ac:dyDescent="0.3">
      <c r="A56" s="37"/>
      <c r="B56" s="38"/>
      <c r="C56" s="125"/>
    </row>
  </sheetData>
  <mergeCells count="2">
    <mergeCell ref="A5:D5"/>
    <mergeCell ref="A6:D6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view="pageBreakPreview" topLeftCell="A26" zoomScale="91" zoomScaleNormal="100" zoomScaleSheetLayoutView="91" workbookViewId="0">
      <selection activeCell="A28" sqref="A28:A39"/>
    </sheetView>
  </sheetViews>
  <sheetFormatPr defaultRowHeight="18.75" x14ac:dyDescent="0.3"/>
  <cols>
    <col min="1" max="1" width="5.42578125" style="126" customWidth="1"/>
    <col min="2" max="2" width="124.7109375" style="126" customWidth="1"/>
    <col min="3" max="3" width="20.28515625" style="181" customWidth="1"/>
  </cols>
  <sheetData>
    <row r="1" spans="1:3" x14ac:dyDescent="0.3">
      <c r="C1" s="127" t="s">
        <v>478</v>
      </c>
    </row>
    <row r="2" spans="1:3" x14ac:dyDescent="0.3">
      <c r="C2" s="77" t="s">
        <v>332</v>
      </c>
    </row>
    <row r="3" spans="1:3" x14ac:dyDescent="0.3">
      <c r="C3" s="77" t="s">
        <v>533</v>
      </c>
    </row>
    <row r="4" spans="1:3" x14ac:dyDescent="0.3">
      <c r="C4" s="77"/>
    </row>
    <row r="5" spans="1:3" x14ac:dyDescent="0.3">
      <c r="A5" s="211" t="s">
        <v>243</v>
      </c>
      <c r="B5" s="211"/>
    </row>
    <row r="6" spans="1:3" ht="15.75" customHeight="1" x14ac:dyDescent="0.3">
      <c r="A6" s="212" t="s">
        <v>530</v>
      </c>
      <c r="B6" s="212"/>
    </row>
    <row r="7" spans="1:3" x14ac:dyDescent="0.3">
      <c r="A7" s="128"/>
      <c r="B7" s="128"/>
      <c r="C7" s="66" t="s">
        <v>434</v>
      </c>
    </row>
    <row r="8" spans="1:3" ht="37.5" x14ac:dyDescent="0.3">
      <c r="A8" s="129" t="s">
        <v>278</v>
      </c>
      <c r="B8" s="130" t="s">
        <v>479</v>
      </c>
      <c r="C8" s="131" t="s">
        <v>241</v>
      </c>
    </row>
    <row r="9" spans="1:3" ht="38.25" customHeight="1" x14ac:dyDescent="0.3">
      <c r="A9" s="135">
        <v>1</v>
      </c>
      <c r="B9" s="29" t="s">
        <v>488</v>
      </c>
      <c r="C9" s="98">
        <v>2966378</v>
      </c>
    </row>
    <row r="10" spans="1:3" ht="37.5" x14ac:dyDescent="0.3">
      <c r="A10" s="135">
        <v>2</v>
      </c>
      <c r="B10" s="29" t="s">
        <v>513</v>
      </c>
      <c r="C10" s="98">
        <v>143460299.72999999</v>
      </c>
    </row>
    <row r="11" spans="1:3" ht="56.25" x14ac:dyDescent="0.3">
      <c r="A11" s="135">
        <v>3</v>
      </c>
      <c r="B11" s="29" t="s">
        <v>698</v>
      </c>
      <c r="C11" s="98">
        <v>2383135.7799999998</v>
      </c>
    </row>
    <row r="12" spans="1:3" ht="56.25" x14ac:dyDescent="0.3">
      <c r="A12" s="135">
        <v>4</v>
      </c>
      <c r="B12" s="29" t="s">
        <v>699</v>
      </c>
      <c r="C12" s="98">
        <v>30570498.050000001</v>
      </c>
    </row>
    <row r="13" spans="1:3" ht="56.25" x14ac:dyDescent="0.3">
      <c r="A13" s="135">
        <v>5</v>
      </c>
      <c r="B13" s="29" t="s">
        <v>700</v>
      </c>
      <c r="C13" s="98">
        <v>398999.7</v>
      </c>
    </row>
    <row r="14" spans="1:3" ht="37.5" x14ac:dyDescent="0.3">
      <c r="A14" s="135">
        <v>6</v>
      </c>
      <c r="B14" s="29" t="s">
        <v>701</v>
      </c>
      <c r="C14" s="98">
        <v>7642785.4199999999</v>
      </c>
    </row>
    <row r="15" spans="1:3" ht="39.75" customHeight="1" x14ac:dyDescent="0.3">
      <c r="A15" s="135">
        <v>7</v>
      </c>
      <c r="B15" s="29" t="s">
        <v>417</v>
      </c>
      <c r="C15" s="98">
        <v>226442.89</v>
      </c>
    </row>
    <row r="16" spans="1:3" ht="37.5" x14ac:dyDescent="0.3">
      <c r="A16" s="135">
        <v>8</v>
      </c>
      <c r="B16" s="29" t="s">
        <v>702</v>
      </c>
      <c r="C16" s="98">
        <v>344057.68</v>
      </c>
    </row>
    <row r="17" spans="1:3" ht="37.5" x14ac:dyDescent="0.3">
      <c r="A17" s="135">
        <v>9</v>
      </c>
      <c r="B17" s="29" t="s">
        <v>703</v>
      </c>
      <c r="C17" s="98">
        <v>385100</v>
      </c>
    </row>
    <row r="18" spans="1:3" ht="40.5" customHeight="1" x14ac:dyDescent="0.3">
      <c r="A18" s="135">
        <v>10</v>
      </c>
      <c r="B18" s="29" t="s">
        <v>704</v>
      </c>
      <c r="C18" s="98">
        <v>25000000</v>
      </c>
    </row>
    <row r="19" spans="1:3" ht="37.5" x14ac:dyDescent="0.3">
      <c r="A19" s="135">
        <v>11</v>
      </c>
      <c r="B19" s="29" t="s">
        <v>705</v>
      </c>
      <c r="C19" s="98">
        <v>6815762.04</v>
      </c>
    </row>
    <row r="20" spans="1:3" ht="37.5" x14ac:dyDescent="0.3">
      <c r="A20" s="135">
        <v>12</v>
      </c>
      <c r="B20" s="29" t="s">
        <v>706</v>
      </c>
      <c r="C20" s="98">
        <v>6501429.3700000001</v>
      </c>
    </row>
    <row r="21" spans="1:3" x14ac:dyDescent="0.3">
      <c r="A21" s="135">
        <v>13</v>
      </c>
      <c r="B21" s="29" t="s">
        <v>707</v>
      </c>
      <c r="C21" s="98">
        <v>307152</v>
      </c>
    </row>
    <row r="22" spans="1:3" ht="37.5" x14ac:dyDescent="0.3">
      <c r="A22" s="135">
        <v>14</v>
      </c>
      <c r="B22" s="29" t="s">
        <v>709</v>
      </c>
      <c r="C22" s="136">
        <v>1361162</v>
      </c>
    </row>
    <row r="23" spans="1:3" ht="57.75" customHeight="1" x14ac:dyDescent="0.3">
      <c r="A23" s="135">
        <v>15</v>
      </c>
      <c r="B23" s="29" t="s">
        <v>708</v>
      </c>
      <c r="C23" s="136">
        <v>1334332</v>
      </c>
    </row>
    <row r="24" spans="1:3" ht="61.5" customHeight="1" x14ac:dyDescent="0.3">
      <c r="A24" s="135">
        <v>16</v>
      </c>
      <c r="B24" s="29" t="s">
        <v>710</v>
      </c>
      <c r="C24" s="136">
        <v>234603409</v>
      </c>
    </row>
    <row r="25" spans="1:3" ht="37.5" x14ac:dyDescent="0.3">
      <c r="A25" s="135">
        <v>17</v>
      </c>
      <c r="B25" s="29" t="s">
        <v>711</v>
      </c>
      <c r="C25" s="136">
        <v>794861</v>
      </c>
    </row>
    <row r="26" spans="1:3" ht="75" x14ac:dyDescent="0.3">
      <c r="A26" s="135">
        <v>18</v>
      </c>
      <c r="B26" s="29" t="s">
        <v>525</v>
      </c>
      <c r="C26" s="136">
        <v>17340850</v>
      </c>
    </row>
    <row r="27" spans="1:3" ht="56.25" x14ac:dyDescent="0.3">
      <c r="A27" s="135">
        <v>19</v>
      </c>
      <c r="B27" s="29" t="s">
        <v>712</v>
      </c>
      <c r="C27" s="136">
        <v>77609869</v>
      </c>
    </row>
    <row r="28" spans="1:3" ht="37.5" x14ac:dyDescent="0.3">
      <c r="A28" s="132">
        <v>20</v>
      </c>
      <c r="B28" s="29" t="s">
        <v>713</v>
      </c>
      <c r="C28" s="136">
        <v>1689721.5</v>
      </c>
    </row>
    <row r="29" spans="1:3" ht="57.75" customHeight="1" x14ac:dyDescent="0.3">
      <c r="A29" s="132">
        <v>21</v>
      </c>
      <c r="B29" s="29" t="s">
        <v>407</v>
      </c>
      <c r="C29" s="136">
        <v>324127.09000000003</v>
      </c>
    </row>
    <row r="30" spans="1:3" ht="56.25" customHeight="1" x14ac:dyDescent="0.3">
      <c r="A30" s="132">
        <v>22</v>
      </c>
      <c r="B30" s="29" t="s">
        <v>714</v>
      </c>
      <c r="C30" s="136">
        <v>32752.48</v>
      </c>
    </row>
    <row r="31" spans="1:3" ht="56.25" x14ac:dyDescent="0.3">
      <c r="A31" s="132">
        <v>23</v>
      </c>
      <c r="B31" s="29" t="s">
        <v>429</v>
      </c>
      <c r="C31" s="136">
        <v>2460000</v>
      </c>
    </row>
    <row r="32" spans="1:3" ht="76.5" customHeight="1" x14ac:dyDescent="0.3">
      <c r="A32" s="132">
        <v>24</v>
      </c>
      <c r="B32" s="29" t="s">
        <v>715</v>
      </c>
      <c r="C32" s="136">
        <v>3387.08</v>
      </c>
    </row>
    <row r="33" spans="1:3" ht="38.25" customHeight="1" x14ac:dyDescent="0.3">
      <c r="A33" s="132">
        <v>25</v>
      </c>
      <c r="B33" s="29" t="s">
        <v>432</v>
      </c>
      <c r="C33" s="136">
        <v>1865848</v>
      </c>
    </row>
    <row r="34" spans="1:3" ht="56.25" x14ac:dyDescent="0.3">
      <c r="A34" s="132">
        <v>26</v>
      </c>
      <c r="B34" s="29" t="s">
        <v>473</v>
      </c>
      <c r="C34" s="136">
        <v>14290492.390000001</v>
      </c>
    </row>
    <row r="35" spans="1:3" ht="57.75" customHeight="1" x14ac:dyDescent="0.3">
      <c r="A35" s="132">
        <v>27</v>
      </c>
      <c r="B35" s="29" t="s">
        <v>716</v>
      </c>
      <c r="C35" s="136">
        <v>1021243.89</v>
      </c>
    </row>
    <row r="36" spans="1:3" ht="22.5" customHeight="1" x14ac:dyDescent="0.3">
      <c r="A36" s="132">
        <v>28</v>
      </c>
      <c r="B36" s="29" t="s">
        <v>717</v>
      </c>
      <c r="C36" s="136">
        <v>1998463</v>
      </c>
    </row>
    <row r="37" spans="1:3" ht="39" customHeight="1" x14ac:dyDescent="0.3">
      <c r="A37" s="132">
        <v>29</v>
      </c>
      <c r="B37" s="29" t="s">
        <v>718</v>
      </c>
      <c r="C37" s="136">
        <v>19248247.199999999</v>
      </c>
    </row>
    <row r="38" spans="1:3" ht="57" customHeight="1" x14ac:dyDescent="0.3">
      <c r="A38" s="132">
        <v>30</v>
      </c>
      <c r="B38" s="29" t="s">
        <v>719</v>
      </c>
      <c r="C38" s="136">
        <v>3404117</v>
      </c>
    </row>
    <row r="39" spans="1:3" ht="57.75" customHeight="1" x14ac:dyDescent="0.3">
      <c r="A39" s="132">
        <v>31</v>
      </c>
      <c r="B39" s="29" t="s">
        <v>720</v>
      </c>
      <c r="C39" s="136">
        <v>20592000</v>
      </c>
    </row>
    <row r="40" spans="1:3" x14ac:dyDescent="0.3">
      <c r="A40" s="132"/>
      <c r="B40" s="133" t="s">
        <v>126</v>
      </c>
      <c r="C40" s="99">
        <f>SUM(C9:C39)</f>
        <v>626976923.29000008</v>
      </c>
    </row>
  </sheetData>
  <mergeCells count="2">
    <mergeCell ref="A5:B5"/>
    <mergeCell ref="A6:B6"/>
  </mergeCells>
  <pageMargins left="0.78740157480314965" right="0.78740157480314965" top="0.35433070866141736" bottom="0.15748031496062992" header="0.31496062992125984" footer="0.31496062992125984"/>
  <pageSetup paperSize="9" scale="5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view="pageBreakPreview" topLeftCell="A16" zoomScale="87" zoomScaleNormal="100" zoomScaleSheetLayoutView="87" workbookViewId="0">
      <selection activeCell="A22" sqref="A22:A31"/>
    </sheetView>
  </sheetViews>
  <sheetFormatPr defaultRowHeight="18.75" x14ac:dyDescent="0.3"/>
  <cols>
    <col min="1" max="1" width="5.42578125" style="126" customWidth="1"/>
    <col min="2" max="2" width="107.5703125" style="126" customWidth="1"/>
    <col min="3" max="3" width="20.42578125" style="126" customWidth="1"/>
    <col min="4" max="4" width="20" style="137" customWidth="1"/>
  </cols>
  <sheetData>
    <row r="1" spans="1:4" x14ac:dyDescent="0.3">
      <c r="D1" s="77" t="s">
        <v>480</v>
      </c>
    </row>
    <row r="2" spans="1:4" x14ac:dyDescent="0.3">
      <c r="D2" s="77" t="s">
        <v>332</v>
      </c>
    </row>
    <row r="3" spans="1:4" x14ac:dyDescent="0.3">
      <c r="D3" s="77" t="s">
        <v>533</v>
      </c>
    </row>
    <row r="4" spans="1:4" x14ac:dyDescent="0.3">
      <c r="D4" s="77"/>
    </row>
    <row r="5" spans="1:4" x14ac:dyDescent="0.3">
      <c r="A5" s="213" t="s">
        <v>243</v>
      </c>
      <c r="B5" s="213"/>
      <c r="C5" s="213"/>
      <c r="D5" s="213"/>
    </row>
    <row r="6" spans="1:4" x14ac:dyDescent="0.3">
      <c r="A6" s="214" t="s">
        <v>531</v>
      </c>
      <c r="B6" s="214"/>
      <c r="C6" s="214"/>
      <c r="D6" s="214"/>
    </row>
    <row r="7" spans="1:4" x14ac:dyDescent="0.3">
      <c r="A7" s="134"/>
      <c r="B7" s="134"/>
      <c r="D7" s="66" t="s">
        <v>434</v>
      </c>
    </row>
    <row r="8" spans="1:4" ht="37.5" x14ac:dyDescent="0.3">
      <c r="A8" s="129" t="s">
        <v>278</v>
      </c>
      <c r="B8" s="25" t="s">
        <v>481</v>
      </c>
      <c r="C8" s="25" t="s">
        <v>476</v>
      </c>
      <c r="D8" s="25" t="s">
        <v>529</v>
      </c>
    </row>
    <row r="9" spans="1:4" ht="56.25" x14ac:dyDescent="0.3">
      <c r="A9" s="135">
        <v>1</v>
      </c>
      <c r="B9" s="29" t="s">
        <v>698</v>
      </c>
      <c r="C9" s="136">
        <v>2229054.2400000002</v>
      </c>
      <c r="D9" s="136">
        <v>2186840.79</v>
      </c>
    </row>
    <row r="10" spans="1:4" ht="56.25" x14ac:dyDescent="0.3">
      <c r="A10" s="135">
        <v>2</v>
      </c>
      <c r="B10" s="29" t="s">
        <v>417</v>
      </c>
      <c r="C10" s="136">
        <v>168005</v>
      </c>
      <c r="D10" s="136">
        <v>168005</v>
      </c>
    </row>
    <row r="11" spans="1:4" ht="56.25" x14ac:dyDescent="0.3">
      <c r="A11" s="135">
        <v>3</v>
      </c>
      <c r="B11" s="29" t="s">
        <v>721</v>
      </c>
      <c r="C11" s="136">
        <v>0</v>
      </c>
      <c r="D11" s="136">
        <v>4367650</v>
      </c>
    </row>
    <row r="12" spans="1:4" ht="37.5" x14ac:dyDescent="0.3">
      <c r="A12" s="135">
        <v>4</v>
      </c>
      <c r="B12" s="29" t="s">
        <v>703</v>
      </c>
      <c r="C12" s="136">
        <v>577036.93999999994</v>
      </c>
      <c r="D12" s="136">
        <v>590972</v>
      </c>
    </row>
    <row r="13" spans="1:4" ht="37.5" x14ac:dyDescent="0.3">
      <c r="A13" s="135">
        <v>5</v>
      </c>
      <c r="B13" s="29" t="s">
        <v>705</v>
      </c>
      <c r="C13" s="136">
        <v>6718314.5599999996</v>
      </c>
      <c r="D13" s="136">
        <v>6718314.5599999996</v>
      </c>
    </row>
    <row r="14" spans="1:4" ht="56.25" x14ac:dyDescent="0.3">
      <c r="A14" s="24">
        <v>6</v>
      </c>
      <c r="B14" s="29" t="s">
        <v>706</v>
      </c>
      <c r="C14" s="136">
        <v>13041055.74</v>
      </c>
      <c r="D14" s="136">
        <v>13041055.74</v>
      </c>
    </row>
    <row r="15" spans="1:4" ht="56.25" x14ac:dyDescent="0.3">
      <c r="A15" s="135">
        <v>7</v>
      </c>
      <c r="B15" s="29" t="s">
        <v>709</v>
      </c>
      <c r="C15" s="136">
        <v>1361162</v>
      </c>
      <c r="D15" s="136">
        <v>1361162</v>
      </c>
    </row>
    <row r="16" spans="1:4" ht="57" customHeight="1" x14ac:dyDescent="0.3">
      <c r="A16" s="135">
        <v>8</v>
      </c>
      <c r="B16" s="29" t="s">
        <v>722</v>
      </c>
      <c r="C16" s="136">
        <v>1348180</v>
      </c>
      <c r="D16" s="136">
        <v>1401668</v>
      </c>
    </row>
    <row r="17" spans="1:4" ht="75.75" customHeight="1" x14ac:dyDescent="0.3">
      <c r="A17" s="135">
        <v>9</v>
      </c>
      <c r="B17" s="29" t="s">
        <v>710</v>
      </c>
      <c r="C17" s="136">
        <v>248435565</v>
      </c>
      <c r="D17" s="136">
        <v>263114454</v>
      </c>
    </row>
    <row r="18" spans="1:4" ht="37.5" x14ac:dyDescent="0.3">
      <c r="A18" s="135">
        <v>10</v>
      </c>
      <c r="B18" s="29" t="s">
        <v>711</v>
      </c>
      <c r="C18" s="136">
        <v>802160</v>
      </c>
      <c r="D18" s="136">
        <v>831647</v>
      </c>
    </row>
    <row r="19" spans="1:4" ht="57" customHeight="1" x14ac:dyDescent="0.3">
      <c r="A19" s="135">
        <v>11</v>
      </c>
      <c r="B19" s="29" t="s">
        <v>525</v>
      </c>
      <c r="C19" s="136">
        <v>17340850</v>
      </c>
      <c r="D19" s="136">
        <v>17340850</v>
      </c>
    </row>
    <row r="20" spans="1:4" ht="57.75" customHeight="1" x14ac:dyDescent="0.3">
      <c r="A20" s="135">
        <v>12</v>
      </c>
      <c r="B20" s="29" t="s">
        <v>723</v>
      </c>
      <c r="C20" s="136">
        <v>80717016</v>
      </c>
      <c r="D20" s="136">
        <v>85500343</v>
      </c>
    </row>
    <row r="21" spans="1:4" ht="55.5" customHeight="1" x14ac:dyDescent="0.3">
      <c r="A21" s="135">
        <v>13</v>
      </c>
      <c r="B21" s="29" t="s">
        <v>407</v>
      </c>
      <c r="C21" s="136">
        <v>324127.09000000003</v>
      </c>
      <c r="D21" s="136">
        <v>324127.09000000003</v>
      </c>
    </row>
    <row r="22" spans="1:4" ht="76.5" customHeight="1" x14ac:dyDescent="0.3">
      <c r="A22" s="135">
        <v>14</v>
      </c>
      <c r="B22" s="224" t="s">
        <v>724</v>
      </c>
      <c r="C22" s="136">
        <v>214169.4</v>
      </c>
      <c r="D22" s="136">
        <v>13368.02</v>
      </c>
    </row>
    <row r="23" spans="1:4" ht="57" customHeight="1" x14ac:dyDescent="0.3">
      <c r="A23" s="135">
        <v>15</v>
      </c>
      <c r="B23" s="224" t="s">
        <v>429</v>
      </c>
      <c r="C23" s="136">
        <v>2460000</v>
      </c>
      <c r="D23" s="136">
        <v>2460000</v>
      </c>
    </row>
    <row r="24" spans="1:4" ht="77.25" customHeight="1" x14ac:dyDescent="0.3">
      <c r="A24" s="135">
        <v>16</v>
      </c>
      <c r="B24" s="224" t="s">
        <v>715</v>
      </c>
      <c r="C24" s="136">
        <v>3387.08</v>
      </c>
      <c r="D24" s="136">
        <v>3387.08</v>
      </c>
    </row>
    <row r="25" spans="1:4" ht="38.25" customHeight="1" x14ac:dyDescent="0.3">
      <c r="A25" s="135">
        <v>17</v>
      </c>
      <c r="B25" s="224" t="s">
        <v>432</v>
      </c>
      <c r="C25" s="136">
        <v>1882931</v>
      </c>
      <c r="D25" s="136">
        <v>1951945</v>
      </c>
    </row>
    <row r="26" spans="1:4" ht="75" x14ac:dyDescent="0.3">
      <c r="A26" s="132">
        <v>18</v>
      </c>
      <c r="B26" s="224" t="s">
        <v>473</v>
      </c>
      <c r="C26" s="136">
        <v>14651384.449999999</v>
      </c>
      <c r="D26" s="136">
        <v>15026713.949999999</v>
      </c>
    </row>
    <row r="27" spans="1:4" ht="55.5" customHeight="1" x14ac:dyDescent="0.3">
      <c r="A27" s="132">
        <v>19</v>
      </c>
      <c r="B27" s="224" t="s">
        <v>716</v>
      </c>
      <c r="C27" s="136">
        <v>1077196.26</v>
      </c>
      <c r="D27" s="136">
        <v>1120283.97</v>
      </c>
    </row>
    <row r="28" spans="1:4" ht="29.25" customHeight="1" x14ac:dyDescent="0.3">
      <c r="A28" s="132">
        <v>20</v>
      </c>
      <c r="B28" s="52" t="s">
        <v>717</v>
      </c>
      <c r="C28" s="136">
        <v>2017233</v>
      </c>
      <c r="D28" s="136">
        <v>2093065</v>
      </c>
    </row>
    <row r="29" spans="1:4" ht="59.25" customHeight="1" x14ac:dyDescent="0.3">
      <c r="A29" s="135">
        <v>21</v>
      </c>
      <c r="B29" s="224" t="s">
        <v>719</v>
      </c>
      <c r="C29" s="136">
        <v>1666179</v>
      </c>
      <c r="D29" s="136">
        <v>1379302</v>
      </c>
    </row>
    <row r="30" spans="1:4" ht="59.25" customHeight="1" x14ac:dyDescent="0.3">
      <c r="A30" s="135">
        <v>22</v>
      </c>
      <c r="B30" s="224" t="s">
        <v>718</v>
      </c>
      <c r="C30" s="136">
        <v>19248247.199999999</v>
      </c>
      <c r="D30" s="136">
        <v>19248247.199999999</v>
      </c>
    </row>
    <row r="31" spans="1:4" ht="59.25" customHeight="1" x14ac:dyDescent="0.3">
      <c r="A31" s="135">
        <v>23</v>
      </c>
      <c r="B31" s="224" t="s">
        <v>720</v>
      </c>
      <c r="C31" s="136">
        <v>20592000</v>
      </c>
      <c r="D31" s="136">
        <v>20592000</v>
      </c>
    </row>
    <row r="32" spans="1:4" x14ac:dyDescent="0.3">
      <c r="A32" s="135"/>
      <c r="B32" s="135" t="s">
        <v>126</v>
      </c>
      <c r="C32" s="99">
        <f>SUM(C9:C31)</f>
        <v>436875253.95999992</v>
      </c>
      <c r="D32" s="99">
        <f>SUM(D9:D31)</f>
        <v>460835401.39999992</v>
      </c>
    </row>
  </sheetData>
  <mergeCells count="2">
    <mergeCell ref="A5:D5"/>
    <mergeCell ref="A6:D6"/>
  </mergeCells>
  <pageMargins left="0.51181102362204722" right="0.51181102362204722" top="0.35433070866141736" bottom="0.35433070866141736" header="0.31496062992125984" footer="0.31496062992125984"/>
  <pageSetup paperSize="9" scale="6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5"/>
  <sheetViews>
    <sheetView view="pageBreakPreview" zoomScale="96" zoomScaleNormal="100" zoomScaleSheetLayoutView="96" workbookViewId="0">
      <selection activeCell="F547" sqref="F547"/>
    </sheetView>
  </sheetViews>
  <sheetFormatPr defaultRowHeight="18.75" outlineLevelRow="7" x14ac:dyDescent="0.3"/>
  <cols>
    <col min="1" max="1" width="78.85546875" style="39" customWidth="1"/>
    <col min="2" max="2" width="6.28515625" style="23" customWidth="1"/>
    <col min="3" max="3" width="6.7109375" style="23" customWidth="1"/>
    <col min="4" max="4" width="13.85546875" style="23" customWidth="1"/>
    <col min="5" max="5" width="6.140625" style="23" customWidth="1"/>
    <col min="6" max="6" width="19.140625" style="53" customWidth="1"/>
    <col min="7" max="7" width="17.42578125" style="4" customWidth="1"/>
    <col min="8" max="8" width="9.140625" style="4"/>
    <col min="9" max="238" width="9.140625" style="2"/>
    <col min="239" max="239" width="75.85546875" style="2" customWidth="1"/>
    <col min="240" max="241" width="7.7109375" style="2" customWidth="1"/>
    <col min="242" max="242" width="9.7109375" style="2" customWidth="1"/>
    <col min="243" max="243" width="7.7109375" style="2" customWidth="1"/>
    <col min="244" max="247" width="0" style="2" hidden="1" customWidth="1"/>
    <col min="248" max="248" width="14.28515625" style="2" customWidth="1"/>
    <col min="249" max="254" width="0" style="2" hidden="1" customWidth="1"/>
    <col min="255" max="255" width="10.140625" style="2" bestFit="1" customWidth="1"/>
    <col min="256" max="494" width="9.140625" style="2"/>
    <col min="495" max="495" width="75.85546875" style="2" customWidth="1"/>
    <col min="496" max="497" width="7.7109375" style="2" customWidth="1"/>
    <col min="498" max="498" width="9.7109375" style="2" customWidth="1"/>
    <col min="499" max="499" width="7.7109375" style="2" customWidth="1"/>
    <col min="500" max="503" width="0" style="2" hidden="1" customWidth="1"/>
    <col min="504" max="504" width="14.28515625" style="2" customWidth="1"/>
    <col min="505" max="510" width="0" style="2" hidden="1" customWidth="1"/>
    <col min="511" max="511" width="10.140625" style="2" bestFit="1" customWidth="1"/>
    <col min="512" max="750" width="9.140625" style="2"/>
    <col min="751" max="751" width="75.85546875" style="2" customWidth="1"/>
    <col min="752" max="753" width="7.7109375" style="2" customWidth="1"/>
    <col min="754" max="754" width="9.7109375" style="2" customWidth="1"/>
    <col min="755" max="755" width="7.7109375" style="2" customWidth="1"/>
    <col min="756" max="759" width="0" style="2" hidden="1" customWidth="1"/>
    <col min="760" max="760" width="14.28515625" style="2" customWidth="1"/>
    <col min="761" max="766" width="0" style="2" hidden="1" customWidth="1"/>
    <col min="767" max="767" width="10.140625" style="2" bestFit="1" customWidth="1"/>
    <col min="768" max="1006" width="9.140625" style="2"/>
    <col min="1007" max="1007" width="75.85546875" style="2" customWidth="1"/>
    <col min="1008" max="1009" width="7.7109375" style="2" customWidth="1"/>
    <col min="1010" max="1010" width="9.7109375" style="2" customWidth="1"/>
    <col min="1011" max="1011" width="7.7109375" style="2" customWidth="1"/>
    <col min="1012" max="1015" width="0" style="2" hidden="1" customWidth="1"/>
    <col min="1016" max="1016" width="14.28515625" style="2" customWidth="1"/>
    <col min="1017" max="1022" width="0" style="2" hidden="1" customWidth="1"/>
    <col min="1023" max="1023" width="10.140625" style="2" bestFit="1" customWidth="1"/>
    <col min="1024" max="1262" width="9.140625" style="2"/>
    <col min="1263" max="1263" width="75.85546875" style="2" customWidth="1"/>
    <col min="1264" max="1265" width="7.7109375" style="2" customWidth="1"/>
    <col min="1266" max="1266" width="9.7109375" style="2" customWidth="1"/>
    <col min="1267" max="1267" width="7.7109375" style="2" customWidth="1"/>
    <col min="1268" max="1271" width="0" style="2" hidden="1" customWidth="1"/>
    <col min="1272" max="1272" width="14.28515625" style="2" customWidth="1"/>
    <col min="1273" max="1278" width="0" style="2" hidden="1" customWidth="1"/>
    <col min="1279" max="1279" width="10.140625" style="2" bestFit="1" customWidth="1"/>
    <col min="1280" max="1518" width="9.140625" style="2"/>
    <col min="1519" max="1519" width="75.85546875" style="2" customWidth="1"/>
    <col min="1520" max="1521" width="7.7109375" style="2" customWidth="1"/>
    <col min="1522" max="1522" width="9.7109375" style="2" customWidth="1"/>
    <col min="1523" max="1523" width="7.7109375" style="2" customWidth="1"/>
    <col min="1524" max="1527" width="0" style="2" hidden="1" customWidth="1"/>
    <col min="1528" max="1528" width="14.28515625" style="2" customWidth="1"/>
    <col min="1529" max="1534" width="0" style="2" hidden="1" customWidth="1"/>
    <col min="1535" max="1535" width="10.140625" style="2" bestFit="1" customWidth="1"/>
    <col min="1536" max="1774" width="9.140625" style="2"/>
    <col min="1775" max="1775" width="75.85546875" style="2" customWidth="1"/>
    <col min="1776" max="1777" width="7.7109375" style="2" customWidth="1"/>
    <col min="1778" max="1778" width="9.7109375" style="2" customWidth="1"/>
    <col min="1779" max="1779" width="7.7109375" style="2" customWidth="1"/>
    <col min="1780" max="1783" width="0" style="2" hidden="1" customWidth="1"/>
    <col min="1784" max="1784" width="14.28515625" style="2" customWidth="1"/>
    <col min="1785" max="1790" width="0" style="2" hidden="1" customWidth="1"/>
    <col min="1791" max="1791" width="10.140625" style="2" bestFit="1" customWidth="1"/>
    <col min="1792" max="2030" width="9.140625" style="2"/>
    <col min="2031" max="2031" width="75.85546875" style="2" customWidth="1"/>
    <col min="2032" max="2033" width="7.7109375" style="2" customWidth="1"/>
    <col min="2034" max="2034" width="9.7109375" style="2" customWidth="1"/>
    <col min="2035" max="2035" width="7.7109375" style="2" customWidth="1"/>
    <col min="2036" max="2039" width="0" style="2" hidden="1" customWidth="1"/>
    <col min="2040" max="2040" width="14.28515625" style="2" customWidth="1"/>
    <col min="2041" max="2046" width="0" style="2" hidden="1" customWidth="1"/>
    <col min="2047" max="2047" width="10.140625" style="2" bestFit="1" customWidth="1"/>
    <col min="2048" max="2286" width="9.140625" style="2"/>
    <col min="2287" max="2287" width="75.85546875" style="2" customWidth="1"/>
    <col min="2288" max="2289" width="7.7109375" style="2" customWidth="1"/>
    <col min="2290" max="2290" width="9.7109375" style="2" customWidth="1"/>
    <col min="2291" max="2291" width="7.7109375" style="2" customWidth="1"/>
    <col min="2292" max="2295" width="0" style="2" hidden="1" customWidth="1"/>
    <col min="2296" max="2296" width="14.28515625" style="2" customWidth="1"/>
    <col min="2297" max="2302" width="0" style="2" hidden="1" customWidth="1"/>
    <col min="2303" max="2303" width="10.140625" style="2" bestFit="1" customWidth="1"/>
    <col min="2304" max="2542" width="9.140625" style="2"/>
    <col min="2543" max="2543" width="75.85546875" style="2" customWidth="1"/>
    <col min="2544" max="2545" width="7.7109375" style="2" customWidth="1"/>
    <col min="2546" max="2546" width="9.7109375" style="2" customWidth="1"/>
    <col min="2547" max="2547" width="7.7109375" style="2" customWidth="1"/>
    <col min="2548" max="2551" width="0" style="2" hidden="1" customWidth="1"/>
    <col min="2552" max="2552" width="14.28515625" style="2" customWidth="1"/>
    <col min="2553" max="2558" width="0" style="2" hidden="1" customWidth="1"/>
    <col min="2559" max="2559" width="10.140625" style="2" bestFit="1" customWidth="1"/>
    <col min="2560" max="2798" width="9.140625" style="2"/>
    <col min="2799" max="2799" width="75.85546875" style="2" customWidth="1"/>
    <col min="2800" max="2801" width="7.7109375" style="2" customWidth="1"/>
    <col min="2802" max="2802" width="9.7109375" style="2" customWidth="1"/>
    <col min="2803" max="2803" width="7.7109375" style="2" customWidth="1"/>
    <col min="2804" max="2807" width="0" style="2" hidden="1" customWidth="1"/>
    <col min="2808" max="2808" width="14.28515625" style="2" customWidth="1"/>
    <col min="2809" max="2814" width="0" style="2" hidden="1" customWidth="1"/>
    <col min="2815" max="2815" width="10.140625" style="2" bestFit="1" customWidth="1"/>
    <col min="2816" max="3054" width="9.140625" style="2"/>
    <col min="3055" max="3055" width="75.85546875" style="2" customWidth="1"/>
    <col min="3056" max="3057" width="7.7109375" style="2" customWidth="1"/>
    <col min="3058" max="3058" width="9.7109375" style="2" customWidth="1"/>
    <col min="3059" max="3059" width="7.7109375" style="2" customWidth="1"/>
    <col min="3060" max="3063" width="0" style="2" hidden="1" customWidth="1"/>
    <col min="3064" max="3064" width="14.28515625" style="2" customWidth="1"/>
    <col min="3065" max="3070" width="0" style="2" hidden="1" customWidth="1"/>
    <col min="3071" max="3071" width="10.140625" style="2" bestFit="1" customWidth="1"/>
    <col min="3072" max="3310" width="9.140625" style="2"/>
    <col min="3311" max="3311" width="75.85546875" style="2" customWidth="1"/>
    <col min="3312" max="3313" width="7.7109375" style="2" customWidth="1"/>
    <col min="3314" max="3314" width="9.7109375" style="2" customWidth="1"/>
    <col min="3315" max="3315" width="7.7109375" style="2" customWidth="1"/>
    <col min="3316" max="3319" width="0" style="2" hidden="1" customWidth="1"/>
    <col min="3320" max="3320" width="14.28515625" style="2" customWidth="1"/>
    <col min="3321" max="3326" width="0" style="2" hidden="1" customWidth="1"/>
    <col min="3327" max="3327" width="10.140625" style="2" bestFit="1" customWidth="1"/>
    <col min="3328" max="3566" width="9.140625" style="2"/>
    <col min="3567" max="3567" width="75.85546875" style="2" customWidth="1"/>
    <col min="3568" max="3569" width="7.7109375" style="2" customWidth="1"/>
    <col min="3570" max="3570" width="9.7109375" style="2" customWidth="1"/>
    <col min="3571" max="3571" width="7.7109375" style="2" customWidth="1"/>
    <col min="3572" max="3575" width="0" style="2" hidden="1" customWidth="1"/>
    <col min="3576" max="3576" width="14.28515625" style="2" customWidth="1"/>
    <col min="3577" max="3582" width="0" style="2" hidden="1" customWidth="1"/>
    <col min="3583" max="3583" width="10.140625" style="2" bestFit="1" customWidth="1"/>
    <col min="3584" max="3822" width="9.140625" style="2"/>
    <col min="3823" max="3823" width="75.85546875" style="2" customWidth="1"/>
    <col min="3824" max="3825" width="7.7109375" style="2" customWidth="1"/>
    <col min="3826" max="3826" width="9.7109375" style="2" customWidth="1"/>
    <col min="3827" max="3827" width="7.7109375" style="2" customWidth="1"/>
    <col min="3828" max="3831" width="0" style="2" hidden="1" customWidth="1"/>
    <col min="3832" max="3832" width="14.28515625" style="2" customWidth="1"/>
    <col min="3833" max="3838" width="0" style="2" hidden="1" customWidth="1"/>
    <col min="3839" max="3839" width="10.140625" style="2" bestFit="1" customWidth="1"/>
    <col min="3840" max="4078" width="9.140625" style="2"/>
    <col min="4079" max="4079" width="75.85546875" style="2" customWidth="1"/>
    <col min="4080" max="4081" width="7.7109375" style="2" customWidth="1"/>
    <col min="4082" max="4082" width="9.7109375" style="2" customWidth="1"/>
    <col min="4083" max="4083" width="7.7109375" style="2" customWidth="1"/>
    <col min="4084" max="4087" width="0" style="2" hidden="1" customWidth="1"/>
    <col min="4088" max="4088" width="14.28515625" style="2" customWidth="1"/>
    <col min="4089" max="4094" width="0" style="2" hidden="1" customWidth="1"/>
    <col min="4095" max="4095" width="10.140625" style="2" bestFit="1" customWidth="1"/>
    <col min="4096" max="4334" width="9.140625" style="2"/>
    <col min="4335" max="4335" width="75.85546875" style="2" customWidth="1"/>
    <col min="4336" max="4337" width="7.7109375" style="2" customWidth="1"/>
    <col min="4338" max="4338" width="9.7109375" style="2" customWidth="1"/>
    <col min="4339" max="4339" width="7.7109375" style="2" customWidth="1"/>
    <col min="4340" max="4343" width="0" style="2" hidden="1" customWidth="1"/>
    <col min="4344" max="4344" width="14.28515625" style="2" customWidth="1"/>
    <col min="4345" max="4350" width="0" style="2" hidden="1" customWidth="1"/>
    <col min="4351" max="4351" width="10.140625" style="2" bestFit="1" customWidth="1"/>
    <col min="4352" max="4590" width="9.140625" style="2"/>
    <col min="4591" max="4591" width="75.85546875" style="2" customWidth="1"/>
    <col min="4592" max="4593" width="7.7109375" style="2" customWidth="1"/>
    <col min="4594" max="4594" width="9.7109375" style="2" customWidth="1"/>
    <col min="4595" max="4595" width="7.7109375" style="2" customWidth="1"/>
    <col min="4596" max="4599" width="0" style="2" hidden="1" customWidth="1"/>
    <col min="4600" max="4600" width="14.28515625" style="2" customWidth="1"/>
    <col min="4601" max="4606" width="0" style="2" hidden="1" customWidth="1"/>
    <col min="4607" max="4607" width="10.140625" style="2" bestFit="1" customWidth="1"/>
    <col min="4608" max="4846" width="9.140625" style="2"/>
    <col min="4847" max="4847" width="75.85546875" style="2" customWidth="1"/>
    <col min="4848" max="4849" width="7.7109375" style="2" customWidth="1"/>
    <col min="4850" max="4850" width="9.7109375" style="2" customWidth="1"/>
    <col min="4851" max="4851" width="7.7109375" style="2" customWidth="1"/>
    <col min="4852" max="4855" width="0" style="2" hidden="1" customWidth="1"/>
    <col min="4856" max="4856" width="14.28515625" style="2" customWidth="1"/>
    <col min="4857" max="4862" width="0" style="2" hidden="1" customWidth="1"/>
    <col min="4863" max="4863" width="10.140625" style="2" bestFit="1" customWidth="1"/>
    <col min="4864" max="5102" width="9.140625" style="2"/>
    <col min="5103" max="5103" width="75.85546875" style="2" customWidth="1"/>
    <col min="5104" max="5105" width="7.7109375" style="2" customWidth="1"/>
    <col min="5106" max="5106" width="9.7109375" style="2" customWidth="1"/>
    <col min="5107" max="5107" width="7.7109375" style="2" customWidth="1"/>
    <col min="5108" max="5111" width="0" style="2" hidden="1" customWidth="1"/>
    <col min="5112" max="5112" width="14.28515625" style="2" customWidth="1"/>
    <col min="5113" max="5118" width="0" style="2" hidden="1" customWidth="1"/>
    <col min="5119" max="5119" width="10.140625" style="2" bestFit="1" customWidth="1"/>
    <col min="5120" max="5358" width="9.140625" style="2"/>
    <col min="5359" max="5359" width="75.85546875" style="2" customWidth="1"/>
    <col min="5360" max="5361" width="7.7109375" style="2" customWidth="1"/>
    <col min="5362" max="5362" width="9.7109375" style="2" customWidth="1"/>
    <col min="5363" max="5363" width="7.7109375" style="2" customWidth="1"/>
    <col min="5364" max="5367" width="0" style="2" hidden="1" customWidth="1"/>
    <col min="5368" max="5368" width="14.28515625" style="2" customWidth="1"/>
    <col min="5369" max="5374" width="0" style="2" hidden="1" customWidth="1"/>
    <col min="5375" max="5375" width="10.140625" style="2" bestFit="1" customWidth="1"/>
    <col min="5376" max="5614" width="9.140625" style="2"/>
    <col min="5615" max="5615" width="75.85546875" style="2" customWidth="1"/>
    <col min="5616" max="5617" width="7.7109375" style="2" customWidth="1"/>
    <col min="5618" max="5618" width="9.7109375" style="2" customWidth="1"/>
    <col min="5619" max="5619" width="7.7109375" style="2" customWidth="1"/>
    <col min="5620" max="5623" width="0" style="2" hidden="1" customWidth="1"/>
    <col min="5624" max="5624" width="14.28515625" style="2" customWidth="1"/>
    <col min="5625" max="5630" width="0" style="2" hidden="1" customWidth="1"/>
    <col min="5631" max="5631" width="10.140625" style="2" bestFit="1" customWidth="1"/>
    <col min="5632" max="5870" width="9.140625" style="2"/>
    <col min="5871" max="5871" width="75.85546875" style="2" customWidth="1"/>
    <col min="5872" max="5873" width="7.7109375" style="2" customWidth="1"/>
    <col min="5874" max="5874" width="9.7109375" style="2" customWidth="1"/>
    <col min="5875" max="5875" width="7.7109375" style="2" customWidth="1"/>
    <col min="5876" max="5879" width="0" style="2" hidden="1" customWidth="1"/>
    <col min="5880" max="5880" width="14.28515625" style="2" customWidth="1"/>
    <col min="5881" max="5886" width="0" style="2" hidden="1" customWidth="1"/>
    <col min="5887" max="5887" width="10.140625" style="2" bestFit="1" customWidth="1"/>
    <col min="5888" max="6126" width="9.140625" style="2"/>
    <col min="6127" max="6127" width="75.85546875" style="2" customWidth="1"/>
    <col min="6128" max="6129" width="7.7109375" style="2" customWidth="1"/>
    <col min="6130" max="6130" width="9.7109375" style="2" customWidth="1"/>
    <col min="6131" max="6131" width="7.7109375" style="2" customWidth="1"/>
    <col min="6132" max="6135" width="0" style="2" hidden="1" customWidth="1"/>
    <col min="6136" max="6136" width="14.28515625" style="2" customWidth="1"/>
    <col min="6137" max="6142" width="0" style="2" hidden="1" customWidth="1"/>
    <col min="6143" max="6143" width="10.140625" style="2" bestFit="1" customWidth="1"/>
    <col min="6144" max="6382" width="9.140625" style="2"/>
    <col min="6383" max="6383" width="75.85546875" style="2" customWidth="1"/>
    <col min="6384" max="6385" width="7.7109375" style="2" customWidth="1"/>
    <col min="6386" max="6386" width="9.7109375" style="2" customWidth="1"/>
    <col min="6387" max="6387" width="7.7109375" style="2" customWidth="1"/>
    <col min="6388" max="6391" width="0" style="2" hidden="1" customWidth="1"/>
    <col min="6392" max="6392" width="14.28515625" style="2" customWidth="1"/>
    <col min="6393" max="6398" width="0" style="2" hidden="1" customWidth="1"/>
    <col min="6399" max="6399" width="10.140625" style="2" bestFit="1" customWidth="1"/>
    <col min="6400" max="6638" width="9.140625" style="2"/>
    <col min="6639" max="6639" width="75.85546875" style="2" customWidth="1"/>
    <col min="6640" max="6641" width="7.7109375" style="2" customWidth="1"/>
    <col min="6642" max="6642" width="9.7109375" style="2" customWidth="1"/>
    <col min="6643" max="6643" width="7.7109375" style="2" customWidth="1"/>
    <col min="6644" max="6647" width="0" style="2" hidden="1" customWidth="1"/>
    <col min="6648" max="6648" width="14.28515625" style="2" customWidth="1"/>
    <col min="6649" max="6654" width="0" style="2" hidden="1" customWidth="1"/>
    <col min="6655" max="6655" width="10.140625" style="2" bestFit="1" customWidth="1"/>
    <col min="6656" max="6894" width="9.140625" style="2"/>
    <col min="6895" max="6895" width="75.85546875" style="2" customWidth="1"/>
    <col min="6896" max="6897" width="7.7109375" style="2" customWidth="1"/>
    <col min="6898" max="6898" width="9.7109375" style="2" customWidth="1"/>
    <col min="6899" max="6899" width="7.7109375" style="2" customWidth="1"/>
    <col min="6900" max="6903" width="0" style="2" hidden="1" customWidth="1"/>
    <col min="6904" max="6904" width="14.28515625" style="2" customWidth="1"/>
    <col min="6905" max="6910" width="0" style="2" hidden="1" customWidth="1"/>
    <col min="6911" max="6911" width="10.140625" style="2" bestFit="1" customWidth="1"/>
    <col min="6912" max="7150" width="9.140625" style="2"/>
    <col min="7151" max="7151" width="75.85546875" style="2" customWidth="1"/>
    <col min="7152" max="7153" width="7.7109375" style="2" customWidth="1"/>
    <col min="7154" max="7154" width="9.7109375" style="2" customWidth="1"/>
    <col min="7155" max="7155" width="7.7109375" style="2" customWidth="1"/>
    <col min="7156" max="7159" width="0" style="2" hidden="1" customWidth="1"/>
    <col min="7160" max="7160" width="14.28515625" style="2" customWidth="1"/>
    <col min="7161" max="7166" width="0" style="2" hidden="1" customWidth="1"/>
    <col min="7167" max="7167" width="10.140625" style="2" bestFit="1" customWidth="1"/>
    <col min="7168" max="7406" width="9.140625" style="2"/>
    <col min="7407" max="7407" width="75.85546875" style="2" customWidth="1"/>
    <col min="7408" max="7409" width="7.7109375" style="2" customWidth="1"/>
    <col min="7410" max="7410" width="9.7109375" style="2" customWidth="1"/>
    <col min="7411" max="7411" width="7.7109375" style="2" customWidth="1"/>
    <col min="7412" max="7415" width="0" style="2" hidden="1" customWidth="1"/>
    <col min="7416" max="7416" width="14.28515625" style="2" customWidth="1"/>
    <col min="7417" max="7422" width="0" style="2" hidden="1" customWidth="1"/>
    <col min="7423" max="7423" width="10.140625" style="2" bestFit="1" customWidth="1"/>
    <col min="7424" max="7662" width="9.140625" style="2"/>
    <col min="7663" max="7663" width="75.85546875" style="2" customWidth="1"/>
    <col min="7664" max="7665" width="7.7109375" style="2" customWidth="1"/>
    <col min="7666" max="7666" width="9.7109375" style="2" customWidth="1"/>
    <col min="7667" max="7667" width="7.7109375" style="2" customWidth="1"/>
    <col min="7668" max="7671" width="0" style="2" hidden="1" customWidth="1"/>
    <col min="7672" max="7672" width="14.28515625" style="2" customWidth="1"/>
    <col min="7673" max="7678" width="0" style="2" hidden="1" customWidth="1"/>
    <col min="7679" max="7679" width="10.140625" style="2" bestFit="1" customWidth="1"/>
    <col min="7680" max="7918" width="9.140625" style="2"/>
    <col min="7919" max="7919" width="75.85546875" style="2" customWidth="1"/>
    <col min="7920" max="7921" width="7.7109375" style="2" customWidth="1"/>
    <col min="7922" max="7922" width="9.7109375" style="2" customWidth="1"/>
    <col min="7923" max="7923" width="7.7109375" style="2" customWidth="1"/>
    <col min="7924" max="7927" width="0" style="2" hidden="1" customWidth="1"/>
    <col min="7928" max="7928" width="14.28515625" style="2" customWidth="1"/>
    <col min="7929" max="7934" width="0" style="2" hidden="1" customWidth="1"/>
    <col min="7935" max="7935" width="10.140625" style="2" bestFit="1" customWidth="1"/>
    <col min="7936" max="8174" width="9.140625" style="2"/>
    <col min="8175" max="8175" width="75.85546875" style="2" customWidth="1"/>
    <col min="8176" max="8177" width="7.7109375" style="2" customWidth="1"/>
    <col min="8178" max="8178" width="9.7109375" style="2" customWidth="1"/>
    <col min="8179" max="8179" width="7.7109375" style="2" customWidth="1"/>
    <col min="8180" max="8183" width="0" style="2" hidden="1" customWidth="1"/>
    <col min="8184" max="8184" width="14.28515625" style="2" customWidth="1"/>
    <col min="8185" max="8190" width="0" style="2" hidden="1" customWidth="1"/>
    <col min="8191" max="8191" width="10.140625" style="2" bestFit="1" customWidth="1"/>
    <col min="8192" max="8430" width="9.140625" style="2"/>
    <col min="8431" max="8431" width="75.85546875" style="2" customWidth="1"/>
    <col min="8432" max="8433" width="7.7109375" style="2" customWidth="1"/>
    <col min="8434" max="8434" width="9.7109375" style="2" customWidth="1"/>
    <col min="8435" max="8435" width="7.7109375" style="2" customWidth="1"/>
    <col min="8436" max="8439" width="0" style="2" hidden="1" customWidth="1"/>
    <col min="8440" max="8440" width="14.28515625" style="2" customWidth="1"/>
    <col min="8441" max="8446" width="0" style="2" hidden="1" customWidth="1"/>
    <col min="8447" max="8447" width="10.140625" style="2" bestFit="1" customWidth="1"/>
    <col min="8448" max="8686" width="9.140625" style="2"/>
    <col min="8687" max="8687" width="75.85546875" style="2" customWidth="1"/>
    <col min="8688" max="8689" width="7.7109375" style="2" customWidth="1"/>
    <col min="8690" max="8690" width="9.7109375" style="2" customWidth="1"/>
    <col min="8691" max="8691" width="7.7109375" style="2" customWidth="1"/>
    <col min="8692" max="8695" width="0" style="2" hidden="1" customWidth="1"/>
    <col min="8696" max="8696" width="14.28515625" style="2" customWidth="1"/>
    <col min="8697" max="8702" width="0" style="2" hidden="1" customWidth="1"/>
    <col min="8703" max="8703" width="10.140625" style="2" bestFit="1" customWidth="1"/>
    <col min="8704" max="8942" width="9.140625" style="2"/>
    <col min="8943" max="8943" width="75.85546875" style="2" customWidth="1"/>
    <col min="8944" max="8945" width="7.7109375" style="2" customWidth="1"/>
    <col min="8946" max="8946" width="9.7109375" style="2" customWidth="1"/>
    <col min="8947" max="8947" width="7.7109375" style="2" customWidth="1"/>
    <col min="8948" max="8951" width="0" style="2" hidden="1" customWidth="1"/>
    <col min="8952" max="8952" width="14.28515625" style="2" customWidth="1"/>
    <col min="8953" max="8958" width="0" style="2" hidden="1" customWidth="1"/>
    <col min="8959" max="8959" width="10.140625" style="2" bestFit="1" customWidth="1"/>
    <col min="8960" max="9198" width="9.140625" style="2"/>
    <col min="9199" max="9199" width="75.85546875" style="2" customWidth="1"/>
    <col min="9200" max="9201" width="7.7109375" style="2" customWidth="1"/>
    <col min="9202" max="9202" width="9.7109375" style="2" customWidth="1"/>
    <col min="9203" max="9203" width="7.7109375" style="2" customWidth="1"/>
    <col min="9204" max="9207" width="0" style="2" hidden="1" customWidth="1"/>
    <col min="9208" max="9208" width="14.28515625" style="2" customWidth="1"/>
    <col min="9209" max="9214" width="0" style="2" hidden="1" customWidth="1"/>
    <col min="9215" max="9215" width="10.140625" style="2" bestFit="1" customWidth="1"/>
    <col min="9216" max="9454" width="9.140625" style="2"/>
    <col min="9455" max="9455" width="75.85546875" style="2" customWidth="1"/>
    <col min="9456" max="9457" width="7.7109375" style="2" customWidth="1"/>
    <col min="9458" max="9458" width="9.7109375" style="2" customWidth="1"/>
    <col min="9459" max="9459" width="7.7109375" style="2" customWidth="1"/>
    <col min="9460" max="9463" width="0" style="2" hidden="1" customWidth="1"/>
    <col min="9464" max="9464" width="14.28515625" style="2" customWidth="1"/>
    <col min="9465" max="9470" width="0" style="2" hidden="1" customWidth="1"/>
    <col min="9471" max="9471" width="10.140625" style="2" bestFit="1" customWidth="1"/>
    <col min="9472" max="9710" width="9.140625" style="2"/>
    <col min="9711" max="9711" width="75.85546875" style="2" customWidth="1"/>
    <col min="9712" max="9713" width="7.7109375" style="2" customWidth="1"/>
    <col min="9714" max="9714" width="9.7109375" style="2" customWidth="1"/>
    <col min="9715" max="9715" width="7.7109375" style="2" customWidth="1"/>
    <col min="9716" max="9719" width="0" style="2" hidden="1" customWidth="1"/>
    <col min="9720" max="9720" width="14.28515625" style="2" customWidth="1"/>
    <col min="9721" max="9726" width="0" style="2" hidden="1" customWidth="1"/>
    <col min="9727" max="9727" width="10.140625" style="2" bestFit="1" customWidth="1"/>
    <col min="9728" max="9966" width="9.140625" style="2"/>
    <col min="9967" max="9967" width="75.85546875" style="2" customWidth="1"/>
    <col min="9968" max="9969" width="7.7109375" style="2" customWidth="1"/>
    <col min="9970" max="9970" width="9.7109375" style="2" customWidth="1"/>
    <col min="9971" max="9971" width="7.7109375" style="2" customWidth="1"/>
    <col min="9972" max="9975" width="0" style="2" hidden="1" customWidth="1"/>
    <col min="9976" max="9976" width="14.28515625" style="2" customWidth="1"/>
    <col min="9977" max="9982" width="0" style="2" hidden="1" customWidth="1"/>
    <col min="9983" max="9983" width="10.140625" style="2" bestFit="1" customWidth="1"/>
    <col min="9984" max="10222" width="9.140625" style="2"/>
    <col min="10223" max="10223" width="75.85546875" style="2" customWidth="1"/>
    <col min="10224" max="10225" width="7.7109375" style="2" customWidth="1"/>
    <col min="10226" max="10226" width="9.7109375" style="2" customWidth="1"/>
    <col min="10227" max="10227" width="7.7109375" style="2" customWidth="1"/>
    <col min="10228" max="10231" width="0" style="2" hidden="1" customWidth="1"/>
    <col min="10232" max="10232" width="14.28515625" style="2" customWidth="1"/>
    <col min="10233" max="10238" width="0" style="2" hidden="1" customWidth="1"/>
    <col min="10239" max="10239" width="10.140625" style="2" bestFit="1" customWidth="1"/>
    <col min="10240" max="10478" width="9.140625" style="2"/>
    <col min="10479" max="10479" width="75.85546875" style="2" customWidth="1"/>
    <col min="10480" max="10481" width="7.7109375" style="2" customWidth="1"/>
    <col min="10482" max="10482" width="9.7109375" style="2" customWidth="1"/>
    <col min="10483" max="10483" width="7.7109375" style="2" customWidth="1"/>
    <col min="10484" max="10487" width="0" style="2" hidden="1" customWidth="1"/>
    <col min="10488" max="10488" width="14.28515625" style="2" customWidth="1"/>
    <col min="10489" max="10494" width="0" style="2" hidden="1" customWidth="1"/>
    <col min="10495" max="10495" width="10.140625" style="2" bestFit="1" customWidth="1"/>
    <col min="10496" max="10734" width="9.140625" style="2"/>
    <col min="10735" max="10735" width="75.85546875" style="2" customWidth="1"/>
    <col min="10736" max="10737" width="7.7109375" style="2" customWidth="1"/>
    <col min="10738" max="10738" width="9.7109375" style="2" customWidth="1"/>
    <col min="10739" max="10739" width="7.7109375" style="2" customWidth="1"/>
    <col min="10740" max="10743" width="0" style="2" hidden="1" customWidth="1"/>
    <col min="10744" max="10744" width="14.28515625" style="2" customWidth="1"/>
    <col min="10745" max="10750" width="0" style="2" hidden="1" customWidth="1"/>
    <col min="10751" max="10751" width="10.140625" style="2" bestFit="1" customWidth="1"/>
    <col min="10752" max="10990" width="9.140625" style="2"/>
    <col min="10991" max="10991" width="75.85546875" style="2" customWidth="1"/>
    <col min="10992" max="10993" width="7.7109375" style="2" customWidth="1"/>
    <col min="10994" max="10994" width="9.7109375" style="2" customWidth="1"/>
    <col min="10995" max="10995" width="7.7109375" style="2" customWidth="1"/>
    <col min="10996" max="10999" width="0" style="2" hidden="1" customWidth="1"/>
    <col min="11000" max="11000" width="14.28515625" style="2" customWidth="1"/>
    <col min="11001" max="11006" width="0" style="2" hidden="1" customWidth="1"/>
    <col min="11007" max="11007" width="10.140625" style="2" bestFit="1" customWidth="1"/>
    <col min="11008" max="11246" width="9.140625" style="2"/>
    <col min="11247" max="11247" width="75.85546875" style="2" customWidth="1"/>
    <col min="11248" max="11249" width="7.7109375" style="2" customWidth="1"/>
    <col min="11250" max="11250" width="9.7109375" style="2" customWidth="1"/>
    <col min="11251" max="11251" width="7.7109375" style="2" customWidth="1"/>
    <col min="11252" max="11255" width="0" style="2" hidden="1" customWidth="1"/>
    <col min="11256" max="11256" width="14.28515625" style="2" customWidth="1"/>
    <col min="11257" max="11262" width="0" style="2" hidden="1" customWidth="1"/>
    <col min="11263" max="11263" width="10.140625" style="2" bestFit="1" customWidth="1"/>
    <col min="11264" max="11502" width="9.140625" style="2"/>
    <col min="11503" max="11503" width="75.85546875" style="2" customWidth="1"/>
    <col min="11504" max="11505" width="7.7109375" style="2" customWidth="1"/>
    <col min="11506" max="11506" width="9.7109375" style="2" customWidth="1"/>
    <col min="11507" max="11507" width="7.7109375" style="2" customWidth="1"/>
    <col min="11508" max="11511" width="0" style="2" hidden="1" customWidth="1"/>
    <col min="11512" max="11512" width="14.28515625" style="2" customWidth="1"/>
    <col min="11513" max="11518" width="0" style="2" hidden="1" customWidth="1"/>
    <col min="11519" max="11519" width="10.140625" style="2" bestFit="1" customWidth="1"/>
    <col min="11520" max="11758" width="9.140625" style="2"/>
    <col min="11759" max="11759" width="75.85546875" style="2" customWidth="1"/>
    <col min="11760" max="11761" width="7.7109375" style="2" customWidth="1"/>
    <col min="11762" max="11762" width="9.7109375" style="2" customWidth="1"/>
    <col min="11763" max="11763" width="7.7109375" style="2" customWidth="1"/>
    <col min="11764" max="11767" width="0" style="2" hidden="1" customWidth="1"/>
    <col min="11768" max="11768" width="14.28515625" style="2" customWidth="1"/>
    <col min="11769" max="11774" width="0" style="2" hidden="1" customWidth="1"/>
    <col min="11775" max="11775" width="10.140625" style="2" bestFit="1" customWidth="1"/>
    <col min="11776" max="12014" width="9.140625" style="2"/>
    <col min="12015" max="12015" width="75.85546875" style="2" customWidth="1"/>
    <col min="12016" max="12017" width="7.7109375" style="2" customWidth="1"/>
    <col min="12018" max="12018" width="9.7109375" style="2" customWidth="1"/>
    <col min="12019" max="12019" width="7.7109375" style="2" customWidth="1"/>
    <col min="12020" max="12023" width="0" style="2" hidden="1" customWidth="1"/>
    <col min="12024" max="12024" width="14.28515625" style="2" customWidth="1"/>
    <col min="12025" max="12030" width="0" style="2" hidden="1" customWidth="1"/>
    <col min="12031" max="12031" width="10.140625" style="2" bestFit="1" customWidth="1"/>
    <col min="12032" max="12270" width="9.140625" style="2"/>
    <col min="12271" max="12271" width="75.85546875" style="2" customWidth="1"/>
    <col min="12272" max="12273" width="7.7109375" style="2" customWidth="1"/>
    <col min="12274" max="12274" width="9.7109375" style="2" customWidth="1"/>
    <col min="12275" max="12275" width="7.7109375" style="2" customWidth="1"/>
    <col min="12276" max="12279" width="0" style="2" hidden="1" customWidth="1"/>
    <col min="12280" max="12280" width="14.28515625" style="2" customWidth="1"/>
    <col min="12281" max="12286" width="0" style="2" hidden="1" customWidth="1"/>
    <col min="12287" max="12287" width="10.140625" style="2" bestFit="1" customWidth="1"/>
    <col min="12288" max="12526" width="9.140625" style="2"/>
    <col min="12527" max="12527" width="75.85546875" style="2" customWidth="1"/>
    <col min="12528" max="12529" width="7.7109375" style="2" customWidth="1"/>
    <col min="12530" max="12530" width="9.7109375" style="2" customWidth="1"/>
    <col min="12531" max="12531" width="7.7109375" style="2" customWidth="1"/>
    <col min="12532" max="12535" width="0" style="2" hidden="1" customWidth="1"/>
    <col min="12536" max="12536" width="14.28515625" style="2" customWidth="1"/>
    <col min="12537" max="12542" width="0" style="2" hidden="1" customWidth="1"/>
    <col min="12543" max="12543" width="10.140625" style="2" bestFit="1" customWidth="1"/>
    <col min="12544" max="12782" width="9.140625" style="2"/>
    <col min="12783" max="12783" width="75.85546875" style="2" customWidth="1"/>
    <col min="12784" max="12785" width="7.7109375" style="2" customWidth="1"/>
    <col min="12786" max="12786" width="9.7109375" style="2" customWidth="1"/>
    <col min="12787" max="12787" width="7.7109375" style="2" customWidth="1"/>
    <col min="12788" max="12791" width="0" style="2" hidden="1" customWidth="1"/>
    <col min="12792" max="12792" width="14.28515625" style="2" customWidth="1"/>
    <col min="12793" max="12798" width="0" style="2" hidden="1" customWidth="1"/>
    <col min="12799" max="12799" width="10.140625" style="2" bestFit="1" customWidth="1"/>
    <col min="12800" max="13038" width="9.140625" style="2"/>
    <col min="13039" max="13039" width="75.85546875" style="2" customWidth="1"/>
    <col min="13040" max="13041" width="7.7109375" style="2" customWidth="1"/>
    <col min="13042" max="13042" width="9.7109375" style="2" customWidth="1"/>
    <col min="13043" max="13043" width="7.7109375" style="2" customWidth="1"/>
    <col min="13044" max="13047" width="0" style="2" hidden="1" customWidth="1"/>
    <col min="13048" max="13048" width="14.28515625" style="2" customWidth="1"/>
    <col min="13049" max="13054" width="0" style="2" hidden="1" customWidth="1"/>
    <col min="13055" max="13055" width="10.140625" style="2" bestFit="1" customWidth="1"/>
    <col min="13056" max="13294" width="9.140625" style="2"/>
    <col min="13295" max="13295" width="75.85546875" style="2" customWidth="1"/>
    <col min="13296" max="13297" width="7.7109375" style="2" customWidth="1"/>
    <col min="13298" max="13298" width="9.7109375" style="2" customWidth="1"/>
    <col min="13299" max="13299" width="7.7109375" style="2" customWidth="1"/>
    <col min="13300" max="13303" width="0" style="2" hidden="1" customWidth="1"/>
    <col min="13304" max="13304" width="14.28515625" style="2" customWidth="1"/>
    <col min="13305" max="13310" width="0" style="2" hidden="1" customWidth="1"/>
    <col min="13311" max="13311" width="10.140625" style="2" bestFit="1" customWidth="1"/>
    <col min="13312" max="13550" width="9.140625" style="2"/>
    <col min="13551" max="13551" width="75.85546875" style="2" customWidth="1"/>
    <col min="13552" max="13553" width="7.7109375" style="2" customWidth="1"/>
    <col min="13554" max="13554" width="9.7109375" style="2" customWidth="1"/>
    <col min="13555" max="13555" width="7.7109375" style="2" customWidth="1"/>
    <col min="13556" max="13559" width="0" style="2" hidden="1" customWidth="1"/>
    <col min="13560" max="13560" width="14.28515625" style="2" customWidth="1"/>
    <col min="13561" max="13566" width="0" style="2" hidden="1" customWidth="1"/>
    <col min="13567" max="13567" width="10.140625" style="2" bestFit="1" customWidth="1"/>
    <col min="13568" max="13806" width="9.140625" style="2"/>
    <col min="13807" max="13807" width="75.85546875" style="2" customWidth="1"/>
    <col min="13808" max="13809" width="7.7109375" style="2" customWidth="1"/>
    <col min="13810" max="13810" width="9.7109375" style="2" customWidth="1"/>
    <col min="13811" max="13811" width="7.7109375" style="2" customWidth="1"/>
    <col min="13812" max="13815" width="0" style="2" hidden="1" customWidth="1"/>
    <col min="13816" max="13816" width="14.28515625" style="2" customWidth="1"/>
    <col min="13817" max="13822" width="0" style="2" hidden="1" customWidth="1"/>
    <col min="13823" max="13823" width="10.140625" style="2" bestFit="1" customWidth="1"/>
    <col min="13824" max="14062" width="9.140625" style="2"/>
    <col min="14063" max="14063" width="75.85546875" style="2" customWidth="1"/>
    <col min="14064" max="14065" width="7.7109375" style="2" customWidth="1"/>
    <col min="14066" max="14066" width="9.7109375" style="2" customWidth="1"/>
    <col min="14067" max="14067" width="7.7109375" style="2" customWidth="1"/>
    <col min="14068" max="14071" width="0" style="2" hidden="1" customWidth="1"/>
    <col min="14072" max="14072" width="14.28515625" style="2" customWidth="1"/>
    <col min="14073" max="14078" width="0" style="2" hidden="1" customWidth="1"/>
    <col min="14079" max="14079" width="10.140625" style="2" bestFit="1" customWidth="1"/>
    <col min="14080" max="14318" width="9.140625" style="2"/>
    <col min="14319" max="14319" width="75.85546875" style="2" customWidth="1"/>
    <col min="14320" max="14321" width="7.7109375" style="2" customWidth="1"/>
    <col min="14322" max="14322" width="9.7109375" style="2" customWidth="1"/>
    <col min="14323" max="14323" width="7.7109375" style="2" customWidth="1"/>
    <col min="14324" max="14327" width="0" style="2" hidden="1" customWidth="1"/>
    <col min="14328" max="14328" width="14.28515625" style="2" customWidth="1"/>
    <col min="14329" max="14334" width="0" style="2" hidden="1" customWidth="1"/>
    <col min="14335" max="14335" width="10.140625" style="2" bestFit="1" customWidth="1"/>
    <col min="14336" max="14574" width="9.140625" style="2"/>
    <col min="14575" max="14575" width="75.85546875" style="2" customWidth="1"/>
    <col min="14576" max="14577" width="7.7109375" style="2" customWidth="1"/>
    <col min="14578" max="14578" width="9.7109375" style="2" customWidth="1"/>
    <col min="14579" max="14579" width="7.7109375" style="2" customWidth="1"/>
    <col min="14580" max="14583" width="0" style="2" hidden="1" customWidth="1"/>
    <col min="14584" max="14584" width="14.28515625" style="2" customWidth="1"/>
    <col min="14585" max="14590" width="0" style="2" hidden="1" customWidth="1"/>
    <col min="14591" max="14591" width="10.140625" style="2" bestFit="1" customWidth="1"/>
    <col min="14592" max="14830" width="9.140625" style="2"/>
    <col min="14831" max="14831" width="75.85546875" style="2" customWidth="1"/>
    <col min="14832" max="14833" width="7.7109375" style="2" customWidth="1"/>
    <col min="14834" max="14834" width="9.7109375" style="2" customWidth="1"/>
    <col min="14835" max="14835" width="7.7109375" style="2" customWidth="1"/>
    <col min="14836" max="14839" width="0" style="2" hidden="1" customWidth="1"/>
    <col min="14840" max="14840" width="14.28515625" style="2" customWidth="1"/>
    <col min="14841" max="14846" width="0" style="2" hidden="1" customWidth="1"/>
    <col min="14847" max="14847" width="10.140625" style="2" bestFit="1" customWidth="1"/>
    <col min="14848" max="15086" width="9.140625" style="2"/>
    <col min="15087" max="15087" width="75.85546875" style="2" customWidth="1"/>
    <col min="15088" max="15089" width="7.7109375" style="2" customWidth="1"/>
    <col min="15090" max="15090" width="9.7109375" style="2" customWidth="1"/>
    <col min="15091" max="15091" width="7.7109375" style="2" customWidth="1"/>
    <col min="15092" max="15095" width="0" style="2" hidden="1" customWidth="1"/>
    <col min="15096" max="15096" width="14.28515625" style="2" customWidth="1"/>
    <col min="15097" max="15102" width="0" style="2" hidden="1" customWidth="1"/>
    <col min="15103" max="15103" width="10.140625" style="2" bestFit="1" customWidth="1"/>
    <col min="15104" max="15342" width="9.140625" style="2"/>
    <col min="15343" max="15343" width="75.85546875" style="2" customWidth="1"/>
    <col min="15344" max="15345" width="7.7109375" style="2" customWidth="1"/>
    <col min="15346" max="15346" width="9.7109375" style="2" customWidth="1"/>
    <col min="15347" max="15347" width="7.7109375" style="2" customWidth="1"/>
    <col min="15348" max="15351" width="0" style="2" hidden="1" customWidth="1"/>
    <col min="15352" max="15352" width="14.28515625" style="2" customWidth="1"/>
    <col min="15353" max="15358" width="0" style="2" hidden="1" customWidth="1"/>
    <col min="15359" max="15359" width="10.140625" style="2" bestFit="1" customWidth="1"/>
    <col min="15360" max="15598" width="9.140625" style="2"/>
    <col min="15599" max="15599" width="75.85546875" style="2" customWidth="1"/>
    <col min="15600" max="15601" width="7.7109375" style="2" customWidth="1"/>
    <col min="15602" max="15602" width="9.7109375" style="2" customWidth="1"/>
    <col min="15603" max="15603" width="7.7109375" style="2" customWidth="1"/>
    <col min="15604" max="15607" width="0" style="2" hidden="1" customWidth="1"/>
    <col min="15608" max="15608" width="14.28515625" style="2" customWidth="1"/>
    <col min="15609" max="15614" width="0" style="2" hidden="1" customWidth="1"/>
    <col min="15615" max="15615" width="10.140625" style="2" bestFit="1" customWidth="1"/>
    <col min="15616" max="15854" width="9.140625" style="2"/>
    <col min="15855" max="15855" width="75.85546875" style="2" customWidth="1"/>
    <col min="15856" max="15857" width="7.7109375" style="2" customWidth="1"/>
    <col min="15858" max="15858" width="9.7109375" style="2" customWidth="1"/>
    <col min="15859" max="15859" width="7.7109375" style="2" customWidth="1"/>
    <col min="15860" max="15863" width="0" style="2" hidden="1" customWidth="1"/>
    <col min="15864" max="15864" width="14.28515625" style="2" customWidth="1"/>
    <col min="15865" max="15870" width="0" style="2" hidden="1" customWidth="1"/>
    <col min="15871" max="15871" width="10.140625" style="2" bestFit="1" customWidth="1"/>
    <col min="15872" max="16110" width="9.140625" style="2"/>
    <col min="16111" max="16111" width="75.85546875" style="2" customWidth="1"/>
    <col min="16112" max="16113" width="7.7109375" style="2" customWidth="1"/>
    <col min="16114" max="16114" width="9.7109375" style="2" customWidth="1"/>
    <col min="16115" max="16115" width="7.7109375" style="2" customWidth="1"/>
    <col min="16116" max="16119" width="0" style="2" hidden="1" customWidth="1"/>
    <col min="16120" max="16120" width="14.28515625" style="2" customWidth="1"/>
    <col min="16121" max="16126" width="0" style="2" hidden="1" customWidth="1"/>
    <col min="16127" max="16127" width="10.140625" style="2" bestFit="1" customWidth="1"/>
    <col min="16128" max="16384" width="9.140625" style="2"/>
  </cols>
  <sheetData>
    <row r="1" spans="1:8" x14ac:dyDescent="0.3">
      <c r="F1" s="77" t="s">
        <v>255</v>
      </c>
    </row>
    <row r="2" spans="1:8" x14ac:dyDescent="0.3">
      <c r="F2" s="77" t="s">
        <v>332</v>
      </c>
    </row>
    <row r="3" spans="1:8" x14ac:dyDescent="0.3">
      <c r="F3" s="77" t="s">
        <v>533</v>
      </c>
    </row>
    <row r="4" spans="1:8" x14ac:dyDescent="0.3">
      <c r="F4" s="77"/>
    </row>
    <row r="5" spans="1:8" s="1" customFormat="1" x14ac:dyDescent="0.3">
      <c r="A5" s="215" t="s">
        <v>242</v>
      </c>
      <c r="B5" s="215"/>
      <c r="C5" s="215"/>
      <c r="D5" s="215"/>
      <c r="E5" s="215"/>
      <c r="F5" s="215"/>
      <c r="G5" s="72"/>
      <c r="H5" s="72"/>
    </row>
    <row r="6" spans="1:8" s="1" customFormat="1" x14ac:dyDescent="0.3">
      <c r="A6" s="214" t="s">
        <v>536</v>
      </c>
      <c r="B6" s="214"/>
      <c r="C6" s="214"/>
      <c r="D6" s="214"/>
      <c r="E6" s="214"/>
      <c r="F6" s="214"/>
      <c r="G6" s="72"/>
      <c r="H6" s="72"/>
    </row>
    <row r="7" spans="1:8" s="1" customFormat="1" x14ac:dyDescent="0.3">
      <c r="A7" s="214" t="s">
        <v>535</v>
      </c>
      <c r="B7" s="214"/>
      <c r="C7" s="214"/>
      <c r="D7" s="214"/>
      <c r="E7" s="214"/>
      <c r="F7" s="214"/>
      <c r="G7" s="72"/>
      <c r="H7" s="72"/>
    </row>
    <row r="8" spans="1:8" s="1" customFormat="1" x14ac:dyDescent="0.3">
      <c r="A8" s="40"/>
      <c r="B8" s="168"/>
      <c r="C8" s="168"/>
      <c r="D8" s="168"/>
      <c r="E8" s="168"/>
      <c r="F8" s="41" t="s">
        <v>434</v>
      </c>
      <c r="G8" s="72"/>
      <c r="H8" s="72"/>
    </row>
    <row r="9" spans="1:8" ht="37.5" x14ac:dyDescent="0.25">
      <c r="A9" s="43" t="s">
        <v>0</v>
      </c>
      <c r="B9" s="43" t="s">
        <v>1</v>
      </c>
      <c r="C9" s="43" t="s">
        <v>2</v>
      </c>
      <c r="D9" s="43" t="s">
        <v>3</v>
      </c>
      <c r="E9" s="43" t="s">
        <v>4</v>
      </c>
      <c r="F9" s="175" t="s">
        <v>532</v>
      </c>
    </row>
    <row r="10" spans="1:8" s="3" customFormat="1" ht="37.5" x14ac:dyDescent="0.25">
      <c r="A10" s="46" t="s">
        <v>590</v>
      </c>
      <c r="B10" s="45" t="s">
        <v>596</v>
      </c>
      <c r="C10" s="45" t="s">
        <v>5</v>
      </c>
      <c r="D10" s="45" t="s">
        <v>127</v>
      </c>
      <c r="E10" s="45" t="s">
        <v>6</v>
      </c>
      <c r="F10" s="89">
        <f>F11</f>
        <v>7141861</v>
      </c>
      <c r="G10" s="9"/>
      <c r="H10" s="9"/>
    </row>
    <row r="11" spans="1:8" outlineLevel="1" x14ac:dyDescent="0.25">
      <c r="A11" s="46" t="s">
        <v>7</v>
      </c>
      <c r="B11" s="47" t="s">
        <v>596</v>
      </c>
      <c r="C11" s="47" t="s">
        <v>8</v>
      </c>
      <c r="D11" s="47" t="s">
        <v>127</v>
      </c>
      <c r="E11" s="47" t="s">
        <v>6</v>
      </c>
      <c r="F11" s="85">
        <f t="shared" ref="F11" si="0">F12+F21</f>
        <v>7141861</v>
      </c>
    </row>
    <row r="12" spans="1:8" ht="39" customHeight="1" outlineLevel="2" x14ac:dyDescent="0.25">
      <c r="A12" s="46" t="s">
        <v>9</v>
      </c>
      <c r="B12" s="47" t="s">
        <v>596</v>
      </c>
      <c r="C12" s="47" t="s">
        <v>10</v>
      </c>
      <c r="D12" s="47" t="s">
        <v>127</v>
      </c>
      <c r="E12" s="47" t="s">
        <v>6</v>
      </c>
      <c r="F12" s="85">
        <f t="shared" ref="F12:F13" si="1">F13</f>
        <v>6651546</v>
      </c>
    </row>
    <row r="13" spans="1:8" ht="37.5" outlineLevel="4" x14ac:dyDescent="0.25">
      <c r="A13" s="46" t="s">
        <v>133</v>
      </c>
      <c r="B13" s="47" t="s">
        <v>596</v>
      </c>
      <c r="C13" s="47" t="s">
        <v>10</v>
      </c>
      <c r="D13" s="47" t="s">
        <v>128</v>
      </c>
      <c r="E13" s="47" t="s">
        <v>6</v>
      </c>
      <c r="F13" s="85">
        <f t="shared" si="1"/>
        <v>6651546</v>
      </c>
    </row>
    <row r="14" spans="1:8" ht="56.25" outlineLevel="5" x14ac:dyDescent="0.25">
      <c r="A14" s="46" t="s">
        <v>591</v>
      </c>
      <c r="B14" s="47" t="s">
        <v>596</v>
      </c>
      <c r="C14" s="47" t="s">
        <v>10</v>
      </c>
      <c r="D14" s="47" t="s">
        <v>592</v>
      </c>
      <c r="E14" s="47" t="s">
        <v>6</v>
      </c>
      <c r="F14" s="85">
        <f t="shared" ref="F14" si="2">F15+F17+F19</f>
        <v>6651546</v>
      </c>
    </row>
    <row r="15" spans="1:8" ht="76.5" customHeight="1" outlineLevel="6" x14ac:dyDescent="0.25">
      <c r="A15" s="46" t="s">
        <v>11</v>
      </c>
      <c r="B15" s="47" t="s">
        <v>596</v>
      </c>
      <c r="C15" s="47" t="s">
        <v>10</v>
      </c>
      <c r="D15" s="47" t="s">
        <v>592</v>
      </c>
      <c r="E15" s="47" t="s">
        <v>12</v>
      </c>
      <c r="F15" s="85">
        <f t="shared" ref="F15" si="3">F16</f>
        <v>6247213</v>
      </c>
    </row>
    <row r="16" spans="1:8" ht="37.5" outlineLevel="7" x14ac:dyDescent="0.25">
      <c r="A16" s="46" t="s">
        <v>13</v>
      </c>
      <c r="B16" s="47" t="s">
        <v>596</v>
      </c>
      <c r="C16" s="47" t="s">
        <v>10</v>
      </c>
      <c r="D16" s="47" t="s">
        <v>592</v>
      </c>
      <c r="E16" s="47" t="s">
        <v>14</v>
      </c>
      <c r="F16" s="86">
        <v>6247213</v>
      </c>
    </row>
    <row r="17" spans="1:8" ht="37.5" outlineLevel="6" x14ac:dyDescent="0.25">
      <c r="A17" s="46" t="s">
        <v>15</v>
      </c>
      <c r="B17" s="47" t="s">
        <v>596</v>
      </c>
      <c r="C17" s="47" t="s">
        <v>10</v>
      </c>
      <c r="D17" s="47" t="s">
        <v>592</v>
      </c>
      <c r="E17" s="47" t="s">
        <v>16</v>
      </c>
      <c r="F17" s="85">
        <f t="shared" ref="F17" si="4">F18</f>
        <v>403333</v>
      </c>
    </row>
    <row r="18" spans="1:8" ht="20.25" customHeight="1" outlineLevel="7" x14ac:dyDescent="0.25">
      <c r="A18" s="46" t="s">
        <v>17</v>
      </c>
      <c r="B18" s="47" t="s">
        <v>596</v>
      </c>
      <c r="C18" s="47" t="s">
        <v>10</v>
      </c>
      <c r="D18" s="47" t="s">
        <v>592</v>
      </c>
      <c r="E18" s="47" t="s">
        <v>18</v>
      </c>
      <c r="F18" s="83">
        <v>403333</v>
      </c>
    </row>
    <row r="19" spans="1:8" outlineLevel="6" x14ac:dyDescent="0.25">
      <c r="A19" s="46" t="s">
        <v>19</v>
      </c>
      <c r="B19" s="47" t="s">
        <v>596</v>
      </c>
      <c r="C19" s="47" t="s">
        <v>10</v>
      </c>
      <c r="D19" s="47" t="s">
        <v>592</v>
      </c>
      <c r="E19" s="47" t="s">
        <v>20</v>
      </c>
      <c r="F19" s="85">
        <f t="shared" ref="F19" si="5">F20</f>
        <v>1000</v>
      </c>
    </row>
    <row r="20" spans="1:8" outlineLevel="7" x14ac:dyDescent="0.25">
      <c r="A20" s="46" t="s">
        <v>21</v>
      </c>
      <c r="B20" s="47" t="s">
        <v>596</v>
      </c>
      <c r="C20" s="47" t="s">
        <v>10</v>
      </c>
      <c r="D20" s="47" t="s">
        <v>592</v>
      </c>
      <c r="E20" s="47" t="s">
        <v>22</v>
      </c>
      <c r="F20" s="83">
        <v>1000</v>
      </c>
    </row>
    <row r="21" spans="1:8" outlineLevel="2" x14ac:dyDescent="0.25">
      <c r="A21" s="46" t="s">
        <v>23</v>
      </c>
      <c r="B21" s="47" t="s">
        <v>596</v>
      </c>
      <c r="C21" s="47" t="s">
        <v>24</v>
      </c>
      <c r="D21" s="47" t="s">
        <v>127</v>
      </c>
      <c r="E21" s="47" t="s">
        <v>6</v>
      </c>
      <c r="F21" s="85">
        <f>F22+F27</f>
        <v>490315</v>
      </c>
    </row>
    <row r="22" spans="1:8" s="74" customFormat="1" ht="39.75" customHeight="1" outlineLevel="3" x14ac:dyDescent="0.25">
      <c r="A22" s="79" t="s">
        <v>458</v>
      </c>
      <c r="B22" s="47" t="s">
        <v>596</v>
      </c>
      <c r="C22" s="62" t="s">
        <v>24</v>
      </c>
      <c r="D22" s="62" t="s">
        <v>129</v>
      </c>
      <c r="E22" s="62" t="s">
        <v>6</v>
      </c>
      <c r="F22" s="87">
        <f t="shared" ref="F22:F25" si="6">F23</f>
        <v>31000</v>
      </c>
      <c r="G22" s="75"/>
      <c r="H22" s="75"/>
    </row>
    <row r="23" spans="1:8" ht="39" customHeight="1" outlineLevel="4" x14ac:dyDescent="0.25">
      <c r="A23" s="46" t="s">
        <v>334</v>
      </c>
      <c r="B23" s="47" t="s">
        <v>596</v>
      </c>
      <c r="C23" s="47" t="s">
        <v>24</v>
      </c>
      <c r="D23" s="47" t="s">
        <v>335</v>
      </c>
      <c r="E23" s="47" t="s">
        <v>6</v>
      </c>
      <c r="F23" s="85">
        <f t="shared" si="6"/>
        <v>31000</v>
      </c>
    </row>
    <row r="24" spans="1:8" outlineLevel="5" x14ac:dyDescent="0.25">
      <c r="A24" s="80" t="s">
        <v>343</v>
      </c>
      <c r="B24" s="47" t="s">
        <v>596</v>
      </c>
      <c r="C24" s="47" t="s">
        <v>24</v>
      </c>
      <c r="D24" s="47" t="s">
        <v>336</v>
      </c>
      <c r="E24" s="47" t="s">
        <v>6</v>
      </c>
      <c r="F24" s="85">
        <f t="shared" si="6"/>
        <v>31000</v>
      </c>
    </row>
    <row r="25" spans="1:8" ht="37.5" outlineLevel="6" x14ac:dyDescent="0.25">
      <c r="A25" s="46" t="s">
        <v>15</v>
      </c>
      <c r="B25" s="47" t="s">
        <v>596</v>
      </c>
      <c r="C25" s="47" t="s">
        <v>24</v>
      </c>
      <c r="D25" s="47" t="s">
        <v>336</v>
      </c>
      <c r="E25" s="47" t="s">
        <v>16</v>
      </c>
      <c r="F25" s="85">
        <f t="shared" si="6"/>
        <v>31000</v>
      </c>
    </row>
    <row r="26" spans="1:8" ht="19.5" customHeight="1" outlineLevel="7" x14ac:dyDescent="0.25">
      <c r="A26" s="46" t="s">
        <v>17</v>
      </c>
      <c r="B26" s="47" t="s">
        <v>596</v>
      </c>
      <c r="C26" s="47" t="s">
        <v>24</v>
      </c>
      <c r="D26" s="47" t="s">
        <v>336</v>
      </c>
      <c r="E26" s="47" t="s">
        <v>18</v>
      </c>
      <c r="F26" s="85">
        <v>31000</v>
      </c>
    </row>
    <row r="27" spans="1:8" s="74" customFormat="1" ht="36.75" customHeight="1" outlineLevel="7" x14ac:dyDescent="0.25">
      <c r="A27" s="73" t="s">
        <v>467</v>
      </c>
      <c r="B27" s="47" t="s">
        <v>596</v>
      </c>
      <c r="C27" s="47" t="s">
        <v>24</v>
      </c>
      <c r="D27" s="62" t="s">
        <v>337</v>
      </c>
      <c r="E27" s="62" t="s">
        <v>6</v>
      </c>
      <c r="F27" s="88">
        <f t="shared" ref="F27:F30" si="7">F28</f>
        <v>459315</v>
      </c>
      <c r="G27" s="75"/>
      <c r="H27" s="75"/>
    </row>
    <row r="28" spans="1:8" ht="37.5" outlineLevel="7" x14ac:dyDescent="0.25">
      <c r="A28" s="81" t="s">
        <v>338</v>
      </c>
      <c r="B28" s="47" t="s">
        <v>596</v>
      </c>
      <c r="C28" s="47" t="s">
        <v>24</v>
      </c>
      <c r="D28" s="47" t="s">
        <v>339</v>
      </c>
      <c r="E28" s="47" t="s">
        <v>6</v>
      </c>
      <c r="F28" s="83">
        <f t="shared" si="7"/>
        <v>459315</v>
      </c>
    </row>
    <row r="29" spans="1:8" ht="39.75" customHeight="1" outlineLevel="5" x14ac:dyDescent="0.25">
      <c r="A29" s="46" t="s">
        <v>25</v>
      </c>
      <c r="B29" s="47" t="s">
        <v>596</v>
      </c>
      <c r="C29" s="47" t="s">
        <v>24</v>
      </c>
      <c r="D29" s="47" t="s">
        <v>351</v>
      </c>
      <c r="E29" s="47" t="s">
        <v>6</v>
      </c>
      <c r="F29" s="85">
        <f t="shared" si="7"/>
        <v>459315</v>
      </c>
    </row>
    <row r="30" spans="1:8" ht="37.5" outlineLevel="6" x14ac:dyDescent="0.25">
      <c r="A30" s="46" t="s">
        <v>15</v>
      </c>
      <c r="B30" s="47" t="s">
        <v>596</v>
      </c>
      <c r="C30" s="47" t="s">
        <v>24</v>
      </c>
      <c r="D30" s="47" t="s">
        <v>351</v>
      </c>
      <c r="E30" s="47" t="s">
        <v>16</v>
      </c>
      <c r="F30" s="85">
        <f t="shared" si="7"/>
        <v>459315</v>
      </c>
    </row>
    <row r="31" spans="1:8" ht="21" customHeight="1" outlineLevel="7" x14ac:dyDescent="0.25">
      <c r="A31" s="46" t="s">
        <v>17</v>
      </c>
      <c r="B31" s="47" t="s">
        <v>596</v>
      </c>
      <c r="C31" s="47" t="s">
        <v>24</v>
      </c>
      <c r="D31" s="47" t="s">
        <v>351</v>
      </c>
      <c r="E31" s="47" t="s">
        <v>18</v>
      </c>
      <c r="F31" s="83">
        <v>459315</v>
      </c>
    </row>
    <row r="32" spans="1:8" s="3" customFormat="1" ht="37.5" x14ac:dyDescent="0.25">
      <c r="A32" s="46" t="s">
        <v>618</v>
      </c>
      <c r="B32" s="45" t="s">
        <v>597</v>
      </c>
      <c r="C32" s="45" t="s">
        <v>5</v>
      </c>
      <c r="D32" s="45" t="s">
        <v>127</v>
      </c>
      <c r="E32" s="45" t="s">
        <v>6</v>
      </c>
      <c r="F32" s="89">
        <f>F33+F132+F139+F185+F262+F278+F289+F313+F370+F349+F150</f>
        <v>390770363.55000001</v>
      </c>
      <c r="G32" s="198">
        <f>F36+F41+F54+F60+F63+F67+F76+F81+F84+F89+F95+F100+F142+F147+F166+F172+F178+F182+F189+F200+F203+F206+F209+F212+F222+F225+F230+F233+F236+F250+F259+F266+F270+F274+F282+F286+F293+F299+F303+F309+F316+F322+F327+F331+F353+F362+F367+F374</f>
        <v>162573925.71000004</v>
      </c>
      <c r="H32" s="198" t="s">
        <v>642</v>
      </c>
    </row>
    <row r="33" spans="1:8" s="74" customFormat="1" outlineLevel="1" x14ac:dyDescent="0.25">
      <c r="A33" s="79" t="s">
        <v>7</v>
      </c>
      <c r="B33" s="62" t="s">
        <v>597</v>
      </c>
      <c r="C33" s="62" t="s">
        <v>8</v>
      </c>
      <c r="D33" s="62" t="s">
        <v>127</v>
      </c>
      <c r="E33" s="62" t="s">
        <v>6</v>
      </c>
      <c r="F33" s="87">
        <f>F34+F39+F46+F52+F57</f>
        <v>90346353.680000007</v>
      </c>
      <c r="G33" s="75"/>
      <c r="H33" s="75"/>
    </row>
    <row r="34" spans="1:8" ht="37.5" outlineLevel="2" x14ac:dyDescent="0.25">
      <c r="A34" s="46" t="s">
        <v>29</v>
      </c>
      <c r="B34" s="47" t="s">
        <v>597</v>
      </c>
      <c r="C34" s="47" t="s">
        <v>30</v>
      </c>
      <c r="D34" s="47" t="s">
        <v>127</v>
      </c>
      <c r="E34" s="47" t="s">
        <v>6</v>
      </c>
      <c r="F34" s="85">
        <f>F35</f>
        <v>2463500</v>
      </c>
    </row>
    <row r="35" spans="1:8" ht="37.5" outlineLevel="3" x14ac:dyDescent="0.25">
      <c r="A35" s="46" t="s">
        <v>133</v>
      </c>
      <c r="B35" s="47" t="s">
        <v>597</v>
      </c>
      <c r="C35" s="47" t="s">
        <v>30</v>
      </c>
      <c r="D35" s="47" t="s">
        <v>128</v>
      </c>
      <c r="E35" s="47" t="s">
        <v>6</v>
      </c>
      <c r="F35" s="85">
        <f>F36</f>
        <v>2463500</v>
      </c>
    </row>
    <row r="36" spans="1:8" outlineLevel="5" x14ac:dyDescent="0.25">
      <c r="A36" s="46" t="s">
        <v>593</v>
      </c>
      <c r="B36" s="47" t="s">
        <v>597</v>
      </c>
      <c r="C36" s="47" t="s">
        <v>30</v>
      </c>
      <c r="D36" s="47" t="s">
        <v>594</v>
      </c>
      <c r="E36" s="47" t="s">
        <v>6</v>
      </c>
      <c r="F36" s="85">
        <f t="shared" ref="F36:F37" si="8">F37</f>
        <v>2463500</v>
      </c>
    </row>
    <row r="37" spans="1:8" ht="75" outlineLevel="6" x14ac:dyDescent="0.25">
      <c r="A37" s="46" t="s">
        <v>11</v>
      </c>
      <c r="B37" s="47" t="s">
        <v>597</v>
      </c>
      <c r="C37" s="47" t="s">
        <v>30</v>
      </c>
      <c r="D37" s="47" t="s">
        <v>594</v>
      </c>
      <c r="E37" s="47" t="s">
        <v>12</v>
      </c>
      <c r="F37" s="85">
        <f t="shared" si="8"/>
        <v>2463500</v>
      </c>
    </row>
    <row r="38" spans="1:8" ht="37.5" outlineLevel="7" x14ac:dyDescent="0.25">
      <c r="A38" s="46" t="s">
        <v>13</v>
      </c>
      <c r="B38" s="47" t="s">
        <v>597</v>
      </c>
      <c r="C38" s="47" t="s">
        <v>30</v>
      </c>
      <c r="D38" s="47" t="s">
        <v>594</v>
      </c>
      <c r="E38" s="47" t="s">
        <v>14</v>
      </c>
      <c r="F38" s="85">
        <v>2463500</v>
      </c>
    </row>
    <row r="39" spans="1:8" ht="37.5" customHeight="1" outlineLevel="2" x14ac:dyDescent="0.25">
      <c r="A39" s="46" t="s">
        <v>31</v>
      </c>
      <c r="B39" s="47" t="s">
        <v>597</v>
      </c>
      <c r="C39" s="47" t="s">
        <v>32</v>
      </c>
      <c r="D39" s="47" t="s">
        <v>127</v>
      </c>
      <c r="E39" s="47" t="s">
        <v>6</v>
      </c>
      <c r="F39" s="85">
        <f>F40</f>
        <v>20575252</v>
      </c>
    </row>
    <row r="40" spans="1:8" ht="37.5" outlineLevel="3" x14ac:dyDescent="0.25">
      <c r="A40" s="46" t="s">
        <v>133</v>
      </c>
      <c r="B40" s="47" t="s">
        <v>597</v>
      </c>
      <c r="C40" s="47" t="s">
        <v>32</v>
      </c>
      <c r="D40" s="47" t="s">
        <v>128</v>
      </c>
      <c r="E40" s="47" t="s">
        <v>6</v>
      </c>
      <c r="F40" s="85">
        <f>F41</f>
        <v>20575252</v>
      </c>
    </row>
    <row r="41" spans="1:8" ht="56.25" outlineLevel="5" x14ac:dyDescent="0.25">
      <c r="A41" s="46" t="s">
        <v>591</v>
      </c>
      <c r="B41" s="47" t="s">
        <v>597</v>
      </c>
      <c r="C41" s="47" t="s">
        <v>32</v>
      </c>
      <c r="D41" s="47" t="s">
        <v>592</v>
      </c>
      <c r="E41" s="47" t="s">
        <v>6</v>
      </c>
      <c r="F41" s="85">
        <f>F42+F44</f>
        <v>20575252</v>
      </c>
    </row>
    <row r="42" spans="1:8" ht="75" outlineLevel="6" x14ac:dyDescent="0.25">
      <c r="A42" s="46" t="s">
        <v>11</v>
      </c>
      <c r="B42" s="47" t="s">
        <v>597</v>
      </c>
      <c r="C42" s="47" t="s">
        <v>32</v>
      </c>
      <c r="D42" s="47" t="s">
        <v>592</v>
      </c>
      <c r="E42" s="47" t="s">
        <v>12</v>
      </c>
      <c r="F42" s="85">
        <f t="shared" ref="F42" si="9">F43</f>
        <v>20483252</v>
      </c>
    </row>
    <row r="43" spans="1:8" ht="37.5" outlineLevel="7" x14ac:dyDescent="0.25">
      <c r="A43" s="46" t="s">
        <v>13</v>
      </c>
      <c r="B43" s="47" t="s">
        <v>597</v>
      </c>
      <c r="C43" s="47" t="s">
        <v>32</v>
      </c>
      <c r="D43" s="47" t="s">
        <v>592</v>
      </c>
      <c r="E43" s="47" t="s">
        <v>14</v>
      </c>
      <c r="F43" s="85">
        <v>20483252</v>
      </c>
    </row>
    <row r="44" spans="1:8" ht="37.5" outlineLevel="6" x14ac:dyDescent="0.25">
      <c r="A44" s="46" t="s">
        <v>15</v>
      </c>
      <c r="B44" s="47" t="s">
        <v>597</v>
      </c>
      <c r="C44" s="47" t="s">
        <v>32</v>
      </c>
      <c r="D44" s="47" t="s">
        <v>592</v>
      </c>
      <c r="E44" s="47" t="s">
        <v>16</v>
      </c>
      <c r="F44" s="85">
        <f t="shared" ref="F44" si="10">F45</f>
        <v>92000</v>
      </c>
    </row>
    <row r="45" spans="1:8" ht="21" customHeight="1" outlineLevel="7" x14ac:dyDescent="0.25">
      <c r="A45" s="46" t="s">
        <v>17</v>
      </c>
      <c r="B45" s="47" t="s">
        <v>597</v>
      </c>
      <c r="C45" s="47" t="s">
        <v>32</v>
      </c>
      <c r="D45" s="47" t="s">
        <v>592</v>
      </c>
      <c r="E45" s="47" t="s">
        <v>18</v>
      </c>
      <c r="F45" s="85">
        <v>92000</v>
      </c>
    </row>
    <row r="46" spans="1:8" outlineLevel="7" x14ac:dyDescent="0.25">
      <c r="A46" s="46" t="s">
        <v>263</v>
      </c>
      <c r="B46" s="47" t="s">
        <v>597</v>
      </c>
      <c r="C46" s="47" t="s">
        <v>264</v>
      </c>
      <c r="D46" s="47" t="s">
        <v>127</v>
      </c>
      <c r="E46" s="47" t="s">
        <v>6</v>
      </c>
      <c r="F46" s="83">
        <f>F47</f>
        <v>32752.48</v>
      </c>
    </row>
    <row r="47" spans="1:8" ht="37.5" outlineLevel="7" x14ac:dyDescent="0.25">
      <c r="A47" s="46" t="s">
        <v>133</v>
      </c>
      <c r="B47" s="47" t="s">
        <v>597</v>
      </c>
      <c r="C47" s="47" t="s">
        <v>264</v>
      </c>
      <c r="D47" s="47" t="s">
        <v>128</v>
      </c>
      <c r="E47" s="47" t="s">
        <v>6</v>
      </c>
      <c r="F47" s="83">
        <f t="shared" ref="F47" si="11">F49</f>
        <v>32752.48</v>
      </c>
    </row>
    <row r="48" spans="1:8" outlineLevel="7" x14ac:dyDescent="0.25">
      <c r="A48" s="46" t="s">
        <v>293</v>
      </c>
      <c r="B48" s="47" t="s">
        <v>597</v>
      </c>
      <c r="C48" s="47" t="s">
        <v>264</v>
      </c>
      <c r="D48" s="47" t="s">
        <v>292</v>
      </c>
      <c r="E48" s="47" t="s">
        <v>6</v>
      </c>
      <c r="F48" s="83">
        <f t="shared" ref="F48:F50" si="12">F49</f>
        <v>32752.48</v>
      </c>
    </row>
    <row r="49" spans="1:8" ht="95.25" customHeight="1" outlineLevel="7" x14ac:dyDescent="0.25">
      <c r="A49" s="46" t="s">
        <v>444</v>
      </c>
      <c r="B49" s="47" t="s">
        <v>597</v>
      </c>
      <c r="C49" s="47" t="s">
        <v>264</v>
      </c>
      <c r="D49" s="47" t="s">
        <v>301</v>
      </c>
      <c r="E49" s="47" t="s">
        <v>6</v>
      </c>
      <c r="F49" s="83">
        <f t="shared" si="12"/>
        <v>32752.48</v>
      </c>
    </row>
    <row r="50" spans="1:8" ht="37.5" outlineLevel="7" x14ac:dyDescent="0.25">
      <c r="A50" s="46" t="s">
        <v>15</v>
      </c>
      <c r="B50" s="47" t="s">
        <v>597</v>
      </c>
      <c r="C50" s="47" t="s">
        <v>264</v>
      </c>
      <c r="D50" s="47" t="s">
        <v>301</v>
      </c>
      <c r="E50" s="47" t="s">
        <v>16</v>
      </c>
      <c r="F50" s="83">
        <f t="shared" si="12"/>
        <v>32752.48</v>
      </c>
    </row>
    <row r="51" spans="1:8" ht="19.5" customHeight="1" outlineLevel="7" x14ac:dyDescent="0.25">
      <c r="A51" s="46" t="s">
        <v>17</v>
      </c>
      <c r="B51" s="47" t="s">
        <v>597</v>
      </c>
      <c r="C51" s="47" t="s">
        <v>264</v>
      </c>
      <c r="D51" s="47" t="s">
        <v>301</v>
      </c>
      <c r="E51" s="47" t="s">
        <v>18</v>
      </c>
      <c r="F51" s="85">
        <v>32752.48</v>
      </c>
    </row>
    <row r="52" spans="1:8" ht="36.75" customHeight="1" outlineLevel="2" x14ac:dyDescent="0.25">
      <c r="A52" s="46" t="s">
        <v>9</v>
      </c>
      <c r="B52" s="47" t="s">
        <v>597</v>
      </c>
      <c r="C52" s="47" t="s">
        <v>10</v>
      </c>
      <c r="D52" s="47" t="s">
        <v>127</v>
      </c>
      <c r="E52" s="47" t="s">
        <v>6</v>
      </c>
      <c r="F52" s="85">
        <f>F53</f>
        <v>710242</v>
      </c>
    </row>
    <row r="53" spans="1:8" ht="37.5" outlineLevel="4" x14ac:dyDescent="0.25">
      <c r="A53" s="46" t="s">
        <v>133</v>
      </c>
      <c r="B53" s="47" t="s">
        <v>597</v>
      </c>
      <c r="C53" s="47" t="s">
        <v>10</v>
      </c>
      <c r="D53" s="47" t="s">
        <v>128</v>
      </c>
      <c r="E53" s="47" t="s">
        <v>6</v>
      </c>
      <c r="F53" s="85">
        <f t="shared" ref="F53:F55" si="13">F54</f>
        <v>710242</v>
      </c>
    </row>
    <row r="54" spans="1:8" ht="37.5" outlineLevel="5" x14ac:dyDescent="0.25">
      <c r="A54" s="46" t="s">
        <v>595</v>
      </c>
      <c r="B54" s="47" t="s">
        <v>597</v>
      </c>
      <c r="C54" s="47" t="s">
        <v>10</v>
      </c>
      <c r="D54" s="47" t="s">
        <v>638</v>
      </c>
      <c r="E54" s="47" t="s">
        <v>6</v>
      </c>
      <c r="F54" s="85">
        <f t="shared" si="13"/>
        <v>710242</v>
      </c>
    </row>
    <row r="55" spans="1:8" ht="75" outlineLevel="6" x14ac:dyDescent="0.25">
      <c r="A55" s="46" t="s">
        <v>11</v>
      </c>
      <c r="B55" s="47" t="s">
        <v>597</v>
      </c>
      <c r="C55" s="47" t="s">
        <v>10</v>
      </c>
      <c r="D55" s="47" t="s">
        <v>638</v>
      </c>
      <c r="E55" s="47" t="s">
        <v>12</v>
      </c>
      <c r="F55" s="85">
        <f t="shared" si="13"/>
        <v>710242</v>
      </c>
    </row>
    <row r="56" spans="1:8" ht="37.5" outlineLevel="7" x14ac:dyDescent="0.25">
      <c r="A56" s="46" t="s">
        <v>13</v>
      </c>
      <c r="B56" s="47" t="s">
        <v>597</v>
      </c>
      <c r="C56" s="47" t="s">
        <v>10</v>
      </c>
      <c r="D56" s="47" t="s">
        <v>638</v>
      </c>
      <c r="E56" s="47" t="s">
        <v>14</v>
      </c>
      <c r="F56" s="85">
        <v>710242</v>
      </c>
    </row>
    <row r="57" spans="1:8" outlineLevel="2" x14ac:dyDescent="0.25">
      <c r="A57" s="46" t="s">
        <v>23</v>
      </c>
      <c r="B57" s="47" t="s">
        <v>597</v>
      </c>
      <c r="C57" s="47" t="s">
        <v>24</v>
      </c>
      <c r="D57" s="47" t="s">
        <v>127</v>
      </c>
      <c r="E57" s="47" t="s">
        <v>6</v>
      </c>
      <c r="F57" s="85">
        <f>F58+F74+F87+F79+F94</f>
        <v>66564607.200000003</v>
      </c>
    </row>
    <row r="58" spans="1:8" s="74" customFormat="1" ht="37.5" customHeight="1" outlineLevel="3" x14ac:dyDescent="0.25">
      <c r="A58" s="79" t="s">
        <v>403</v>
      </c>
      <c r="B58" s="62" t="s">
        <v>597</v>
      </c>
      <c r="C58" s="62" t="s">
        <v>24</v>
      </c>
      <c r="D58" s="62" t="s">
        <v>129</v>
      </c>
      <c r="E58" s="62" t="s">
        <v>6</v>
      </c>
      <c r="F58" s="87">
        <f>F59+F66</f>
        <v>18411025</v>
      </c>
      <c r="G58" s="75"/>
      <c r="H58" s="75"/>
    </row>
    <row r="59" spans="1:8" ht="39" customHeight="1" outlineLevel="7" x14ac:dyDescent="0.25">
      <c r="A59" s="46" t="s">
        <v>215</v>
      </c>
      <c r="B59" s="47" t="s">
        <v>597</v>
      </c>
      <c r="C59" s="47" t="s">
        <v>24</v>
      </c>
      <c r="D59" s="47" t="s">
        <v>335</v>
      </c>
      <c r="E59" s="47" t="s">
        <v>6</v>
      </c>
      <c r="F59" s="83">
        <f>F60+F63</f>
        <v>262385</v>
      </c>
    </row>
    <row r="60" spans="1:8" outlineLevel="7" x14ac:dyDescent="0.25">
      <c r="A60" s="46" t="s">
        <v>343</v>
      </c>
      <c r="B60" s="47" t="s">
        <v>597</v>
      </c>
      <c r="C60" s="47" t="s">
        <v>24</v>
      </c>
      <c r="D60" s="47" t="s">
        <v>336</v>
      </c>
      <c r="E60" s="47" t="s">
        <v>6</v>
      </c>
      <c r="F60" s="83">
        <f t="shared" ref="F60:F61" si="14">F61</f>
        <v>212385</v>
      </c>
    </row>
    <row r="61" spans="1:8" ht="37.5" outlineLevel="7" x14ac:dyDescent="0.25">
      <c r="A61" s="46" t="s">
        <v>15</v>
      </c>
      <c r="B61" s="47" t="s">
        <v>597</v>
      </c>
      <c r="C61" s="47" t="s">
        <v>24</v>
      </c>
      <c r="D61" s="47" t="s">
        <v>336</v>
      </c>
      <c r="E61" s="47" t="s">
        <v>16</v>
      </c>
      <c r="F61" s="85">
        <f t="shared" si="14"/>
        <v>212385</v>
      </c>
    </row>
    <row r="62" spans="1:8" ht="21" customHeight="1" outlineLevel="7" x14ac:dyDescent="0.25">
      <c r="A62" s="46" t="s">
        <v>17</v>
      </c>
      <c r="B62" s="47" t="s">
        <v>597</v>
      </c>
      <c r="C62" s="47" t="s">
        <v>24</v>
      </c>
      <c r="D62" s="47" t="s">
        <v>336</v>
      </c>
      <c r="E62" s="47" t="s">
        <v>18</v>
      </c>
      <c r="F62" s="85">
        <v>212385</v>
      </c>
    </row>
    <row r="63" spans="1:8" outlineLevel="7" x14ac:dyDescent="0.25">
      <c r="A63" s="46" t="s">
        <v>344</v>
      </c>
      <c r="B63" s="47" t="s">
        <v>597</v>
      </c>
      <c r="C63" s="47" t="s">
        <v>24</v>
      </c>
      <c r="D63" s="47" t="s">
        <v>345</v>
      </c>
      <c r="E63" s="47" t="s">
        <v>6</v>
      </c>
      <c r="F63" s="83">
        <f t="shared" ref="F63:F64" si="15">F64</f>
        <v>50000</v>
      </c>
    </row>
    <row r="64" spans="1:8" ht="37.5" outlineLevel="7" x14ac:dyDescent="0.25">
      <c r="A64" s="46" t="s">
        <v>15</v>
      </c>
      <c r="B64" s="47" t="s">
        <v>597</v>
      </c>
      <c r="C64" s="47" t="s">
        <v>24</v>
      </c>
      <c r="D64" s="47" t="s">
        <v>345</v>
      </c>
      <c r="E64" s="47" t="s">
        <v>16</v>
      </c>
      <c r="F64" s="85">
        <f t="shared" si="15"/>
        <v>50000</v>
      </c>
    </row>
    <row r="65" spans="1:8" ht="19.5" customHeight="1" outlineLevel="7" x14ac:dyDescent="0.25">
      <c r="A65" s="46" t="s">
        <v>17</v>
      </c>
      <c r="B65" s="47" t="s">
        <v>597</v>
      </c>
      <c r="C65" s="47" t="s">
        <v>24</v>
      </c>
      <c r="D65" s="47" t="s">
        <v>345</v>
      </c>
      <c r="E65" s="47" t="s">
        <v>18</v>
      </c>
      <c r="F65" s="85">
        <v>50000</v>
      </c>
    </row>
    <row r="66" spans="1:8" ht="19.5" customHeight="1" outlineLevel="7" x14ac:dyDescent="0.25">
      <c r="A66" s="46" t="s">
        <v>217</v>
      </c>
      <c r="B66" s="47" t="s">
        <v>597</v>
      </c>
      <c r="C66" s="47" t="s">
        <v>24</v>
      </c>
      <c r="D66" s="47" t="s">
        <v>233</v>
      </c>
      <c r="E66" s="47" t="s">
        <v>6</v>
      </c>
      <c r="F66" s="83">
        <f>F67</f>
        <v>18148640</v>
      </c>
    </row>
    <row r="67" spans="1:8" ht="37.5" outlineLevel="5" x14ac:dyDescent="0.25">
      <c r="A67" s="46" t="s">
        <v>34</v>
      </c>
      <c r="B67" s="47" t="s">
        <v>597</v>
      </c>
      <c r="C67" s="47" t="s">
        <v>24</v>
      </c>
      <c r="D67" s="47" t="s">
        <v>131</v>
      </c>
      <c r="E67" s="47" t="s">
        <v>6</v>
      </c>
      <c r="F67" s="85">
        <f>F68+F70+F72</f>
        <v>18148640</v>
      </c>
    </row>
    <row r="68" spans="1:8" ht="75" outlineLevel="6" x14ac:dyDescent="0.25">
      <c r="A68" s="46" t="s">
        <v>11</v>
      </c>
      <c r="B68" s="47" t="s">
        <v>597</v>
      </c>
      <c r="C68" s="47" t="s">
        <v>24</v>
      </c>
      <c r="D68" s="47" t="s">
        <v>131</v>
      </c>
      <c r="E68" s="47" t="s">
        <v>12</v>
      </c>
      <c r="F68" s="85">
        <f t="shared" ref="F68" si="16">F69</f>
        <v>9720370</v>
      </c>
    </row>
    <row r="69" spans="1:8" outlineLevel="7" x14ac:dyDescent="0.25">
      <c r="A69" s="46" t="s">
        <v>35</v>
      </c>
      <c r="B69" s="47" t="s">
        <v>597</v>
      </c>
      <c r="C69" s="47" t="s">
        <v>24</v>
      </c>
      <c r="D69" s="47" t="s">
        <v>131</v>
      </c>
      <c r="E69" s="47" t="s">
        <v>36</v>
      </c>
      <c r="F69" s="85">
        <v>9720370</v>
      </c>
    </row>
    <row r="70" spans="1:8" ht="37.5" outlineLevel="6" x14ac:dyDescent="0.25">
      <c r="A70" s="46" t="s">
        <v>15</v>
      </c>
      <c r="B70" s="47" t="s">
        <v>597</v>
      </c>
      <c r="C70" s="47" t="s">
        <v>24</v>
      </c>
      <c r="D70" s="47" t="s">
        <v>131</v>
      </c>
      <c r="E70" s="47" t="s">
        <v>16</v>
      </c>
      <c r="F70" s="85">
        <f t="shared" ref="F70" si="17">F71</f>
        <v>7657000</v>
      </c>
    </row>
    <row r="71" spans="1:8" ht="21" customHeight="1" outlineLevel="7" x14ac:dyDescent="0.25">
      <c r="A71" s="46" t="s">
        <v>17</v>
      </c>
      <c r="B71" s="47" t="s">
        <v>597</v>
      </c>
      <c r="C71" s="47" t="s">
        <v>24</v>
      </c>
      <c r="D71" s="47" t="s">
        <v>131</v>
      </c>
      <c r="E71" s="47" t="s">
        <v>18</v>
      </c>
      <c r="F71" s="85">
        <v>7657000</v>
      </c>
    </row>
    <row r="72" spans="1:8" outlineLevel="6" x14ac:dyDescent="0.25">
      <c r="A72" s="46" t="s">
        <v>19</v>
      </c>
      <c r="B72" s="47" t="s">
        <v>597</v>
      </c>
      <c r="C72" s="47" t="s">
        <v>24</v>
      </c>
      <c r="D72" s="47" t="s">
        <v>131</v>
      </c>
      <c r="E72" s="47" t="s">
        <v>20</v>
      </c>
      <c r="F72" s="85">
        <f t="shared" ref="F72" si="18">F73</f>
        <v>771270</v>
      </c>
    </row>
    <row r="73" spans="1:8" outlineLevel="7" x14ac:dyDescent="0.25">
      <c r="A73" s="46" t="s">
        <v>21</v>
      </c>
      <c r="B73" s="47" t="s">
        <v>597</v>
      </c>
      <c r="C73" s="47" t="s">
        <v>24</v>
      </c>
      <c r="D73" s="47" t="s">
        <v>131</v>
      </c>
      <c r="E73" s="47" t="s">
        <v>22</v>
      </c>
      <c r="F73" s="85">
        <v>771270</v>
      </c>
    </row>
    <row r="74" spans="1:8" s="74" customFormat="1" ht="37.5" outlineLevel="7" x14ac:dyDescent="0.25">
      <c r="A74" s="79" t="s">
        <v>466</v>
      </c>
      <c r="B74" s="62" t="s">
        <v>597</v>
      </c>
      <c r="C74" s="62" t="s">
        <v>24</v>
      </c>
      <c r="D74" s="62" t="s">
        <v>132</v>
      </c>
      <c r="E74" s="62" t="s">
        <v>6</v>
      </c>
      <c r="F74" s="87">
        <f>F75</f>
        <v>50000</v>
      </c>
      <c r="G74" s="75"/>
      <c r="H74" s="75"/>
    </row>
    <row r="75" spans="1:8" outlineLevel="7" x14ac:dyDescent="0.25">
      <c r="A75" s="46" t="s">
        <v>346</v>
      </c>
      <c r="B75" s="47" t="s">
        <v>597</v>
      </c>
      <c r="C75" s="47" t="s">
        <v>24</v>
      </c>
      <c r="D75" s="47" t="s">
        <v>235</v>
      </c>
      <c r="E75" s="47" t="s">
        <v>6</v>
      </c>
      <c r="F75" s="85">
        <f>F76</f>
        <v>50000</v>
      </c>
    </row>
    <row r="76" spans="1:8" ht="37.5" outlineLevel="7" x14ac:dyDescent="0.25">
      <c r="A76" s="46" t="s">
        <v>347</v>
      </c>
      <c r="B76" s="47" t="s">
        <v>597</v>
      </c>
      <c r="C76" s="47" t="s">
        <v>24</v>
      </c>
      <c r="D76" s="47" t="s">
        <v>348</v>
      </c>
      <c r="E76" s="47" t="s">
        <v>6</v>
      </c>
      <c r="F76" s="85">
        <f>F77</f>
        <v>50000</v>
      </c>
    </row>
    <row r="77" spans="1:8" ht="37.5" outlineLevel="7" x14ac:dyDescent="0.25">
      <c r="A77" s="46" t="s">
        <v>15</v>
      </c>
      <c r="B77" s="47" t="s">
        <v>597</v>
      </c>
      <c r="C77" s="47" t="s">
        <v>24</v>
      </c>
      <c r="D77" s="47" t="s">
        <v>348</v>
      </c>
      <c r="E77" s="47" t="s">
        <v>16</v>
      </c>
      <c r="F77" s="85">
        <f>F78</f>
        <v>50000</v>
      </c>
    </row>
    <row r="78" spans="1:8" ht="21" customHeight="1" outlineLevel="7" x14ac:dyDescent="0.25">
      <c r="A78" s="46" t="s">
        <v>17</v>
      </c>
      <c r="B78" s="47" t="s">
        <v>597</v>
      </c>
      <c r="C78" s="47" t="s">
        <v>24</v>
      </c>
      <c r="D78" s="47" t="s">
        <v>348</v>
      </c>
      <c r="E78" s="47" t="s">
        <v>18</v>
      </c>
      <c r="F78" s="85">
        <v>50000</v>
      </c>
    </row>
    <row r="79" spans="1:8" s="74" customFormat="1" ht="38.25" customHeight="1" outlineLevel="7" x14ac:dyDescent="0.25">
      <c r="A79" s="79" t="s">
        <v>467</v>
      </c>
      <c r="B79" s="62" t="s">
        <v>597</v>
      </c>
      <c r="C79" s="62" t="s">
        <v>24</v>
      </c>
      <c r="D79" s="62" t="s">
        <v>337</v>
      </c>
      <c r="E79" s="62" t="s">
        <v>6</v>
      </c>
      <c r="F79" s="87">
        <f>F80</f>
        <v>1932970</v>
      </c>
      <c r="G79" s="75"/>
      <c r="H79" s="75"/>
    </row>
    <row r="80" spans="1:8" ht="21" customHeight="1" outlineLevel="7" x14ac:dyDescent="0.25">
      <c r="A80" s="49" t="s">
        <v>349</v>
      </c>
      <c r="B80" s="47" t="s">
        <v>597</v>
      </c>
      <c r="C80" s="47" t="s">
        <v>24</v>
      </c>
      <c r="D80" s="47" t="s">
        <v>339</v>
      </c>
      <c r="E80" s="47" t="s">
        <v>6</v>
      </c>
      <c r="F80" s="85">
        <f>F81+F84</f>
        <v>1932970</v>
      </c>
    </row>
    <row r="81" spans="1:8" ht="37.5" customHeight="1" outlineLevel="7" x14ac:dyDescent="0.25">
      <c r="A81" s="49" t="s">
        <v>350</v>
      </c>
      <c r="B81" s="47" t="s">
        <v>597</v>
      </c>
      <c r="C81" s="47" t="s">
        <v>24</v>
      </c>
      <c r="D81" s="47" t="s">
        <v>351</v>
      </c>
      <c r="E81" s="47" t="s">
        <v>6</v>
      </c>
      <c r="F81" s="85">
        <f>F82</f>
        <v>1890470</v>
      </c>
    </row>
    <row r="82" spans="1:8" ht="37.5" outlineLevel="7" x14ac:dyDescent="0.25">
      <c r="A82" s="46" t="s">
        <v>15</v>
      </c>
      <c r="B82" s="47" t="s">
        <v>597</v>
      </c>
      <c r="C82" s="47" t="s">
        <v>24</v>
      </c>
      <c r="D82" s="47" t="s">
        <v>351</v>
      </c>
      <c r="E82" s="47" t="s">
        <v>16</v>
      </c>
      <c r="F82" s="85">
        <f>F83</f>
        <v>1890470</v>
      </c>
    </row>
    <row r="83" spans="1:8" ht="18.75" customHeight="1" outlineLevel="7" x14ac:dyDescent="0.25">
      <c r="A83" s="46" t="s">
        <v>17</v>
      </c>
      <c r="B83" s="47" t="s">
        <v>597</v>
      </c>
      <c r="C83" s="47" t="s">
        <v>24</v>
      </c>
      <c r="D83" s="47" t="s">
        <v>351</v>
      </c>
      <c r="E83" s="47" t="s">
        <v>18</v>
      </c>
      <c r="F83" s="85">
        <v>1890470</v>
      </c>
    </row>
    <row r="84" spans="1:8" ht="37.5" outlineLevel="7" x14ac:dyDescent="0.25">
      <c r="A84" s="49" t="s">
        <v>352</v>
      </c>
      <c r="B84" s="47" t="s">
        <v>597</v>
      </c>
      <c r="C84" s="47" t="s">
        <v>24</v>
      </c>
      <c r="D84" s="47" t="s">
        <v>340</v>
      </c>
      <c r="E84" s="47" t="s">
        <v>6</v>
      </c>
      <c r="F84" s="85">
        <f>F85</f>
        <v>42500</v>
      </c>
    </row>
    <row r="85" spans="1:8" ht="37.5" outlineLevel="7" x14ac:dyDescent="0.25">
      <c r="A85" s="46" t="s">
        <v>15</v>
      </c>
      <c r="B85" s="47" t="s">
        <v>597</v>
      </c>
      <c r="C85" s="47" t="s">
        <v>24</v>
      </c>
      <c r="D85" s="47" t="s">
        <v>340</v>
      </c>
      <c r="E85" s="47" t="s">
        <v>16</v>
      </c>
      <c r="F85" s="85">
        <f>F86</f>
        <v>42500</v>
      </c>
    </row>
    <row r="86" spans="1:8" ht="19.5" customHeight="1" outlineLevel="7" x14ac:dyDescent="0.25">
      <c r="A86" s="46" t="s">
        <v>17</v>
      </c>
      <c r="B86" s="47" t="s">
        <v>597</v>
      </c>
      <c r="C86" s="47" t="s">
        <v>24</v>
      </c>
      <c r="D86" s="47" t="s">
        <v>340</v>
      </c>
      <c r="E86" s="47" t="s">
        <v>18</v>
      </c>
      <c r="F86" s="85">
        <v>42500</v>
      </c>
    </row>
    <row r="87" spans="1:8" s="74" customFormat="1" ht="56.25" outlineLevel="7" x14ac:dyDescent="0.25">
      <c r="A87" s="79" t="s">
        <v>404</v>
      </c>
      <c r="B87" s="62" t="s">
        <v>597</v>
      </c>
      <c r="C87" s="62" t="s">
        <v>24</v>
      </c>
      <c r="D87" s="62" t="s">
        <v>353</v>
      </c>
      <c r="E87" s="62" t="s">
        <v>6</v>
      </c>
      <c r="F87" s="87">
        <f>F88</f>
        <v>3140000</v>
      </c>
      <c r="G87" s="75"/>
      <c r="H87" s="75"/>
    </row>
    <row r="88" spans="1:8" ht="37.5" outlineLevel="7" x14ac:dyDescent="0.25">
      <c r="A88" s="46" t="s">
        <v>216</v>
      </c>
      <c r="B88" s="47" t="s">
        <v>597</v>
      </c>
      <c r="C88" s="47" t="s">
        <v>24</v>
      </c>
      <c r="D88" s="47" t="s">
        <v>354</v>
      </c>
      <c r="E88" s="47" t="s">
        <v>6</v>
      </c>
      <c r="F88" s="85">
        <f>F89</f>
        <v>3140000</v>
      </c>
    </row>
    <row r="89" spans="1:8" ht="56.25" outlineLevel="5" x14ac:dyDescent="0.25">
      <c r="A89" s="46" t="s">
        <v>33</v>
      </c>
      <c r="B89" s="47" t="s">
        <v>597</v>
      </c>
      <c r="C89" s="47" t="s">
        <v>24</v>
      </c>
      <c r="D89" s="47" t="s">
        <v>355</v>
      </c>
      <c r="E89" s="47" t="s">
        <v>6</v>
      </c>
      <c r="F89" s="85">
        <f t="shared" ref="F89" si="19">F90+F92</f>
        <v>3140000</v>
      </c>
    </row>
    <row r="90" spans="1:8" ht="37.5" outlineLevel="6" x14ac:dyDescent="0.25">
      <c r="A90" s="46" t="s">
        <v>15</v>
      </c>
      <c r="B90" s="47" t="s">
        <v>597</v>
      </c>
      <c r="C90" s="47" t="s">
        <v>24</v>
      </c>
      <c r="D90" s="47" t="s">
        <v>355</v>
      </c>
      <c r="E90" s="47" t="s">
        <v>16</v>
      </c>
      <c r="F90" s="85">
        <f t="shared" ref="F90" si="20">F91</f>
        <v>3000000</v>
      </c>
    </row>
    <row r="91" spans="1:8" ht="20.25" customHeight="1" outlineLevel="7" x14ac:dyDescent="0.25">
      <c r="A91" s="46" t="s">
        <v>17</v>
      </c>
      <c r="B91" s="47" t="s">
        <v>597</v>
      </c>
      <c r="C91" s="47" t="s">
        <v>24</v>
      </c>
      <c r="D91" s="47" t="s">
        <v>355</v>
      </c>
      <c r="E91" s="47" t="s">
        <v>18</v>
      </c>
      <c r="F91" s="85">
        <v>3000000</v>
      </c>
    </row>
    <row r="92" spans="1:8" outlineLevel="6" x14ac:dyDescent="0.25">
      <c r="A92" s="46" t="s">
        <v>19</v>
      </c>
      <c r="B92" s="47" t="s">
        <v>597</v>
      </c>
      <c r="C92" s="47" t="s">
        <v>24</v>
      </c>
      <c r="D92" s="47" t="s">
        <v>355</v>
      </c>
      <c r="E92" s="47" t="s">
        <v>20</v>
      </c>
      <c r="F92" s="85">
        <f>F93</f>
        <v>140000</v>
      </c>
    </row>
    <row r="93" spans="1:8" outlineLevel="7" x14ac:dyDescent="0.25">
      <c r="A93" s="46" t="s">
        <v>21</v>
      </c>
      <c r="B93" s="47" t="s">
        <v>597</v>
      </c>
      <c r="C93" s="47" t="s">
        <v>24</v>
      </c>
      <c r="D93" s="47" t="s">
        <v>355</v>
      </c>
      <c r="E93" s="47" t="s">
        <v>22</v>
      </c>
      <c r="F93" s="85">
        <v>140000</v>
      </c>
    </row>
    <row r="94" spans="1:8" ht="37.5" outlineLevel="3" x14ac:dyDescent="0.25">
      <c r="A94" s="46" t="s">
        <v>133</v>
      </c>
      <c r="B94" s="47" t="s">
        <v>597</v>
      </c>
      <c r="C94" s="47" t="s">
        <v>24</v>
      </c>
      <c r="D94" s="47" t="s">
        <v>128</v>
      </c>
      <c r="E94" s="47" t="s">
        <v>6</v>
      </c>
      <c r="F94" s="85">
        <f>F103+F95+F100</f>
        <v>43030612.200000003</v>
      </c>
    </row>
    <row r="95" spans="1:8" ht="56.25" outlineLevel="5" x14ac:dyDescent="0.25">
      <c r="A95" s="46" t="s">
        <v>591</v>
      </c>
      <c r="B95" s="47" t="s">
        <v>597</v>
      </c>
      <c r="C95" s="47" t="s">
        <v>24</v>
      </c>
      <c r="D95" s="47" t="s">
        <v>592</v>
      </c>
      <c r="E95" s="47" t="s">
        <v>6</v>
      </c>
      <c r="F95" s="85">
        <f>F96+F98</f>
        <v>35762809</v>
      </c>
    </row>
    <row r="96" spans="1:8" ht="75" outlineLevel="6" x14ac:dyDescent="0.25">
      <c r="A96" s="46" t="s">
        <v>11</v>
      </c>
      <c r="B96" s="47" t="s">
        <v>597</v>
      </c>
      <c r="C96" s="47" t="s">
        <v>24</v>
      </c>
      <c r="D96" s="47" t="s">
        <v>592</v>
      </c>
      <c r="E96" s="47" t="s">
        <v>12</v>
      </c>
      <c r="F96" s="85">
        <f t="shared" ref="F96" si="21">F97</f>
        <v>34882443</v>
      </c>
    </row>
    <row r="97" spans="1:6" ht="37.5" outlineLevel="7" x14ac:dyDescent="0.25">
      <c r="A97" s="46" t="s">
        <v>13</v>
      </c>
      <c r="B97" s="47" t="s">
        <v>597</v>
      </c>
      <c r="C97" s="47" t="s">
        <v>24</v>
      </c>
      <c r="D97" s="47" t="s">
        <v>592</v>
      </c>
      <c r="E97" s="47" t="s">
        <v>14</v>
      </c>
      <c r="F97" s="85">
        <v>34882443</v>
      </c>
    </row>
    <row r="98" spans="1:6" ht="37.5" outlineLevel="7" x14ac:dyDescent="0.25">
      <c r="A98" s="46" t="s">
        <v>15</v>
      </c>
      <c r="B98" s="47" t="s">
        <v>597</v>
      </c>
      <c r="C98" s="47" t="s">
        <v>24</v>
      </c>
      <c r="D98" s="47" t="s">
        <v>592</v>
      </c>
      <c r="E98" s="47" t="s">
        <v>16</v>
      </c>
      <c r="F98" s="83">
        <f t="shared" ref="F98" si="22">F99</f>
        <v>880366</v>
      </c>
    </row>
    <row r="99" spans="1:6" ht="18.75" customHeight="1" outlineLevel="7" x14ac:dyDescent="0.25">
      <c r="A99" s="46" t="s">
        <v>17</v>
      </c>
      <c r="B99" s="47" t="s">
        <v>597</v>
      </c>
      <c r="C99" s="47" t="s">
        <v>24</v>
      </c>
      <c r="D99" s="47" t="s">
        <v>592</v>
      </c>
      <c r="E99" s="47" t="s">
        <v>18</v>
      </c>
      <c r="F99" s="85">
        <v>880366</v>
      </c>
    </row>
    <row r="100" spans="1:6" ht="19.5" customHeight="1" outlineLevel="7" x14ac:dyDescent="0.25">
      <c r="A100" s="46" t="s">
        <v>600</v>
      </c>
      <c r="B100" s="47" t="s">
        <v>597</v>
      </c>
      <c r="C100" s="47" t="s">
        <v>24</v>
      </c>
      <c r="D100" s="47" t="s">
        <v>599</v>
      </c>
      <c r="E100" s="47" t="s">
        <v>6</v>
      </c>
      <c r="F100" s="83">
        <f t="shared" ref="F100:F101" si="23">F101</f>
        <v>200000</v>
      </c>
    </row>
    <row r="101" spans="1:6" ht="37.5" outlineLevel="7" x14ac:dyDescent="0.25">
      <c r="A101" s="46" t="s">
        <v>15</v>
      </c>
      <c r="B101" s="47" t="s">
        <v>597</v>
      </c>
      <c r="C101" s="47" t="s">
        <v>24</v>
      </c>
      <c r="D101" s="47" t="s">
        <v>599</v>
      </c>
      <c r="E101" s="47" t="s">
        <v>16</v>
      </c>
      <c r="F101" s="83">
        <f t="shared" si="23"/>
        <v>200000</v>
      </c>
    </row>
    <row r="102" spans="1:6" ht="20.25" customHeight="1" outlineLevel="7" x14ac:dyDescent="0.25">
      <c r="A102" s="46" t="s">
        <v>17</v>
      </c>
      <c r="B102" s="47" t="s">
        <v>597</v>
      </c>
      <c r="C102" s="47" t="s">
        <v>24</v>
      </c>
      <c r="D102" s="47" t="s">
        <v>599</v>
      </c>
      <c r="E102" s="47" t="s">
        <v>18</v>
      </c>
      <c r="F102" s="85">
        <v>200000</v>
      </c>
    </row>
    <row r="103" spans="1:6" outlineLevel="3" x14ac:dyDescent="0.25">
      <c r="A103" s="46" t="s">
        <v>293</v>
      </c>
      <c r="B103" s="47" t="s">
        <v>597</v>
      </c>
      <c r="C103" s="47" t="s">
        <v>24</v>
      </c>
      <c r="D103" s="47" t="s">
        <v>292</v>
      </c>
      <c r="E103" s="47" t="s">
        <v>6</v>
      </c>
      <c r="F103" s="85">
        <f>F104+F127+F107+F112+F117+F122</f>
        <v>7067803.2000000002</v>
      </c>
    </row>
    <row r="104" spans="1:6" outlineLevel="3" x14ac:dyDescent="0.25">
      <c r="A104" s="46" t="s">
        <v>707</v>
      </c>
      <c r="B104" s="47" t="s">
        <v>597</v>
      </c>
      <c r="C104" s="47" t="s">
        <v>24</v>
      </c>
      <c r="D104" s="47" t="s">
        <v>725</v>
      </c>
      <c r="E104" s="47" t="s">
        <v>6</v>
      </c>
      <c r="F104" s="85">
        <f>F105</f>
        <v>307152</v>
      </c>
    </row>
    <row r="105" spans="1:6" ht="37.5" outlineLevel="3" x14ac:dyDescent="0.25">
      <c r="A105" s="46" t="s">
        <v>15</v>
      </c>
      <c r="B105" s="47" t="s">
        <v>597</v>
      </c>
      <c r="C105" s="47" t="s">
        <v>24</v>
      </c>
      <c r="D105" s="47" t="s">
        <v>725</v>
      </c>
      <c r="E105" s="47" t="s">
        <v>16</v>
      </c>
      <c r="F105" s="85">
        <f>F106</f>
        <v>307152</v>
      </c>
    </row>
    <row r="106" spans="1:6" ht="37.5" outlineLevel="3" x14ac:dyDescent="0.25">
      <c r="A106" s="46" t="s">
        <v>17</v>
      </c>
      <c r="B106" s="47" t="s">
        <v>597</v>
      </c>
      <c r="C106" s="47" t="s">
        <v>24</v>
      </c>
      <c r="D106" s="47" t="s">
        <v>725</v>
      </c>
      <c r="E106" s="47" t="s">
        <v>18</v>
      </c>
      <c r="F106" s="85">
        <v>307152</v>
      </c>
    </row>
    <row r="107" spans="1:6" ht="56.25" customHeight="1" outlineLevel="7" x14ac:dyDescent="0.25">
      <c r="A107" s="29" t="s">
        <v>445</v>
      </c>
      <c r="B107" s="47" t="s">
        <v>597</v>
      </c>
      <c r="C107" s="47" t="s">
        <v>24</v>
      </c>
      <c r="D107" s="47" t="s">
        <v>294</v>
      </c>
      <c r="E107" s="47" t="s">
        <v>6</v>
      </c>
      <c r="F107" s="85">
        <f t="shared" ref="F107" si="24">F108+F110</f>
        <v>1361162</v>
      </c>
    </row>
    <row r="108" spans="1:6" ht="75" outlineLevel="7" x14ac:dyDescent="0.25">
      <c r="A108" s="46" t="s">
        <v>11</v>
      </c>
      <c r="B108" s="47" t="s">
        <v>597</v>
      </c>
      <c r="C108" s="47" t="s">
        <v>24</v>
      </c>
      <c r="D108" s="47" t="s">
        <v>294</v>
      </c>
      <c r="E108" s="47" t="s">
        <v>12</v>
      </c>
      <c r="F108" s="85">
        <f t="shared" ref="F108" si="25">F109</f>
        <v>1346162</v>
      </c>
    </row>
    <row r="109" spans="1:6" ht="37.5" outlineLevel="7" x14ac:dyDescent="0.25">
      <c r="A109" s="46" t="s">
        <v>13</v>
      </c>
      <c r="B109" s="47" t="s">
        <v>597</v>
      </c>
      <c r="C109" s="47" t="s">
        <v>24</v>
      </c>
      <c r="D109" s="47" t="s">
        <v>294</v>
      </c>
      <c r="E109" s="47" t="s">
        <v>14</v>
      </c>
      <c r="F109" s="85">
        <v>1346162</v>
      </c>
    </row>
    <row r="110" spans="1:6" ht="37.5" outlineLevel="7" x14ac:dyDescent="0.25">
      <c r="A110" s="46" t="s">
        <v>15</v>
      </c>
      <c r="B110" s="47" t="s">
        <v>597</v>
      </c>
      <c r="C110" s="47" t="s">
        <v>24</v>
      </c>
      <c r="D110" s="47" t="s">
        <v>294</v>
      </c>
      <c r="E110" s="47" t="s">
        <v>16</v>
      </c>
      <c r="F110" s="85">
        <f t="shared" ref="F110" si="26">F111</f>
        <v>15000</v>
      </c>
    </row>
    <row r="111" spans="1:6" ht="20.25" customHeight="1" outlineLevel="7" x14ac:dyDescent="0.25">
      <c r="A111" s="46" t="s">
        <v>17</v>
      </c>
      <c r="B111" s="47" t="s">
        <v>597</v>
      </c>
      <c r="C111" s="47" t="s">
        <v>24</v>
      </c>
      <c r="D111" s="47" t="s">
        <v>294</v>
      </c>
      <c r="E111" s="47" t="s">
        <v>18</v>
      </c>
      <c r="F111" s="85">
        <v>15000</v>
      </c>
    </row>
    <row r="112" spans="1:6" outlineLevel="7" x14ac:dyDescent="0.25">
      <c r="A112" s="29" t="s">
        <v>717</v>
      </c>
      <c r="B112" s="47" t="s">
        <v>597</v>
      </c>
      <c r="C112" s="47" t="s">
        <v>24</v>
      </c>
      <c r="D112" s="47" t="s">
        <v>726</v>
      </c>
      <c r="E112" s="47" t="s">
        <v>6</v>
      </c>
      <c r="F112" s="85">
        <f t="shared" ref="F112" si="27">F113+F115</f>
        <v>1998463</v>
      </c>
    </row>
    <row r="113" spans="1:6" ht="75" outlineLevel="7" x14ac:dyDescent="0.25">
      <c r="A113" s="46" t="s">
        <v>11</v>
      </c>
      <c r="B113" s="47" t="s">
        <v>597</v>
      </c>
      <c r="C113" s="47" t="s">
        <v>24</v>
      </c>
      <c r="D113" s="47" t="s">
        <v>726</v>
      </c>
      <c r="E113" s="47" t="s">
        <v>12</v>
      </c>
      <c r="F113" s="85">
        <f t="shared" ref="F113" si="28">F114</f>
        <v>1983463</v>
      </c>
    </row>
    <row r="114" spans="1:6" ht="37.5" outlineLevel="7" x14ac:dyDescent="0.25">
      <c r="A114" s="46" t="s">
        <v>13</v>
      </c>
      <c r="B114" s="47" t="s">
        <v>597</v>
      </c>
      <c r="C114" s="47" t="s">
        <v>24</v>
      </c>
      <c r="D114" s="47" t="s">
        <v>726</v>
      </c>
      <c r="E114" s="47" t="s">
        <v>14</v>
      </c>
      <c r="F114" s="85">
        <v>1983463</v>
      </c>
    </row>
    <row r="115" spans="1:6" ht="37.5" outlineLevel="7" x14ac:dyDescent="0.25">
      <c r="A115" s="46" t="s">
        <v>15</v>
      </c>
      <c r="B115" s="47" t="s">
        <v>597</v>
      </c>
      <c r="C115" s="47" t="s">
        <v>24</v>
      </c>
      <c r="D115" s="47" t="s">
        <v>726</v>
      </c>
      <c r="E115" s="47" t="s">
        <v>16</v>
      </c>
      <c r="F115" s="85">
        <f t="shared" ref="F115" si="29">F116</f>
        <v>15000</v>
      </c>
    </row>
    <row r="116" spans="1:6" ht="21" customHeight="1" outlineLevel="7" x14ac:dyDescent="0.25">
      <c r="A116" s="46" t="s">
        <v>17</v>
      </c>
      <c r="B116" s="47" t="s">
        <v>597</v>
      </c>
      <c r="C116" s="47" t="s">
        <v>24</v>
      </c>
      <c r="D116" s="47" t="s">
        <v>726</v>
      </c>
      <c r="E116" s="47" t="s">
        <v>18</v>
      </c>
      <c r="F116" s="85">
        <v>15000</v>
      </c>
    </row>
    <row r="117" spans="1:6" ht="56.25" customHeight="1" outlineLevel="7" x14ac:dyDescent="0.25">
      <c r="A117" s="29" t="s">
        <v>406</v>
      </c>
      <c r="B117" s="47" t="s">
        <v>597</v>
      </c>
      <c r="C117" s="47" t="s">
        <v>24</v>
      </c>
      <c r="D117" s="47" t="s">
        <v>295</v>
      </c>
      <c r="E117" s="47" t="s">
        <v>6</v>
      </c>
      <c r="F117" s="85">
        <f t="shared" ref="F117" si="30">F118+F120</f>
        <v>794861</v>
      </c>
    </row>
    <row r="118" spans="1:6" ht="75" outlineLevel="7" x14ac:dyDescent="0.25">
      <c r="A118" s="46" t="s">
        <v>11</v>
      </c>
      <c r="B118" s="47" t="s">
        <v>597</v>
      </c>
      <c r="C118" s="47" t="s">
        <v>24</v>
      </c>
      <c r="D118" s="47" t="s">
        <v>295</v>
      </c>
      <c r="E118" s="47" t="s">
        <v>12</v>
      </c>
      <c r="F118" s="85">
        <f t="shared" ref="F118" si="31">F119</f>
        <v>749861</v>
      </c>
    </row>
    <row r="119" spans="1:6" ht="37.5" outlineLevel="7" x14ac:dyDescent="0.25">
      <c r="A119" s="46" t="s">
        <v>13</v>
      </c>
      <c r="B119" s="47" t="s">
        <v>597</v>
      </c>
      <c r="C119" s="47" t="s">
        <v>24</v>
      </c>
      <c r="D119" s="47" t="s">
        <v>295</v>
      </c>
      <c r="E119" s="47" t="s">
        <v>14</v>
      </c>
      <c r="F119" s="85">
        <v>749861</v>
      </c>
    </row>
    <row r="120" spans="1:6" ht="37.5" outlineLevel="7" x14ac:dyDescent="0.25">
      <c r="A120" s="46" t="s">
        <v>15</v>
      </c>
      <c r="B120" s="47" t="s">
        <v>597</v>
      </c>
      <c r="C120" s="47" t="s">
        <v>24</v>
      </c>
      <c r="D120" s="47" t="s">
        <v>295</v>
      </c>
      <c r="E120" s="47" t="s">
        <v>16</v>
      </c>
      <c r="F120" s="85">
        <f t="shared" ref="F120" si="32">F121</f>
        <v>45000</v>
      </c>
    </row>
    <row r="121" spans="1:6" ht="21" customHeight="1" outlineLevel="7" x14ac:dyDescent="0.25">
      <c r="A121" s="46" t="s">
        <v>17</v>
      </c>
      <c r="B121" s="47" t="s">
        <v>597</v>
      </c>
      <c r="C121" s="47" t="s">
        <v>24</v>
      </c>
      <c r="D121" s="47" t="s">
        <v>295</v>
      </c>
      <c r="E121" s="47" t="s">
        <v>18</v>
      </c>
      <c r="F121" s="85">
        <v>45000</v>
      </c>
    </row>
    <row r="122" spans="1:6" ht="38.25" customHeight="1" outlineLevel="7" x14ac:dyDescent="0.25">
      <c r="A122" s="46" t="s">
        <v>432</v>
      </c>
      <c r="B122" s="47" t="s">
        <v>597</v>
      </c>
      <c r="C122" s="47" t="s">
        <v>24</v>
      </c>
      <c r="D122" s="47" t="s">
        <v>433</v>
      </c>
      <c r="E122" s="47" t="s">
        <v>6</v>
      </c>
      <c r="F122" s="85">
        <f>F123+F125</f>
        <v>1865848</v>
      </c>
    </row>
    <row r="123" spans="1:6" ht="75" outlineLevel="7" x14ac:dyDescent="0.25">
      <c r="A123" s="46" t="s">
        <v>11</v>
      </c>
      <c r="B123" s="47" t="s">
        <v>597</v>
      </c>
      <c r="C123" s="47" t="s">
        <v>24</v>
      </c>
      <c r="D123" s="47" t="s">
        <v>433</v>
      </c>
      <c r="E123" s="47" t="s">
        <v>12</v>
      </c>
      <c r="F123" s="85">
        <f>F124</f>
        <v>1708248</v>
      </c>
    </row>
    <row r="124" spans="1:6" ht="37.5" outlineLevel="7" x14ac:dyDescent="0.25">
      <c r="A124" s="46" t="s">
        <v>13</v>
      </c>
      <c r="B124" s="47" t="s">
        <v>597</v>
      </c>
      <c r="C124" s="47" t="s">
        <v>24</v>
      </c>
      <c r="D124" s="47" t="s">
        <v>433</v>
      </c>
      <c r="E124" s="47" t="s">
        <v>14</v>
      </c>
      <c r="F124" s="85">
        <v>1708248</v>
      </c>
    </row>
    <row r="125" spans="1:6" ht="37.5" outlineLevel="7" x14ac:dyDescent="0.25">
      <c r="A125" s="46" t="s">
        <v>15</v>
      </c>
      <c r="B125" s="47" t="s">
        <v>597</v>
      </c>
      <c r="C125" s="47" t="s">
        <v>24</v>
      </c>
      <c r="D125" s="47" t="s">
        <v>433</v>
      </c>
      <c r="E125" s="47" t="s">
        <v>16</v>
      </c>
      <c r="F125" s="85">
        <f>F126</f>
        <v>157600</v>
      </c>
    </row>
    <row r="126" spans="1:6" ht="19.5" customHeight="1" outlineLevel="7" x14ac:dyDescent="0.25">
      <c r="A126" s="46" t="s">
        <v>17</v>
      </c>
      <c r="B126" s="47" t="s">
        <v>597</v>
      </c>
      <c r="C126" s="47" t="s">
        <v>24</v>
      </c>
      <c r="D126" s="47" t="s">
        <v>433</v>
      </c>
      <c r="E126" s="47" t="s">
        <v>18</v>
      </c>
      <c r="F126" s="85">
        <v>157600</v>
      </c>
    </row>
    <row r="127" spans="1:6" ht="56.25" outlineLevel="3" x14ac:dyDescent="0.25">
      <c r="A127" s="29" t="s">
        <v>405</v>
      </c>
      <c r="B127" s="47" t="s">
        <v>597</v>
      </c>
      <c r="C127" s="47" t="s">
        <v>24</v>
      </c>
      <c r="D127" s="47" t="s">
        <v>314</v>
      </c>
      <c r="E127" s="47" t="s">
        <v>6</v>
      </c>
      <c r="F127" s="85">
        <f>F128+F130</f>
        <v>740317.2</v>
      </c>
    </row>
    <row r="128" spans="1:6" ht="75" outlineLevel="3" x14ac:dyDescent="0.25">
      <c r="A128" s="46" t="s">
        <v>11</v>
      </c>
      <c r="B128" s="47" t="s">
        <v>597</v>
      </c>
      <c r="C128" s="47" t="s">
        <v>24</v>
      </c>
      <c r="D128" s="47" t="s">
        <v>314</v>
      </c>
      <c r="E128" s="47" t="s">
        <v>12</v>
      </c>
      <c r="F128" s="85">
        <f t="shared" ref="F128" si="33">F129</f>
        <v>680317.2</v>
      </c>
    </row>
    <row r="129" spans="1:8" ht="37.5" outlineLevel="3" x14ac:dyDescent="0.25">
      <c r="A129" s="46" t="s">
        <v>13</v>
      </c>
      <c r="B129" s="47" t="s">
        <v>597</v>
      </c>
      <c r="C129" s="47" t="s">
        <v>24</v>
      </c>
      <c r="D129" s="47" t="s">
        <v>314</v>
      </c>
      <c r="E129" s="47" t="s">
        <v>14</v>
      </c>
      <c r="F129" s="85">
        <v>680317.2</v>
      </c>
    </row>
    <row r="130" spans="1:8" ht="37.5" outlineLevel="3" x14ac:dyDescent="0.25">
      <c r="A130" s="46" t="s">
        <v>15</v>
      </c>
      <c r="B130" s="47" t="s">
        <v>597</v>
      </c>
      <c r="C130" s="47" t="s">
        <v>24</v>
      </c>
      <c r="D130" s="47" t="s">
        <v>314</v>
      </c>
      <c r="E130" s="47" t="s">
        <v>16</v>
      </c>
      <c r="F130" s="85">
        <f>F131</f>
        <v>60000</v>
      </c>
    </row>
    <row r="131" spans="1:8" ht="37.5" outlineLevel="3" x14ac:dyDescent="0.25">
      <c r="A131" s="46" t="s">
        <v>17</v>
      </c>
      <c r="B131" s="47" t="s">
        <v>597</v>
      </c>
      <c r="C131" s="47" t="s">
        <v>24</v>
      </c>
      <c r="D131" s="47" t="s">
        <v>314</v>
      </c>
      <c r="E131" s="47" t="s">
        <v>18</v>
      </c>
      <c r="F131" s="85">
        <v>60000</v>
      </c>
    </row>
    <row r="132" spans="1:8" ht="19.5" customHeight="1" outlineLevel="3" x14ac:dyDescent="0.25">
      <c r="A132" s="79" t="s">
        <v>727</v>
      </c>
      <c r="B132" s="62" t="s">
        <v>597</v>
      </c>
      <c r="C132" s="62" t="s">
        <v>26</v>
      </c>
      <c r="D132" s="62" t="s">
        <v>127</v>
      </c>
      <c r="E132" s="62" t="s">
        <v>6</v>
      </c>
      <c r="F132" s="85">
        <f>F133</f>
        <v>1334332</v>
      </c>
    </row>
    <row r="133" spans="1:8" ht="19.5" customHeight="1" outlineLevel="3" x14ac:dyDescent="0.25">
      <c r="A133" s="46" t="s">
        <v>728</v>
      </c>
      <c r="B133" s="47" t="s">
        <v>597</v>
      </c>
      <c r="C133" s="47" t="s">
        <v>729</v>
      </c>
      <c r="D133" s="47" t="s">
        <v>127</v>
      </c>
      <c r="E133" s="47" t="s">
        <v>6</v>
      </c>
      <c r="F133" s="85">
        <f>F134</f>
        <v>1334332</v>
      </c>
    </row>
    <row r="134" spans="1:8" ht="37.5" outlineLevel="3" x14ac:dyDescent="0.25">
      <c r="A134" s="46" t="s">
        <v>133</v>
      </c>
      <c r="B134" s="47" t="s">
        <v>597</v>
      </c>
      <c r="C134" s="47" t="s">
        <v>729</v>
      </c>
      <c r="D134" s="47" t="s">
        <v>128</v>
      </c>
      <c r="E134" s="47" t="s">
        <v>6</v>
      </c>
      <c r="F134" s="85">
        <f>F135</f>
        <v>1334332</v>
      </c>
    </row>
    <row r="135" spans="1:8" outlineLevel="3" x14ac:dyDescent="0.25">
      <c r="A135" s="46" t="s">
        <v>293</v>
      </c>
      <c r="B135" s="47" t="s">
        <v>597</v>
      </c>
      <c r="C135" s="47" t="s">
        <v>729</v>
      </c>
      <c r="D135" s="47" t="s">
        <v>292</v>
      </c>
      <c r="E135" s="47" t="s">
        <v>6</v>
      </c>
      <c r="F135" s="85">
        <f>F136</f>
        <v>1334332</v>
      </c>
    </row>
    <row r="136" spans="1:8" ht="37.5" outlineLevel="3" x14ac:dyDescent="0.25">
      <c r="A136" s="80" t="s">
        <v>730</v>
      </c>
      <c r="B136" s="47" t="s">
        <v>597</v>
      </c>
      <c r="C136" s="47" t="s">
        <v>729</v>
      </c>
      <c r="D136" s="47" t="s">
        <v>731</v>
      </c>
      <c r="E136" s="47" t="s">
        <v>6</v>
      </c>
      <c r="F136" s="85">
        <f>F137</f>
        <v>1334332</v>
      </c>
    </row>
    <row r="137" spans="1:8" ht="75" outlineLevel="3" x14ac:dyDescent="0.25">
      <c r="A137" s="46" t="s">
        <v>11</v>
      </c>
      <c r="B137" s="47" t="s">
        <v>597</v>
      </c>
      <c r="C137" s="47" t="s">
        <v>729</v>
      </c>
      <c r="D137" s="47" t="s">
        <v>731</v>
      </c>
      <c r="E137" s="47" t="s">
        <v>12</v>
      </c>
      <c r="F137" s="85">
        <f>F138</f>
        <v>1334332</v>
      </c>
    </row>
    <row r="138" spans="1:8" outlineLevel="3" x14ac:dyDescent="0.25">
      <c r="A138" s="46" t="s">
        <v>35</v>
      </c>
      <c r="B138" s="47" t="s">
        <v>597</v>
      </c>
      <c r="C138" s="47" t="s">
        <v>729</v>
      </c>
      <c r="D138" s="47" t="s">
        <v>731</v>
      </c>
      <c r="E138" s="47" t="s">
        <v>36</v>
      </c>
      <c r="F138" s="85">
        <v>1334332</v>
      </c>
    </row>
    <row r="139" spans="1:8" s="74" customFormat="1" ht="37.5" outlineLevel="1" x14ac:dyDescent="0.25">
      <c r="A139" s="79" t="s">
        <v>42</v>
      </c>
      <c r="B139" s="62" t="s">
        <v>597</v>
      </c>
      <c r="C139" s="62" t="s">
        <v>43</v>
      </c>
      <c r="D139" s="62" t="s">
        <v>127</v>
      </c>
      <c r="E139" s="62" t="s">
        <v>6</v>
      </c>
      <c r="F139" s="87">
        <f>F140+F145</f>
        <v>440000</v>
      </c>
      <c r="G139" s="75"/>
      <c r="H139" s="75"/>
    </row>
    <row r="140" spans="1:8" ht="37.5" outlineLevel="2" x14ac:dyDescent="0.25">
      <c r="A140" s="46" t="s">
        <v>44</v>
      </c>
      <c r="B140" s="47" t="s">
        <v>597</v>
      </c>
      <c r="C140" s="47" t="s">
        <v>45</v>
      </c>
      <c r="D140" s="47" t="s">
        <v>127</v>
      </c>
      <c r="E140" s="47" t="s">
        <v>6</v>
      </c>
      <c r="F140" s="85">
        <f t="shared" ref="F140:F143" si="34">F141</f>
        <v>100000</v>
      </c>
    </row>
    <row r="141" spans="1:8" ht="37.5" outlineLevel="4" x14ac:dyDescent="0.25">
      <c r="A141" s="46" t="s">
        <v>133</v>
      </c>
      <c r="B141" s="47" t="s">
        <v>597</v>
      </c>
      <c r="C141" s="47" t="s">
        <v>45</v>
      </c>
      <c r="D141" s="47" t="s">
        <v>128</v>
      </c>
      <c r="E141" s="47" t="s">
        <v>6</v>
      </c>
      <c r="F141" s="85">
        <f t="shared" si="34"/>
        <v>100000</v>
      </c>
    </row>
    <row r="142" spans="1:8" ht="37.5" outlineLevel="5" x14ac:dyDescent="0.25">
      <c r="A142" s="46" t="s">
        <v>46</v>
      </c>
      <c r="B142" s="47" t="s">
        <v>597</v>
      </c>
      <c r="C142" s="47" t="s">
        <v>45</v>
      </c>
      <c r="D142" s="47" t="s">
        <v>134</v>
      </c>
      <c r="E142" s="47" t="s">
        <v>6</v>
      </c>
      <c r="F142" s="85">
        <f t="shared" si="34"/>
        <v>100000</v>
      </c>
    </row>
    <row r="143" spans="1:8" ht="37.5" outlineLevel="6" x14ac:dyDescent="0.25">
      <c r="A143" s="46" t="s">
        <v>15</v>
      </c>
      <c r="B143" s="47" t="s">
        <v>597</v>
      </c>
      <c r="C143" s="47" t="s">
        <v>45</v>
      </c>
      <c r="D143" s="47" t="s">
        <v>134</v>
      </c>
      <c r="E143" s="47" t="s">
        <v>16</v>
      </c>
      <c r="F143" s="85">
        <f t="shared" si="34"/>
        <v>100000</v>
      </c>
    </row>
    <row r="144" spans="1:8" ht="20.25" customHeight="1" outlineLevel="7" x14ac:dyDescent="0.25">
      <c r="A144" s="46" t="s">
        <v>17</v>
      </c>
      <c r="B144" s="47" t="s">
        <v>597</v>
      </c>
      <c r="C144" s="47" t="s">
        <v>45</v>
      </c>
      <c r="D144" s="47" t="s">
        <v>134</v>
      </c>
      <c r="E144" s="47" t="s">
        <v>18</v>
      </c>
      <c r="F144" s="85">
        <v>100000</v>
      </c>
    </row>
    <row r="145" spans="1:8" ht="20.25" customHeight="1" outlineLevel="7" x14ac:dyDescent="0.25">
      <c r="A145" s="46" t="s">
        <v>601</v>
      </c>
      <c r="B145" s="47" t="s">
        <v>597</v>
      </c>
      <c r="C145" s="47" t="s">
        <v>602</v>
      </c>
      <c r="D145" s="47" t="s">
        <v>127</v>
      </c>
      <c r="E145" s="47" t="s">
        <v>6</v>
      </c>
      <c r="F145" s="85">
        <f>F146</f>
        <v>340000</v>
      </c>
    </row>
    <row r="146" spans="1:8" ht="37.5" outlineLevel="7" x14ac:dyDescent="0.25">
      <c r="A146" s="46" t="s">
        <v>133</v>
      </c>
      <c r="B146" s="47" t="s">
        <v>597</v>
      </c>
      <c r="C146" s="47" t="s">
        <v>602</v>
      </c>
      <c r="D146" s="47" t="s">
        <v>128</v>
      </c>
      <c r="E146" s="47" t="s">
        <v>6</v>
      </c>
      <c r="F146" s="85">
        <f>F147</f>
        <v>340000</v>
      </c>
    </row>
    <row r="147" spans="1:8" ht="20.25" customHeight="1" outlineLevel="7" x14ac:dyDescent="0.25">
      <c r="A147" s="46" t="s">
        <v>603</v>
      </c>
      <c r="B147" s="47" t="s">
        <v>597</v>
      </c>
      <c r="C147" s="47" t="s">
        <v>602</v>
      </c>
      <c r="D147" s="47" t="s">
        <v>604</v>
      </c>
      <c r="E147" s="47" t="s">
        <v>6</v>
      </c>
      <c r="F147" s="85">
        <f>F148</f>
        <v>340000</v>
      </c>
    </row>
    <row r="148" spans="1:8" ht="37.5" outlineLevel="7" x14ac:dyDescent="0.25">
      <c r="A148" s="46" t="s">
        <v>15</v>
      </c>
      <c r="B148" s="47" t="s">
        <v>597</v>
      </c>
      <c r="C148" s="47" t="s">
        <v>602</v>
      </c>
      <c r="D148" s="47" t="s">
        <v>604</v>
      </c>
      <c r="E148" s="47" t="s">
        <v>16</v>
      </c>
      <c r="F148" s="85">
        <f>F149</f>
        <v>340000</v>
      </c>
    </row>
    <row r="149" spans="1:8" ht="37.5" outlineLevel="7" x14ac:dyDescent="0.25">
      <c r="A149" s="46" t="s">
        <v>17</v>
      </c>
      <c r="B149" s="47" t="s">
        <v>597</v>
      </c>
      <c r="C149" s="47" t="s">
        <v>602</v>
      </c>
      <c r="D149" s="47" t="s">
        <v>604</v>
      </c>
      <c r="E149" s="47" t="s">
        <v>18</v>
      </c>
      <c r="F149" s="85">
        <v>340000</v>
      </c>
    </row>
    <row r="150" spans="1:8" s="74" customFormat="1" outlineLevel="7" x14ac:dyDescent="0.25">
      <c r="A150" s="79" t="s">
        <v>120</v>
      </c>
      <c r="B150" s="62" t="s">
        <v>597</v>
      </c>
      <c r="C150" s="62" t="s">
        <v>47</v>
      </c>
      <c r="D150" s="62" t="s">
        <v>127</v>
      </c>
      <c r="E150" s="62" t="s">
        <v>6</v>
      </c>
      <c r="F150" s="87">
        <f>F163+F157+F175+F151</f>
        <v>37350514.170000002</v>
      </c>
      <c r="G150" s="75"/>
      <c r="H150" s="75"/>
    </row>
    <row r="151" spans="1:8" outlineLevel="7" x14ac:dyDescent="0.25">
      <c r="A151" s="46" t="s">
        <v>122</v>
      </c>
      <c r="B151" s="47" t="s">
        <v>597</v>
      </c>
      <c r="C151" s="47" t="s">
        <v>123</v>
      </c>
      <c r="D151" s="47" t="s">
        <v>127</v>
      </c>
      <c r="E151" s="47" t="s">
        <v>6</v>
      </c>
      <c r="F151" s="85">
        <f t="shared" ref="F151" si="35">F152</f>
        <v>324127.09000000003</v>
      </c>
    </row>
    <row r="152" spans="1:8" ht="37.5" outlineLevel="7" x14ac:dyDescent="0.25">
      <c r="A152" s="46" t="s">
        <v>133</v>
      </c>
      <c r="B152" s="47" t="s">
        <v>597</v>
      </c>
      <c r="C152" s="47" t="s">
        <v>123</v>
      </c>
      <c r="D152" s="47" t="s">
        <v>128</v>
      </c>
      <c r="E152" s="47" t="s">
        <v>6</v>
      </c>
      <c r="F152" s="85">
        <f t="shared" ref="F152" si="36">F154</f>
        <v>324127.09000000003</v>
      </c>
    </row>
    <row r="153" spans="1:8" outlineLevel="7" x14ac:dyDescent="0.25">
      <c r="A153" s="46" t="s">
        <v>293</v>
      </c>
      <c r="B153" s="47" t="s">
        <v>597</v>
      </c>
      <c r="C153" s="47" t="s">
        <v>123</v>
      </c>
      <c r="D153" s="47" t="s">
        <v>292</v>
      </c>
      <c r="E153" s="47" t="s">
        <v>6</v>
      </c>
      <c r="F153" s="85">
        <f t="shared" ref="F153:F155" si="37">F154</f>
        <v>324127.09000000003</v>
      </c>
    </row>
    <row r="154" spans="1:8" ht="93.75" outlineLevel="7" x14ac:dyDescent="0.25">
      <c r="A154" s="49" t="s">
        <v>407</v>
      </c>
      <c r="B154" s="47" t="s">
        <v>597</v>
      </c>
      <c r="C154" s="47" t="s">
        <v>123</v>
      </c>
      <c r="D154" s="47" t="s">
        <v>302</v>
      </c>
      <c r="E154" s="47" t="s">
        <v>6</v>
      </c>
      <c r="F154" s="85">
        <f t="shared" si="37"/>
        <v>324127.09000000003</v>
      </c>
    </row>
    <row r="155" spans="1:8" ht="37.5" outlineLevel="7" x14ac:dyDescent="0.25">
      <c r="A155" s="46" t="s">
        <v>15</v>
      </c>
      <c r="B155" s="47" t="s">
        <v>597</v>
      </c>
      <c r="C155" s="47" t="s">
        <v>123</v>
      </c>
      <c r="D155" s="47" t="s">
        <v>302</v>
      </c>
      <c r="E155" s="47" t="s">
        <v>16</v>
      </c>
      <c r="F155" s="85">
        <f t="shared" si="37"/>
        <v>324127.09000000003</v>
      </c>
    </row>
    <row r="156" spans="1:8" ht="20.25" customHeight="1" outlineLevel="7" x14ac:dyDescent="0.25">
      <c r="A156" s="46" t="s">
        <v>17</v>
      </c>
      <c r="B156" s="47" t="s">
        <v>597</v>
      </c>
      <c r="C156" s="47" t="s">
        <v>123</v>
      </c>
      <c r="D156" s="47" t="s">
        <v>302</v>
      </c>
      <c r="E156" s="47" t="s">
        <v>18</v>
      </c>
      <c r="F156" s="85">
        <v>324127.09000000003</v>
      </c>
    </row>
    <row r="157" spans="1:8" outlineLevel="7" x14ac:dyDescent="0.25">
      <c r="A157" s="46" t="s">
        <v>309</v>
      </c>
      <c r="B157" s="47" t="s">
        <v>597</v>
      </c>
      <c r="C157" s="47" t="s">
        <v>310</v>
      </c>
      <c r="D157" s="47" t="s">
        <v>127</v>
      </c>
      <c r="E157" s="47" t="s">
        <v>6</v>
      </c>
      <c r="F157" s="85">
        <f>F158</f>
        <v>3387.08</v>
      </c>
    </row>
    <row r="158" spans="1:8" ht="37.5" outlineLevel="7" x14ac:dyDescent="0.25">
      <c r="A158" s="46" t="s">
        <v>133</v>
      </c>
      <c r="B158" s="47" t="s">
        <v>597</v>
      </c>
      <c r="C158" s="47" t="s">
        <v>310</v>
      </c>
      <c r="D158" s="47" t="s">
        <v>128</v>
      </c>
      <c r="E158" s="47" t="s">
        <v>6</v>
      </c>
      <c r="F158" s="85">
        <f>F160</f>
        <v>3387.08</v>
      </c>
    </row>
    <row r="159" spans="1:8" s="74" customFormat="1" outlineLevel="7" x14ac:dyDescent="0.25">
      <c r="A159" s="46" t="s">
        <v>293</v>
      </c>
      <c r="B159" s="47" t="s">
        <v>597</v>
      </c>
      <c r="C159" s="47" t="s">
        <v>310</v>
      </c>
      <c r="D159" s="47" t="s">
        <v>292</v>
      </c>
      <c r="E159" s="47" t="s">
        <v>6</v>
      </c>
      <c r="F159" s="85">
        <f>F160</f>
        <v>3387.08</v>
      </c>
      <c r="G159" s="75"/>
      <c r="H159" s="75"/>
    </row>
    <row r="160" spans="1:8" ht="76.5" customHeight="1" outlineLevel="7" x14ac:dyDescent="0.25">
      <c r="A160" s="29" t="s">
        <v>409</v>
      </c>
      <c r="B160" s="47" t="s">
        <v>597</v>
      </c>
      <c r="C160" s="47" t="s">
        <v>310</v>
      </c>
      <c r="D160" s="47" t="s">
        <v>408</v>
      </c>
      <c r="E160" s="47" t="s">
        <v>6</v>
      </c>
      <c r="F160" s="85">
        <f t="shared" ref="F160:F161" si="38">F161</f>
        <v>3387.08</v>
      </c>
    </row>
    <row r="161" spans="1:8" ht="37.5" outlineLevel="7" x14ac:dyDescent="0.25">
      <c r="A161" s="46" t="s">
        <v>15</v>
      </c>
      <c r="B161" s="47" t="s">
        <v>597</v>
      </c>
      <c r="C161" s="47" t="s">
        <v>310</v>
      </c>
      <c r="D161" s="47" t="s">
        <v>408</v>
      </c>
      <c r="E161" s="47" t="s">
        <v>16</v>
      </c>
      <c r="F161" s="85">
        <f t="shared" si="38"/>
        <v>3387.08</v>
      </c>
    </row>
    <row r="162" spans="1:8" ht="20.25" customHeight="1" outlineLevel="7" x14ac:dyDescent="0.25">
      <c r="A162" s="46" t="s">
        <v>17</v>
      </c>
      <c r="B162" s="47" t="s">
        <v>597</v>
      </c>
      <c r="C162" s="47" t="s">
        <v>310</v>
      </c>
      <c r="D162" s="47" t="s">
        <v>408</v>
      </c>
      <c r="E162" s="47" t="s">
        <v>18</v>
      </c>
      <c r="F162" s="85">
        <v>3387.08</v>
      </c>
    </row>
    <row r="163" spans="1:8" outlineLevel="7" x14ac:dyDescent="0.25">
      <c r="A163" s="46" t="s">
        <v>50</v>
      </c>
      <c r="B163" s="47" t="s">
        <v>597</v>
      </c>
      <c r="C163" s="47" t="s">
        <v>51</v>
      </c>
      <c r="D163" s="47" t="s">
        <v>127</v>
      </c>
      <c r="E163" s="47" t="s">
        <v>6</v>
      </c>
      <c r="F163" s="85">
        <f>F164</f>
        <v>36403000</v>
      </c>
    </row>
    <row r="164" spans="1:8" s="74" customFormat="1" ht="56.25" outlineLevel="7" x14ac:dyDescent="0.25">
      <c r="A164" s="79" t="s">
        <v>356</v>
      </c>
      <c r="B164" s="62" t="s">
        <v>597</v>
      </c>
      <c r="C164" s="62" t="s">
        <v>51</v>
      </c>
      <c r="D164" s="62" t="s">
        <v>357</v>
      </c>
      <c r="E164" s="62" t="s">
        <v>6</v>
      </c>
      <c r="F164" s="87">
        <f t="shared" ref="F164" si="39">F165</f>
        <v>36403000</v>
      </c>
      <c r="G164" s="75"/>
      <c r="H164" s="75"/>
    </row>
    <row r="165" spans="1:8" ht="18.75" customHeight="1" outlineLevel="7" x14ac:dyDescent="0.25">
      <c r="A165" s="46" t="s">
        <v>358</v>
      </c>
      <c r="B165" s="47" t="s">
        <v>597</v>
      </c>
      <c r="C165" s="47" t="s">
        <v>51</v>
      </c>
      <c r="D165" s="47" t="s">
        <v>359</v>
      </c>
      <c r="E165" s="47" t="s">
        <v>6</v>
      </c>
      <c r="F165" s="85">
        <f>F166+F169+F172</f>
        <v>36403000</v>
      </c>
    </row>
    <row r="166" spans="1:8" ht="56.25" outlineLevel="7" x14ac:dyDescent="0.25">
      <c r="A166" s="82" t="s">
        <v>360</v>
      </c>
      <c r="B166" s="47" t="s">
        <v>597</v>
      </c>
      <c r="C166" s="47" t="s">
        <v>51</v>
      </c>
      <c r="D166" s="47" t="s">
        <v>361</v>
      </c>
      <c r="E166" s="47" t="s">
        <v>6</v>
      </c>
      <c r="F166" s="85">
        <f t="shared" ref="F166:F167" si="40">F167</f>
        <v>11103000</v>
      </c>
    </row>
    <row r="167" spans="1:8" ht="37.5" outlineLevel="7" x14ac:dyDescent="0.25">
      <c r="A167" s="46" t="s">
        <v>15</v>
      </c>
      <c r="B167" s="47" t="s">
        <v>597</v>
      </c>
      <c r="C167" s="47" t="s">
        <v>51</v>
      </c>
      <c r="D167" s="47" t="s">
        <v>361</v>
      </c>
      <c r="E167" s="47" t="s">
        <v>16</v>
      </c>
      <c r="F167" s="85">
        <f t="shared" si="40"/>
        <v>11103000</v>
      </c>
    </row>
    <row r="168" spans="1:8" ht="21.75" customHeight="1" outlineLevel="7" x14ac:dyDescent="0.25">
      <c r="A168" s="46" t="s">
        <v>17</v>
      </c>
      <c r="B168" s="47" t="s">
        <v>597</v>
      </c>
      <c r="C168" s="47" t="s">
        <v>51</v>
      </c>
      <c r="D168" s="47" t="s">
        <v>361</v>
      </c>
      <c r="E168" s="47" t="s">
        <v>18</v>
      </c>
      <c r="F168" s="85">
        <v>11103000</v>
      </c>
    </row>
    <row r="169" spans="1:8" ht="75" outlineLevel="7" x14ac:dyDescent="0.25">
      <c r="A169" s="46" t="s">
        <v>704</v>
      </c>
      <c r="B169" s="47" t="s">
        <v>597</v>
      </c>
      <c r="C169" s="47" t="s">
        <v>51</v>
      </c>
      <c r="D169" s="47" t="s">
        <v>732</v>
      </c>
      <c r="E169" s="47" t="s">
        <v>6</v>
      </c>
      <c r="F169" s="85">
        <f>F170</f>
        <v>25000000</v>
      </c>
    </row>
    <row r="170" spans="1:8" ht="37.5" outlineLevel="7" x14ac:dyDescent="0.25">
      <c r="A170" s="46" t="s">
        <v>15</v>
      </c>
      <c r="B170" s="47" t="s">
        <v>597</v>
      </c>
      <c r="C170" s="47" t="s">
        <v>51</v>
      </c>
      <c r="D170" s="47" t="s">
        <v>732</v>
      </c>
      <c r="E170" s="47" t="s">
        <v>16</v>
      </c>
      <c r="F170" s="85">
        <f>F171</f>
        <v>25000000</v>
      </c>
    </row>
    <row r="171" spans="1:8" ht="37.5" outlineLevel="7" x14ac:dyDescent="0.25">
      <c r="A171" s="46" t="s">
        <v>17</v>
      </c>
      <c r="B171" s="47" t="s">
        <v>597</v>
      </c>
      <c r="C171" s="47" t="s">
        <v>51</v>
      </c>
      <c r="D171" s="47" t="s">
        <v>732</v>
      </c>
      <c r="E171" s="47" t="s">
        <v>18</v>
      </c>
      <c r="F171" s="85">
        <v>25000000</v>
      </c>
    </row>
    <row r="172" spans="1:8" ht="39" customHeight="1" outlineLevel="7" x14ac:dyDescent="0.25">
      <c r="A172" s="46" t="s">
        <v>296</v>
      </c>
      <c r="B172" s="47" t="s">
        <v>597</v>
      </c>
      <c r="C172" s="47" t="s">
        <v>51</v>
      </c>
      <c r="D172" s="47" t="s">
        <v>435</v>
      </c>
      <c r="E172" s="47" t="s">
        <v>6</v>
      </c>
      <c r="F172" s="83">
        <f t="shared" ref="F172:F173" si="41">F173</f>
        <v>300000</v>
      </c>
    </row>
    <row r="173" spans="1:8" ht="37.5" outlineLevel="7" x14ac:dyDescent="0.25">
      <c r="A173" s="46" t="s">
        <v>15</v>
      </c>
      <c r="B173" s="47" t="s">
        <v>597</v>
      </c>
      <c r="C173" s="47" t="s">
        <v>51</v>
      </c>
      <c r="D173" s="47" t="s">
        <v>435</v>
      </c>
      <c r="E173" s="47" t="s">
        <v>16</v>
      </c>
      <c r="F173" s="83">
        <f t="shared" si="41"/>
        <v>300000</v>
      </c>
    </row>
    <row r="174" spans="1:8" ht="21" customHeight="1" outlineLevel="7" x14ac:dyDescent="0.25">
      <c r="A174" s="46" t="s">
        <v>17</v>
      </c>
      <c r="B174" s="47" t="s">
        <v>597</v>
      </c>
      <c r="C174" s="47" t="s">
        <v>51</v>
      </c>
      <c r="D174" s="47" t="s">
        <v>435</v>
      </c>
      <c r="E174" s="47" t="s">
        <v>18</v>
      </c>
      <c r="F174" s="85">
        <v>300000</v>
      </c>
    </row>
    <row r="175" spans="1:8" outlineLevel="2" x14ac:dyDescent="0.25">
      <c r="A175" s="46" t="s">
        <v>53</v>
      </c>
      <c r="B175" s="47" t="s">
        <v>597</v>
      </c>
      <c r="C175" s="47" t="s">
        <v>54</v>
      </c>
      <c r="D175" s="47" t="s">
        <v>127</v>
      </c>
      <c r="E175" s="47" t="s">
        <v>6</v>
      </c>
      <c r="F175" s="85">
        <f>F176</f>
        <v>620000</v>
      </c>
    </row>
    <row r="176" spans="1:8" s="74" customFormat="1" ht="56.25" outlineLevel="3" x14ac:dyDescent="0.25">
      <c r="A176" s="79" t="s">
        <v>413</v>
      </c>
      <c r="B176" s="62" t="s">
        <v>597</v>
      </c>
      <c r="C176" s="62" t="s">
        <v>54</v>
      </c>
      <c r="D176" s="62" t="s">
        <v>362</v>
      </c>
      <c r="E176" s="62" t="s">
        <v>6</v>
      </c>
      <c r="F176" s="87">
        <f>F177+F181</f>
        <v>620000</v>
      </c>
      <c r="G176" s="75"/>
      <c r="H176" s="75"/>
    </row>
    <row r="177" spans="1:8" ht="37.5" outlineLevel="3" x14ac:dyDescent="0.25">
      <c r="A177" s="46" t="s">
        <v>410</v>
      </c>
      <c r="B177" s="47" t="s">
        <v>597</v>
      </c>
      <c r="C177" s="47" t="s">
        <v>54</v>
      </c>
      <c r="D177" s="47" t="s">
        <v>363</v>
      </c>
      <c r="E177" s="47" t="s">
        <v>6</v>
      </c>
      <c r="F177" s="83">
        <f>F178</f>
        <v>300000</v>
      </c>
    </row>
    <row r="178" spans="1:8" outlineLevel="3" x14ac:dyDescent="0.25">
      <c r="A178" s="46" t="s">
        <v>364</v>
      </c>
      <c r="B178" s="47" t="s">
        <v>597</v>
      </c>
      <c r="C178" s="47" t="s">
        <v>54</v>
      </c>
      <c r="D178" s="47" t="s">
        <v>365</v>
      </c>
      <c r="E178" s="47" t="s">
        <v>6</v>
      </c>
      <c r="F178" s="83">
        <f t="shared" ref="F178:F179" si="42">F179</f>
        <v>300000</v>
      </c>
    </row>
    <row r="179" spans="1:8" ht="37.5" outlineLevel="3" x14ac:dyDescent="0.25">
      <c r="A179" s="46" t="s">
        <v>15</v>
      </c>
      <c r="B179" s="47" t="s">
        <v>597</v>
      </c>
      <c r="C179" s="47" t="s">
        <v>54</v>
      </c>
      <c r="D179" s="47" t="s">
        <v>365</v>
      </c>
      <c r="E179" s="47" t="s">
        <v>16</v>
      </c>
      <c r="F179" s="83">
        <f t="shared" si="42"/>
        <v>300000</v>
      </c>
    </row>
    <row r="180" spans="1:8" ht="18.75" customHeight="1" outlineLevel="3" x14ac:dyDescent="0.25">
      <c r="A180" s="46" t="s">
        <v>17</v>
      </c>
      <c r="B180" s="47" t="s">
        <v>597</v>
      </c>
      <c r="C180" s="47" t="s">
        <v>54</v>
      </c>
      <c r="D180" s="47" t="s">
        <v>365</v>
      </c>
      <c r="E180" s="47" t="s">
        <v>18</v>
      </c>
      <c r="F180" s="85">
        <v>300000</v>
      </c>
    </row>
    <row r="181" spans="1:8" ht="19.5" customHeight="1" outlineLevel="3" x14ac:dyDescent="0.25">
      <c r="A181" s="49" t="s">
        <v>412</v>
      </c>
      <c r="B181" s="47" t="s">
        <v>597</v>
      </c>
      <c r="C181" s="47" t="s">
        <v>54</v>
      </c>
      <c r="D181" s="47" t="s">
        <v>411</v>
      </c>
      <c r="E181" s="47" t="s">
        <v>6</v>
      </c>
      <c r="F181" s="85">
        <f>F182</f>
        <v>320000</v>
      </c>
    </row>
    <row r="182" spans="1:8" outlineLevel="5" x14ac:dyDescent="0.25">
      <c r="A182" s="46" t="s">
        <v>366</v>
      </c>
      <c r="B182" s="47" t="s">
        <v>597</v>
      </c>
      <c r="C182" s="47" t="s">
        <v>54</v>
      </c>
      <c r="D182" s="47" t="s">
        <v>451</v>
      </c>
      <c r="E182" s="47" t="s">
        <v>6</v>
      </c>
      <c r="F182" s="85">
        <f t="shared" ref="F182:F183" si="43">F183</f>
        <v>320000</v>
      </c>
    </row>
    <row r="183" spans="1:8" ht="37.5" outlineLevel="6" x14ac:dyDescent="0.25">
      <c r="A183" s="46" t="s">
        <v>15</v>
      </c>
      <c r="B183" s="47" t="s">
        <v>597</v>
      </c>
      <c r="C183" s="47" t="s">
        <v>54</v>
      </c>
      <c r="D183" s="47" t="s">
        <v>451</v>
      </c>
      <c r="E183" s="47" t="s">
        <v>16</v>
      </c>
      <c r="F183" s="85">
        <f t="shared" si="43"/>
        <v>320000</v>
      </c>
    </row>
    <row r="184" spans="1:8" ht="19.5" customHeight="1" outlineLevel="7" x14ac:dyDescent="0.25">
      <c r="A184" s="46" t="s">
        <v>17</v>
      </c>
      <c r="B184" s="47" t="s">
        <v>597</v>
      </c>
      <c r="C184" s="47" t="s">
        <v>54</v>
      </c>
      <c r="D184" s="47" t="s">
        <v>451</v>
      </c>
      <c r="E184" s="47" t="s">
        <v>18</v>
      </c>
      <c r="F184" s="85">
        <v>320000</v>
      </c>
    </row>
    <row r="185" spans="1:8" s="74" customFormat="1" outlineLevel="1" x14ac:dyDescent="0.25">
      <c r="A185" s="79" t="s">
        <v>55</v>
      </c>
      <c r="B185" s="62" t="s">
        <v>597</v>
      </c>
      <c r="C185" s="62" t="s">
        <v>56</v>
      </c>
      <c r="D185" s="62" t="s">
        <v>127</v>
      </c>
      <c r="E185" s="62" t="s">
        <v>6</v>
      </c>
      <c r="F185" s="90">
        <f>F186+F197+F219+F253</f>
        <v>167466548.81999999</v>
      </c>
      <c r="G185" s="75"/>
      <c r="H185" s="75"/>
    </row>
    <row r="186" spans="1:8" outlineLevel="1" x14ac:dyDescent="0.25">
      <c r="A186" s="46" t="s">
        <v>57</v>
      </c>
      <c r="B186" s="47" t="s">
        <v>597</v>
      </c>
      <c r="C186" s="47" t="s">
        <v>58</v>
      </c>
      <c r="D186" s="47" t="s">
        <v>127</v>
      </c>
      <c r="E186" s="47" t="s">
        <v>6</v>
      </c>
      <c r="F186" s="85">
        <f>F187+F192</f>
        <v>670000</v>
      </c>
    </row>
    <row r="187" spans="1:8" s="74" customFormat="1" ht="56.25" outlineLevel="1" x14ac:dyDescent="0.25">
      <c r="A187" s="79" t="s">
        <v>666</v>
      </c>
      <c r="B187" s="62" t="s">
        <v>597</v>
      </c>
      <c r="C187" s="62" t="s">
        <v>58</v>
      </c>
      <c r="D187" s="62" t="s">
        <v>353</v>
      </c>
      <c r="E187" s="62" t="s">
        <v>6</v>
      </c>
      <c r="F187" s="87">
        <f>F188</f>
        <v>500000</v>
      </c>
      <c r="G187" s="75"/>
      <c r="H187" s="75"/>
    </row>
    <row r="188" spans="1:8" ht="37.5" outlineLevel="1" x14ac:dyDescent="0.25">
      <c r="A188" s="46" t="s">
        <v>367</v>
      </c>
      <c r="B188" s="47" t="s">
        <v>597</v>
      </c>
      <c r="C188" s="47" t="s">
        <v>58</v>
      </c>
      <c r="D188" s="47" t="s">
        <v>354</v>
      </c>
      <c r="E188" s="47" t="s">
        <v>6</v>
      </c>
      <c r="F188" s="85">
        <f t="shared" ref="F188:F190" si="44">F189</f>
        <v>500000</v>
      </c>
    </row>
    <row r="189" spans="1:8" outlineLevel="5" x14ac:dyDescent="0.25">
      <c r="A189" s="46" t="s">
        <v>368</v>
      </c>
      <c r="B189" s="47" t="s">
        <v>597</v>
      </c>
      <c r="C189" s="47" t="s">
        <v>58</v>
      </c>
      <c r="D189" s="47" t="s">
        <v>369</v>
      </c>
      <c r="E189" s="47" t="s">
        <v>6</v>
      </c>
      <c r="F189" s="85">
        <f t="shared" si="44"/>
        <v>500000</v>
      </c>
    </row>
    <row r="190" spans="1:8" ht="37.5" outlineLevel="6" x14ac:dyDescent="0.25">
      <c r="A190" s="46" t="s">
        <v>15</v>
      </c>
      <c r="B190" s="47" t="s">
        <v>597</v>
      </c>
      <c r="C190" s="47" t="s">
        <v>58</v>
      </c>
      <c r="D190" s="47" t="s">
        <v>369</v>
      </c>
      <c r="E190" s="47" t="s">
        <v>16</v>
      </c>
      <c r="F190" s="85">
        <f t="shared" si="44"/>
        <v>500000</v>
      </c>
    </row>
    <row r="191" spans="1:8" ht="19.5" customHeight="1" outlineLevel="7" x14ac:dyDescent="0.25">
      <c r="A191" s="46" t="s">
        <v>17</v>
      </c>
      <c r="B191" s="47" t="s">
        <v>597</v>
      </c>
      <c r="C191" s="47" t="s">
        <v>58</v>
      </c>
      <c r="D191" s="47" t="s">
        <v>369</v>
      </c>
      <c r="E191" s="47" t="s">
        <v>18</v>
      </c>
      <c r="F191" s="85">
        <v>500000</v>
      </c>
    </row>
    <row r="192" spans="1:8" ht="19.5" customHeight="1" outlineLevel="7" x14ac:dyDescent="0.25">
      <c r="A192" s="46" t="s">
        <v>133</v>
      </c>
      <c r="B192" s="47" t="s">
        <v>597</v>
      </c>
      <c r="C192" s="47" t="s">
        <v>58</v>
      </c>
      <c r="D192" s="47" t="s">
        <v>128</v>
      </c>
      <c r="E192" s="47" t="s">
        <v>6</v>
      </c>
      <c r="F192" s="85">
        <f>F193</f>
        <v>170000</v>
      </c>
    </row>
    <row r="193" spans="1:8" ht="19.5" customHeight="1" outlineLevel="7" x14ac:dyDescent="0.25">
      <c r="A193" s="46" t="s">
        <v>293</v>
      </c>
      <c r="B193" s="47" t="s">
        <v>597</v>
      </c>
      <c r="C193" s="47" t="s">
        <v>58</v>
      </c>
      <c r="D193" s="47" t="s">
        <v>292</v>
      </c>
      <c r="E193" s="47" t="s">
        <v>6</v>
      </c>
      <c r="F193" s="85">
        <f>F194</f>
        <v>170000</v>
      </c>
    </row>
    <row r="194" spans="1:8" ht="19.5" customHeight="1" outlineLevel="7" x14ac:dyDescent="0.25">
      <c r="A194" s="29" t="s">
        <v>405</v>
      </c>
      <c r="B194" s="47" t="s">
        <v>597</v>
      </c>
      <c r="C194" s="47" t="s">
        <v>58</v>
      </c>
      <c r="D194" s="47" t="s">
        <v>605</v>
      </c>
      <c r="E194" s="47" t="s">
        <v>6</v>
      </c>
      <c r="F194" s="85">
        <f>F195</f>
        <v>170000</v>
      </c>
    </row>
    <row r="195" spans="1:8" ht="37.5" outlineLevel="7" x14ac:dyDescent="0.25">
      <c r="A195" s="46" t="s">
        <v>15</v>
      </c>
      <c r="B195" s="47" t="s">
        <v>597</v>
      </c>
      <c r="C195" s="47" t="s">
        <v>58</v>
      </c>
      <c r="D195" s="47" t="s">
        <v>605</v>
      </c>
      <c r="E195" s="47" t="s">
        <v>16</v>
      </c>
      <c r="F195" s="85">
        <f>F196</f>
        <v>170000</v>
      </c>
    </row>
    <row r="196" spans="1:8" ht="37.5" outlineLevel="7" x14ac:dyDescent="0.25">
      <c r="A196" s="46" t="s">
        <v>17</v>
      </c>
      <c r="B196" s="47" t="s">
        <v>597</v>
      </c>
      <c r="C196" s="47" t="s">
        <v>58</v>
      </c>
      <c r="D196" s="47" t="s">
        <v>605</v>
      </c>
      <c r="E196" s="47" t="s">
        <v>18</v>
      </c>
      <c r="F196" s="85">
        <v>170000</v>
      </c>
    </row>
    <row r="197" spans="1:8" outlineLevel="1" x14ac:dyDescent="0.25">
      <c r="A197" s="46" t="s">
        <v>59</v>
      </c>
      <c r="B197" s="47" t="s">
        <v>597</v>
      </c>
      <c r="C197" s="47" t="s">
        <v>60</v>
      </c>
      <c r="D197" s="47" t="s">
        <v>127</v>
      </c>
      <c r="E197" s="47" t="s">
        <v>6</v>
      </c>
      <c r="F197" s="85">
        <f t="shared" ref="F197" si="45">F198</f>
        <v>145835299.72999999</v>
      </c>
    </row>
    <row r="198" spans="1:8" s="74" customFormat="1" ht="56.25" outlineLevel="1" x14ac:dyDescent="0.25">
      <c r="A198" s="79" t="s">
        <v>370</v>
      </c>
      <c r="B198" s="62" t="s">
        <v>597</v>
      </c>
      <c r="C198" s="62" t="s">
        <v>60</v>
      </c>
      <c r="D198" s="62" t="s">
        <v>135</v>
      </c>
      <c r="E198" s="62" t="s">
        <v>6</v>
      </c>
      <c r="F198" s="87">
        <f>F199+F215</f>
        <v>145835299.72999999</v>
      </c>
      <c r="G198" s="75"/>
      <c r="H198" s="75"/>
    </row>
    <row r="199" spans="1:8" ht="56.25" outlineLevel="1" x14ac:dyDescent="0.25">
      <c r="A199" s="46" t="s">
        <v>371</v>
      </c>
      <c r="B199" s="47" t="s">
        <v>597</v>
      </c>
      <c r="C199" s="47" t="s">
        <v>60</v>
      </c>
      <c r="D199" s="47" t="s">
        <v>372</v>
      </c>
      <c r="E199" s="47" t="s">
        <v>6</v>
      </c>
      <c r="F199" s="85">
        <f>F200+F203+F209+F212+F206</f>
        <v>2375000</v>
      </c>
    </row>
    <row r="200" spans="1:8" ht="75" outlineLevel="1" x14ac:dyDescent="0.25">
      <c r="A200" s="50" t="s">
        <v>61</v>
      </c>
      <c r="B200" s="47" t="s">
        <v>597</v>
      </c>
      <c r="C200" s="47" t="s">
        <v>60</v>
      </c>
      <c r="D200" s="47" t="s">
        <v>373</v>
      </c>
      <c r="E200" s="47" t="s">
        <v>6</v>
      </c>
      <c r="F200" s="85">
        <f>F201</f>
        <v>1000000</v>
      </c>
    </row>
    <row r="201" spans="1:8" ht="37.5" outlineLevel="1" x14ac:dyDescent="0.25">
      <c r="A201" s="46" t="s">
        <v>15</v>
      </c>
      <c r="B201" s="47" t="s">
        <v>597</v>
      </c>
      <c r="C201" s="47" t="s">
        <v>60</v>
      </c>
      <c r="D201" s="47" t="s">
        <v>373</v>
      </c>
      <c r="E201" s="47" t="s">
        <v>16</v>
      </c>
      <c r="F201" s="85">
        <f t="shared" ref="F201" si="46">F202</f>
        <v>1000000</v>
      </c>
    </row>
    <row r="202" spans="1:8" ht="21" customHeight="1" outlineLevel="1" x14ac:dyDescent="0.25">
      <c r="A202" s="46" t="s">
        <v>17</v>
      </c>
      <c r="B202" s="47" t="s">
        <v>597</v>
      </c>
      <c r="C202" s="47" t="s">
        <v>60</v>
      </c>
      <c r="D202" s="47" t="s">
        <v>373</v>
      </c>
      <c r="E202" s="47" t="s">
        <v>18</v>
      </c>
      <c r="F202" s="85">
        <v>1000000</v>
      </c>
    </row>
    <row r="203" spans="1:8" ht="36.75" customHeight="1" outlineLevel="1" x14ac:dyDescent="0.25">
      <c r="A203" s="46" t="s">
        <v>252</v>
      </c>
      <c r="B203" s="47" t="s">
        <v>597</v>
      </c>
      <c r="C203" s="47" t="s">
        <v>60</v>
      </c>
      <c r="D203" s="47" t="s">
        <v>374</v>
      </c>
      <c r="E203" s="47" t="s">
        <v>6</v>
      </c>
      <c r="F203" s="83">
        <f t="shared" ref="F203:F204" si="47">F204</f>
        <v>500000</v>
      </c>
    </row>
    <row r="204" spans="1:8" outlineLevel="1" x14ac:dyDescent="0.25">
      <c r="A204" s="46" t="s">
        <v>19</v>
      </c>
      <c r="B204" s="47" t="s">
        <v>597</v>
      </c>
      <c r="C204" s="47" t="s">
        <v>60</v>
      </c>
      <c r="D204" s="47" t="s">
        <v>374</v>
      </c>
      <c r="E204" s="47" t="s">
        <v>20</v>
      </c>
      <c r="F204" s="83">
        <f t="shared" si="47"/>
        <v>500000</v>
      </c>
    </row>
    <row r="205" spans="1:8" ht="56.25" outlineLevel="1" x14ac:dyDescent="0.25">
      <c r="A205" s="46" t="s">
        <v>48</v>
      </c>
      <c r="B205" s="47" t="s">
        <v>597</v>
      </c>
      <c r="C205" s="47" t="s">
        <v>60</v>
      </c>
      <c r="D205" s="47" t="s">
        <v>374</v>
      </c>
      <c r="E205" s="47" t="s">
        <v>49</v>
      </c>
      <c r="F205" s="85">
        <v>500000</v>
      </c>
    </row>
    <row r="206" spans="1:8" ht="37.5" outlineLevel="1" x14ac:dyDescent="0.25">
      <c r="A206" s="46" t="s">
        <v>265</v>
      </c>
      <c r="B206" s="47" t="s">
        <v>597</v>
      </c>
      <c r="C206" s="47" t="s">
        <v>60</v>
      </c>
      <c r="D206" s="47" t="s">
        <v>375</v>
      </c>
      <c r="E206" s="47" t="s">
        <v>6</v>
      </c>
      <c r="F206" s="83">
        <f t="shared" ref="F206:F207" si="48">F207</f>
        <v>500000</v>
      </c>
    </row>
    <row r="207" spans="1:8" outlineLevel="1" x14ac:dyDescent="0.25">
      <c r="A207" s="46" t="s">
        <v>19</v>
      </c>
      <c r="B207" s="47" t="s">
        <v>597</v>
      </c>
      <c r="C207" s="47" t="s">
        <v>60</v>
      </c>
      <c r="D207" s="47" t="s">
        <v>375</v>
      </c>
      <c r="E207" s="47" t="s">
        <v>20</v>
      </c>
      <c r="F207" s="83">
        <f t="shared" si="48"/>
        <v>500000</v>
      </c>
    </row>
    <row r="208" spans="1:8" ht="56.25" outlineLevel="1" x14ac:dyDescent="0.25">
      <c r="A208" s="46" t="s">
        <v>48</v>
      </c>
      <c r="B208" s="47" t="s">
        <v>597</v>
      </c>
      <c r="C208" s="47" t="s">
        <v>60</v>
      </c>
      <c r="D208" s="47" t="s">
        <v>375</v>
      </c>
      <c r="E208" s="47" t="s">
        <v>49</v>
      </c>
      <c r="F208" s="85">
        <v>500000</v>
      </c>
    </row>
    <row r="209" spans="1:8" ht="56.25" outlineLevel="1" x14ac:dyDescent="0.25">
      <c r="A209" s="46" t="s">
        <v>318</v>
      </c>
      <c r="B209" s="47" t="s">
        <v>28</v>
      </c>
      <c r="C209" s="47" t="s">
        <v>60</v>
      </c>
      <c r="D209" s="47" t="s">
        <v>414</v>
      </c>
      <c r="E209" s="47" t="s">
        <v>6</v>
      </c>
      <c r="F209" s="85">
        <f>F210</f>
        <v>150000</v>
      </c>
    </row>
    <row r="210" spans="1:8" ht="37.5" outlineLevel="1" x14ac:dyDescent="0.25">
      <c r="A210" s="46" t="s">
        <v>15</v>
      </c>
      <c r="B210" s="47" t="s">
        <v>28</v>
      </c>
      <c r="C210" s="47" t="s">
        <v>60</v>
      </c>
      <c r="D210" s="47" t="s">
        <v>414</v>
      </c>
      <c r="E210" s="47" t="s">
        <v>16</v>
      </c>
      <c r="F210" s="85">
        <f>F211</f>
        <v>150000</v>
      </c>
    </row>
    <row r="211" spans="1:8" ht="37.5" outlineLevel="1" x14ac:dyDescent="0.25">
      <c r="A211" s="46" t="s">
        <v>17</v>
      </c>
      <c r="B211" s="47" t="s">
        <v>28</v>
      </c>
      <c r="C211" s="47" t="s">
        <v>60</v>
      </c>
      <c r="D211" s="47" t="s">
        <v>414</v>
      </c>
      <c r="E211" s="47" t="s">
        <v>18</v>
      </c>
      <c r="F211" s="85">
        <v>150000</v>
      </c>
    </row>
    <row r="212" spans="1:8" ht="56.25" outlineLevel="1" x14ac:dyDescent="0.25">
      <c r="A212" s="46" t="s">
        <v>266</v>
      </c>
      <c r="B212" s="47" t="s">
        <v>28</v>
      </c>
      <c r="C212" s="47" t="s">
        <v>60</v>
      </c>
      <c r="D212" s="47" t="s">
        <v>415</v>
      </c>
      <c r="E212" s="47" t="s">
        <v>6</v>
      </c>
      <c r="F212" s="85">
        <f>F213</f>
        <v>225000</v>
      </c>
    </row>
    <row r="213" spans="1:8" ht="37.5" outlineLevel="1" x14ac:dyDescent="0.25">
      <c r="A213" s="46" t="s">
        <v>15</v>
      </c>
      <c r="B213" s="47" t="s">
        <v>28</v>
      </c>
      <c r="C213" s="47" t="s">
        <v>60</v>
      </c>
      <c r="D213" s="47" t="s">
        <v>415</v>
      </c>
      <c r="E213" s="47" t="s">
        <v>16</v>
      </c>
      <c r="F213" s="85">
        <f>F214</f>
        <v>225000</v>
      </c>
    </row>
    <row r="214" spans="1:8" ht="37.5" outlineLevel="1" x14ac:dyDescent="0.25">
      <c r="A214" s="46" t="s">
        <v>17</v>
      </c>
      <c r="B214" s="47" t="s">
        <v>28</v>
      </c>
      <c r="C214" s="47" t="s">
        <v>60</v>
      </c>
      <c r="D214" s="47" t="s">
        <v>415</v>
      </c>
      <c r="E214" s="47" t="s">
        <v>18</v>
      </c>
      <c r="F214" s="85">
        <v>225000</v>
      </c>
    </row>
    <row r="215" spans="1:8" outlineLevel="1" x14ac:dyDescent="0.25">
      <c r="A215" s="49" t="s">
        <v>505</v>
      </c>
      <c r="B215" s="47" t="s">
        <v>597</v>
      </c>
      <c r="C215" s="47" t="s">
        <v>60</v>
      </c>
      <c r="D215" s="47" t="s">
        <v>506</v>
      </c>
      <c r="E215" s="47" t="s">
        <v>6</v>
      </c>
      <c r="F215" s="85">
        <f>F216</f>
        <v>143460299.72999999</v>
      </c>
    </row>
    <row r="216" spans="1:8" ht="56.25" outlineLevel="1" x14ac:dyDescent="0.25">
      <c r="A216" s="46" t="s">
        <v>513</v>
      </c>
      <c r="B216" s="47" t="s">
        <v>597</v>
      </c>
      <c r="C216" s="47" t="s">
        <v>60</v>
      </c>
      <c r="D216" s="47" t="s">
        <v>510</v>
      </c>
      <c r="E216" s="47" t="s">
        <v>6</v>
      </c>
      <c r="F216" s="85">
        <f>F217</f>
        <v>143460299.72999999</v>
      </c>
    </row>
    <row r="217" spans="1:8" ht="37.5" outlineLevel="1" x14ac:dyDescent="0.25">
      <c r="A217" s="46" t="s">
        <v>267</v>
      </c>
      <c r="B217" s="47" t="s">
        <v>597</v>
      </c>
      <c r="C217" s="47" t="s">
        <v>60</v>
      </c>
      <c r="D217" s="47" t="s">
        <v>510</v>
      </c>
      <c r="E217" s="47" t="s">
        <v>268</v>
      </c>
      <c r="F217" s="85">
        <f>F218</f>
        <v>143460299.72999999</v>
      </c>
    </row>
    <row r="218" spans="1:8" outlineLevel="1" x14ac:dyDescent="0.25">
      <c r="A218" s="46" t="s">
        <v>269</v>
      </c>
      <c r="B218" s="47" t="s">
        <v>597</v>
      </c>
      <c r="C218" s="47" t="s">
        <v>60</v>
      </c>
      <c r="D218" s="47" t="s">
        <v>510</v>
      </c>
      <c r="E218" s="47" t="s">
        <v>270</v>
      </c>
      <c r="F218" s="85">
        <v>143460299.72999999</v>
      </c>
    </row>
    <row r="219" spans="1:8" outlineLevel="1" x14ac:dyDescent="0.25">
      <c r="A219" s="46" t="s">
        <v>62</v>
      </c>
      <c r="B219" s="47" t="s">
        <v>597</v>
      </c>
      <c r="C219" s="47" t="s">
        <v>63</v>
      </c>
      <c r="D219" s="47" t="s">
        <v>127</v>
      </c>
      <c r="E219" s="47" t="s">
        <v>6</v>
      </c>
      <c r="F219" s="85">
        <f>F220+F228+F239</f>
        <v>20467191.41</v>
      </c>
    </row>
    <row r="220" spans="1:8" s="74" customFormat="1" ht="56.25" outlineLevel="1" x14ac:dyDescent="0.25">
      <c r="A220" s="79" t="s">
        <v>370</v>
      </c>
      <c r="B220" s="62" t="s">
        <v>597</v>
      </c>
      <c r="C220" s="62" t="s">
        <v>63</v>
      </c>
      <c r="D220" s="62" t="s">
        <v>135</v>
      </c>
      <c r="E220" s="62" t="s">
        <v>6</v>
      </c>
      <c r="F220" s="87">
        <f>F221</f>
        <v>550000</v>
      </c>
      <c r="G220" s="75"/>
      <c r="H220" s="75"/>
    </row>
    <row r="221" spans="1:8" outlineLevel="1" x14ac:dyDescent="0.25">
      <c r="A221" s="46" t="s">
        <v>376</v>
      </c>
      <c r="B221" s="47" t="s">
        <v>597</v>
      </c>
      <c r="C221" s="47" t="s">
        <v>63</v>
      </c>
      <c r="D221" s="47" t="s">
        <v>234</v>
      </c>
      <c r="E221" s="47" t="s">
        <v>6</v>
      </c>
      <c r="F221" s="85">
        <f>F222+F225</f>
        <v>550000</v>
      </c>
    </row>
    <row r="222" spans="1:8" outlineLevel="1" x14ac:dyDescent="0.25">
      <c r="A222" s="46" t="s">
        <v>382</v>
      </c>
      <c r="B222" s="47" t="s">
        <v>597</v>
      </c>
      <c r="C222" s="47" t="s">
        <v>63</v>
      </c>
      <c r="D222" s="47" t="s">
        <v>514</v>
      </c>
      <c r="E222" s="47" t="s">
        <v>6</v>
      </c>
      <c r="F222" s="85">
        <f>F223</f>
        <v>200000</v>
      </c>
    </row>
    <row r="223" spans="1:8" ht="37.5" outlineLevel="1" x14ac:dyDescent="0.25">
      <c r="A223" s="46" t="s">
        <v>15</v>
      </c>
      <c r="B223" s="47" t="s">
        <v>597</v>
      </c>
      <c r="C223" s="47" t="s">
        <v>63</v>
      </c>
      <c r="D223" s="47" t="s">
        <v>514</v>
      </c>
      <c r="E223" s="47" t="s">
        <v>16</v>
      </c>
      <c r="F223" s="85">
        <f>F224</f>
        <v>200000</v>
      </c>
    </row>
    <row r="224" spans="1:8" ht="18.75" customHeight="1" outlineLevel="1" x14ac:dyDescent="0.25">
      <c r="A224" s="46" t="s">
        <v>17</v>
      </c>
      <c r="B224" s="47" t="s">
        <v>597</v>
      </c>
      <c r="C224" s="47" t="s">
        <v>63</v>
      </c>
      <c r="D224" s="47" t="s">
        <v>514</v>
      </c>
      <c r="E224" s="47" t="s">
        <v>18</v>
      </c>
      <c r="F224" s="85">
        <v>200000</v>
      </c>
    </row>
    <row r="225" spans="1:8" ht="37.5" outlineLevel="1" x14ac:dyDescent="0.25">
      <c r="A225" s="50" t="s">
        <v>64</v>
      </c>
      <c r="B225" s="47" t="s">
        <v>597</v>
      </c>
      <c r="C225" s="47" t="s">
        <v>63</v>
      </c>
      <c r="D225" s="47" t="s">
        <v>377</v>
      </c>
      <c r="E225" s="47" t="s">
        <v>6</v>
      </c>
      <c r="F225" s="85">
        <f t="shared" ref="F225:F226" si="49">F226</f>
        <v>350000</v>
      </c>
    </row>
    <row r="226" spans="1:8" ht="37.5" outlineLevel="1" x14ac:dyDescent="0.25">
      <c r="A226" s="46" t="s">
        <v>15</v>
      </c>
      <c r="B226" s="47" t="s">
        <v>597</v>
      </c>
      <c r="C226" s="47" t="s">
        <v>63</v>
      </c>
      <c r="D226" s="47" t="s">
        <v>377</v>
      </c>
      <c r="E226" s="47" t="s">
        <v>16</v>
      </c>
      <c r="F226" s="85">
        <f t="shared" si="49"/>
        <v>350000</v>
      </c>
    </row>
    <row r="227" spans="1:8" ht="22.5" customHeight="1" outlineLevel="1" x14ac:dyDescent="0.25">
      <c r="A227" s="46" t="s">
        <v>17</v>
      </c>
      <c r="B227" s="47" t="s">
        <v>597</v>
      </c>
      <c r="C227" s="47" t="s">
        <v>63</v>
      </c>
      <c r="D227" s="47" t="s">
        <v>377</v>
      </c>
      <c r="E227" s="47" t="s">
        <v>18</v>
      </c>
      <c r="F227" s="85">
        <v>350000</v>
      </c>
    </row>
    <row r="228" spans="1:8" s="74" customFormat="1" ht="56.25" outlineLevel="1" x14ac:dyDescent="0.25">
      <c r="A228" s="79" t="s">
        <v>606</v>
      </c>
      <c r="B228" s="62" t="s">
        <v>597</v>
      </c>
      <c r="C228" s="62" t="s">
        <v>63</v>
      </c>
      <c r="D228" s="62" t="s">
        <v>607</v>
      </c>
      <c r="E228" s="62" t="s">
        <v>6</v>
      </c>
      <c r="F228" s="87">
        <f>F229</f>
        <v>6000000</v>
      </c>
      <c r="G228" s="75"/>
      <c r="H228" s="75"/>
    </row>
    <row r="229" spans="1:8" ht="37.5" outlineLevel="1" x14ac:dyDescent="0.25">
      <c r="A229" s="46" t="s">
        <v>608</v>
      </c>
      <c r="B229" s="47" t="s">
        <v>597</v>
      </c>
      <c r="C229" s="47" t="s">
        <v>63</v>
      </c>
      <c r="D229" s="47" t="s">
        <v>609</v>
      </c>
      <c r="E229" s="47" t="s">
        <v>6</v>
      </c>
      <c r="F229" s="85">
        <f>F230+F233+F236</f>
        <v>6000000</v>
      </c>
    </row>
    <row r="230" spans="1:8" ht="56.25" customHeight="1" outlineLevel="1" x14ac:dyDescent="0.25">
      <c r="A230" s="46" t="s">
        <v>610</v>
      </c>
      <c r="B230" s="47" t="s">
        <v>597</v>
      </c>
      <c r="C230" s="47" t="s">
        <v>63</v>
      </c>
      <c r="D230" s="47" t="s">
        <v>611</v>
      </c>
      <c r="E230" s="47" t="s">
        <v>6</v>
      </c>
      <c r="F230" s="85">
        <f>F231</f>
        <v>2000000</v>
      </c>
    </row>
    <row r="231" spans="1:8" ht="37.5" outlineLevel="1" x14ac:dyDescent="0.25">
      <c r="A231" s="46" t="s">
        <v>15</v>
      </c>
      <c r="B231" s="47" t="s">
        <v>597</v>
      </c>
      <c r="C231" s="47" t="s">
        <v>63</v>
      </c>
      <c r="D231" s="47" t="s">
        <v>611</v>
      </c>
      <c r="E231" s="47" t="s">
        <v>16</v>
      </c>
      <c r="F231" s="85">
        <f>F232</f>
        <v>2000000</v>
      </c>
    </row>
    <row r="232" spans="1:8" ht="37.5" outlineLevel="1" x14ac:dyDescent="0.25">
      <c r="A232" s="46" t="s">
        <v>17</v>
      </c>
      <c r="B232" s="47" t="s">
        <v>597</v>
      </c>
      <c r="C232" s="47" t="s">
        <v>63</v>
      </c>
      <c r="D232" s="47" t="s">
        <v>611</v>
      </c>
      <c r="E232" s="47" t="s">
        <v>18</v>
      </c>
      <c r="F232" s="85">
        <v>2000000</v>
      </c>
    </row>
    <row r="233" spans="1:8" ht="38.25" customHeight="1" outlineLevel="1" x14ac:dyDescent="0.25">
      <c r="A233" s="46" t="s">
        <v>612</v>
      </c>
      <c r="B233" s="47" t="s">
        <v>597</v>
      </c>
      <c r="C233" s="47" t="s">
        <v>63</v>
      </c>
      <c r="D233" s="47" t="s">
        <v>613</v>
      </c>
      <c r="E233" s="47" t="s">
        <v>6</v>
      </c>
      <c r="F233" s="85">
        <f>F234</f>
        <v>1500000</v>
      </c>
    </row>
    <row r="234" spans="1:8" ht="37.5" outlineLevel="1" x14ac:dyDescent="0.25">
      <c r="A234" s="46" t="s">
        <v>15</v>
      </c>
      <c r="B234" s="47" t="s">
        <v>597</v>
      </c>
      <c r="C234" s="47" t="s">
        <v>63</v>
      </c>
      <c r="D234" s="47" t="s">
        <v>613</v>
      </c>
      <c r="E234" s="47" t="s">
        <v>16</v>
      </c>
      <c r="F234" s="85">
        <f>F235</f>
        <v>1500000</v>
      </c>
    </row>
    <row r="235" spans="1:8" ht="37.5" outlineLevel="1" x14ac:dyDescent="0.25">
      <c r="A235" s="46" t="s">
        <v>17</v>
      </c>
      <c r="B235" s="47" t="s">
        <v>597</v>
      </c>
      <c r="C235" s="47" t="s">
        <v>63</v>
      </c>
      <c r="D235" s="47" t="s">
        <v>613</v>
      </c>
      <c r="E235" s="47" t="s">
        <v>18</v>
      </c>
      <c r="F235" s="85">
        <v>1500000</v>
      </c>
    </row>
    <row r="236" spans="1:8" ht="37.5" outlineLevel="1" x14ac:dyDescent="0.25">
      <c r="A236" s="46" t="s">
        <v>614</v>
      </c>
      <c r="B236" s="47" t="s">
        <v>597</v>
      </c>
      <c r="C236" s="47" t="s">
        <v>63</v>
      </c>
      <c r="D236" s="47" t="s">
        <v>615</v>
      </c>
      <c r="E236" s="47" t="s">
        <v>6</v>
      </c>
      <c r="F236" s="85">
        <f>F237</f>
        <v>2500000</v>
      </c>
    </row>
    <row r="237" spans="1:8" ht="37.5" outlineLevel="1" x14ac:dyDescent="0.25">
      <c r="A237" s="46" t="s">
        <v>15</v>
      </c>
      <c r="B237" s="47" t="s">
        <v>597</v>
      </c>
      <c r="C237" s="47" t="s">
        <v>63</v>
      </c>
      <c r="D237" s="47" t="s">
        <v>615</v>
      </c>
      <c r="E237" s="47" t="s">
        <v>16</v>
      </c>
      <c r="F237" s="85">
        <f>F238</f>
        <v>2500000</v>
      </c>
    </row>
    <row r="238" spans="1:8" ht="37.5" outlineLevel="1" x14ac:dyDescent="0.25">
      <c r="A238" s="46" t="s">
        <v>17</v>
      </c>
      <c r="B238" s="47" t="s">
        <v>597</v>
      </c>
      <c r="C238" s="47" t="s">
        <v>63</v>
      </c>
      <c r="D238" s="47" t="s">
        <v>615</v>
      </c>
      <c r="E238" s="47" t="s">
        <v>18</v>
      </c>
      <c r="F238" s="85">
        <v>2500000</v>
      </c>
    </row>
    <row r="239" spans="1:8" s="74" customFormat="1" ht="56.25" outlineLevel="1" x14ac:dyDescent="0.25">
      <c r="A239" s="79" t="s">
        <v>616</v>
      </c>
      <c r="B239" s="62" t="s">
        <v>597</v>
      </c>
      <c r="C239" s="62" t="s">
        <v>63</v>
      </c>
      <c r="D239" s="62" t="s">
        <v>617</v>
      </c>
      <c r="E239" s="62" t="s">
        <v>6</v>
      </c>
      <c r="F239" s="87">
        <f>F240+F245</f>
        <v>13917191.41</v>
      </c>
      <c r="G239" s="75"/>
      <c r="H239" s="75"/>
    </row>
    <row r="240" spans="1:8" s="74" customFormat="1" ht="56.25" outlineLevel="1" x14ac:dyDescent="0.25">
      <c r="A240" s="79" t="s">
        <v>669</v>
      </c>
      <c r="B240" s="62" t="s">
        <v>597</v>
      </c>
      <c r="C240" s="62" t="s">
        <v>63</v>
      </c>
      <c r="D240" s="62" t="s">
        <v>670</v>
      </c>
      <c r="E240" s="62" t="s">
        <v>6</v>
      </c>
      <c r="F240" s="87">
        <f>F241</f>
        <v>7115762.04</v>
      </c>
      <c r="G240" s="75"/>
      <c r="H240" s="75"/>
    </row>
    <row r="241" spans="1:8" ht="37.5" outlineLevel="1" x14ac:dyDescent="0.25">
      <c r="A241" s="46" t="s">
        <v>668</v>
      </c>
      <c r="B241" s="47" t="s">
        <v>597</v>
      </c>
      <c r="C241" s="47" t="s">
        <v>63</v>
      </c>
      <c r="D241" s="47" t="s">
        <v>671</v>
      </c>
      <c r="E241" s="47" t="s">
        <v>6</v>
      </c>
      <c r="F241" s="85">
        <f>F242</f>
        <v>7115762.04</v>
      </c>
    </row>
    <row r="242" spans="1:8" ht="37.5" outlineLevel="1" x14ac:dyDescent="0.25">
      <c r="A242" s="46" t="s">
        <v>667</v>
      </c>
      <c r="B242" s="47" t="s">
        <v>597</v>
      </c>
      <c r="C242" s="47" t="s">
        <v>63</v>
      </c>
      <c r="D242" s="47" t="s">
        <v>672</v>
      </c>
      <c r="E242" s="47" t="s">
        <v>6</v>
      </c>
      <c r="F242" s="85">
        <f>F243</f>
        <v>7115762.04</v>
      </c>
    </row>
    <row r="243" spans="1:8" ht="37.5" outlineLevel="1" x14ac:dyDescent="0.25">
      <c r="A243" s="46" t="s">
        <v>15</v>
      </c>
      <c r="B243" s="47" t="s">
        <v>597</v>
      </c>
      <c r="C243" s="47" t="s">
        <v>63</v>
      </c>
      <c r="D243" s="47" t="s">
        <v>672</v>
      </c>
      <c r="E243" s="47" t="s">
        <v>16</v>
      </c>
      <c r="F243" s="85">
        <f>F244</f>
        <v>7115762.04</v>
      </c>
    </row>
    <row r="244" spans="1:8" ht="37.5" outlineLevel="1" x14ac:dyDescent="0.25">
      <c r="A244" s="46" t="s">
        <v>17</v>
      </c>
      <c r="B244" s="47" t="s">
        <v>597</v>
      </c>
      <c r="C244" s="47" t="s">
        <v>63</v>
      </c>
      <c r="D244" s="47" t="s">
        <v>672</v>
      </c>
      <c r="E244" s="47" t="s">
        <v>18</v>
      </c>
      <c r="F244" s="85">
        <v>7115762.04</v>
      </c>
    </row>
    <row r="245" spans="1:8" s="74" customFormat="1" ht="37.5" outlineLevel="1" x14ac:dyDescent="0.25">
      <c r="A245" s="162" t="s">
        <v>673</v>
      </c>
      <c r="B245" s="47" t="s">
        <v>597</v>
      </c>
      <c r="C245" s="47" t="s">
        <v>63</v>
      </c>
      <c r="D245" s="62" t="s">
        <v>675</v>
      </c>
      <c r="E245" s="62" t="s">
        <v>6</v>
      </c>
      <c r="F245" s="87">
        <f>F246</f>
        <v>6801429.3700000001</v>
      </c>
      <c r="G245" s="75"/>
      <c r="H245" s="75"/>
    </row>
    <row r="246" spans="1:8" s="74" customFormat="1" ht="37.5" outlineLevel="1" x14ac:dyDescent="0.25">
      <c r="A246" s="162" t="s">
        <v>674</v>
      </c>
      <c r="B246" s="47" t="s">
        <v>597</v>
      </c>
      <c r="C246" s="47" t="s">
        <v>63</v>
      </c>
      <c r="D246" s="62" t="s">
        <v>676</v>
      </c>
      <c r="E246" s="62" t="s">
        <v>6</v>
      </c>
      <c r="F246" s="87">
        <f>F247+F250</f>
        <v>6801429.3700000001</v>
      </c>
      <c r="G246" s="75"/>
      <c r="H246" s="75"/>
    </row>
    <row r="247" spans="1:8" s="74" customFormat="1" ht="57" customHeight="1" outlineLevel="1" x14ac:dyDescent="0.25">
      <c r="A247" s="48" t="s">
        <v>706</v>
      </c>
      <c r="B247" s="47" t="s">
        <v>597</v>
      </c>
      <c r="C247" s="47" t="s">
        <v>63</v>
      </c>
      <c r="D247" s="62" t="s">
        <v>733</v>
      </c>
      <c r="E247" s="62" t="s">
        <v>6</v>
      </c>
      <c r="F247" s="87">
        <f>F248</f>
        <v>6501429.3700000001</v>
      </c>
      <c r="G247" s="75"/>
      <c r="H247" s="75"/>
    </row>
    <row r="248" spans="1:8" s="74" customFormat="1" ht="37.5" outlineLevel="1" x14ac:dyDescent="0.25">
      <c r="A248" s="46" t="s">
        <v>15</v>
      </c>
      <c r="B248" s="47" t="s">
        <v>597</v>
      </c>
      <c r="C248" s="47" t="s">
        <v>63</v>
      </c>
      <c r="D248" s="62" t="s">
        <v>733</v>
      </c>
      <c r="E248" s="47" t="s">
        <v>16</v>
      </c>
      <c r="F248" s="87">
        <f>F249</f>
        <v>6501429.3700000001</v>
      </c>
      <c r="G248" s="75"/>
      <c r="H248" s="75"/>
    </row>
    <row r="249" spans="1:8" s="74" customFormat="1" ht="37.5" outlineLevel="1" x14ac:dyDescent="0.25">
      <c r="A249" s="46" t="s">
        <v>17</v>
      </c>
      <c r="B249" s="47" t="s">
        <v>597</v>
      </c>
      <c r="C249" s="47" t="s">
        <v>63</v>
      </c>
      <c r="D249" s="62" t="s">
        <v>733</v>
      </c>
      <c r="E249" s="47" t="s">
        <v>18</v>
      </c>
      <c r="F249" s="87">
        <v>6501429.3700000001</v>
      </c>
      <c r="G249" s="75"/>
      <c r="H249" s="75"/>
    </row>
    <row r="250" spans="1:8" ht="40.5" customHeight="1" outlineLevel="1" x14ac:dyDescent="0.25">
      <c r="A250" s="48" t="s">
        <v>678</v>
      </c>
      <c r="B250" s="47" t="s">
        <v>597</v>
      </c>
      <c r="C250" s="47" t="s">
        <v>63</v>
      </c>
      <c r="D250" s="47" t="s">
        <v>677</v>
      </c>
      <c r="E250" s="47" t="s">
        <v>6</v>
      </c>
      <c r="F250" s="85">
        <f>F251</f>
        <v>300000</v>
      </c>
    </row>
    <row r="251" spans="1:8" ht="37.5" outlineLevel="1" x14ac:dyDescent="0.25">
      <c r="A251" s="46" t="s">
        <v>15</v>
      </c>
      <c r="B251" s="47" t="s">
        <v>597</v>
      </c>
      <c r="C251" s="47" t="s">
        <v>63</v>
      </c>
      <c r="D251" s="47" t="s">
        <v>677</v>
      </c>
      <c r="E251" s="47" t="s">
        <v>16</v>
      </c>
      <c r="F251" s="85">
        <f>F252</f>
        <v>300000</v>
      </c>
    </row>
    <row r="252" spans="1:8" ht="37.5" outlineLevel="1" x14ac:dyDescent="0.25">
      <c r="A252" s="46" t="s">
        <v>17</v>
      </c>
      <c r="B252" s="47" t="s">
        <v>597</v>
      </c>
      <c r="C252" s="47" t="s">
        <v>63</v>
      </c>
      <c r="D252" s="47" t="s">
        <v>677</v>
      </c>
      <c r="E252" s="47" t="s">
        <v>18</v>
      </c>
      <c r="F252" s="85">
        <v>300000</v>
      </c>
    </row>
    <row r="253" spans="1:8" ht="20.25" customHeight="1" outlineLevel="1" x14ac:dyDescent="0.25">
      <c r="A253" s="46" t="s">
        <v>311</v>
      </c>
      <c r="B253" s="47" t="s">
        <v>597</v>
      </c>
      <c r="C253" s="47" t="s">
        <v>312</v>
      </c>
      <c r="D253" s="47" t="s">
        <v>127</v>
      </c>
      <c r="E253" s="47" t="s">
        <v>6</v>
      </c>
      <c r="F253" s="83">
        <f t="shared" ref="F253" si="50">F254</f>
        <v>494057.68</v>
      </c>
    </row>
    <row r="254" spans="1:8" s="74" customFormat="1" ht="56.25" outlineLevel="1" x14ac:dyDescent="0.25">
      <c r="A254" s="79" t="s">
        <v>459</v>
      </c>
      <c r="B254" s="62" t="s">
        <v>597</v>
      </c>
      <c r="C254" s="62" t="s">
        <v>312</v>
      </c>
      <c r="D254" s="62" t="s">
        <v>135</v>
      </c>
      <c r="E254" s="62" t="s">
        <v>6</v>
      </c>
      <c r="F254" s="88">
        <f>F255</f>
        <v>494057.68</v>
      </c>
      <c r="G254" s="75"/>
      <c r="H254" s="75"/>
    </row>
    <row r="255" spans="1:8" ht="37.5" outlineLevel="1" x14ac:dyDescent="0.25">
      <c r="A255" s="46" t="s">
        <v>378</v>
      </c>
      <c r="B255" s="47" t="s">
        <v>597</v>
      </c>
      <c r="C255" s="47" t="s">
        <v>312</v>
      </c>
      <c r="D255" s="47" t="s">
        <v>372</v>
      </c>
      <c r="E255" s="47" t="s">
        <v>6</v>
      </c>
      <c r="F255" s="83">
        <f>F256+F259</f>
        <v>494057.68</v>
      </c>
    </row>
    <row r="256" spans="1:8" ht="37.5" outlineLevel="1" x14ac:dyDescent="0.25">
      <c r="A256" s="29" t="s">
        <v>702</v>
      </c>
      <c r="B256" s="47" t="s">
        <v>597</v>
      </c>
      <c r="C256" s="47" t="s">
        <v>312</v>
      </c>
      <c r="D256" s="47" t="s">
        <v>734</v>
      </c>
      <c r="E256" s="47" t="s">
        <v>6</v>
      </c>
      <c r="F256" s="83">
        <f>F257</f>
        <v>344057.68</v>
      </c>
    </row>
    <row r="257" spans="1:8" outlineLevel="1" x14ac:dyDescent="0.25">
      <c r="A257" s="46" t="s">
        <v>19</v>
      </c>
      <c r="B257" s="47" t="s">
        <v>597</v>
      </c>
      <c r="C257" s="47" t="s">
        <v>312</v>
      </c>
      <c r="D257" s="47" t="s">
        <v>734</v>
      </c>
      <c r="E257" s="47" t="s">
        <v>20</v>
      </c>
      <c r="F257" s="83">
        <f>F258</f>
        <v>344057.68</v>
      </c>
    </row>
    <row r="258" spans="1:8" ht="56.25" outlineLevel="1" x14ac:dyDescent="0.25">
      <c r="A258" s="46" t="s">
        <v>48</v>
      </c>
      <c r="B258" s="47" t="s">
        <v>597</v>
      </c>
      <c r="C258" s="47" t="s">
        <v>312</v>
      </c>
      <c r="D258" s="47" t="s">
        <v>734</v>
      </c>
      <c r="E258" s="47" t="s">
        <v>49</v>
      </c>
      <c r="F258" s="83">
        <v>344057.68</v>
      </c>
    </row>
    <row r="259" spans="1:8" ht="37.5" customHeight="1" outlineLevel="1" x14ac:dyDescent="0.25">
      <c r="A259" s="46" t="s">
        <v>325</v>
      </c>
      <c r="B259" s="47" t="s">
        <v>597</v>
      </c>
      <c r="C259" s="47" t="s">
        <v>312</v>
      </c>
      <c r="D259" s="47" t="s">
        <v>379</v>
      </c>
      <c r="E259" s="47" t="s">
        <v>6</v>
      </c>
      <c r="F259" s="83">
        <f t="shared" ref="F259:F260" si="51">F260</f>
        <v>150000</v>
      </c>
    </row>
    <row r="260" spans="1:8" outlineLevel="1" x14ac:dyDescent="0.25">
      <c r="A260" s="46" t="s">
        <v>19</v>
      </c>
      <c r="B260" s="47" t="s">
        <v>597</v>
      </c>
      <c r="C260" s="47" t="s">
        <v>312</v>
      </c>
      <c r="D260" s="47" t="s">
        <v>379</v>
      </c>
      <c r="E260" s="47" t="s">
        <v>20</v>
      </c>
      <c r="F260" s="83">
        <f t="shared" si="51"/>
        <v>150000</v>
      </c>
    </row>
    <row r="261" spans="1:8" ht="56.25" outlineLevel="1" x14ac:dyDescent="0.25">
      <c r="A261" s="46" t="s">
        <v>48</v>
      </c>
      <c r="B261" s="47" t="s">
        <v>597</v>
      </c>
      <c r="C261" s="47" t="s">
        <v>312</v>
      </c>
      <c r="D261" s="47" t="s">
        <v>379</v>
      </c>
      <c r="E261" s="47" t="s">
        <v>49</v>
      </c>
      <c r="F261" s="85">
        <v>150000</v>
      </c>
    </row>
    <row r="262" spans="1:8" s="74" customFormat="1" ht="18.75" customHeight="1" outlineLevel="1" x14ac:dyDescent="0.25">
      <c r="A262" s="79" t="s">
        <v>65</v>
      </c>
      <c r="B262" s="62" t="s">
        <v>597</v>
      </c>
      <c r="C262" s="62" t="s">
        <v>66</v>
      </c>
      <c r="D262" s="62" t="s">
        <v>127</v>
      </c>
      <c r="E262" s="62" t="s">
        <v>6</v>
      </c>
      <c r="F262" s="87">
        <f t="shared" ref="F262" si="52">F263</f>
        <v>515000</v>
      </c>
      <c r="G262" s="75"/>
      <c r="H262" s="75"/>
    </row>
    <row r="263" spans="1:8" outlineLevel="2" x14ac:dyDescent="0.25">
      <c r="A263" s="46" t="s">
        <v>67</v>
      </c>
      <c r="B263" s="47" t="s">
        <v>597</v>
      </c>
      <c r="C263" s="47" t="s">
        <v>68</v>
      </c>
      <c r="D263" s="47" t="s">
        <v>127</v>
      </c>
      <c r="E263" s="47" t="s">
        <v>6</v>
      </c>
      <c r="F263" s="85">
        <f>F264+F273</f>
        <v>515000</v>
      </c>
    </row>
    <row r="264" spans="1:8" s="74" customFormat="1" ht="41.25" customHeight="1" outlineLevel="3" x14ac:dyDescent="0.25">
      <c r="A264" s="79" t="s">
        <v>380</v>
      </c>
      <c r="B264" s="62" t="s">
        <v>597</v>
      </c>
      <c r="C264" s="62" t="s">
        <v>68</v>
      </c>
      <c r="D264" s="62" t="s">
        <v>136</v>
      </c>
      <c r="E264" s="62" t="s">
        <v>6</v>
      </c>
      <c r="F264" s="87">
        <f>F265+F269</f>
        <v>470000</v>
      </c>
      <c r="G264" s="75"/>
      <c r="H264" s="75"/>
    </row>
    <row r="265" spans="1:8" ht="42.75" customHeight="1" outlineLevel="3" x14ac:dyDescent="0.25">
      <c r="A265" s="46" t="s">
        <v>381</v>
      </c>
      <c r="B265" s="47" t="s">
        <v>597</v>
      </c>
      <c r="C265" s="47" t="s">
        <v>68</v>
      </c>
      <c r="D265" s="47" t="s">
        <v>416</v>
      </c>
      <c r="E265" s="47" t="s">
        <v>6</v>
      </c>
      <c r="F265" s="85">
        <f>F266</f>
        <v>440000</v>
      </c>
    </row>
    <row r="266" spans="1:8" ht="23.25" customHeight="1" outlineLevel="3" x14ac:dyDescent="0.25">
      <c r="A266" s="46" t="s">
        <v>246</v>
      </c>
      <c r="B266" s="47" t="s">
        <v>597</v>
      </c>
      <c r="C266" s="47" t="s">
        <v>68</v>
      </c>
      <c r="D266" s="47" t="s">
        <v>383</v>
      </c>
      <c r="E266" s="47" t="s">
        <v>6</v>
      </c>
      <c r="F266" s="85">
        <f t="shared" ref="F266:F267" si="53">F267</f>
        <v>440000</v>
      </c>
    </row>
    <row r="267" spans="1:8" ht="23.25" customHeight="1" outlineLevel="3" x14ac:dyDescent="0.25">
      <c r="A267" s="46" t="s">
        <v>15</v>
      </c>
      <c r="B267" s="47" t="s">
        <v>597</v>
      </c>
      <c r="C267" s="47" t="s">
        <v>68</v>
      </c>
      <c r="D267" s="47" t="s">
        <v>383</v>
      </c>
      <c r="E267" s="47" t="s">
        <v>16</v>
      </c>
      <c r="F267" s="85">
        <f t="shared" si="53"/>
        <v>440000</v>
      </c>
    </row>
    <row r="268" spans="1:8" ht="22.5" customHeight="1" outlineLevel="3" x14ac:dyDescent="0.25">
      <c r="A268" s="46" t="s">
        <v>17</v>
      </c>
      <c r="B268" s="47" t="s">
        <v>597</v>
      </c>
      <c r="C268" s="47" t="s">
        <v>68</v>
      </c>
      <c r="D268" s="47" t="s">
        <v>383</v>
      </c>
      <c r="E268" s="47" t="s">
        <v>18</v>
      </c>
      <c r="F268" s="85">
        <v>440000</v>
      </c>
    </row>
    <row r="269" spans="1:8" ht="37.5" outlineLevel="7" x14ac:dyDescent="0.25">
      <c r="A269" s="46" t="s">
        <v>384</v>
      </c>
      <c r="B269" s="47" t="s">
        <v>597</v>
      </c>
      <c r="C269" s="47" t="s">
        <v>68</v>
      </c>
      <c r="D269" s="47" t="s">
        <v>248</v>
      </c>
      <c r="E269" s="47" t="s">
        <v>6</v>
      </c>
      <c r="F269" s="83">
        <f>F270</f>
        <v>30000</v>
      </c>
    </row>
    <row r="270" spans="1:8" ht="25.5" customHeight="1" outlineLevel="5" x14ac:dyDescent="0.25">
      <c r="A270" s="46" t="s">
        <v>69</v>
      </c>
      <c r="B270" s="47" t="s">
        <v>597</v>
      </c>
      <c r="C270" s="47" t="s">
        <v>68</v>
      </c>
      <c r="D270" s="47" t="s">
        <v>247</v>
      </c>
      <c r="E270" s="47" t="s">
        <v>6</v>
      </c>
      <c r="F270" s="85">
        <f t="shared" ref="F270:F271" si="54">F271</f>
        <v>30000</v>
      </c>
    </row>
    <row r="271" spans="1:8" ht="37.5" outlineLevel="6" x14ac:dyDescent="0.25">
      <c r="A271" s="46" t="s">
        <v>15</v>
      </c>
      <c r="B271" s="47" t="s">
        <v>597</v>
      </c>
      <c r="C271" s="47" t="s">
        <v>68</v>
      </c>
      <c r="D271" s="47" t="s">
        <v>247</v>
      </c>
      <c r="E271" s="47" t="s">
        <v>16</v>
      </c>
      <c r="F271" s="85">
        <f t="shared" si="54"/>
        <v>30000</v>
      </c>
    </row>
    <row r="272" spans="1:8" ht="21" customHeight="1" outlineLevel="7" x14ac:dyDescent="0.25">
      <c r="A272" s="46" t="s">
        <v>17</v>
      </c>
      <c r="B272" s="47" t="s">
        <v>597</v>
      </c>
      <c r="C272" s="47" t="s">
        <v>68</v>
      </c>
      <c r="D272" s="47" t="s">
        <v>247</v>
      </c>
      <c r="E272" s="47" t="s">
        <v>18</v>
      </c>
      <c r="F272" s="85">
        <v>30000</v>
      </c>
    </row>
    <row r="273" spans="1:8" s="74" customFormat="1" ht="75" outlineLevel="3" x14ac:dyDescent="0.25">
      <c r="A273" s="79" t="s">
        <v>468</v>
      </c>
      <c r="B273" s="62" t="s">
        <v>597</v>
      </c>
      <c r="C273" s="62" t="s">
        <v>68</v>
      </c>
      <c r="D273" s="62" t="s">
        <v>385</v>
      </c>
      <c r="E273" s="62" t="s">
        <v>6</v>
      </c>
      <c r="F273" s="87">
        <f>F274</f>
        <v>45000</v>
      </c>
      <c r="G273" s="75"/>
      <c r="H273" s="75"/>
    </row>
    <row r="274" spans="1:8" ht="37.5" outlineLevel="5" x14ac:dyDescent="0.25">
      <c r="A274" s="46" t="s">
        <v>386</v>
      </c>
      <c r="B274" s="47" t="s">
        <v>597</v>
      </c>
      <c r="C274" s="47" t="s">
        <v>68</v>
      </c>
      <c r="D274" s="47" t="s">
        <v>387</v>
      </c>
      <c r="E274" s="47" t="s">
        <v>6</v>
      </c>
      <c r="F274" s="85">
        <f>F276</f>
        <v>45000</v>
      </c>
    </row>
    <row r="275" spans="1:8" outlineLevel="5" x14ac:dyDescent="0.25">
      <c r="A275" s="46" t="s">
        <v>388</v>
      </c>
      <c r="B275" s="47" t="s">
        <v>597</v>
      </c>
      <c r="C275" s="47" t="s">
        <v>68</v>
      </c>
      <c r="D275" s="47" t="s">
        <v>389</v>
      </c>
      <c r="E275" s="47" t="s">
        <v>6</v>
      </c>
      <c r="F275" s="85">
        <f>F276</f>
        <v>45000</v>
      </c>
    </row>
    <row r="276" spans="1:8" ht="37.5" outlineLevel="6" x14ac:dyDescent="0.25">
      <c r="A276" s="46" t="s">
        <v>15</v>
      </c>
      <c r="B276" s="47" t="s">
        <v>597</v>
      </c>
      <c r="C276" s="47" t="s">
        <v>68</v>
      </c>
      <c r="D276" s="47" t="s">
        <v>389</v>
      </c>
      <c r="E276" s="47" t="s">
        <v>16</v>
      </c>
      <c r="F276" s="85">
        <f t="shared" ref="F276" si="55">F277</f>
        <v>45000</v>
      </c>
    </row>
    <row r="277" spans="1:8" ht="20.25" customHeight="1" outlineLevel="7" x14ac:dyDescent="0.25">
      <c r="A277" s="46" t="s">
        <v>17</v>
      </c>
      <c r="B277" s="47" t="s">
        <v>597</v>
      </c>
      <c r="C277" s="47" t="s">
        <v>68</v>
      </c>
      <c r="D277" s="47" t="s">
        <v>389</v>
      </c>
      <c r="E277" s="47" t="s">
        <v>18</v>
      </c>
      <c r="F277" s="85">
        <v>45000</v>
      </c>
    </row>
    <row r="278" spans="1:8" s="74" customFormat="1" outlineLevel="1" x14ac:dyDescent="0.25">
      <c r="A278" s="79" t="s">
        <v>70</v>
      </c>
      <c r="B278" s="62" t="s">
        <v>597</v>
      </c>
      <c r="C278" s="62" t="s">
        <v>71</v>
      </c>
      <c r="D278" s="62" t="s">
        <v>127</v>
      </c>
      <c r="E278" s="62" t="s">
        <v>6</v>
      </c>
      <c r="F278" s="87">
        <f t="shared" ref="F278:F283" si="56">F279</f>
        <v>16105024.539999999</v>
      </c>
      <c r="G278" s="75"/>
      <c r="H278" s="75"/>
    </row>
    <row r="279" spans="1:8" outlineLevel="2" x14ac:dyDescent="0.25">
      <c r="A279" s="46" t="s">
        <v>259</v>
      </c>
      <c r="B279" s="47" t="s">
        <v>597</v>
      </c>
      <c r="C279" s="47" t="s">
        <v>258</v>
      </c>
      <c r="D279" s="47" t="s">
        <v>127</v>
      </c>
      <c r="E279" s="47" t="s">
        <v>6</v>
      </c>
      <c r="F279" s="85">
        <f t="shared" si="56"/>
        <v>16105024.539999999</v>
      </c>
    </row>
    <row r="280" spans="1:8" s="74" customFormat="1" ht="37.5" outlineLevel="3" x14ac:dyDescent="0.25">
      <c r="A280" s="79" t="s">
        <v>392</v>
      </c>
      <c r="B280" s="62" t="s">
        <v>597</v>
      </c>
      <c r="C280" s="62" t="s">
        <v>258</v>
      </c>
      <c r="D280" s="62" t="s">
        <v>137</v>
      </c>
      <c r="E280" s="62" t="s">
        <v>6</v>
      </c>
      <c r="F280" s="87">
        <f>F281+F285</f>
        <v>16105024.539999999</v>
      </c>
      <c r="G280" s="75"/>
      <c r="H280" s="75"/>
    </row>
    <row r="281" spans="1:8" ht="37.5" outlineLevel="3" x14ac:dyDescent="0.25">
      <c r="A281" s="46" t="s">
        <v>391</v>
      </c>
      <c r="B281" s="47" t="s">
        <v>597</v>
      </c>
      <c r="C281" s="47" t="s">
        <v>258</v>
      </c>
      <c r="D281" s="47" t="s">
        <v>230</v>
      </c>
      <c r="E281" s="47" t="s">
        <v>6</v>
      </c>
      <c r="F281" s="85">
        <f>F282</f>
        <v>16000000</v>
      </c>
    </row>
    <row r="282" spans="1:8" ht="56.25" outlineLevel="5" x14ac:dyDescent="0.25">
      <c r="A282" s="46" t="s">
        <v>74</v>
      </c>
      <c r="B282" s="47" t="s">
        <v>597</v>
      </c>
      <c r="C282" s="47" t="s">
        <v>258</v>
      </c>
      <c r="D282" s="47" t="s">
        <v>138</v>
      </c>
      <c r="E282" s="47" t="s">
        <v>6</v>
      </c>
      <c r="F282" s="85">
        <f t="shared" si="56"/>
        <v>16000000</v>
      </c>
    </row>
    <row r="283" spans="1:8" ht="37.5" outlineLevel="6" x14ac:dyDescent="0.25">
      <c r="A283" s="46" t="s">
        <v>38</v>
      </c>
      <c r="B283" s="47" t="s">
        <v>597</v>
      </c>
      <c r="C283" s="47" t="s">
        <v>258</v>
      </c>
      <c r="D283" s="47" t="s">
        <v>138</v>
      </c>
      <c r="E283" s="47" t="s">
        <v>39</v>
      </c>
      <c r="F283" s="85">
        <f t="shared" si="56"/>
        <v>16000000</v>
      </c>
    </row>
    <row r="284" spans="1:8" outlineLevel="7" x14ac:dyDescent="0.25">
      <c r="A284" s="46" t="s">
        <v>75</v>
      </c>
      <c r="B284" s="47" t="s">
        <v>597</v>
      </c>
      <c r="C284" s="47" t="s">
        <v>258</v>
      </c>
      <c r="D284" s="47" t="s">
        <v>138</v>
      </c>
      <c r="E284" s="47" t="s">
        <v>76</v>
      </c>
      <c r="F284" s="85">
        <v>16000000</v>
      </c>
    </row>
    <row r="285" spans="1:8" ht="37.5" outlineLevel="7" x14ac:dyDescent="0.25">
      <c r="A285" s="46" t="s">
        <v>212</v>
      </c>
      <c r="B285" s="47" t="s">
        <v>28</v>
      </c>
      <c r="C285" s="47" t="s">
        <v>258</v>
      </c>
      <c r="D285" s="47" t="s">
        <v>231</v>
      </c>
      <c r="E285" s="47" t="s">
        <v>6</v>
      </c>
      <c r="F285" s="85">
        <f>F286</f>
        <v>105024.54</v>
      </c>
    </row>
    <row r="286" spans="1:8" ht="75" outlineLevel="7" x14ac:dyDescent="0.25">
      <c r="A286" s="46" t="s">
        <v>619</v>
      </c>
      <c r="B286" s="47" t="s">
        <v>28</v>
      </c>
      <c r="C286" s="47" t="s">
        <v>258</v>
      </c>
      <c r="D286" s="47" t="s">
        <v>620</v>
      </c>
      <c r="E286" s="47" t="s">
        <v>6</v>
      </c>
      <c r="F286" s="85">
        <f>F287</f>
        <v>105024.54</v>
      </c>
    </row>
    <row r="287" spans="1:8" ht="37.5" outlineLevel="7" x14ac:dyDescent="0.25">
      <c r="A287" s="46" t="s">
        <v>38</v>
      </c>
      <c r="B287" s="47" t="s">
        <v>28</v>
      </c>
      <c r="C287" s="47" t="s">
        <v>258</v>
      </c>
      <c r="D287" s="47" t="s">
        <v>620</v>
      </c>
      <c r="E287" s="47" t="s">
        <v>39</v>
      </c>
      <c r="F287" s="85">
        <f>F288</f>
        <v>105024.54</v>
      </c>
    </row>
    <row r="288" spans="1:8" outlineLevel="7" x14ac:dyDescent="0.25">
      <c r="A288" s="46" t="s">
        <v>75</v>
      </c>
      <c r="B288" s="47" t="s">
        <v>28</v>
      </c>
      <c r="C288" s="47" t="s">
        <v>258</v>
      </c>
      <c r="D288" s="47" t="s">
        <v>620</v>
      </c>
      <c r="E288" s="47" t="s">
        <v>76</v>
      </c>
      <c r="F288" s="85">
        <v>105024.54</v>
      </c>
    </row>
    <row r="289" spans="1:8" s="74" customFormat="1" outlineLevel="1" x14ac:dyDescent="0.25">
      <c r="A289" s="79" t="s">
        <v>80</v>
      </c>
      <c r="B289" s="62" t="s">
        <v>597</v>
      </c>
      <c r="C289" s="62" t="s">
        <v>81</v>
      </c>
      <c r="D289" s="62" t="s">
        <v>127</v>
      </c>
      <c r="E289" s="62" t="s">
        <v>6</v>
      </c>
      <c r="F289" s="87">
        <f>F290+F307</f>
        <v>31316302.890000001</v>
      </c>
      <c r="G289" s="75"/>
      <c r="H289" s="75"/>
    </row>
    <row r="290" spans="1:8" outlineLevel="2" x14ac:dyDescent="0.25">
      <c r="A290" s="46" t="s">
        <v>82</v>
      </c>
      <c r="B290" s="47" t="s">
        <v>597</v>
      </c>
      <c r="C290" s="47" t="s">
        <v>83</v>
      </c>
      <c r="D290" s="47" t="s">
        <v>127</v>
      </c>
      <c r="E290" s="47" t="s">
        <v>6</v>
      </c>
      <c r="F290" s="85">
        <f>F291</f>
        <v>31136302.890000001</v>
      </c>
    </row>
    <row r="291" spans="1:8" s="74" customFormat="1" ht="37.5" outlineLevel="3" x14ac:dyDescent="0.25">
      <c r="A291" s="79" t="s">
        <v>392</v>
      </c>
      <c r="B291" s="47" t="s">
        <v>597</v>
      </c>
      <c r="C291" s="62" t="s">
        <v>83</v>
      </c>
      <c r="D291" s="62" t="s">
        <v>137</v>
      </c>
      <c r="E291" s="62" t="s">
        <v>6</v>
      </c>
      <c r="F291" s="87">
        <f>F292+F302</f>
        <v>31136302.890000001</v>
      </c>
      <c r="G291" s="75"/>
      <c r="H291" s="75"/>
    </row>
    <row r="292" spans="1:8" ht="21.75" customHeight="1" outlineLevel="3" x14ac:dyDescent="0.25">
      <c r="A292" s="46" t="s">
        <v>393</v>
      </c>
      <c r="B292" s="47" t="s">
        <v>597</v>
      </c>
      <c r="C292" s="47" t="s">
        <v>83</v>
      </c>
      <c r="D292" s="47" t="s">
        <v>229</v>
      </c>
      <c r="E292" s="47" t="s">
        <v>6</v>
      </c>
      <c r="F292" s="85">
        <f>F299+F296+F293</f>
        <v>30465302.890000001</v>
      </c>
    </row>
    <row r="293" spans="1:8" ht="37.5" outlineLevel="7" x14ac:dyDescent="0.25">
      <c r="A293" s="51" t="s">
        <v>85</v>
      </c>
      <c r="B293" s="47" t="s">
        <v>597</v>
      </c>
      <c r="C293" s="47" t="s">
        <v>83</v>
      </c>
      <c r="D293" s="47" t="s">
        <v>142</v>
      </c>
      <c r="E293" s="47" t="s">
        <v>6</v>
      </c>
      <c r="F293" s="85">
        <f t="shared" ref="F293:F294" si="57">F294</f>
        <v>30234360</v>
      </c>
    </row>
    <row r="294" spans="1:8" ht="37.5" outlineLevel="7" x14ac:dyDescent="0.25">
      <c r="A294" s="46" t="s">
        <v>38</v>
      </c>
      <c r="B294" s="47" t="s">
        <v>597</v>
      </c>
      <c r="C294" s="47" t="s">
        <v>83</v>
      </c>
      <c r="D294" s="47" t="s">
        <v>142</v>
      </c>
      <c r="E294" s="47" t="s">
        <v>39</v>
      </c>
      <c r="F294" s="85">
        <f t="shared" si="57"/>
        <v>30234360</v>
      </c>
    </row>
    <row r="295" spans="1:8" outlineLevel="7" x14ac:dyDescent="0.25">
      <c r="A295" s="46" t="s">
        <v>75</v>
      </c>
      <c r="B295" s="47" t="s">
        <v>597</v>
      </c>
      <c r="C295" s="47" t="s">
        <v>83</v>
      </c>
      <c r="D295" s="47" t="s">
        <v>142</v>
      </c>
      <c r="E295" s="47" t="s">
        <v>76</v>
      </c>
      <c r="F295" s="85">
        <v>30234360</v>
      </c>
    </row>
    <row r="296" spans="1:8" ht="75" outlineLevel="7" x14ac:dyDescent="0.25">
      <c r="A296" s="29" t="s">
        <v>417</v>
      </c>
      <c r="B296" s="47" t="s">
        <v>597</v>
      </c>
      <c r="C296" s="47" t="s">
        <v>83</v>
      </c>
      <c r="D296" s="47" t="s">
        <v>313</v>
      </c>
      <c r="E296" s="47" t="s">
        <v>6</v>
      </c>
      <c r="F296" s="85">
        <f>F297</f>
        <v>226442.89</v>
      </c>
    </row>
    <row r="297" spans="1:8" ht="37.5" outlineLevel="7" x14ac:dyDescent="0.25">
      <c r="A297" s="46" t="s">
        <v>38</v>
      </c>
      <c r="B297" s="47" t="s">
        <v>597</v>
      </c>
      <c r="C297" s="47" t="s">
        <v>83</v>
      </c>
      <c r="D297" s="47" t="s">
        <v>313</v>
      </c>
      <c r="E297" s="47" t="s">
        <v>39</v>
      </c>
      <c r="F297" s="85">
        <f>F298</f>
        <v>226442.89</v>
      </c>
    </row>
    <row r="298" spans="1:8" outlineLevel="7" x14ac:dyDescent="0.25">
      <c r="A298" s="46" t="s">
        <v>75</v>
      </c>
      <c r="B298" s="47" t="s">
        <v>597</v>
      </c>
      <c r="C298" s="47" t="s">
        <v>83</v>
      </c>
      <c r="D298" s="47" t="s">
        <v>313</v>
      </c>
      <c r="E298" s="47" t="s">
        <v>76</v>
      </c>
      <c r="F298" s="85">
        <v>226442.89</v>
      </c>
    </row>
    <row r="299" spans="1:8" ht="36.75" customHeight="1" outlineLevel="3" x14ac:dyDescent="0.25">
      <c r="A299" s="46" t="s">
        <v>326</v>
      </c>
      <c r="B299" s="47" t="s">
        <v>597</v>
      </c>
      <c r="C299" s="47" t="s">
        <v>83</v>
      </c>
      <c r="D299" s="47" t="s">
        <v>327</v>
      </c>
      <c r="E299" s="47" t="s">
        <v>6</v>
      </c>
      <c r="F299" s="85">
        <f t="shared" ref="F299:F300" si="58">F300</f>
        <v>4500</v>
      </c>
    </row>
    <row r="300" spans="1:8" ht="37.5" outlineLevel="3" x14ac:dyDescent="0.25">
      <c r="A300" s="46" t="s">
        <v>38</v>
      </c>
      <c r="B300" s="47" t="s">
        <v>597</v>
      </c>
      <c r="C300" s="47" t="s">
        <v>83</v>
      </c>
      <c r="D300" s="47" t="s">
        <v>327</v>
      </c>
      <c r="E300" s="47" t="s">
        <v>39</v>
      </c>
      <c r="F300" s="85">
        <f t="shared" si="58"/>
        <v>4500</v>
      </c>
    </row>
    <row r="301" spans="1:8" outlineLevel="3" x14ac:dyDescent="0.25">
      <c r="A301" s="46" t="s">
        <v>75</v>
      </c>
      <c r="B301" s="47" t="s">
        <v>597</v>
      </c>
      <c r="C301" s="47" t="s">
        <v>83</v>
      </c>
      <c r="D301" s="47" t="s">
        <v>327</v>
      </c>
      <c r="E301" s="47" t="s">
        <v>76</v>
      </c>
      <c r="F301" s="85">
        <v>4500</v>
      </c>
    </row>
    <row r="302" spans="1:8" ht="37.5" outlineLevel="7" x14ac:dyDescent="0.25">
      <c r="A302" s="46" t="s">
        <v>212</v>
      </c>
      <c r="B302" s="47" t="s">
        <v>597</v>
      </c>
      <c r="C302" s="47" t="s">
        <v>83</v>
      </c>
      <c r="D302" s="47" t="s">
        <v>231</v>
      </c>
      <c r="E302" s="47" t="s">
        <v>6</v>
      </c>
      <c r="F302" s="83">
        <f>F303</f>
        <v>671000</v>
      </c>
    </row>
    <row r="303" spans="1:8" outlineLevel="5" x14ac:dyDescent="0.25">
      <c r="A303" s="46" t="s">
        <v>84</v>
      </c>
      <c r="B303" s="47" t="s">
        <v>597</v>
      </c>
      <c r="C303" s="47" t="s">
        <v>83</v>
      </c>
      <c r="D303" s="47" t="s">
        <v>141</v>
      </c>
      <c r="E303" s="47" t="s">
        <v>6</v>
      </c>
      <c r="F303" s="85">
        <f t="shared" ref="F303" si="59">F304</f>
        <v>671000</v>
      </c>
    </row>
    <row r="304" spans="1:8" ht="37.5" outlineLevel="6" x14ac:dyDescent="0.25">
      <c r="A304" s="46" t="s">
        <v>38</v>
      </c>
      <c r="B304" s="47" t="s">
        <v>597</v>
      </c>
      <c r="C304" s="47" t="s">
        <v>83</v>
      </c>
      <c r="D304" s="47" t="s">
        <v>141</v>
      </c>
      <c r="E304" s="47" t="s">
        <v>39</v>
      </c>
      <c r="F304" s="85">
        <f t="shared" ref="F304" si="60">F305+F306</f>
        <v>671000</v>
      </c>
    </row>
    <row r="305" spans="1:8" outlineLevel="7" x14ac:dyDescent="0.25">
      <c r="A305" s="46" t="s">
        <v>75</v>
      </c>
      <c r="B305" s="47" t="s">
        <v>597</v>
      </c>
      <c r="C305" s="47" t="s">
        <v>83</v>
      </c>
      <c r="D305" s="47" t="s">
        <v>141</v>
      </c>
      <c r="E305" s="47" t="s">
        <v>76</v>
      </c>
      <c r="F305" s="85">
        <v>557000</v>
      </c>
    </row>
    <row r="306" spans="1:8" ht="37.5" outlineLevel="7" x14ac:dyDescent="0.25">
      <c r="A306" s="46" t="s">
        <v>394</v>
      </c>
      <c r="B306" s="47" t="s">
        <v>597</v>
      </c>
      <c r="C306" s="47" t="s">
        <v>83</v>
      </c>
      <c r="D306" s="47" t="s">
        <v>141</v>
      </c>
      <c r="E306" s="47" t="s">
        <v>254</v>
      </c>
      <c r="F306" s="85">
        <v>114000</v>
      </c>
    </row>
    <row r="307" spans="1:8" outlineLevel="7" x14ac:dyDescent="0.25">
      <c r="A307" s="46" t="s">
        <v>621</v>
      </c>
      <c r="B307" s="47" t="s">
        <v>28</v>
      </c>
      <c r="C307" s="47" t="s">
        <v>622</v>
      </c>
      <c r="D307" s="47" t="s">
        <v>127</v>
      </c>
      <c r="E307" s="47" t="s">
        <v>6</v>
      </c>
      <c r="F307" s="85">
        <f>F308</f>
        <v>180000</v>
      </c>
    </row>
    <row r="308" spans="1:8" ht="37.5" outlineLevel="7" x14ac:dyDescent="0.25">
      <c r="A308" s="46" t="s">
        <v>392</v>
      </c>
      <c r="B308" s="47" t="s">
        <v>28</v>
      </c>
      <c r="C308" s="47" t="s">
        <v>622</v>
      </c>
      <c r="D308" s="47" t="s">
        <v>137</v>
      </c>
      <c r="E308" s="47" t="s">
        <v>6</v>
      </c>
      <c r="F308" s="85">
        <f>F309</f>
        <v>180000</v>
      </c>
    </row>
    <row r="309" spans="1:8" ht="37.5" outlineLevel="7" x14ac:dyDescent="0.25">
      <c r="A309" s="46" t="s">
        <v>212</v>
      </c>
      <c r="B309" s="47" t="s">
        <v>28</v>
      </c>
      <c r="C309" s="47" t="s">
        <v>622</v>
      </c>
      <c r="D309" s="47" t="s">
        <v>231</v>
      </c>
      <c r="E309" s="47" t="s">
        <v>6</v>
      </c>
      <c r="F309" s="85">
        <f>F310</f>
        <v>180000</v>
      </c>
    </row>
    <row r="310" spans="1:8" ht="56.25" outlineLevel="7" x14ac:dyDescent="0.25">
      <c r="A310" s="46" t="s">
        <v>623</v>
      </c>
      <c r="B310" s="47" t="s">
        <v>28</v>
      </c>
      <c r="C310" s="47" t="s">
        <v>622</v>
      </c>
      <c r="D310" s="47" t="s">
        <v>624</v>
      </c>
      <c r="E310" s="47" t="s">
        <v>6</v>
      </c>
      <c r="F310" s="85">
        <f>F311</f>
        <v>180000</v>
      </c>
    </row>
    <row r="311" spans="1:8" ht="37.5" outlineLevel="7" x14ac:dyDescent="0.25">
      <c r="A311" s="46" t="s">
        <v>38</v>
      </c>
      <c r="B311" s="47" t="s">
        <v>28</v>
      </c>
      <c r="C311" s="47" t="s">
        <v>622</v>
      </c>
      <c r="D311" s="47" t="s">
        <v>624</v>
      </c>
      <c r="E311" s="47" t="s">
        <v>39</v>
      </c>
      <c r="F311" s="85">
        <f>F312</f>
        <v>180000</v>
      </c>
    </row>
    <row r="312" spans="1:8" outlineLevel="7" x14ac:dyDescent="0.25">
      <c r="A312" s="46" t="s">
        <v>75</v>
      </c>
      <c r="B312" s="47" t="s">
        <v>28</v>
      </c>
      <c r="C312" s="47" t="s">
        <v>622</v>
      </c>
      <c r="D312" s="47" t="s">
        <v>624</v>
      </c>
      <c r="E312" s="47" t="s">
        <v>76</v>
      </c>
      <c r="F312" s="85">
        <v>180000</v>
      </c>
    </row>
    <row r="313" spans="1:8" s="74" customFormat="1" outlineLevel="1" x14ac:dyDescent="0.25">
      <c r="A313" s="79" t="s">
        <v>86</v>
      </c>
      <c r="B313" s="62" t="s">
        <v>597</v>
      </c>
      <c r="C313" s="62" t="s">
        <v>87</v>
      </c>
      <c r="D313" s="62" t="s">
        <v>127</v>
      </c>
      <c r="E313" s="62" t="s">
        <v>6</v>
      </c>
      <c r="F313" s="87">
        <f>F314+F319+F334</f>
        <v>39809941.520000003</v>
      </c>
      <c r="G313" s="75"/>
      <c r="H313" s="75"/>
    </row>
    <row r="314" spans="1:8" outlineLevel="2" x14ac:dyDescent="0.25">
      <c r="A314" s="46" t="s">
        <v>88</v>
      </c>
      <c r="B314" s="47" t="s">
        <v>597</v>
      </c>
      <c r="C314" s="47" t="s">
        <v>89</v>
      </c>
      <c r="D314" s="47" t="s">
        <v>127</v>
      </c>
      <c r="E314" s="47" t="s">
        <v>6</v>
      </c>
      <c r="F314" s="85">
        <f>F315</f>
        <v>5301675.24</v>
      </c>
    </row>
    <row r="315" spans="1:8" ht="37.5" outlineLevel="4" x14ac:dyDescent="0.25">
      <c r="A315" s="46" t="s">
        <v>133</v>
      </c>
      <c r="B315" s="47" t="s">
        <v>597</v>
      </c>
      <c r="C315" s="47" t="s">
        <v>89</v>
      </c>
      <c r="D315" s="47" t="s">
        <v>128</v>
      </c>
      <c r="E315" s="47" t="s">
        <v>6</v>
      </c>
      <c r="F315" s="85">
        <f t="shared" ref="F315:F317" si="61">F316</f>
        <v>5301675.24</v>
      </c>
    </row>
    <row r="316" spans="1:8" outlineLevel="5" x14ac:dyDescent="0.25">
      <c r="A316" s="46" t="s">
        <v>90</v>
      </c>
      <c r="B316" s="47" t="s">
        <v>597</v>
      </c>
      <c r="C316" s="47" t="s">
        <v>89</v>
      </c>
      <c r="D316" s="47" t="s">
        <v>143</v>
      </c>
      <c r="E316" s="47" t="s">
        <v>6</v>
      </c>
      <c r="F316" s="85">
        <f t="shared" si="61"/>
        <v>5301675.24</v>
      </c>
    </row>
    <row r="317" spans="1:8" outlineLevel="6" x14ac:dyDescent="0.25">
      <c r="A317" s="46" t="s">
        <v>91</v>
      </c>
      <c r="B317" s="47" t="s">
        <v>597</v>
      </c>
      <c r="C317" s="47" t="s">
        <v>89</v>
      </c>
      <c r="D317" s="47" t="s">
        <v>143</v>
      </c>
      <c r="E317" s="47" t="s">
        <v>92</v>
      </c>
      <c r="F317" s="85">
        <f t="shared" si="61"/>
        <v>5301675.24</v>
      </c>
    </row>
    <row r="318" spans="1:8" outlineLevel="7" x14ac:dyDescent="0.25">
      <c r="A318" s="46" t="s">
        <v>93</v>
      </c>
      <c r="B318" s="47" t="s">
        <v>597</v>
      </c>
      <c r="C318" s="47" t="s">
        <v>89</v>
      </c>
      <c r="D318" s="47" t="s">
        <v>143</v>
      </c>
      <c r="E318" s="47" t="s">
        <v>94</v>
      </c>
      <c r="F318" s="85">
        <v>5301675.24</v>
      </c>
    </row>
    <row r="319" spans="1:8" outlineLevel="7" x14ac:dyDescent="0.25">
      <c r="A319" s="46" t="s">
        <v>95</v>
      </c>
      <c r="B319" s="47" t="s">
        <v>597</v>
      </c>
      <c r="C319" s="47" t="s">
        <v>96</v>
      </c>
      <c r="D319" s="47" t="s">
        <v>127</v>
      </c>
      <c r="E319" s="47" t="s">
        <v>6</v>
      </c>
      <c r="F319" s="85">
        <f>F320+F330+F325</f>
        <v>858600</v>
      </c>
    </row>
    <row r="320" spans="1:8" s="74" customFormat="1" ht="37.5" outlineLevel="7" x14ac:dyDescent="0.25">
      <c r="A320" s="79" t="s">
        <v>395</v>
      </c>
      <c r="B320" s="62" t="s">
        <v>597</v>
      </c>
      <c r="C320" s="62" t="s">
        <v>96</v>
      </c>
      <c r="D320" s="62" t="s">
        <v>130</v>
      </c>
      <c r="E320" s="62" t="s">
        <v>6</v>
      </c>
      <c r="F320" s="87">
        <f>F321</f>
        <v>200000</v>
      </c>
      <c r="G320" s="75"/>
      <c r="H320" s="75"/>
    </row>
    <row r="321" spans="1:8" ht="37.5" outlineLevel="7" x14ac:dyDescent="0.25">
      <c r="A321" s="46" t="s">
        <v>396</v>
      </c>
      <c r="B321" s="47" t="s">
        <v>597</v>
      </c>
      <c r="C321" s="47" t="s">
        <v>96</v>
      </c>
      <c r="D321" s="47" t="s">
        <v>447</v>
      </c>
      <c r="E321" s="47" t="s">
        <v>6</v>
      </c>
      <c r="F321" s="85">
        <f>F322</f>
        <v>200000</v>
      </c>
    </row>
    <row r="322" spans="1:8" ht="37.5" outlineLevel="7" x14ac:dyDescent="0.25">
      <c r="A322" s="46" t="s">
        <v>100</v>
      </c>
      <c r="B322" s="47" t="s">
        <v>597</v>
      </c>
      <c r="C322" s="47" t="s">
        <v>96</v>
      </c>
      <c r="D322" s="47" t="s">
        <v>450</v>
      </c>
      <c r="E322" s="47" t="s">
        <v>6</v>
      </c>
      <c r="F322" s="85">
        <f t="shared" ref="F322:F323" si="62">F323</f>
        <v>200000</v>
      </c>
    </row>
    <row r="323" spans="1:8" outlineLevel="7" x14ac:dyDescent="0.25">
      <c r="A323" s="46" t="s">
        <v>91</v>
      </c>
      <c r="B323" s="47" t="s">
        <v>597</v>
      </c>
      <c r="C323" s="47" t="s">
        <v>96</v>
      </c>
      <c r="D323" s="47" t="s">
        <v>450</v>
      </c>
      <c r="E323" s="47" t="s">
        <v>92</v>
      </c>
      <c r="F323" s="85">
        <f t="shared" si="62"/>
        <v>200000</v>
      </c>
    </row>
    <row r="324" spans="1:8" ht="37.5" outlineLevel="7" x14ac:dyDescent="0.25">
      <c r="A324" s="46" t="s">
        <v>98</v>
      </c>
      <c r="B324" s="47" t="s">
        <v>597</v>
      </c>
      <c r="C324" s="47" t="s">
        <v>96</v>
      </c>
      <c r="D324" s="47" t="s">
        <v>450</v>
      </c>
      <c r="E324" s="47" t="s">
        <v>99</v>
      </c>
      <c r="F324" s="85">
        <v>200000</v>
      </c>
    </row>
    <row r="325" spans="1:8" s="74" customFormat="1" ht="38.25" customHeight="1" outlineLevel="7" x14ac:dyDescent="0.25">
      <c r="A325" s="79" t="s">
        <v>397</v>
      </c>
      <c r="B325" s="62" t="s">
        <v>597</v>
      </c>
      <c r="C325" s="62" t="s">
        <v>96</v>
      </c>
      <c r="D325" s="62" t="s">
        <v>398</v>
      </c>
      <c r="E325" s="62" t="s">
        <v>6</v>
      </c>
      <c r="F325" s="88">
        <f>F326</f>
        <v>558600</v>
      </c>
      <c r="G325" s="75"/>
      <c r="H325" s="75"/>
    </row>
    <row r="326" spans="1:8" ht="36" customHeight="1" outlineLevel="7" x14ac:dyDescent="0.25">
      <c r="A326" s="46" t="s">
        <v>418</v>
      </c>
      <c r="B326" s="47" t="s">
        <v>597</v>
      </c>
      <c r="C326" s="47" t="s">
        <v>96</v>
      </c>
      <c r="D326" s="47" t="s">
        <v>399</v>
      </c>
      <c r="E326" s="47" t="s">
        <v>6</v>
      </c>
      <c r="F326" s="83">
        <f>F327</f>
        <v>558600</v>
      </c>
    </row>
    <row r="327" spans="1:8" ht="37.5" outlineLevel="7" x14ac:dyDescent="0.25">
      <c r="A327" s="46" t="s">
        <v>97</v>
      </c>
      <c r="B327" s="47" t="s">
        <v>597</v>
      </c>
      <c r="C327" s="47" t="s">
        <v>96</v>
      </c>
      <c r="D327" s="47" t="s">
        <v>400</v>
      </c>
      <c r="E327" s="47" t="s">
        <v>6</v>
      </c>
      <c r="F327" s="85">
        <f>F328</f>
        <v>558600</v>
      </c>
    </row>
    <row r="328" spans="1:8" outlineLevel="7" x14ac:dyDescent="0.25">
      <c r="A328" s="46" t="s">
        <v>91</v>
      </c>
      <c r="B328" s="47" t="s">
        <v>597</v>
      </c>
      <c r="C328" s="47" t="s">
        <v>96</v>
      </c>
      <c r="D328" s="47" t="s">
        <v>400</v>
      </c>
      <c r="E328" s="47" t="s">
        <v>92</v>
      </c>
      <c r="F328" s="83">
        <f t="shared" ref="F328" si="63">F329</f>
        <v>558600</v>
      </c>
    </row>
    <row r="329" spans="1:8" ht="37.5" outlineLevel="7" x14ac:dyDescent="0.25">
      <c r="A329" s="46" t="s">
        <v>98</v>
      </c>
      <c r="B329" s="47" t="s">
        <v>597</v>
      </c>
      <c r="C329" s="47" t="s">
        <v>96</v>
      </c>
      <c r="D329" s="47" t="s">
        <v>400</v>
      </c>
      <c r="E329" s="47" t="s">
        <v>99</v>
      </c>
      <c r="F329" s="85">
        <v>558600</v>
      </c>
    </row>
    <row r="330" spans="1:8" ht="37.5" outlineLevel="7" x14ac:dyDescent="0.25">
      <c r="A330" s="46" t="s">
        <v>133</v>
      </c>
      <c r="B330" s="47" t="s">
        <v>597</v>
      </c>
      <c r="C330" s="47" t="s">
        <v>96</v>
      </c>
      <c r="D330" s="47" t="s">
        <v>128</v>
      </c>
      <c r="E330" s="47" t="s">
        <v>6</v>
      </c>
      <c r="F330" s="83">
        <f>F331</f>
        <v>100000</v>
      </c>
    </row>
    <row r="331" spans="1:8" ht="37.5" outlineLevel="7" x14ac:dyDescent="0.25">
      <c r="A331" s="46" t="s">
        <v>625</v>
      </c>
      <c r="B331" s="47" t="s">
        <v>597</v>
      </c>
      <c r="C331" s="47" t="s">
        <v>96</v>
      </c>
      <c r="D331" s="47" t="s">
        <v>640</v>
      </c>
      <c r="E331" s="47" t="s">
        <v>6</v>
      </c>
      <c r="F331" s="83">
        <f t="shared" ref="F331:F332" si="64">F332</f>
        <v>100000</v>
      </c>
    </row>
    <row r="332" spans="1:8" outlineLevel="7" x14ac:dyDescent="0.25">
      <c r="A332" s="46" t="s">
        <v>91</v>
      </c>
      <c r="B332" s="47" t="s">
        <v>597</v>
      </c>
      <c r="C332" s="47" t="s">
        <v>96</v>
      </c>
      <c r="D332" s="47" t="s">
        <v>640</v>
      </c>
      <c r="E332" s="47" t="s">
        <v>92</v>
      </c>
      <c r="F332" s="83">
        <f t="shared" si="64"/>
        <v>100000</v>
      </c>
    </row>
    <row r="333" spans="1:8" outlineLevel="7" x14ac:dyDescent="0.25">
      <c r="A333" s="46" t="s">
        <v>328</v>
      </c>
      <c r="B333" s="47" t="s">
        <v>597</v>
      </c>
      <c r="C333" s="47" t="s">
        <v>96</v>
      </c>
      <c r="D333" s="47" t="s">
        <v>640</v>
      </c>
      <c r="E333" s="47" t="s">
        <v>329</v>
      </c>
      <c r="F333" s="85">
        <v>100000</v>
      </c>
    </row>
    <row r="334" spans="1:8" outlineLevel="1" x14ac:dyDescent="0.25">
      <c r="A334" s="46" t="s">
        <v>124</v>
      </c>
      <c r="B334" s="47" t="s">
        <v>597</v>
      </c>
      <c r="C334" s="47" t="s">
        <v>125</v>
      </c>
      <c r="D334" s="47" t="s">
        <v>127</v>
      </c>
      <c r="E334" s="47" t="s">
        <v>6</v>
      </c>
      <c r="F334" s="83">
        <f t="shared" ref="F334:F335" si="65">F335</f>
        <v>33649666.280000001</v>
      </c>
    </row>
    <row r="335" spans="1:8" ht="37.5" outlineLevel="1" x14ac:dyDescent="0.25">
      <c r="A335" s="46" t="s">
        <v>133</v>
      </c>
      <c r="B335" s="47" t="s">
        <v>597</v>
      </c>
      <c r="C335" s="47" t="s">
        <v>125</v>
      </c>
      <c r="D335" s="47" t="s">
        <v>128</v>
      </c>
      <c r="E335" s="47" t="s">
        <v>6</v>
      </c>
      <c r="F335" s="83">
        <f t="shared" si="65"/>
        <v>33649666.280000001</v>
      </c>
    </row>
    <row r="336" spans="1:8" outlineLevel="1" x14ac:dyDescent="0.25">
      <c r="A336" s="46" t="s">
        <v>293</v>
      </c>
      <c r="B336" s="47" t="s">
        <v>597</v>
      </c>
      <c r="C336" s="47" t="s">
        <v>125</v>
      </c>
      <c r="D336" s="47" t="s">
        <v>292</v>
      </c>
      <c r="E336" s="47" t="s">
        <v>6</v>
      </c>
      <c r="F336" s="83">
        <f>F346+F337+F340</f>
        <v>33649666.280000001</v>
      </c>
    </row>
    <row r="337" spans="1:8" ht="75" outlineLevel="1" x14ac:dyDescent="0.25">
      <c r="A337" s="46" t="s">
        <v>471</v>
      </c>
      <c r="B337" s="47" t="s">
        <v>597</v>
      </c>
      <c r="C337" s="47" t="s">
        <v>125</v>
      </c>
      <c r="D337" s="47" t="s">
        <v>472</v>
      </c>
      <c r="E337" s="47" t="s">
        <v>6</v>
      </c>
      <c r="F337" s="85">
        <f>F338</f>
        <v>1021243.89</v>
      </c>
    </row>
    <row r="338" spans="1:8" outlineLevel="1" x14ac:dyDescent="0.25">
      <c r="A338" s="46" t="s">
        <v>91</v>
      </c>
      <c r="B338" s="47" t="s">
        <v>597</v>
      </c>
      <c r="C338" s="47" t="s">
        <v>125</v>
      </c>
      <c r="D338" s="47" t="s">
        <v>472</v>
      </c>
      <c r="E338" s="47" t="s">
        <v>92</v>
      </c>
      <c r="F338" s="85">
        <f>F339</f>
        <v>1021243.89</v>
      </c>
    </row>
    <row r="339" spans="1:8" outlineLevel="1" x14ac:dyDescent="0.25">
      <c r="A339" s="46" t="s">
        <v>93</v>
      </c>
      <c r="B339" s="47" t="s">
        <v>597</v>
      </c>
      <c r="C339" s="47" t="s">
        <v>125</v>
      </c>
      <c r="D339" s="47" t="s">
        <v>472</v>
      </c>
      <c r="E339" s="47" t="s">
        <v>94</v>
      </c>
      <c r="F339" s="85">
        <v>1021243.89</v>
      </c>
    </row>
    <row r="340" spans="1:8" ht="93.75" outlineLevel="1" x14ac:dyDescent="0.25">
      <c r="A340" s="29" t="s">
        <v>473</v>
      </c>
      <c r="B340" s="47" t="s">
        <v>597</v>
      </c>
      <c r="C340" s="47" t="s">
        <v>125</v>
      </c>
      <c r="D340" s="47" t="s">
        <v>474</v>
      </c>
      <c r="E340" s="47" t="s">
        <v>6</v>
      </c>
      <c r="F340" s="85">
        <f>F341+F343</f>
        <v>14290492.390000001</v>
      </c>
    </row>
    <row r="341" spans="1:8" ht="37.5" outlineLevel="1" x14ac:dyDescent="0.25">
      <c r="A341" s="46" t="s">
        <v>15</v>
      </c>
      <c r="B341" s="47" t="s">
        <v>597</v>
      </c>
      <c r="C341" s="47" t="s">
        <v>125</v>
      </c>
      <c r="D341" s="47" t="s">
        <v>474</v>
      </c>
      <c r="E341" s="47" t="s">
        <v>16</v>
      </c>
      <c r="F341" s="85">
        <f>F342</f>
        <v>130000</v>
      </c>
    </row>
    <row r="342" spans="1:8" ht="20.25" customHeight="1" outlineLevel="1" x14ac:dyDescent="0.25">
      <c r="A342" s="46" t="s">
        <v>17</v>
      </c>
      <c r="B342" s="47" t="s">
        <v>597</v>
      </c>
      <c r="C342" s="47" t="s">
        <v>125</v>
      </c>
      <c r="D342" s="47" t="s">
        <v>474</v>
      </c>
      <c r="E342" s="47" t="s">
        <v>18</v>
      </c>
      <c r="F342" s="85">
        <v>130000</v>
      </c>
    </row>
    <row r="343" spans="1:8" outlineLevel="1" x14ac:dyDescent="0.25">
      <c r="A343" s="46" t="s">
        <v>91</v>
      </c>
      <c r="B343" s="47" t="s">
        <v>597</v>
      </c>
      <c r="C343" s="47" t="s">
        <v>125</v>
      </c>
      <c r="D343" s="47" t="s">
        <v>474</v>
      </c>
      <c r="E343" s="47" t="s">
        <v>92</v>
      </c>
      <c r="F343" s="85">
        <f>F344+F345</f>
        <v>14160492.390000001</v>
      </c>
    </row>
    <row r="344" spans="1:8" outlineLevel="1" x14ac:dyDescent="0.25">
      <c r="A344" s="46" t="s">
        <v>93</v>
      </c>
      <c r="B344" s="47" t="s">
        <v>597</v>
      </c>
      <c r="C344" s="47" t="s">
        <v>125</v>
      </c>
      <c r="D344" s="47" t="s">
        <v>474</v>
      </c>
      <c r="E344" s="47" t="s">
        <v>94</v>
      </c>
      <c r="F344" s="85">
        <v>12360492.390000001</v>
      </c>
    </row>
    <row r="345" spans="1:8" ht="37.5" outlineLevel="1" x14ac:dyDescent="0.25">
      <c r="A345" s="46" t="s">
        <v>98</v>
      </c>
      <c r="B345" s="47" t="s">
        <v>597</v>
      </c>
      <c r="C345" s="47" t="s">
        <v>125</v>
      </c>
      <c r="D345" s="47" t="s">
        <v>474</v>
      </c>
      <c r="E345" s="47" t="s">
        <v>99</v>
      </c>
      <c r="F345" s="85">
        <v>1800000</v>
      </c>
    </row>
    <row r="346" spans="1:8" ht="56.25" outlineLevel="1" x14ac:dyDescent="0.25">
      <c r="A346" s="29" t="s">
        <v>405</v>
      </c>
      <c r="B346" s="47" t="s">
        <v>597</v>
      </c>
      <c r="C346" s="47" t="s">
        <v>125</v>
      </c>
      <c r="D346" s="47" t="s">
        <v>314</v>
      </c>
      <c r="E346" s="47" t="s">
        <v>6</v>
      </c>
      <c r="F346" s="83">
        <f>F347</f>
        <v>18337930</v>
      </c>
    </row>
    <row r="347" spans="1:8" ht="37.5" outlineLevel="1" x14ac:dyDescent="0.25">
      <c r="A347" s="46" t="s">
        <v>267</v>
      </c>
      <c r="B347" s="47" t="s">
        <v>597</v>
      </c>
      <c r="C347" s="47" t="s">
        <v>125</v>
      </c>
      <c r="D347" s="47" t="s">
        <v>314</v>
      </c>
      <c r="E347" s="47" t="s">
        <v>268</v>
      </c>
      <c r="F347" s="83">
        <f>F348</f>
        <v>18337930</v>
      </c>
    </row>
    <row r="348" spans="1:8" outlineLevel="1" x14ac:dyDescent="0.25">
      <c r="A348" s="46" t="s">
        <v>269</v>
      </c>
      <c r="B348" s="47" t="s">
        <v>597</v>
      </c>
      <c r="C348" s="47" t="s">
        <v>125</v>
      </c>
      <c r="D348" s="47" t="s">
        <v>314</v>
      </c>
      <c r="E348" s="47" t="s">
        <v>270</v>
      </c>
      <c r="F348" s="85">
        <v>18337930</v>
      </c>
    </row>
    <row r="349" spans="1:8" s="74" customFormat="1" outlineLevel="1" x14ac:dyDescent="0.25">
      <c r="A349" s="79" t="s">
        <v>101</v>
      </c>
      <c r="B349" s="62" t="s">
        <v>597</v>
      </c>
      <c r="C349" s="62" t="s">
        <v>102</v>
      </c>
      <c r="D349" s="62" t="s">
        <v>127</v>
      </c>
      <c r="E349" s="62" t="s">
        <v>6</v>
      </c>
      <c r="F349" s="88">
        <f>F350</f>
        <v>5086345.93</v>
      </c>
      <c r="G349" s="75"/>
      <c r="H349" s="75"/>
    </row>
    <row r="350" spans="1:8" outlineLevel="1" x14ac:dyDescent="0.25">
      <c r="A350" s="46" t="s">
        <v>320</v>
      </c>
      <c r="B350" s="47" t="s">
        <v>597</v>
      </c>
      <c r="C350" s="47" t="s">
        <v>319</v>
      </c>
      <c r="D350" s="47" t="s">
        <v>127</v>
      </c>
      <c r="E350" s="47" t="s">
        <v>6</v>
      </c>
      <c r="F350" s="83">
        <f>F351+F365</f>
        <v>5086345.93</v>
      </c>
    </row>
    <row r="351" spans="1:8" s="74" customFormat="1" ht="37.5" customHeight="1" outlineLevel="1" x14ac:dyDescent="0.25">
      <c r="A351" s="79" t="s">
        <v>401</v>
      </c>
      <c r="B351" s="62" t="s">
        <v>597</v>
      </c>
      <c r="C351" s="62" t="s">
        <v>319</v>
      </c>
      <c r="D351" s="62" t="s">
        <v>201</v>
      </c>
      <c r="E351" s="62" t="s">
        <v>6</v>
      </c>
      <c r="F351" s="88">
        <f>F358+F352</f>
        <v>5036345.93</v>
      </c>
      <c r="G351" s="75"/>
      <c r="H351" s="75"/>
    </row>
    <row r="352" spans="1:8" ht="37.5" outlineLevel="1" x14ac:dyDescent="0.25">
      <c r="A352" s="46" t="s">
        <v>214</v>
      </c>
      <c r="B352" s="47" t="s">
        <v>597</v>
      </c>
      <c r="C352" s="47" t="s">
        <v>319</v>
      </c>
      <c r="D352" s="47" t="s">
        <v>232</v>
      </c>
      <c r="E352" s="47" t="s">
        <v>6</v>
      </c>
      <c r="F352" s="83">
        <f t="shared" ref="F352" si="66">F353</f>
        <v>661000</v>
      </c>
    </row>
    <row r="353" spans="1:6" outlineLevel="1" x14ac:dyDescent="0.25">
      <c r="A353" s="46" t="s">
        <v>103</v>
      </c>
      <c r="B353" s="47" t="s">
        <v>597</v>
      </c>
      <c r="C353" s="47" t="s">
        <v>319</v>
      </c>
      <c r="D353" s="47" t="s">
        <v>202</v>
      </c>
      <c r="E353" s="47" t="s">
        <v>6</v>
      </c>
      <c r="F353" s="83">
        <f t="shared" ref="F353" si="67">F354+F356</f>
        <v>661000</v>
      </c>
    </row>
    <row r="354" spans="1:6" ht="37.5" outlineLevel="1" x14ac:dyDescent="0.25">
      <c r="A354" s="46" t="s">
        <v>15</v>
      </c>
      <c r="B354" s="47" t="s">
        <v>597</v>
      </c>
      <c r="C354" s="47" t="s">
        <v>319</v>
      </c>
      <c r="D354" s="47" t="s">
        <v>202</v>
      </c>
      <c r="E354" s="47" t="s">
        <v>16</v>
      </c>
      <c r="F354" s="83">
        <f t="shared" ref="F354" si="68">F355</f>
        <v>631000</v>
      </c>
    </row>
    <row r="355" spans="1:6" ht="19.5" customHeight="1" outlineLevel="1" x14ac:dyDescent="0.25">
      <c r="A355" s="46" t="s">
        <v>17</v>
      </c>
      <c r="B355" s="47" t="s">
        <v>597</v>
      </c>
      <c r="C355" s="47" t="s">
        <v>319</v>
      </c>
      <c r="D355" s="47" t="s">
        <v>202</v>
      </c>
      <c r="E355" s="47" t="s">
        <v>18</v>
      </c>
      <c r="F355" s="85">
        <v>631000</v>
      </c>
    </row>
    <row r="356" spans="1:6" ht="18" customHeight="1" outlineLevel="1" x14ac:dyDescent="0.25">
      <c r="A356" s="46" t="s">
        <v>275</v>
      </c>
      <c r="B356" s="47" t="s">
        <v>597</v>
      </c>
      <c r="C356" s="47" t="s">
        <v>319</v>
      </c>
      <c r="D356" s="47" t="s">
        <v>202</v>
      </c>
      <c r="E356" s="47" t="s">
        <v>20</v>
      </c>
      <c r="F356" s="83">
        <f t="shared" ref="F356" si="69">F357</f>
        <v>30000</v>
      </c>
    </row>
    <row r="357" spans="1:6" ht="18" customHeight="1" outlineLevel="1" x14ac:dyDescent="0.25">
      <c r="A357" s="46" t="s">
        <v>276</v>
      </c>
      <c r="B357" s="47" t="s">
        <v>597</v>
      </c>
      <c r="C357" s="47" t="s">
        <v>319</v>
      </c>
      <c r="D357" s="47" t="s">
        <v>202</v>
      </c>
      <c r="E357" s="47" t="s">
        <v>22</v>
      </c>
      <c r="F357" s="85">
        <v>30000</v>
      </c>
    </row>
    <row r="358" spans="1:6" outlineLevel="1" x14ac:dyDescent="0.25">
      <c r="A358" s="46" t="s">
        <v>402</v>
      </c>
      <c r="B358" s="47" t="s">
        <v>597</v>
      </c>
      <c r="C358" s="47" t="s">
        <v>319</v>
      </c>
      <c r="D358" s="47" t="s">
        <v>322</v>
      </c>
      <c r="E358" s="47" t="s">
        <v>6</v>
      </c>
      <c r="F358" s="83">
        <f>F362+F359</f>
        <v>4375345.93</v>
      </c>
    </row>
    <row r="359" spans="1:6" ht="38.25" customHeight="1" outlineLevel="1" x14ac:dyDescent="0.25">
      <c r="A359" s="48" t="s">
        <v>488</v>
      </c>
      <c r="B359" s="47" t="s">
        <v>597</v>
      </c>
      <c r="C359" s="47" t="s">
        <v>319</v>
      </c>
      <c r="D359" s="47" t="s">
        <v>489</v>
      </c>
      <c r="E359" s="47" t="s">
        <v>6</v>
      </c>
      <c r="F359" s="83">
        <f t="shared" ref="F359:F360" si="70">F360</f>
        <v>2966378</v>
      </c>
    </row>
    <row r="360" spans="1:6" ht="37.5" outlineLevel="1" x14ac:dyDescent="0.25">
      <c r="A360" s="46" t="s">
        <v>15</v>
      </c>
      <c r="B360" s="47" t="s">
        <v>597</v>
      </c>
      <c r="C360" s="47" t="s">
        <v>319</v>
      </c>
      <c r="D360" s="47" t="s">
        <v>489</v>
      </c>
      <c r="E360" s="47" t="s">
        <v>16</v>
      </c>
      <c r="F360" s="83">
        <f t="shared" si="70"/>
        <v>2966378</v>
      </c>
    </row>
    <row r="361" spans="1:6" ht="37.5" outlineLevel="1" x14ac:dyDescent="0.25">
      <c r="A361" s="46" t="s">
        <v>17</v>
      </c>
      <c r="B361" s="47" t="s">
        <v>597</v>
      </c>
      <c r="C361" s="47" t="s">
        <v>319</v>
      </c>
      <c r="D361" s="47" t="s">
        <v>489</v>
      </c>
      <c r="E361" s="47" t="s">
        <v>18</v>
      </c>
      <c r="F361" s="85">
        <v>2966378</v>
      </c>
    </row>
    <row r="362" spans="1:6" ht="37.5" outlineLevel="1" x14ac:dyDescent="0.25">
      <c r="A362" s="46" t="s">
        <v>297</v>
      </c>
      <c r="B362" s="47" t="s">
        <v>597</v>
      </c>
      <c r="C362" s="47" t="s">
        <v>319</v>
      </c>
      <c r="D362" s="47" t="s">
        <v>321</v>
      </c>
      <c r="E362" s="47" t="s">
        <v>6</v>
      </c>
      <c r="F362" s="83">
        <f t="shared" ref="F362:F363" si="71">F363</f>
        <v>1408967.93</v>
      </c>
    </row>
    <row r="363" spans="1:6" ht="37.5" outlineLevel="1" x14ac:dyDescent="0.25">
      <c r="A363" s="46" t="s">
        <v>267</v>
      </c>
      <c r="B363" s="47" t="s">
        <v>597</v>
      </c>
      <c r="C363" s="47" t="s">
        <v>319</v>
      </c>
      <c r="D363" s="47" t="s">
        <v>321</v>
      </c>
      <c r="E363" s="47" t="s">
        <v>268</v>
      </c>
      <c r="F363" s="83">
        <f t="shared" si="71"/>
        <v>1408967.93</v>
      </c>
    </row>
    <row r="364" spans="1:6" outlineLevel="1" x14ac:dyDescent="0.25">
      <c r="A364" s="46" t="s">
        <v>269</v>
      </c>
      <c r="B364" s="47" t="s">
        <v>597</v>
      </c>
      <c r="C364" s="47" t="s">
        <v>319</v>
      </c>
      <c r="D364" s="47" t="s">
        <v>321</v>
      </c>
      <c r="E364" s="47" t="s">
        <v>270</v>
      </c>
      <c r="F364" s="85">
        <v>1408967.93</v>
      </c>
    </row>
    <row r="365" spans="1:6" ht="36" customHeight="1" outlineLevel="1" x14ac:dyDescent="0.25">
      <c r="A365" s="73" t="s">
        <v>515</v>
      </c>
      <c r="B365" s="62" t="s">
        <v>597</v>
      </c>
      <c r="C365" s="62" t="s">
        <v>319</v>
      </c>
      <c r="D365" s="62" t="s">
        <v>516</v>
      </c>
      <c r="E365" s="62" t="s">
        <v>6</v>
      </c>
      <c r="F365" s="85">
        <f>F366</f>
        <v>50000</v>
      </c>
    </row>
    <row r="366" spans="1:6" ht="20.25" customHeight="1" outlineLevel="1" x14ac:dyDescent="0.25">
      <c r="A366" s="163" t="s">
        <v>517</v>
      </c>
      <c r="B366" s="47" t="s">
        <v>597</v>
      </c>
      <c r="C366" s="47" t="s">
        <v>319</v>
      </c>
      <c r="D366" s="47" t="s">
        <v>518</v>
      </c>
      <c r="E366" s="47" t="s">
        <v>6</v>
      </c>
      <c r="F366" s="85">
        <f>F367</f>
        <v>50000</v>
      </c>
    </row>
    <row r="367" spans="1:6" ht="37.5" outlineLevel="1" x14ac:dyDescent="0.25">
      <c r="A367" s="46" t="s">
        <v>519</v>
      </c>
      <c r="B367" s="47" t="s">
        <v>597</v>
      </c>
      <c r="C367" s="47" t="s">
        <v>319</v>
      </c>
      <c r="D367" s="47" t="s">
        <v>520</v>
      </c>
      <c r="E367" s="47" t="s">
        <v>6</v>
      </c>
      <c r="F367" s="85">
        <f>F368</f>
        <v>50000</v>
      </c>
    </row>
    <row r="368" spans="1:6" ht="20.25" customHeight="1" outlineLevel="1" x14ac:dyDescent="0.25">
      <c r="A368" s="46" t="s">
        <v>15</v>
      </c>
      <c r="B368" s="47" t="s">
        <v>597</v>
      </c>
      <c r="C368" s="47" t="s">
        <v>319</v>
      </c>
      <c r="D368" s="47" t="s">
        <v>520</v>
      </c>
      <c r="E368" s="47" t="s">
        <v>16</v>
      </c>
      <c r="F368" s="85">
        <f>F369</f>
        <v>50000</v>
      </c>
    </row>
    <row r="369" spans="1:8" ht="21" customHeight="1" outlineLevel="1" x14ac:dyDescent="0.25">
      <c r="A369" s="46" t="s">
        <v>17</v>
      </c>
      <c r="B369" s="47" t="s">
        <v>597</v>
      </c>
      <c r="C369" s="47" t="s">
        <v>319</v>
      </c>
      <c r="D369" s="47" t="s">
        <v>520</v>
      </c>
      <c r="E369" s="47" t="s">
        <v>18</v>
      </c>
      <c r="F369" s="85">
        <v>50000</v>
      </c>
    </row>
    <row r="370" spans="1:8" s="74" customFormat="1" outlineLevel="1" x14ac:dyDescent="0.25">
      <c r="A370" s="79" t="s">
        <v>104</v>
      </c>
      <c r="B370" s="62" t="s">
        <v>597</v>
      </c>
      <c r="C370" s="62" t="s">
        <v>105</v>
      </c>
      <c r="D370" s="62" t="s">
        <v>127</v>
      </c>
      <c r="E370" s="62" t="s">
        <v>6</v>
      </c>
      <c r="F370" s="87">
        <f>F371</f>
        <v>1000000</v>
      </c>
      <c r="G370" s="75"/>
      <c r="H370" s="75"/>
    </row>
    <row r="371" spans="1:8" outlineLevel="2" x14ac:dyDescent="0.25">
      <c r="A371" s="46" t="s">
        <v>106</v>
      </c>
      <c r="B371" s="47" t="s">
        <v>28</v>
      </c>
      <c r="C371" s="47" t="s">
        <v>107</v>
      </c>
      <c r="D371" s="47" t="s">
        <v>127</v>
      </c>
      <c r="E371" s="47" t="s">
        <v>6</v>
      </c>
      <c r="F371" s="85">
        <f t="shared" ref="F371:F375" si="72">F372</f>
        <v>1000000</v>
      </c>
    </row>
    <row r="372" spans="1:8" s="74" customFormat="1" ht="36.75" customHeight="1" outlineLevel="3" x14ac:dyDescent="0.25">
      <c r="A372" s="79" t="s">
        <v>467</v>
      </c>
      <c r="B372" s="62" t="s">
        <v>597</v>
      </c>
      <c r="C372" s="62" t="s">
        <v>107</v>
      </c>
      <c r="D372" s="62" t="s">
        <v>337</v>
      </c>
      <c r="E372" s="62" t="s">
        <v>6</v>
      </c>
      <c r="F372" s="87">
        <f>F373</f>
        <v>1000000</v>
      </c>
      <c r="G372" s="75"/>
      <c r="H372" s="75"/>
    </row>
    <row r="373" spans="1:8" ht="24.75" customHeight="1" outlineLevel="4" x14ac:dyDescent="0.25">
      <c r="A373" s="49" t="s">
        <v>349</v>
      </c>
      <c r="B373" s="47" t="s">
        <v>597</v>
      </c>
      <c r="C373" s="47" t="s">
        <v>107</v>
      </c>
      <c r="D373" s="47" t="s">
        <v>339</v>
      </c>
      <c r="E373" s="47" t="s">
        <v>6</v>
      </c>
      <c r="F373" s="85">
        <f t="shared" si="72"/>
        <v>1000000</v>
      </c>
    </row>
    <row r="374" spans="1:8" ht="37.5" outlineLevel="5" x14ac:dyDescent="0.25">
      <c r="A374" s="46" t="s">
        <v>108</v>
      </c>
      <c r="B374" s="47" t="s">
        <v>597</v>
      </c>
      <c r="C374" s="47" t="s">
        <v>107</v>
      </c>
      <c r="D374" s="47" t="s">
        <v>340</v>
      </c>
      <c r="E374" s="47" t="s">
        <v>6</v>
      </c>
      <c r="F374" s="85">
        <f t="shared" si="72"/>
        <v>1000000</v>
      </c>
    </row>
    <row r="375" spans="1:8" ht="37.5" outlineLevel="6" x14ac:dyDescent="0.25">
      <c r="A375" s="46" t="s">
        <v>38</v>
      </c>
      <c r="B375" s="47" t="s">
        <v>597</v>
      </c>
      <c r="C375" s="47" t="s">
        <v>107</v>
      </c>
      <c r="D375" s="47" t="s">
        <v>340</v>
      </c>
      <c r="E375" s="47" t="s">
        <v>39</v>
      </c>
      <c r="F375" s="85">
        <f t="shared" si="72"/>
        <v>1000000</v>
      </c>
    </row>
    <row r="376" spans="1:8" outlineLevel="7" x14ac:dyDescent="0.25">
      <c r="A376" s="46" t="s">
        <v>40</v>
      </c>
      <c r="B376" s="47" t="s">
        <v>597</v>
      </c>
      <c r="C376" s="47" t="s">
        <v>107</v>
      </c>
      <c r="D376" s="47" t="s">
        <v>340</v>
      </c>
      <c r="E376" s="47" t="s">
        <v>41</v>
      </c>
      <c r="F376" s="85">
        <v>1000000</v>
      </c>
    </row>
    <row r="377" spans="1:8" s="3" customFormat="1" ht="21.75" customHeight="1" x14ac:dyDescent="0.25">
      <c r="A377" s="44" t="s">
        <v>626</v>
      </c>
      <c r="B377" s="45" t="s">
        <v>598</v>
      </c>
      <c r="C377" s="45" t="s">
        <v>5</v>
      </c>
      <c r="D377" s="45" t="s">
        <v>127</v>
      </c>
      <c r="E377" s="45" t="s">
        <v>6</v>
      </c>
      <c r="F377" s="89">
        <f t="shared" ref="F377" si="73">F378</f>
        <v>6232444</v>
      </c>
      <c r="G377" s="9"/>
      <c r="H377" s="9"/>
    </row>
    <row r="378" spans="1:8" outlineLevel="1" x14ac:dyDescent="0.25">
      <c r="A378" s="46" t="s">
        <v>7</v>
      </c>
      <c r="B378" s="47" t="s">
        <v>598</v>
      </c>
      <c r="C378" s="47" t="s">
        <v>8</v>
      </c>
      <c r="D378" s="47" t="s">
        <v>127</v>
      </c>
      <c r="E378" s="47" t="s">
        <v>6</v>
      </c>
      <c r="F378" s="85">
        <f t="shared" ref="F378" si="74">F379+F394+F399</f>
        <v>6232444</v>
      </c>
    </row>
    <row r="379" spans="1:8" ht="37.5" customHeight="1" outlineLevel="2" x14ac:dyDescent="0.25">
      <c r="A379" s="46" t="s">
        <v>109</v>
      </c>
      <c r="B379" s="47" t="s">
        <v>598</v>
      </c>
      <c r="C379" s="47" t="s">
        <v>110</v>
      </c>
      <c r="D379" s="47" t="s">
        <v>127</v>
      </c>
      <c r="E379" s="47" t="s">
        <v>6</v>
      </c>
      <c r="F379" s="85">
        <f t="shared" ref="F379" si="75">F380</f>
        <v>4860227</v>
      </c>
    </row>
    <row r="380" spans="1:8" ht="37.5" outlineLevel="4" x14ac:dyDescent="0.25">
      <c r="A380" s="46" t="s">
        <v>133</v>
      </c>
      <c r="B380" s="47" t="s">
        <v>598</v>
      </c>
      <c r="C380" s="47" t="s">
        <v>110</v>
      </c>
      <c r="D380" s="47" t="s">
        <v>128</v>
      </c>
      <c r="E380" s="47" t="s">
        <v>6</v>
      </c>
      <c r="F380" s="85">
        <f t="shared" ref="F380" si="76">F381+F384+F391</f>
        <v>4860227</v>
      </c>
    </row>
    <row r="381" spans="1:8" outlineLevel="5" x14ac:dyDescent="0.25">
      <c r="A381" s="46" t="s">
        <v>627</v>
      </c>
      <c r="B381" s="47" t="s">
        <v>598</v>
      </c>
      <c r="C381" s="47" t="s">
        <v>110</v>
      </c>
      <c r="D381" s="47" t="s">
        <v>628</v>
      </c>
      <c r="E381" s="47" t="s">
        <v>6</v>
      </c>
      <c r="F381" s="85">
        <f t="shared" ref="F381:F382" si="77">F382</f>
        <v>2207541</v>
      </c>
    </row>
    <row r="382" spans="1:8" ht="75" outlineLevel="6" x14ac:dyDescent="0.25">
      <c r="A382" s="46" t="s">
        <v>11</v>
      </c>
      <c r="B382" s="47" t="s">
        <v>598</v>
      </c>
      <c r="C382" s="47" t="s">
        <v>110</v>
      </c>
      <c r="D382" s="47" t="s">
        <v>628</v>
      </c>
      <c r="E382" s="47" t="s">
        <v>12</v>
      </c>
      <c r="F382" s="85">
        <f t="shared" si="77"/>
        <v>2207541</v>
      </c>
    </row>
    <row r="383" spans="1:8" ht="37.5" outlineLevel="7" x14ac:dyDescent="0.25">
      <c r="A383" s="46" t="s">
        <v>13</v>
      </c>
      <c r="B383" s="47" t="s">
        <v>598</v>
      </c>
      <c r="C383" s="47" t="s">
        <v>110</v>
      </c>
      <c r="D383" s="47" t="s">
        <v>628</v>
      </c>
      <c r="E383" s="47" t="s">
        <v>14</v>
      </c>
      <c r="F383" s="83">
        <v>2207541</v>
      </c>
    </row>
    <row r="384" spans="1:8" ht="56.25" outlineLevel="5" x14ac:dyDescent="0.25">
      <c r="A384" s="46" t="s">
        <v>591</v>
      </c>
      <c r="B384" s="47" t="s">
        <v>598</v>
      </c>
      <c r="C384" s="47" t="s">
        <v>110</v>
      </c>
      <c r="D384" s="47" t="s">
        <v>592</v>
      </c>
      <c r="E384" s="47" t="s">
        <v>6</v>
      </c>
      <c r="F384" s="85">
        <f t="shared" ref="F384" si="78">F385+F387+F389</f>
        <v>2472686</v>
      </c>
    </row>
    <row r="385" spans="1:8" ht="75" outlineLevel="6" x14ac:dyDescent="0.25">
      <c r="A385" s="46" t="s">
        <v>11</v>
      </c>
      <c r="B385" s="47" t="s">
        <v>598</v>
      </c>
      <c r="C385" s="47" t="s">
        <v>110</v>
      </c>
      <c r="D385" s="47" t="s">
        <v>592</v>
      </c>
      <c r="E385" s="47" t="s">
        <v>12</v>
      </c>
      <c r="F385" s="85">
        <f t="shared" ref="F385" si="79">F386</f>
        <v>2319186</v>
      </c>
    </row>
    <row r="386" spans="1:8" ht="37.5" outlineLevel="7" x14ac:dyDescent="0.25">
      <c r="A386" s="46" t="s">
        <v>13</v>
      </c>
      <c r="B386" s="47" t="s">
        <v>598</v>
      </c>
      <c r="C386" s="47" t="s">
        <v>110</v>
      </c>
      <c r="D386" s="47" t="s">
        <v>592</v>
      </c>
      <c r="E386" s="47" t="s">
        <v>14</v>
      </c>
      <c r="F386" s="83">
        <v>2319186</v>
      </c>
    </row>
    <row r="387" spans="1:8" ht="37.5" outlineLevel="6" x14ac:dyDescent="0.25">
      <c r="A387" s="46" t="s">
        <v>15</v>
      </c>
      <c r="B387" s="47" t="s">
        <v>598</v>
      </c>
      <c r="C387" s="47" t="s">
        <v>110</v>
      </c>
      <c r="D387" s="47" t="s">
        <v>592</v>
      </c>
      <c r="E387" s="47" t="s">
        <v>16</v>
      </c>
      <c r="F387" s="85">
        <f t="shared" ref="F387" si="80">F388</f>
        <v>148000</v>
      </c>
    </row>
    <row r="388" spans="1:8" ht="20.25" customHeight="1" outlineLevel="7" x14ac:dyDescent="0.25">
      <c r="A388" s="46" t="s">
        <v>17</v>
      </c>
      <c r="B388" s="47" t="s">
        <v>598</v>
      </c>
      <c r="C388" s="47" t="s">
        <v>110</v>
      </c>
      <c r="D388" s="47" t="s">
        <v>592</v>
      </c>
      <c r="E388" s="47" t="s">
        <v>18</v>
      </c>
      <c r="F388" s="83">
        <v>148000</v>
      </c>
    </row>
    <row r="389" spans="1:8" outlineLevel="6" x14ac:dyDescent="0.25">
      <c r="A389" s="46" t="s">
        <v>19</v>
      </c>
      <c r="B389" s="47" t="s">
        <v>598</v>
      </c>
      <c r="C389" s="47" t="s">
        <v>110</v>
      </c>
      <c r="D389" s="47" t="s">
        <v>592</v>
      </c>
      <c r="E389" s="47" t="s">
        <v>20</v>
      </c>
      <c r="F389" s="85">
        <f t="shared" ref="F389" si="81">F390</f>
        <v>5500</v>
      </c>
    </row>
    <row r="390" spans="1:8" outlineLevel="7" x14ac:dyDescent="0.25">
      <c r="A390" s="46" t="s">
        <v>21</v>
      </c>
      <c r="B390" s="47" t="s">
        <v>598</v>
      </c>
      <c r="C390" s="47" t="s">
        <v>110</v>
      </c>
      <c r="D390" s="47" t="s">
        <v>592</v>
      </c>
      <c r="E390" s="47" t="s">
        <v>22</v>
      </c>
      <c r="F390" s="83">
        <v>5500</v>
      </c>
    </row>
    <row r="391" spans="1:8" outlineLevel="5" x14ac:dyDescent="0.25">
      <c r="A391" s="46" t="s">
        <v>630</v>
      </c>
      <c r="B391" s="47" t="s">
        <v>598</v>
      </c>
      <c r="C391" s="47" t="s">
        <v>110</v>
      </c>
      <c r="D391" s="47" t="s">
        <v>629</v>
      </c>
      <c r="E391" s="47" t="s">
        <v>6</v>
      </c>
      <c r="F391" s="85">
        <f t="shared" ref="F391:F392" si="82">F392</f>
        <v>180000</v>
      </c>
    </row>
    <row r="392" spans="1:8" ht="75" outlineLevel="6" x14ac:dyDescent="0.25">
      <c r="A392" s="46" t="s">
        <v>11</v>
      </c>
      <c r="B392" s="47" t="s">
        <v>598</v>
      </c>
      <c r="C392" s="47" t="s">
        <v>110</v>
      </c>
      <c r="D392" s="47" t="s">
        <v>629</v>
      </c>
      <c r="E392" s="47" t="s">
        <v>12</v>
      </c>
      <c r="F392" s="85">
        <f t="shared" si="82"/>
        <v>180000</v>
      </c>
    </row>
    <row r="393" spans="1:8" ht="37.5" outlineLevel="7" x14ac:dyDescent="0.25">
      <c r="A393" s="46" t="s">
        <v>13</v>
      </c>
      <c r="B393" s="47" t="s">
        <v>598</v>
      </c>
      <c r="C393" s="47" t="s">
        <v>110</v>
      </c>
      <c r="D393" s="47" t="s">
        <v>629</v>
      </c>
      <c r="E393" s="47" t="s">
        <v>14</v>
      </c>
      <c r="F393" s="83">
        <v>180000</v>
      </c>
    </row>
    <row r="394" spans="1:8" ht="37.5" customHeight="1" outlineLevel="2" x14ac:dyDescent="0.25">
      <c r="A394" s="46" t="s">
        <v>9</v>
      </c>
      <c r="B394" s="47" t="s">
        <v>598</v>
      </c>
      <c r="C394" s="47" t="s">
        <v>10</v>
      </c>
      <c r="D394" s="47" t="s">
        <v>127</v>
      </c>
      <c r="E394" s="47" t="s">
        <v>6</v>
      </c>
      <c r="F394" s="85">
        <f t="shared" ref="F394:F397" si="83">F395</f>
        <v>1252217</v>
      </c>
    </row>
    <row r="395" spans="1:8" ht="37.5" outlineLevel="4" x14ac:dyDescent="0.25">
      <c r="A395" s="46" t="s">
        <v>133</v>
      </c>
      <c r="B395" s="47" t="s">
        <v>598</v>
      </c>
      <c r="C395" s="47" t="s">
        <v>10</v>
      </c>
      <c r="D395" s="47" t="s">
        <v>128</v>
      </c>
      <c r="E395" s="47" t="s">
        <v>6</v>
      </c>
      <c r="F395" s="85">
        <f t="shared" si="83"/>
        <v>1252217</v>
      </c>
    </row>
    <row r="396" spans="1:8" outlineLevel="5" x14ac:dyDescent="0.25">
      <c r="A396" s="46" t="s">
        <v>121</v>
      </c>
      <c r="B396" s="47" t="s">
        <v>598</v>
      </c>
      <c r="C396" s="47" t="s">
        <v>10</v>
      </c>
      <c r="D396" s="47" t="s">
        <v>144</v>
      </c>
      <c r="E396" s="47" t="s">
        <v>6</v>
      </c>
      <c r="F396" s="85">
        <f t="shared" si="83"/>
        <v>1252217</v>
      </c>
    </row>
    <row r="397" spans="1:8" ht="75" outlineLevel="6" x14ac:dyDescent="0.25">
      <c r="A397" s="46" t="s">
        <v>11</v>
      </c>
      <c r="B397" s="47" t="s">
        <v>598</v>
      </c>
      <c r="C397" s="47" t="s">
        <v>10</v>
      </c>
      <c r="D397" s="47" t="s">
        <v>144</v>
      </c>
      <c r="E397" s="47" t="s">
        <v>12</v>
      </c>
      <c r="F397" s="85">
        <f t="shared" si="83"/>
        <v>1252217</v>
      </c>
    </row>
    <row r="398" spans="1:8" ht="37.5" outlineLevel="7" x14ac:dyDescent="0.25">
      <c r="A398" s="46" t="s">
        <v>13</v>
      </c>
      <c r="B398" s="47" t="s">
        <v>598</v>
      </c>
      <c r="C398" s="47" t="s">
        <v>10</v>
      </c>
      <c r="D398" s="47" t="s">
        <v>144</v>
      </c>
      <c r="E398" s="47" t="s">
        <v>14</v>
      </c>
      <c r="F398" s="83">
        <v>1252217</v>
      </c>
    </row>
    <row r="399" spans="1:8" outlineLevel="2" x14ac:dyDescent="0.25">
      <c r="A399" s="46" t="s">
        <v>23</v>
      </c>
      <c r="B399" s="47" t="s">
        <v>598</v>
      </c>
      <c r="C399" s="47" t="s">
        <v>24</v>
      </c>
      <c r="D399" s="47" t="s">
        <v>127</v>
      </c>
      <c r="E399" s="47" t="s">
        <v>6</v>
      </c>
      <c r="F399" s="85">
        <f t="shared" ref="F399" si="84">F400+F405</f>
        <v>120000</v>
      </c>
    </row>
    <row r="400" spans="1:8" s="74" customFormat="1" ht="37.5" outlineLevel="3" x14ac:dyDescent="0.25">
      <c r="A400" s="79" t="s">
        <v>458</v>
      </c>
      <c r="B400" s="62" t="s">
        <v>598</v>
      </c>
      <c r="C400" s="62" t="s">
        <v>24</v>
      </c>
      <c r="D400" s="62" t="s">
        <v>129</v>
      </c>
      <c r="E400" s="62" t="s">
        <v>6</v>
      </c>
      <c r="F400" s="87">
        <f t="shared" ref="F400:F403" si="85">F401</f>
        <v>20000</v>
      </c>
      <c r="G400" s="75"/>
      <c r="H400" s="75"/>
    </row>
    <row r="401" spans="1:8" ht="37.5" outlineLevel="4" x14ac:dyDescent="0.25">
      <c r="A401" s="80" t="s">
        <v>215</v>
      </c>
      <c r="B401" s="47" t="s">
        <v>598</v>
      </c>
      <c r="C401" s="47" t="s">
        <v>24</v>
      </c>
      <c r="D401" s="47" t="s">
        <v>335</v>
      </c>
      <c r="E401" s="47" t="s">
        <v>6</v>
      </c>
      <c r="F401" s="85">
        <f t="shared" si="85"/>
        <v>20000</v>
      </c>
    </row>
    <row r="402" spans="1:8" outlineLevel="5" x14ac:dyDescent="0.25">
      <c r="A402" s="80" t="s">
        <v>343</v>
      </c>
      <c r="B402" s="47" t="s">
        <v>598</v>
      </c>
      <c r="C402" s="47" t="s">
        <v>24</v>
      </c>
      <c r="D402" s="47" t="s">
        <v>336</v>
      </c>
      <c r="E402" s="47" t="s">
        <v>6</v>
      </c>
      <c r="F402" s="85">
        <f t="shared" si="85"/>
        <v>20000</v>
      </c>
    </row>
    <row r="403" spans="1:8" ht="37.5" outlineLevel="6" x14ac:dyDescent="0.25">
      <c r="A403" s="46" t="s">
        <v>15</v>
      </c>
      <c r="B403" s="47" t="s">
        <v>598</v>
      </c>
      <c r="C403" s="47" t="s">
        <v>24</v>
      </c>
      <c r="D403" s="47" t="s">
        <v>336</v>
      </c>
      <c r="E403" s="47" t="s">
        <v>16</v>
      </c>
      <c r="F403" s="85">
        <f t="shared" si="85"/>
        <v>20000</v>
      </c>
    </row>
    <row r="404" spans="1:8" ht="22.5" customHeight="1" outlineLevel="7" x14ac:dyDescent="0.25">
      <c r="A404" s="46" t="s">
        <v>17</v>
      </c>
      <c r="B404" s="47" t="s">
        <v>598</v>
      </c>
      <c r="C404" s="47" t="s">
        <v>24</v>
      </c>
      <c r="D404" s="47" t="s">
        <v>336</v>
      </c>
      <c r="E404" s="47" t="s">
        <v>18</v>
      </c>
      <c r="F404" s="83">
        <v>20000</v>
      </c>
    </row>
    <row r="405" spans="1:8" s="74" customFormat="1" ht="37.5" outlineLevel="7" x14ac:dyDescent="0.25">
      <c r="A405" s="79" t="s">
        <v>133</v>
      </c>
      <c r="B405" s="62" t="s">
        <v>598</v>
      </c>
      <c r="C405" s="62" t="s">
        <v>24</v>
      </c>
      <c r="D405" s="62" t="s">
        <v>128</v>
      </c>
      <c r="E405" s="62" t="s">
        <v>6</v>
      </c>
      <c r="F405" s="91">
        <f t="shared" ref="F405:F407" si="86">F406</f>
        <v>100000</v>
      </c>
      <c r="G405" s="75"/>
      <c r="H405" s="75"/>
    </row>
    <row r="406" spans="1:8" ht="37.5" outlineLevel="7" x14ac:dyDescent="0.25">
      <c r="A406" s="46" t="s">
        <v>631</v>
      </c>
      <c r="B406" s="47" t="s">
        <v>598</v>
      </c>
      <c r="C406" s="47" t="s">
        <v>24</v>
      </c>
      <c r="D406" s="47" t="s">
        <v>632</v>
      </c>
      <c r="E406" s="47" t="s">
        <v>6</v>
      </c>
      <c r="F406" s="92">
        <f t="shared" si="86"/>
        <v>100000</v>
      </c>
    </row>
    <row r="407" spans="1:8" ht="37.5" outlineLevel="7" x14ac:dyDescent="0.25">
      <c r="A407" s="46" t="s">
        <v>15</v>
      </c>
      <c r="B407" s="47" t="s">
        <v>598</v>
      </c>
      <c r="C407" s="47" t="s">
        <v>24</v>
      </c>
      <c r="D407" s="47" t="s">
        <v>632</v>
      </c>
      <c r="E407" s="47" t="s">
        <v>16</v>
      </c>
      <c r="F407" s="92">
        <f t="shared" si="86"/>
        <v>100000</v>
      </c>
    </row>
    <row r="408" spans="1:8" ht="21" customHeight="1" outlineLevel="7" x14ac:dyDescent="0.25">
      <c r="A408" s="46" t="s">
        <v>17</v>
      </c>
      <c r="B408" s="47" t="s">
        <v>598</v>
      </c>
      <c r="C408" s="47" t="s">
        <v>24</v>
      </c>
      <c r="D408" s="47" t="s">
        <v>632</v>
      </c>
      <c r="E408" s="47" t="s">
        <v>18</v>
      </c>
      <c r="F408" s="83">
        <v>100000</v>
      </c>
    </row>
    <row r="409" spans="1:8" s="3" customFormat="1" ht="37.5" x14ac:dyDescent="0.25">
      <c r="A409" s="44" t="s">
        <v>663</v>
      </c>
      <c r="B409" s="45" t="s">
        <v>635</v>
      </c>
      <c r="C409" s="45" t="s">
        <v>5</v>
      </c>
      <c r="D409" s="45" t="s">
        <v>127</v>
      </c>
      <c r="E409" s="45" t="s">
        <v>6</v>
      </c>
      <c r="F409" s="89">
        <f>F410+F533</f>
        <v>557291654.74000001</v>
      </c>
      <c r="G409" s="198">
        <f>F415+F422+F425+F428+F431+F437+F440+F454+F464+F467+F473+F477+F484+F488+F491+F498+F510+F516+F523+F530</f>
        <v>160979405.06999999</v>
      </c>
      <c r="H409" s="198" t="s">
        <v>642</v>
      </c>
    </row>
    <row r="410" spans="1:8" s="74" customFormat="1" outlineLevel="1" x14ac:dyDescent="0.25">
      <c r="A410" s="79" t="s">
        <v>70</v>
      </c>
      <c r="B410" s="62" t="s">
        <v>635</v>
      </c>
      <c r="C410" s="62" t="s">
        <v>71</v>
      </c>
      <c r="D410" s="62" t="s">
        <v>127</v>
      </c>
      <c r="E410" s="62" t="s">
        <v>6</v>
      </c>
      <c r="F410" s="87">
        <f>F411+F447+F494+F513+F480</f>
        <v>551427537.74000001</v>
      </c>
      <c r="G410" s="75"/>
      <c r="H410" s="75"/>
    </row>
    <row r="411" spans="1:8" outlineLevel="2" x14ac:dyDescent="0.25">
      <c r="A411" s="46" t="s">
        <v>111</v>
      </c>
      <c r="B411" s="47" t="s">
        <v>635</v>
      </c>
      <c r="C411" s="47" t="s">
        <v>112</v>
      </c>
      <c r="D411" s="47" t="s">
        <v>127</v>
      </c>
      <c r="E411" s="47" t="s">
        <v>6</v>
      </c>
      <c r="F411" s="85">
        <f t="shared" ref="F411" si="87">F412</f>
        <v>147441661.63</v>
      </c>
    </row>
    <row r="412" spans="1:8" s="74" customFormat="1" ht="37.5" outlineLevel="3" x14ac:dyDescent="0.25">
      <c r="A412" s="79" t="s">
        <v>419</v>
      </c>
      <c r="B412" s="47" t="s">
        <v>635</v>
      </c>
      <c r="C412" s="62" t="s">
        <v>112</v>
      </c>
      <c r="D412" s="62" t="s">
        <v>139</v>
      </c>
      <c r="E412" s="62" t="s">
        <v>6</v>
      </c>
      <c r="F412" s="87">
        <f>F413</f>
        <v>147441661.63</v>
      </c>
      <c r="G412" s="75"/>
      <c r="H412" s="75"/>
    </row>
    <row r="413" spans="1:8" ht="37.5" outlineLevel="4" x14ac:dyDescent="0.25">
      <c r="A413" s="46" t="s">
        <v>420</v>
      </c>
      <c r="B413" s="47" t="s">
        <v>635</v>
      </c>
      <c r="C413" s="47" t="s">
        <v>112</v>
      </c>
      <c r="D413" s="47" t="s">
        <v>140</v>
      </c>
      <c r="E413" s="47" t="s">
        <v>6</v>
      </c>
      <c r="F413" s="85">
        <f>F414+F421+F443</f>
        <v>147441661.63</v>
      </c>
    </row>
    <row r="414" spans="1:8" ht="37.5" outlineLevel="4" x14ac:dyDescent="0.25">
      <c r="A414" s="49" t="s">
        <v>203</v>
      </c>
      <c r="B414" s="47" t="s">
        <v>635</v>
      </c>
      <c r="C414" s="47" t="s">
        <v>112</v>
      </c>
      <c r="D414" s="47" t="s">
        <v>221</v>
      </c>
      <c r="E414" s="47" t="s">
        <v>6</v>
      </c>
      <c r="F414" s="85">
        <f>F415+F418</f>
        <v>114458463.88</v>
      </c>
    </row>
    <row r="415" spans="1:8" ht="56.25" outlineLevel="5" x14ac:dyDescent="0.25">
      <c r="A415" s="46" t="s">
        <v>114</v>
      </c>
      <c r="B415" s="47" t="s">
        <v>635</v>
      </c>
      <c r="C415" s="47" t="s">
        <v>112</v>
      </c>
      <c r="D415" s="47" t="s">
        <v>145</v>
      </c>
      <c r="E415" s="47" t="s">
        <v>6</v>
      </c>
      <c r="F415" s="85">
        <f t="shared" ref="F415:F416" si="88">F416</f>
        <v>36848594.880000003</v>
      </c>
    </row>
    <row r="416" spans="1:8" ht="37.5" outlineLevel="6" x14ac:dyDescent="0.25">
      <c r="A416" s="46" t="s">
        <v>38</v>
      </c>
      <c r="B416" s="47" t="s">
        <v>635</v>
      </c>
      <c r="C416" s="47" t="s">
        <v>112</v>
      </c>
      <c r="D416" s="47" t="s">
        <v>145</v>
      </c>
      <c r="E416" s="47" t="s">
        <v>39</v>
      </c>
      <c r="F416" s="85">
        <f t="shared" si="88"/>
        <v>36848594.880000003</v>
      </c>
    </row>
    <row r="417" spans="1:6" outlineLevel="7" x14ac:dyDescent="0.25">
      <c r="A417" s="46" t="s">
        <v>75</v>
      </c>
      <c r="B417" s="47" t="s">
        <v>635</v>
      </c>
      <c r="C417" s="47" t="s">
        <v>112</v>
      </c>
      <c r="D417" s="47" t="s">
        <v>145</v>
      </c>
      <c r="E417" s="47" t="s">
        <v>76</v>
      </c>
      <c r="F417" s="83">
        <v>36848594.880000003</v>
      </c>
    </row>
    <row r="418" spans="1:6" ht="93.75" outlineLevel="7" x14ac:dyDescent="0.25">
      <c r="A418" s="49" t="s">
        <v>421</v>
      </c>
      <c r="B418" s="47" t="s">
        <v>635</v>
      </c>
      <c r="C418" s="47" t="s">
        <v>112</v>
      </c>
      <c r="D418" s="47" t="s">
        <v>146</v>
      </c>
      <c r="E418" s="47" t="s">
        <v>6</v>
      </c>
      <c r="F418" s="85">
        <f t="shared" ref="F418:F419" si="89">F419</f>
        <v>77609869</v>
      </c>
    </row>
    <row r="419" spans="1:6" ht="37.5" outlineLevel="7" x14ac:dyDescent="0.25">
      <c r="A419" s="46" t="s">
        <v>38</v>
      </c>
      <c r="B419" s="47" t="s">
        <v>635</v>
      </c>
      <c r="C419" s="47" t="s">
        <v>112</v>
      </c>
      <c r="D419" s="47" t="s">
        <v>146</v>
      </c>
      <c r="E419" s="47" t="s">
        <v>39</v>
      </c>
      <c r="F419" s="85">
        <f t="shared" si="89"/>
        <v>77609869</v>
      </c>
    </row>
    <row r="420" spans="1:6" outlineLevel="7" x14ac:dyDescent="0.25">
      <c r="A420" s="46" t="s">
        <v>75</v>
      </c>
      <c r="B420" s="47" t="s">
        <v>635</v>
      </c>
      <c r="C420" s="47" t="s">
        <v>112</v>
      </c>
      <c r="D420" s="47" t="s">
        <v>146</v>
      </c>
      <c r="E420" s="47" t="s">
        <v>76</v>
      </c>
      <c r="F420" s="83">
        <v>77609869</v>
      </c>
    </row>
    <row r="421" spans="1:6" ht="18.75" customHeight="1" outlineLevel="7" x14ac:dyDescent="0.25">
      <c r="A421" s="49" t="s">
        <v>204</v>
      </c>
      <c r="B421" s="47" t="s">
        <v>635</v>
      </c>
      <c r="C421" s="47" t="s">
        <v>112</v>
      </c>
      <c r="D421" s="47" t="s">
        <v>223</v>
      </c>
      <c r="E421" s="47" t="s">
        <v>6</v>
      </c>
      <c r="F421" s="83">
        <f>F437+F422+F428+F431+F434+F425+F440</f>
        <v>2412699.7000000002</v>
      </c>
    </row>
    <row r="422" spans="1:6" ht="37.5" outlineLevel="7" x14ac:dyDescent="0.25">
      <c r="A422" s="46" t="s">
        <v>298</v>
      </c>
      <c r="B422" s="47" t="s">
        <v>635</v>
      </c>
      <c r="C422" s="47" t="s">
        <v>112</v>
      </c>
      <c r="D422" s="47" t="s">
        <v>299</v>
      </c>
      <c r="E422" s="47" t="s">
        <v>6</v>
      </c>
      <c r="F422" s="83">
        <f>F423</f>
        <v>97500</v>
      </c>
    </row>
    <row r="423" spans="1:6" ht="37.5" outlineLevel="7" x14ac:dyDescent="0.25">
      <c r="A423" s="46" t="s">
        <v>38</v>
      </c>
      <c r="B423" s="47" t="s">
        <v>635</v>
      </c>
      <c r="C423" s="47" t="s">
        <v>112</v>
      </c>
      <c r="D423" s="47" t="s">
        <v>299</v>
      </c>
      <c r="E423" s="47" t="s">
        <v>39</v>
      </c>
      <c r="F423" s="83">
        <f>F424</f>
        <v>97500</v>
      </c>
    </row>
    <row r="424" spans="1:6" outlineLevel="7" x14ac:dyDescent="0.25">
      <c r="A424" s="46" t="s">
        <v>75</v>
      </c>
      <c r="B424" s="47" t="s">
        <v>635</v>
      </c>
      <c r="C424" s="47" t="s">
        <v>112</v>
      </c>
      <c r="D424" s="47" t="s">
        <v>299</v>
      </c>
      <c r="E424" s="47" t="s">
        <v>76</v>
      </c>
      <c r="F424" s="83">
        <v>97500</v>
      </c>
    </row>
    <row r="425" spans="1:6" outlineLevel="7" x14ac:dyDescent="0.25">
      <c r="A425" s="46" t="s">
        <v>271</v>
      </c>
      <c r="B425" s="47" t="s">
        <v>635</v>
      </c>
      <c r="C425" s="47" t="s">
        <v>112</v>
      </c>
      <c r="D425" s="47" t="s">
        <v>300</v>
      </c>
      <c r="E425" s="47" t="s">
        <v>6</v>
      </c>
      <c r="F425" s="92">
        <f t="shared" ref="F425:F426" si="90">F426</f>
        <v>45000</v>
      </c>
    </row>
    <row r="426" spans="1:6" ht="37.5" outlineLevel="7" x14ac:dyDescent="0.25">
      <c r="A426" s="46" t="s">
        <v>38</v>
      </c>
      <c r="B426" s="47" t="s">
        <v>635</v>
      </c>
      <c r="C426" s="47" t="s">
        <v>112</v>
      </c>
      <c r="D426" s="47" t="s">
        <v>300</v>
      </c>
      <c r="E426" s="47" t="s">
        <v>39</v>
      </c>
      <c r="F426" s="92">
        <f t="shared" si="90"/>
        <v>45000</v>
      </c>
    </row>
    <row r="427" spans="1:6" outlineLevel="7" x14ac:dyDescent="0.25">
      <c r="A427" s="46" t="s">
        <v>75</v>
      </c>
      <c r="B427" s="47" t="s">
        <v>635</v>
      </c>
      <c r="C427" s="47" t="s">
        <v>112</v>
      </c>
      <c r="D427" s="47" t="s">
        <v>300</v>
      </c>
      <c r="E427" s="47" t="s">
        <v>76</v>
      </c>
      <c r="F427" s="83">
        <v>45000</v>
      </c>
    </row>
    <row r="428" spans="1:6" outlineLevel="7" x14ac:dyDescent="0.25">
      <c r="A428" s="46" t="s">
        <v>330</v>
      </c>
      <c r="B428" s="47" t="s">
        <v>635</v>
      </c>
      <c r="C428" s="47" t="s">
        <v>112</v>
      </c>
      <c r="D428" s="47" t="s">
        <v>633</v>
      </c>
      <c r="E428" s="47" t="s">
        <v>6</v>
      </c>
      <c r="F428" s="83">
        <f>F429</f>
        <v>70000</v>
      </c>
    </row>
    <row r="429" spans="1:6" ht="37.5" outlineLevel="7" x14ac:dyDescent="0.25">
      <c r="A429" s="46" t="s">
        <v>38</v>
      </c>
      <c r="B429" s="47" t="s">
        <v>635</v>
      </c>
      <c r="C429" s="47" t="s">
        <v>112</v>
      </c>
      <c r="D429" s="47" t="s">
        <v>633</v>
      </c>
      <c r="E429" s="47" t="s">
        <v>39</v>
      </c>
      <c r="F429" s="83">
        <f>F430</f>
        <v>70000</v>
      </c>
    </row>
    <row r="430" spans="1:6" outlineLevel="7" x14ac:dyDescent="0.25">
      <c r="A430" s="46" t="s">
        <v>75</v>
      </c>
      <c r="B430" s="47" t="s">
        <v>635</v>
      </c>
      <c r="C430" s="47" t="s">
        <v>112</v>
      </c>
      <c r="D430" s="47" t="s">
        <v>633</v>
      </c>
      <c r="E430" s="47" t="s">
        <v>76</v>
      </c>
      <c r="F430" s="83">
        <v>70000</v>
      </c>
    </row>
    <row r="431" spans="1:6" ht="37.5" outlineLevel="7" x14ac:dyDescent="0.25">
      <c r="A431" s="80" t="s">
        <v>511</v>
      </c>
      <c r="B431" s="47" t="s">
        <v>635</v>
      </c>
      <c r="C431" s="47" t="s">
        <v>112</v>
      </c>
      <c r="D431" s="47" t="s">
        <v>512</v>
      </c>
      <c r="E431" s="47" t="s">
        <v>6</v>
      </c>
      <c r="F431" s="83">
        <f>F432</f>
        <v>100000</v>
      </c>
    </row>
    <row r="432" spans="1:6" ht="37.5" outlineLevel="7" x14ac:dyDescent="0.25">
      <c r="A432" s="46" t="s">
        <v>38</v>
      </c>
      <c r="B432" s="47" t="s">
        <v>635</v>
      </c>
      <c r="C432" s="47" t="s">
        <v>112</v>
      </c>
      <c r="D432" s="47" t="s">
        <v>512</v>
      </c>
      <c r="E432" s="47" t="s">
        <v>39</v>
      </c>
      <c r="F432" s="83">
        <f>F433</f>
        <v>100000</v>
      </c>
    </row>
    <row r="433" spans="1:8" outlineLevel="7" x14ac:dyDescent="0.25">
      <c r="A433" s="46" t="s">
        <v>75</v>
      </c>
      <c r="B433" s="47" t="s">
        <v>635</v>
      </c>
      <c r="C433" s="47" t="s">
        <v>112</v>
      </c>
      <c r="D433" s="47" t="s">
        <v>512</v>
      </c>
      <c r="E433" s="47" t="s">
        <v>76</v>
      </c>
      <c r="F433" s="83">
        <v>100000</v>
      </c>
    </row>
    <row r="434" spans="1:8" ht="76.5" customHeight="1" outlineLevel="7" x14ac:dyDescent="0.25">
      <c r="A434" s="29" t="s">
        <v>735</v>
      </c>
      <c r="B434" s="47" t="s">
        <v>635</v>
      </c>
      <c r="C434" s="47" t="s">
        <v>112</v>
      </c>
      <c r="D434" s="47" t="s">
        <v>736</v>
      </c>
      <c r="E434" s="47" t="s">
        <v>6</v>
      </c>
      <c r="F434" s="83">
        <f>F435</f>
        <v>398999.7</v>
      </c>
    </row>
    <row r="435" spans="1:8" ht="37.5" outlineLevel="7" x14ac:dyDescent="0.25">
      <c r="A435" s="46" t="s">
        <v>38</v>
      </c>
      <c r="B435" s="47" t="s">
        <v>635</v>
      </c>
      <c r="C435" s="47" t="s">
        <v>112</v>
      </c>
      <c r="D435" s="47" t="s">
        <v>736</v>
      </c>
      <c r="E435" s="47" t="s">
        <v>39</v>
      </c>
      <c r="F435" s="83">
        <f>F436</f>
        <v>398999.7</v>
      </c>
    </row>
    <row r="436" spans="1:8" outlineLevel="7" x14ac:dyDescent="0.25">
      <c r="A436" s="46" t="s">
        <v>75</v>
      </c>
      <c r="B436" s="47" t="s">
        <v>635</v>
      </c>
      <c r="C436" s="47" t="s">
        <v>112</v>
      </c>
      <c r="D436" s="47" t="s">
        <v>736</v>
      </c>
      <c r="E436" s="47" t="s">
        <v>76</v>
      </c>
      <c r="F436" s="83">
        <v>398999.7</v>
      </c>
    </row>
    <row r="437" spans="1:8" ht="75" outlineLevel="7" x14ac:dyDescent="0.25">
      <c r="A437" s="29" t="s">
        <v>315</v>
      </c>
      <c r="B437" s="47" t="s">
        <v>635</v>
      </c>
      <c r="C437" s="47" t="s">
        <v>112</v>
      </c>
      <c r="D437" s="47" t="s">
        <v>316</v>
      </c>
      <c r="E437" s="47" t="s">
        <v>6</v>
      </c>
      <c r="F437" s="92">
        <f t="shared" ref="F437:F438" si="91">F438</f>
        <v>1604000</v>
      </c>
    </row>
    <row r="438" spans="1:8" ht="37.5" outlineLevel="7" x14ac:dyDescent="0.25">
      <c r="A438" s="46" t="s">
        <v>267</v>
      </c>
      <c r="B438" s="47" t="s">
        <v>635</v>
      </c>
      <c r="C438" s="47" t="s">
        <v>112</v>
      </c>
      <c r="D438" s="47" t="s">
        <v>316</v>
      </c>
      <c r="E438" s="47" t="s">
        <v>268</v>
      </c>
      <c r="F438" s="92">
        <f t="shared" si="91"/>
        <v>1604000</v>
      </c>
    </row>
    <row r="439" spans="1:8" outlineLevel="7" x14ac:dyDescent="0.25">
      <c r="A439" s="46" t="s">
        <v>269</v>
      </c>
      <c r="B439" s="47" t="s">
        <v>635</v>
      </c>
      <c r="C439" s="47" t="s">
        <v>112</v>
      </c>
      <c r="D439" s="47" t="s">
        <v>316</v>
      </c>
      <c r="E439" s="47" t="s">
        <v>270</v>
      </c>
      <c r="F439" s="83">
        <v>1604000</v>
      </c>
    </row>
    <row r="440" spans="1:8" ht="56.25" outlineLevel="7" x14ac:dyDescent="0.25">
      <c r="A440" s="46" t="s">
        <v>490</v>
      </c>
      <c r="B440" s="47" t="s">
        <v>635</v>
      </c>
      <c r="C440" s="47" t="s">
        <v>112</v>
      </c>
      <c r="D440" s="47" t="s">
        <v>491</v>
      </c>
      <c r="E440" s="47" t="s">
        <v>6</v>
      </c>
      <c r="F440" s="83">
        <f>F441</f>
        <v>97200</v>
      </c>
    </row>
    <row r="441" spans="1:8" ht="37.5" outlineLevel="7" x14ac:dyDescent="0.25">
      <c r="A441" s="46" t="s">
        <v>38</v>
      </c>
      <c r="B441" s="47" t="s">
        <v>635</v>
      </c>
      <c r="C441" s="47" t="s">
        <v>112</v>
      </c>
      <c r="D441" s="47" t="s">
        <v>491</v>
      </c>
      <c r="E441" s="47" t="s">
        <v>39</v>
      </c>
      <c r="F441" s="83">
        <f>F442</f>
        <v>97200</v>
      </c>
    </row>
    <row r="442" spans="1:8" outlineLevel="7" x14ac:dyDescent="0.25">
      <c r="A442" s="46" t="s">
        <v>75</v>
      </c>
      <c r="B442" s="47" t="s">
        <v>635</v>
      </c>
      <c r="C442" s="47" t="s">
        <v>112</v>
      </c>
      <c r="D442" s="47" t="s">
        <v>491</v>
      </c>
      <c r="E442" s="47" t="s">
        <v>76</v>
      </c>
      <c r="F442" s="83">
        <v>97200</v>
      </c>
    </row>
    <row r="443" spans="1:8" ht="56.25" outlineLevel="7" x14ac:dyDescent="0.25">
      <c r="A443" s="223" t="s">
        <v>737</v>
      </c>
      <c r="B443" s="47" t="s">
        <v>635</v>
      </c>
      <c r="C443" s="47" t="s">
        <v>112</v>
      </c>
      <c r="D443" s="47" t="s">
        <v>738</v>
      </c>
      <c r="E443" s="47" t="s">
        <v>6</v>
      </c>
      <c r="F443" s="83">
        <f>F444</f>
        <v>30570498.050000001</v>
      </c>
    </row>
    <row r="444" spans="1:8" ht="93.75" outlineLevel="7" x14ac:dyDescent="0.25">
      <c r="A444" s="80" t="s">
        <v>699</v>
      </c>
      <c r="B444" s="47" t="s">
        <v>635</v>
      </c>
      <c r="C444" s="47" t="s">
        <v>112</v>
      </c>
      <c r="D444" s="47" t="s">
        <v>739</v>
      </c>
      <c r="E444" s="47" t="s">
        <v>6</v>
      </c>
      <c r="F444" s="83">
        <f>F445</f>
        <v>30570498.050000001</v>
      </c>
    </row>
    <row r="445" spans="1:8" ht="37.5" outlineLevel="7" x14ac:dyDescent="0.25">
      <c r="A445" s="46" t="s">
        <v>267</v>
      </c>
      <c r="B445" s="47" t="s">
        <v>635</v>
      </c>
      <c r="C445" s="47" t="s">
        <v>112</v>
      </c>
      <c r="D445" s="47" t="s">
        <v>739</v>
      </c>
      <c r="E445" s="47" t="s">
        <v>268</v>
      </c>
      <c r="F445" s="83">
        <f>F446</f>
        <v>30570498.050000001</v>
      </c>
    </row>
    <row r="446" spans="1:8" outlineLevel="7" x14ac:dyDescent="0.25">
      <c r="A446" s="46" t="s">
        <v>269</v>
      </c>
      <c r="B446" s="47" t="s">
        <v>635</v>
      </c>
      <c r="C446" s="47" t="s">
        <v>112</v>
      </c>
      <c r="D446" s="47" t="s">
        <v>739</v>
      </c>
      <c r="E446" s="47" t="s">
        <v>270</v>
      </c>
      <c r="F446" s="83">
        <v>30570498.050000001</v>
      </c>
    </row>
    <row r="447" spans="1:8" outlineLevel="2" x14ac:dyDescent="0.25">
      <c r="A447" s="46" t="s">
        <v>72</v>
      </c>
      <c r="B447" s="47" t="s">
        <v>635</v>
      </c>
      <c r="C447" s="47" t="s">
        <v>73</v>
      </c>
      <c r="D447" s="47" t="s">
        <v>127</v>
      </c>
      <c r="E447" s="47" t="s">
        <v>6</v>
      </c>
      <c r="F447" s="85">
        <f>F448</f>
        <v>360139854.60999995</v>
      </c>
    </row>
    <row r="448" spans="1:8" s="74" customFormat="1" ht="37.5" outlineLevel="3" x14ac:dyDescent="0.25">
      <c r="A448" s="79" t="s">
        <v>419</v>
      </c>
      <c r="B448" s="62" t="s">
        <v>635</v>
      </c>
      <c r="C448" s="62" t="s">
        <v>73</v>
      </c>
      <c r="D448" s="62" t="s">
        <v>139</v>
      </c>
      <c r="E448" s="62" t="s">
        <v>6</v>
      </c>
      <c r="F448" s="87">
        <f t="shared" ref="F448" si="92">F449</f>
        <v>360139854.60999995</v>
      </c>
      <c r="G448" s="75"/>
      <c r="H448" s="75"/>
    </row>
    <row r="449" spans="1:6" ht="37.5" outlineLevel="4" x14ac:dyDescent="0.25">
      <c r="A449" s="46" t="s">
        <v>423</v>
      </c>
      <c r="B449" s="47" t="s">
        <v>635</v>
      </c>
      <c r="C449" s="47" t="s">
        <v>73</v>
      </c>
      <c r="D449" s="47" t="s">
        <v>147</v>
      </c>
      <c r="E449" s="47" t="s">
        <v>6</v>
      </c>
      <c r="F449" s="85">
        <f>F450+F463+F476</f>
        <v>360139854.60999995</v>
      </c>
    </row>
    <row r="450" spans="1:6" ht="37.5" outlineLevel="4" x14ac:dyDescent="0.25">
      <c r="A450" s="49" t="s">
        <v>206</v>
      </c>
      <c r="B450" s="47" t="s">
        <v>635</v>
      </c>
      <c r="C450" s="47" t="s">
        <v>73</v>
      </c>
      <c r="D450" s="47" t="s">
        <v>224</v>
      </c>
      <c r="E450" s="47" t="s">
        <v>6</v>
      </c>
      <c r="F450" s="85">
        <f>F451+F454+F457+F460</f>
        <v>348496693.40999997</v>
      </c>
    </row>
    <row r="451" spans="1:6" ht="56.25" outlineLevel="4" x14ac:dyDescent="0.25">
      <c r="A451" s="51" t="s">
        <v>740</v>
      </c>
      <c r="B451" s="47" t="s">
        <v>635</v>
      </c>
      <c r="C451" s="47" t="s">
        <v>73</v>
      </c>
      <c r="D451" s="47" t="s">
        <v>741</v>
      </c>
      <c r="E451" s="47" t="s">
        <v>6</v>
      </c>
      <c r="F451" s="85">
        <f>F452</f>
        <v>20592000</v>
      </c>
    </row>
    <row r="452" spans="1:6" ht="37.5" outlineLevel="4" x14ac:dyDescent="0.25">
      <c r="A452" s="46" t="s">
        <v>38</v>
      </c>
      <c r="B452" s="47" t="s">
        <v>635</v>
      </c>
      <c r="C452" s="47" t="s">
        <v>73</v>
      </c>
      <c r="D452" s="47" t="s">
        <v>741</v>
      </c>
      <c r="E452" s="47" t="s">
        <v>39</v>
      </c>
      <c r="F452" s="85">
        <f>F453</f>
        <v>20592000</v>
      </c>
    </row>
    <row r="453" spans="1:6" outlineLevel="4" x14ac:dyDescent="0.25">
      <c r="A453" s="46" t="s">
        <v>75</v>
      </c>
      <c r="B453" s="47" t="s">
        <v>635</v>
      </c>
      <c r="C453" s="47" t="s">
        <v>73</v>
      </c>
      <c r="D453" s="47" t="s">
        <v>741</v>
      </c>
      <c r="E453" s="47" t="s">
        <v>76</v>
      </c>
      <c r="F453" s="85">
        <v>20592000</v>
      </c>
    </row>
    <row r="454" spans="1:6" ht="56.25" outlineLevel="5" x14ac:dyDescent="0.25">
      <c r="A454" s="46" t="s">
        <v>115</v>
      </c>
      <c r="B454" s="47" t="s">
        <v>635</v>
      </c>
      <c r="C454" s="47" t="s">
        <v>73</v>
      </c>
      <c r="D454" s="47" t="s">
        <v>148</v>
      </c>
      <c r="E454" s="47" t="s">
        <v>6</v>
      </c>
      <c r="F454" s="85">
        <f t="shared" ref="F454:F455" si="93">F455</f>
        <v>75960434.409999996</v>
      </c>
    </row>
    <row r="455" spans="1:6" ht="37.5" outlineLevel="6" x14ac:dyDescent="0.25">
      <c r="A455" s="46" t="s">
        <v>38</v>
      </c>
      <c r="B455" s="47" t="s">
        <v>635</v>
      </c>
      <c r="C455" s="47" t="s">
        <v>73</v>
      </c>
      <c r="D455" s="47" t="s">
        <v>148</v>
      </c>
      <c r="E455" s="47" t="s">
        <v>39</v>
      </c>
      <c r="F455" s="85">
        <f t="shared" si="93"/>
        <v>75960434.409999996</v>
      </c>
    </row>
    <row r="456" spans="1:6" outlineLevel="7" x14ac:dyDescent="0.25">
      <c r="A456" s="46" t="s">
        <v>75</v>
      </c>
      <c r="B456" s="47" t="s">
        <v>635</v>
      </c>
      <c r="C456" s="47" t="s">
        <v>73</v>
      </c>
      <c r="D456" s="47" t="s">
        <v>148</v>
      </c>
      <c r="E456" s="47" t="s">
        <v>76</v>
      </c>
      <c r="F456" s="83">
        <v>75960434.409999996</v>
      </c>
    </row>
    <row r="457" spans="1:6" ht="75" customHeight="1" outlineLevel="5" x14ac:dyDescent="0.25">
      <c r="A457" s="49" t="s">
        <v>424</v>
      </c>
      <c r="B457" s="47" t="s">
        <v>635</v>
      </c>
      <c r="C457" s="47" t="s">
        <v>73</v>
      </c>
      <c r="D457" s="47" t="s">
        <v>149</v>
      </c>
      <c r="E457" s="47" t="s">
        <v>6</v>
      </c>
      <c r="F457" s="85">
        <f t="shared" ref="F457:F458" si="94">F458</f>
        <v>234603409</v>
      </c>
    </row>
    <row r="458" spans="1:6" ht="37.5" outlineLevel="5" x14ac:dyDescent="0.25">
      <c r="A458" s="46" t="s">
        <v>38</v>
      </c>
      <c r="B458" s="47" t="s">
        <v>635</v>
      </c>
      <c r="C458" s="47" t="s">
        <v>73</v>
      </c>
      <c r="D458" s="47" t="s">
        <v>149</v>
      </c>
      <c r="E458" s="47" t="s">
        <v>39</v>
      </c>
      <c r="F458" s="85">
        <f t="shared" si="94"/>
        <v>234603409</v>
      </c>
    </row>
    <row r="459" spans="1:6" outlineLevel="5" x14ac:dyDescent="0.25">
      <c r="A459" s="46" t="s">
        <v>75</v>
      </c>
      <c r="B459" s="47" t="s">
        <v>635</v>
      </c>
      <c r="C459" s="47" t="s">
        <v>73</v>
      </c>
      <c r="D459" s="47" t="s">
        <v>149</v>
      </c>
      <c r="E459" s="47" t="s">
        <v>76</v>
      </c>
      <c r="F459" s="83">
        <v>234603409</v>
      </c>
    </row>
    <row r="460" spans="1:6" ht="75.75" customHeight="1" outlineLevel="5" x14ac:dyDescent="0.25">
      <c r="A460" s="48" t="s">
        <v>525</v>
      </c>
      <c r="B460" s="47" t="s">
        <v>635</v>
      </c>
      <c r="C460" s="47" t="s">
        <v>73</v>
      </c>
      <c r="D460" s="47" t="s">
        <v>526</v>
      </c>
      <c r="E460" s="47" t="s">
        <v>6</v>
      </c>
      <c r="F460" s="83">
        <f>F461</f>
        <v>17340850</v>
      </c>
    </row>
    <row r="461" spans="1:6" ht="37.5" outlineLevel="5" x14ac:dyDescent="0.25">
      <c r="A461" s="46" t="s">
        <v>38</v>
      </c>
      <c r="B461" s="47" t="s">
        <v>635</v>
      </c>
      <c r="C461" s="47" t="s">
        <v>73</v>
      </c>
      <c r="D461" s="47" t="s">
        <v>526</v>
      </c>
      <c r="E461" s="47" t="s">
        <v>39</v>
      </c>
      <c r="F461" s="83">
        <f>F462</f>
        <v>17340850</v>
      </c>
    </row>
    <row r="462" spans="1:6" outlineLevel="5" x14ac:dyDescent="0.25">
      <c r="A462" s="46" t="s">
        <v>75</v>
      </c>
      <c r="B462" s="47" t="s">
        <v>635</v>
      </c>
      <c r="C462" s="47" t="s">
        <v>73</v>
      </c>
      <c r="D462" s="47" t="s">
        <v>526</v>
      </c>
      <c r="E462" s="47" t="s">
        <v>76</v>
      </c>
      <c r="F462" s="83">
        <v>17340850</v>
      </c>
    </row>
    <row r="463" spans="1:6" ht="18" customHeight="1" outlineLevel="5" x14ac:dyDescent="0.25">
      <c r="A463" s="80" t="s">
        <v>207</v>
      </c>
      <c r="B463" s="47" t="s">
        <v>635</v>
      </c>
      <c r="C463" s="47" t="s">
        <v>73</v>
      </c>
      <c r="D463" s="47" t="s">
        <v>222</v>
      </c>
      <c r="E463" s="47" t="s">
        <v>6</v>
      </c>
      <c r="F463" s="83">
        <f>F464+F467+F470+F473</f>
        <v>9137925.4199999999</v>
      </c>
    </row>
    <row r="464" spans="1:6" outlineLevel="5" x14ac:dyDescent="0.25">
      <c r="A464" s="46" t="s">
        <v>271</v>
      </c>
      <c r="B464" s="47" t="s">
        <v>635</v>
      </c>
      <c r="C464" s="47" t="s">
        <v>73</v>
      </c>
      <c r="D464" s="47" t="s">
        <v>272</v>
      </c>
      <c r="E464" s="47" t="s">
        <v>6</v>
      </c>
      <c r="F464" s="92">
        <f t="shared" ref="F464:F465" si="95">F465</f>
        <v>85700</v>
      </c>
    </row>
    <row r="465" spans="1:6" ht="37.5" outlineLevel="5" x14ac:dyDescent="0.25">
      <c r="A465" s="46" t="s">
        <v>38</v>
      </c>
      <c r="B465" s="47" t="s">
        <v>635</v>
      </c>
      <c r="C465" s="47" t="s">
        <v>73</v>
      </c>
      <c r="D465" s="47" t="s">
        <v>272</v>
      </c>
      <c r="E465" s="47" t="s">
        <v>39</v>
      </c>
      <c r="F465" s="92">
        <f t="shared" si="95"/>
        <v>85700</v>
      </c>
    </row>
    <row r="466" spans="1:6" outlineLevel="5" x14ac:dyDescent="0.25">
      <c r="A466" s="46" t="s">
        <v>75</v>
      </c>
      <c r="B466" s="47" t="s">
        <v>635</v>
      </c>
      <c r="C466" s="47" t="s">
        <v>73</v>
      </c>
      <c r="D466" s="47" t="s">
        <v>272</v>
      </c>
      <c r="E466" s="47" t="s">
        <v>76</v>
      </c>
      <c r="F466" s="83">
        <v>85700</v>
      </c>
    </row>
    <row r="467" spans="1:6" outlineLevel="5" x14ac:dyDescent="0.25">
      <c r="A467" s="78" t="s">
        <v>330</v>
      </c>
      <c r="B467" s="47" t="s">
        <v>635</v>
      </c>
      <c r="C467" s="47" t="s">
        <v>73</v>
      </c>
      <c r="D467" s="47" t="s">
        <v>331</v>
      </c>
      <c r="E467" s="47" t="s">
        <v>6</v>
      </c>
      <c r="F467" s="92">
        <f t="shared" ref="F467:F468" si="96">F468</f>
        <v>100000</v>
      </c>
    </row>
    <row r="468" spans="1:6" ht="37.5" outlineLevel="5" x14ac:dyDescent="0.25">
      <c r="A468" s="46" t="s">
        <v>38</v>
      </c>
      <c r="B468" s="47" t="s">
        <v>635</v>
      </c>
      <c r="C468" s="47" t="s">
        <v>73</v>
      </c>
      <c r="D468" s="47" t="s">
        <v>331</v>
      </c>
      <c r="E468" s="47" t="s">
        <v>39</v>
      </c>
      <c r="F468" s="92">
        <f t="shared" si="96"/>
        <v>100000</v>
      </c>
    </row>
    <row r="469" spans="1:6" outlineLevel="5" x14ac:dyDescent="0.25">
      <c r="A469" s="46" t="s">
        <v>75</v>
      </c>
      <c r="B469" s="47" t="s">
        <v>635</v>
      </c>
      <c r="C469" s="47" t="s">
        <v>73</v>
      </c>
      <c r="D469" s="47" t="s">
        <v>331</v>
      </c>
      <c r="E469" s="47" t="s">
        <v>76</v>
      </c>
      <c r="F469" s="83">
        <v>100000</v>
      </c>
    </row>
    <row r="470" spans="1:6" ht="56.25" outlineLevel="5" x14ac:dyDescent="0.25">
      <c r="A470" s="51" t="s">
        <v>742</v>
      </c>
      <c r="B470" s="47" t="s">
        <v>635</v>
      </c>
      <c r="C470" s="47" t="s">
        <v>73</v>
      </c>
      <c r="D470" s="47" t="s">
        <v>743</v>
      </c>
      <c r="E470" s="47" t="s">
        <v>6</v>
      </c>
      <c r="F470" s="83">
        <f>F471</f>
        <v>7642785.4199999999</v>
      </c>
    </row>
    <row r="471" spans="1:6" ht="37.5" outlineLevel="5" x14ac:dyDescent="0.25">
      <c r="A471" s="46" t="s">
        <v>38</v>
      </c>
      <c r="B471" s="47" t="s">
        <v>635</v>
      </c>
      <c r="C471" s="47" t="s">
        <v>73</v>
      </c>
      <c r="D471" s="47" t="s">
        <v>743</v>
      </c>
      <c r="E471" s="47" t="s">
        <v>39</v>
      </c>
      <c r="F471" s="83">
        <f>F472</f>
        <v>7642785.4199999999</v>
      </c>
    </row>
    <row r="472" spans="1:6" outlineLevel="5" x14ac:dyDescent="0.25">
      <c r="A472" s="46" t="s">
        <v>75</v>
      </c>
      <c r="B472" s="47" t="s">
        <v>635</v>
      </c>
      <c r="C472" s="47" t="s">
        <v>73</v>
      </c>
      <c r="D472" s="47" t="s">
        <v>743</v>
      </c>
      <c r="E472" s="47" t="s">
        <v>76</v>
      </c>
      <c r="F472" s="83">
        <v>7642785.4199999999</v>
      </c>
    </row>
    <row r="473" spans="1:6" ht="37.5" outlineLevel="5" x14ac:dyDescent="0.25">
      <c r="A473" s="46" t="s">
        <v>492</v>
      </c>
      <c r="B473" s="47" t="s">
        <v>635</v>
      </c>
      <c r="C473" s="47" t="s">
        <v>73</v>
      </c>
      <c r="D473" s="47" t="s">
        <v>493</v>
      </c>
      <c r="E473" s="47" t="s">
        <v>6</v>
      </c>
      <c r="F473" s="83">
        <f>F474</f>
        <v>1309440</v>
      </c>
    </row>
    <row r="474" spans="1:6" ht="37.5" outlineLevel="5" x14ac:dyDescent="0.25">
      <c r="A474" s="46" t="s">
        <v>38</v>
      </c>
      <c r="B474" s="47" t="s">
        <v>635</v>
      </c>
      <c r="C474" s="47" t="s">
        <v>73</v>
      </c>
      <c r="D474" s="47" t="s">
        <v>493</v>
      </c>
      <c r="E474" s="47" t="s">
        <v>39</v>
      </c>
      <c r="F474" s="83">
        <f>F475</f>
        <v>1309440</v>
      </c>
    </row>
    <row r="475" spans="1:6" outlineLevel="5" x14ac:dyDescent="0.25">
      <c r="A475" s="46" t="s">
        <v>75</v>
      </c>
      <c r="B475" s="47" t="s">
        <v>635</v>
      </c>
      <c r="C475" s="47" t="s">
        <v>73</v>
      </c>
      <c r="D475" s="47" t="s">
        <v>493</v>
      </c>
      <c r="E475" s="47" t="s">
        <v>76</v>
      </c>
      <c r="F475" s="83">
        <v>1309440</v>
      </c>
    </row>
    <row r="476" spans="1:6" outlineLevel="5" x14ac:dyDescent="0.25">
      <c r="A476" s="51" t="s">
        <v>522</v>
      </c>
      <c r="B476" s="47" t="s">
        <v>635</v>
      </c>
      <c r="C476" s="47" t="s">
        <v>73</v>
      </c>
      <c r="D476" s="47" t="s">
        <v>333</v>
      </c>
      <c r="E476" s="47" t="s">
        <v>6</v>
      </c>
      <c r="F476" s="83">
        <f>F477</f>
        <v>2505235.7799999998</v>
      </c>
    </row>
    <row r="477" spans="1:6" ht="39.75" customHeight="1" outlineLevel="5" x14ac:dyDescent="0.25">
      <c r="A477" s="46" t="s">
        <v>523</v>
      </c>
      <c r="B477" s="47" t="s">
        <v>635</v>
      </c>
      <c r="C477" s="47" t="s">
        <v>73</v>
      </c>
      <c r="D477" s="47" t="s">
        <v>524</v>
      </c>
      <c r="E477" s="47" t="s">
        <v>6</v>
      </c>
      <c r="F477" s="83">
        <f>F478</f>
        <v>2505235.7799999998</v>
      </c>
    </row>
    <row r="478" spans="1:6" ht="37.5" outlineLevel="5" x14ac:dyDescent="0.25">
      <c r="A478" s="46" t="s">
        <v>38</v>
      </c>
      <c r="B478" s="47" t="s">
        <v>635</v>
      </c>
      <c r="C478" s="47" t="s">
        <v>73</v>
      </c>
      <c r="D478" s="47" t="s">
        <v>524</v>
      </c>
      <c r="E478" s="47" t="s">
        <v>39</v>
      </c>
      <c r="F478" s="83">
        <f>F479</f>
        <v>2505235.7799999998</v>
      </c>
    </row>
    <row r="479" spans="1:6" outlineLevel="5" x14ac:dyDescent="0.25">
      <c r="A479" s="46" t="s">
        <v>75</v>
      </c>
      <c r="B479" s="47" t="s">
        <v>635</v>
      </c>
      <c r="C479" s="47" t="s">
        <v>73</v>
      </c>
      <c r="D479" s="47" t="s">
        <v>524</v>
      </c>
      <c r="E479" s="47" t="s">
        <v>76</v>
      </c>
      <c r="F479" s="83">
        <v>2505235.7799999998</v>
      </c>
    </row>
    <row r="480" spans="1:6" outlineLevel="5" x14ac:dyDescent="0.25">
      <c r="A480" s="46" t="s">
        <v>259</v>
      </c>
      <c r="B480" s="47" t="s">
        <v>635</v>
      </c>
      <c r="C480" s="47" t="s">
        <v>258</v>
      </c>
      <c r="D480" s="47" t="s">
        <v>127</v>
      </c>
      <c r="E480" s="47" t="s">
        <v>6</v>
      </c>
      <c r="F480" s="92">
        <f t="shared" ref="F480:F481" si="97">F481</f>
        <v>22757700</v>
      </c>
    </row>
    <row r="481" spans="1:8" s="74" customFormat="1" ht="37.5" outlineLevel="5" x14ac:dyDescent="0.25">
      <c r="A481" s="79" t="s">
        <v>419</v>
      </c>
      <c r="B481" s="62" t="s">
        <v>635</v>
      </c>
      <c r="C481" s="62" t="s">
        <v>258</v>
      </c>
      <c r="D481" s="62" t="s">
        <v>139</v>
      </c>
      <c r="E481" s="62" t="s">
        <v>6</v>
      </c>
      <c r="F481" s="91">
        <f t="shared" si="97"/>
        <v>22757700</v>
      </c>
      <c r="G481" s="75"/>
      <c r="H481" s="75"/>
    </row>
    <row r="482" spans="1:8" ht="38.25" customHeight="1" outlineLevel="4" x14ac:dyDescent="0.25">
      <c r="A482" s="46" t="s">
        <v>425</v>
      </c>
      <c r="B482" s="47" t="s">
        <v>635</v>
      </c>
      <c r="C482" s="47" t="s">
        <v>258</v>
      </c>
      <c r="D482" s="47" t="s">
        <v>150</v>
      </c>
      <c r="E482" s="47" t="s">
        <v>6</v>
      </c>
      <c r="F482" s="85">
        <f>F483+F487</f>
        <v>22757700</v>
      </c>
    </row>
    <row r="483" spans="1:8" ht="37.5" outlineLevel="4" x14ac:dyDescent="0.25">
      <c r="A483" s="81" t="s">
        <v>208</v>
      </c>
      <c r="B483" s="47" t="s">
        <v>635</v>
      </c>
      <c r="C483" s="47" t="s">
        <v>258</v>
      </c>
      <c r="D483" s="47" t="s">
        <v>226</v>
      </c>
      <c r="E483" s="47" t="s">
        <v>6</v>
      </c>
      <c r="F483" s="85">
        <f>F484</f>
        <v>22647400</v>
      </c>
    </row>
    <row r="484" spans="1:8" ht="56.25" outlineLevel="5" x14ac:dyDescent="0.25">
      <c r="A484" s="46" t="s">
        <v>116</v>
      </c>
      <c r="B484" s="47" t="s">
        <v>635</v>
      </c>
      <c r="C484" s="47" t="s">
        <v>258</v>
      </c>
      <c r="D484" s="47" t="s">
        <v>152</v>
      </c>
      <c r="E484" s="47" t="s">
        <v>6</v>
      </c>
      <c r="F484" s="85">
        <f t="shared" ref="F484:F485" si="98">F485</f>
        <v>22647400</v>
      </c>
    </row>
    <row r="485" spans="1:8" ht="37.5" outlineLevel="6" x14ac:dyDescent="0.25">
      <c r="A485" s="46" t="s">
        <v>38</v>
      </c>
      <c r="B485" s="47" t="s">
        <v>635</v>
      </c>
      <c r="C485" s="47" t="s">
        <v>258</v>
      </c>
      <c r="D485" s="47" t="s">
        <v>152</v>
      </c>
      <c r="E485" s="47" t="s">
        <v>39</v>
      </c>
      <c r="F485" s="85">
        <f t="shared" si="98"/>
        <v>22647400</v>
      </c>
    </row>
    <row r="486" spans="1:8" outlineLevel="7" x14ac:dyDescent="0.25">
      <c r="A486" s="46" t="s">
        <v>75</v>
      </c>
      <c r="B486" s="47" t="s">
        <v>635</v>
      </c>
      <c r="C486" s="47" t="s">
        <v>258</v>
      </c>
      <c r="D486" s="47" t="s">
        <v>152</v>
      </c>
      <c r="E486" s="47" t="s">
        <v>76</v>
      </c>
      <c r="F486" s="83">
        <v>22647400</v>
      </c>
    </row>
    <row r="487" spans="1:8" ht="37.5" outlineLevel="7" x14ac:dyDescent="0.25">
      <c r="A487" s="49" t="s">
        <v>426</v>
      </c>
      <c r="B487" s="47" t="s">
        <v>635</v>
      </c>
      <c r="C487" s="47" t="s">
        <v>258</v>
      </c>
      <c r="D487" s="47" t="s">
        <v>227</v>
      </c>
      <c r="E487" s="47" t="s">
        <v>6</v>
      </c>
      <c r="F487" s="83">
        <f>F488+F491</f>
        <v>110300</v>
      </c>
    </row>
    <row r="488" spans="1:8" outlineLevel="7" x14ac:dyDescent="0.25">
      <c r="A488" s="46" t="s">
        <v>271</v>
      </c>
      <c r="B488" s="47" t="s">
        <v>635</v>
      </c>
      <c r="C488" s="47" t="s">
        <v>258</v>
      </c>
      <c r="D488" s="47" t="s">
        <v>307</v>
      </c>
      <c r="E488" s="47" t="s">
        <v>6</v>
      </c>
      <c r="F488" s="92">
        <f t="shared" ref="F488:F489" si="99">F489</f>
        <v>24800</v>
      </c>
    </row>
    <row r="489" spans="1:8" ht="37.5" outlineLevel="7" x14ac:dyDescent="0.25">
      <c r="A489" s="46" t="s">
        <v>38</v>
      </c>
      <c r="B489" s="47" t="s">
        <v>635</v>
      </c>
      <c r="C489" s="47" t="s">
        <v>258</v>
      </c>
      <c r="D489" s="47" t="s">
        <v>307</v>
      </c>
      <c r="E489" s="47" t="s">
        <v>39</v>
      </c>
      <c r="F489" s="92">
        <f t="shared" si="99"/>
        <v>24800</v>
      </c>
    </row>
    <row r="490" spans="1:8" outlineLevel="7" x14ac:dyDescent="0.25">
      <c r="A490" s="46" t="s">
        <v>75</v>
      </c>
      <c r="B490" s="47" t="s">
        <v>635</v>
      </c>
      <c r="C490" s="47" t="s">
        <v>258</v>
      </c>
      <c r="D490" s="47" t="s">
        <v>307</v>
      </c>
      <c r="E490" s="47" t="s">
        <v>76</v>
      </c>
      <c r="F490" s="83">
        <v>24800</v>
      </c>
    </row>
    <row r="491" spans="1:8" outlineLevel="5" x14ac:dyDescent="0.25">
      <c r="A491" s="46" t="s">
        <v>113</v>
      </c>
      <c r="B491" s="47" t="s">
        <v>635</v>
      </c>
      <c r="C491" s="47" t="s">
        <v>258</v>
      </c>
      <c r="D491" s="47" t="s">
        <v>151</v>
      </c>
      <c r="E491" s="47" t="s">
        <v>6</v>
      </c>
      <c r="F491" s="85">
        <f t="shared" ref="F491:F492" si="100">F492</f>
        <v>85500</v>
      </c>
    </row>
    <row r="492" spans="1:8" ht="37.5" outlineLevel="6" x14ac:dyDescent="0.25">
      <c r="A492" s="46" t="s">
        <v>38</v>
      </c>
      <c r="B492" s="47" t="s">
        <v>635</v>
      </c>
      <c r="C492" s="47" t="s">
        <v>258</v>
      </c>
      <c r="D492" s="47" t="s">
        <v>151</v>
      </c>
      <c r="E492" s="47" t="s">
        <v>39</v>
      </c>
      <c r="F492" s="85">
        <f t="shared" si="100"/>
        <v>85500</v>
      </c>
    </row>
    <row r="493" spans="1:8" outlineLevel="7" x14ac:dyDescent="0.25">
      <c r="A493" s="46" t="s">
        <v>75</v>
      </c>
      <c r="B493" s="47" t="s">
        <v>635</v>
      </c>
      <c r="C493" s="47" t="s">
        <v>258</v>
      </c>
      <c r="D493" s="47" t="s">
        <v>151</v>
      </c>
      <c r="E493" s="47" t="s">
        <v>76</v>
      </c>
      <c r="F493" s="83">
        <v>85500</v>
      </c>
    </row>
    <row r="494" spans="1:8" outlineLevel="2" x14ac:dyDescent="0.25">
      <c r="A494" s="46" t="s">
        <v>77</v>
      </c>
      <c r="B494" s="47" t="s">
        <v>635</v>
      </c>
      <c r="C494" s="47" t="s">
        <v>78</v>
      </c>
      <c r="D494" s="47" t="s">
        <v>127</v>
      </c>
      <c r="E494" s="47" t="s">
        <v>6</v>
      </c>
      <c r="F494" s="85">
        <f t="shared" ref="F494" si="101">F495</f>
        <v>1883721.5</v>
      </c>
    </row>
    <row r="495" spans="1:8" s="74" customFormat="1" ht="37.5" outlineLevel="3" x14ac:dyDescent="0.25">
      <c r="A495" s="79" t="s">
        <v>419</v>
      </c>
      <c r="B495" s="62" t="s">
        <v>635</v>
      </c>
      <c r="C495" s="62" t="s">
        <v>78</v>
      </c>
      <c r="D495" s="62" t="s">
        <v>139</v>
      </c>
      <c r="E495" s="62" t="s">
        <v>6</v>
      </c>
      <c r="F495" s="87">
        <f>F496</f>
        <v>1883721.5</v>
      </c>
      <c r="G495" s="75"/>
      <c r="H495" s="75"/>
    </row>
    <row r="496" spans="1:8" ht="37.5" outlineLevel="3" x14ac:dyDescent="0.25">
      <c r="A496" s="46" t="s">
        <v>422</v>
      </c>
      <c r="B496" s="47" t="s">
        <v>635</v>
      </c>
      <c r="C496" s="47" t="s">
        <v>78</v>
      </c>
      <c r="D496" s="47" t="s">
        <v>147</v>
      </c>
      <c r="E496" s="47" t="s">
        <v>6</v>
      </c>
      <c r="F496" s="85">
        <f>F497+F501+F509</f>
        <v>1883721.5</v>
      </c>
    </row>
    <row r="497" spans="1:6" ht="19.5" customHeight="1" outlineLevel="3" x14ac:dyDescent="0.25">
      <c r="A497" s="80" t="s">
        <v>207</v>
      </c>
      <c r="B497" s="47" t="s">
        <v>635</v>
      </c>
      <c r="C497" s="47" t="s">
        <v>78</v>
      </c>
      <c r="D497" s="47" t="s">
        <v>222</v>
      </c>
      <c r="E497" s="47" t="s">
        <v>6</v>
      </c>
      <c r="F497" s="85">
        <f>F498</f>
        <v>70000</v>
      </c>
    </row>
    <row r="498" spans="1:6" outlineLevel="3" x14ac:dyDescent="0.25">
      <c r="A498" s="46" t="s">
        <v>463</v>
      </c>
      <c r="B498" s="47" t="s">
        <v>635</v>
      </c>
      <c r="C498" s="47" t="s">
        <v>78</v>
      </c>
      <c r="D498" s="47" t="s">
        <v>237</v>
      </c>
      <c r="E498" s="47" t="s">
        <v>6</v>
      </c>
      <c r="F498" s="85">
        <f t="shared" ref="F498:F499" si="102">F499</f>
        <v>70000</v>
      </c>
    </row>
    <row r="499" spans="1:6" ht="37.5" outlineLevel="3" x14ac:dyDescent="0.25">
      <c r="A499" s="46" t="s">
        <v>15</v>
      </c>
      <c r="B499" s="47" t="s">
        <v>635</v>
      </c>
      <c r="C499" s="47" t="s">
        <v>78</v>
      </c>
      <c r="D499" s="47" t="s">
        <v>237</v>
      </c>
      <c r="E499" s="47" t="s">
        <v>16</v>
      </c>
      <c r="F499" s="85">
        <f t="shared" si="102"/>
        <v>70000</v>
      </c>
    </row>
    <row r="500" spans="1:6" ht="21" customHeight="1" outlineLevel="3" x14ac:dyDescent="0.25">
      <c r="A500" s="46" t="s">
        <v>17</v>
      </c>
      <c r="B500" s="47" t="s">
        <v>635</v>
      </c>
      <c r="C500" s="47" t="s">
        <v>78</v>
      </c>
      <c r="D500" s="47" t="s">
        <v>237</v>
      </c>
      <c r="E500" s="47" t="s">
        <v>18</v>
      </c>
      <c r="F500" s="83">
        <v>70000</v>
      </c>
    </row>
    <row r="501" spans="1:6" ht="37.5" outlineLevel="3" x14ac:dyDescent="0.25">
      <c r="A501" s="80" t="s">
        <v>291</v>
      </c>
      <c r="B501" s="47" t="s">
        <v>635</v>
      </c>
      <c r="C501" s="47" t="s">
        <v>78</v>
      </c>
      <c r="D501" s="47" t="s">
        <v>225</v>
      </c>
      <c r="E501" s="47" t="s">
        <v>6</v>
      </c>
      <c r="F501" s="83">
        <f>F502</f>
        <v>1689721.5</v>
      </c>
    </row>
    <row r="502" spans="1:6" ht="75" outlineLevel="3" x14ac:dyDescent="0.25">
      <c r="A502" s="29" t="s">
        <v>427</v>
      </c>
      <c r="B502" s="47" t="s">
        <v>635</v>
      </c>
      <c r="C502" s="47" t="s">
        <v>78</v>
      </c>
      <c r="D502" s="47" t="s">
        <v>153</v>
      </c>
      <c r="E502" s="47" t="s">
        <v>6</v>
      </c>
      <c r="F502" s="85">
        <f>F503+F507+F505</f>
        <v>1689721.5</v>
      </c>
    </row>
    <row r="503" spans="1:6" ht="37.5" outlineLevel="3" x14ac:dyDescent="0.25">
      <c r="A503" s="46" t="s">
        <v>15</v>
      </c>
      <c r="B503" s="47" t="s">
        <v>635</v>
      </c>
      <c r="C503" s="47" t="s">
        <v>78</v>
      </c>
      <c r="D503" s="47" t="s">
        <v>153</v>
      </c>
      <c r="E503" s="47" t="s">
        <v>16</v>
      </c>
      <c r="F503" s="85">
        <f>F504</f>
        <v>2000</v>
      </c>
    </row>
    <row r="504" spans="1:6" ht="37.5" outlineLevel="3" x14ac:dyDescent="0.25">
      <c r="A504" s="46" t="s">
        <v>17</v>
      </c>
      <c r="B504" s="47" t="s">
        <v>635</v>
      </c>
      <c r="C504" s="47" t="s">
        <v>78</v>
      </c>
      <c r="D504" s="47" t="s">
        <v>153</v>
      </c>
      <c r="E504" s="47" t="s">
        <v>18</v>
      </c>
      <c r="F504" s="85">
        <v>2000</v>
      </c>
    </row>
    <row r="505" spans="1:6" outlineLevel="3" x14ac:dyDescent="0.25">
      <c r="A505" s="46" t="s">
        <v>91</v>
      </c>
      <c r="B505" s="47" t="s">
        <v>635</v>
      </c>
      <c r="C505" s="47" t="s">
        <v>78</v>
      </c>
      <c r="D505" s="47" t="s">
        <v>153</v>
      </c>
      <c r="E505" s="47" t="s">
        <v>92</v>
      </c>
      <c r="F505" s="85">
        <f t="shared" ref="F505" si="103">F506</f>
        <v>320000</v>
      </c>
    </row>
    <row r="506" spans="1:6" ht="37.5" outlineLevel="3" x14ac:dyDescent="0.25">
      <c r="A506" s="46" t="s">
        <v>98</v>
      </c>
      <c r="B506" s="47" t="s">
        <v>635</v>
      </c>
      <c r="C506" s="47" t="s">
        <v>78</v>
      </c>
      <c r="D506" s="47" t="s">
        <v>153</v>
      </c>
      <c r="E506" s="47" t="s">
        <v>99</v>
      </c>
      <c r="F506" s="83">
        <v>320000</v>
      </c>
    </row>
    <row r="507" spans="1:6" ht="37.5" outlineLevel="3" x14ac:dyDescent="0.25">
      <c r="A507" s="46" t="s">
        <v>38</v>
      </c>
      <c r="B507" s="47" t="s">
        <v>635</v>
      </c>
      <c r="C507" s="47" t="s">
        <v>78</v>
      </c>
      <c r="D507" s="47" t="s">
        <v>153</v>
      </c>
      <c r="E507" s="47" t="s">
        <v>39</v>
      </c>
      <c r="F507" s="85">
        <f t="shared" ref="F507" si="104">F508</f>
        <v>1367721.5</v>
      </c>
    </row>
    <row r="508" spans="1:6" outlineLevel="3" x14ac:dyDescent="0.25">
      <c r="A508" s="46" t="s">
        <v>75</v>
      </c>
      <c r="B508" s="47" t="s">
        <v>635</v>
      </c>
      <c r="C508" s="47" t="s">
        <v>78</v>
      </c>
      <c r="D508" s="47" t="s">
        <v>153</v>
      </c>
      <c r="E508" s="47" t="s">
        <v>76</v>
      </c>
      <c r="F508" s="83">
        <v>1367721.5</v>
      </c>
    </row>
    <row r="509" spans="1:6" outlineLevel="3" x14ac:dyDescent="0.25">
      <c r="A509" s="51" t="s">
        <v>240</v>
      </c>
      <c r="B509" s="47" t="s">
        <v>635</v>
      </c>
      <c r="C509" s="47" t="s">
        <v>78</v>
      </c>
      <c r="D509" s="47" t="s">
        <v>239</v>
      </c>
      <c r="E509" s="47" t="s">
        <v>6</v>
      </c>
      <c r="F509" s="83">
        <f>F510</f>
        <v>124000</v>
      </c>
    </row>
    <row r="510" spans="1:6" outlineLevel="7" x14ac:dyDescent="0.25">
      <c r="A510" s="46" t="s">
        <v>79</v>
      </c>
      <c r="B510" s="47" t="s">
        <v>635</v>
      </c>
      <c r="C510" s="47" t="s">
        <v>78</v>
      </c>
      <c r="D510" s="47" t="s">
        <v>154</v>
      </c>
      <c r="E510" s="47" t="s">
        <v>6</v>
      </c>
      <c r="F510" s="85">
        <f t="shared" ref="F510:F511" si="105">F511</f>
        <v>124000</v>
      </c>
    </row>
    <row r="511" spans="1:6" ht="37.5" outlineLevel="7" x14ac:dyDescent="0.25">
      <c r="A511" s="46" t="s">
        <v>15</v>
      </c>
      <c r="B511" s="47" t="s">
        <v>635</v>
      </c>
      <c r="C511" s="47" t="s">
        <v>78</v>
      </c>
      <c r="D511" s="47" t="s">
        <v>154</v>
      </c>
      <c r="E511" s="47" t="s">
        <v>16</v>
      </c>
      <c r="F511" s="85">
        <f t="shared" si="105"/>
        <v>124000</v>
      </c>
    </row>
    <row r="512" spans="1:6" ht="23.25" customHeight="1" outlineLevel="7" x14ac:dyDescent="0.25">
      <c r="A512" s="46" t="s">
        <v>17</v>
      </c>
      <c r="B512" s="47" t="s">
        <v>635</v>
      </c>
      <c r="C512" s="47" t="s">
        <v>78</v>
      </c>
      <c r="D512" s="47" t="s">
        <v>154</v>
      </c>
      <c r="E512" s="47" t="s">
        <v>18</v>
      </c>
      <c r="F512" s="83">
        <v>124000</v>
      </c>
    </row>
    <row r="513" spans="1:8" outlineLevel="2" x14ac:dyDescent="0.25">
      <c r="A513" s="46" t="s">
        <v>117</v>
      </c>
      <c r="B513" s="47" t="s">
        <v>635</v>
      </c>
      <c r="C513" s="47" t="s">
        <v>118</v>
      </c>
      <c r="D513" s="47" t="s">
        <v>127</v>
      </c>
      <c r="E513" s="47" t="s">
        <v>6</v>
      </c>
      <c r="F513" s="85">
        <f>F514</f>
        <v>19204600</v>
      </c>
    </row>
    <row r="514" spans="1:8" s="74" customFormat="1" ht="37.5" outlineLevel="3" x14ac:dyDescent="0.25">
      <c r="A514" s="79" t="s">
        <v>428</v>
      </c>
      <c r="B514" s="62" t="s">
        <v>635</v>
      </c>
      <c r="C514" s="62" t="s">
        <v>118</v>
      </c>
      <c r="D514" s="62" t="s">
        <v>139</v>
      </c>
      <c r="E514" s="62" t="s">
        <v>6</v>
      </c>
      <c r="F514" s="93">
        <f>F515</f>
        <v>19204600</v>
      </c>
      <c r="G514" s="75"/>
      <c r="H514" s="75"/>
    </row>
    <row r="515" spans="1:8" s="74" customFormat="1" ht="37.5" outlineLevel="3" x14ac:dyDescent="0.25">
      <c r="A515" s="49" t="s">
        <v>210</v>
      </c>
      <c r="B515" s="47" t="s">
        <v>635</v>
      </c>
      <c r="C515" s="47" t="s">
        <v>118</v>
      </c>
      <c r="D515" s="47" t="s">
        <v>228</v>
      </c>
      <c r="E515" s="47" t="s">
        <v>6</v>
      </c>
      <c r="F515" s="87">
        <f>F516+F523+F530</f>
        <v>19204600</v>
      </c>
      <c r="G515" s="75"/>
      <c r="H515" s="75"/>
    </row>
    <row r="516" spans="1:8" ht="56.25" outlineLevel="5" x14ac:dyDescent="0.25">
      <c r="A516" s="46" t="s">
        <v>591</v>
      </c>
      <c r="B516" s="47" t="s">
        <v>635</v>
      </c>
      <c r="C516" s="47" t="s">
        <v>118</v>
      </c>
      <c r="D516" s="47" t="s">
        <v>634</v>
      </c>
      <c r="E516" s="47" t="s">
        <v>6</v>
      </c>
      <c r="F516" s="85">
        <f t="shared" ref="F516" si="106">F517+F519+F521</f>
        <v>3419000</v>
      </c>
    </row>
    <row r="517" spans="1:8" ht="75" outlineLevel="6" x14ac:dyDescent="0.25">
      <c r="A517" s="46" t="s">
        <v>11</v>
      </c>
      <c r="B517" s="47" t="s">
        <v>635</v>
      </c>
      <c r="C517" s="47" t="s">
        <v>118</v>
      </c>
      <c r="D517" s="47" t="s">
        <v>634</v>
      </c>
      <c r="E517" s="47" t="s">
        <v>12</v>
      </c>
      <c r="F517" s="85">
        <f t="shared" ref="F517" si="107">F518</f>
        <v>3121000</v>
      </c>
    </row>
    <row r="518" spans="1:8" ht="37.5" outlineLevel="7" x14ac:dyDescent="0.25">
      <c r="A518" s="46" t="s">
        <v>13</v>
      </c>
      <c r="B518" s="47" t="s">
        <v>635</v>
      </c>
      <c r="C518" s="47" t="s">
        <v>118</v>
      </c>
      <c r="D518" s="47" t="s">
        <v>634</v>
      </c>
      <c r="E518" s="47" t="s">
        <v>14</v>
      </c>
      <c r="F518" s="83">
        <v>3121000</v>
      </c>
    </row>
    <row r="519" spans="1:8" ht="37.5" outlineLevel="6" x14ac:dyDescent="0.25">
      <c r="A519" s="46" t="s">
        <v>15</v>
      </c>
      <c r="B519" s="47" t="s">
        <v>635</v>
      </c>
      <c r="C519" s="47" t="s">
        <v>118</v>
      </c>
      <c r="D519" s="47" t="s">
        <v>634</v>
      </c>
      <c r="E519" s="47" t="s">
        <v>16</v>
      </c>
      <c r="F519" s="85">
        <f t="shared" ref="F519" si="108">F520</f>
        <v>110400</v>
      </c>
    </row>
    <row r="520" spans="1:8" ht="21" customHeight="1" outlineLevel="7" x14ac:dyDescent="0.25">
      <c r="A520" s="46" t="s">
        <v>17</v>
      </c>
      <c r="B520" s="47" t="s">
        <v>635</v>
      </c>
      <c r="C520" s="47" t="s">
        <v>118</v>
      </c>
      <c r="D520" s="47" t="s">
        <v>634</v>
      </c>
      <c r="E520" s="47" t="s">
        <v>18</v>
      </c>
      <c r="F520" s="83">
        <v>110400</v>
      </c>
    </row>
    <row r="521" spans="1:8" outlineLevel="7" x14ac:dyDescent="0.25">
      <c r="A521" s="46" t="s">
        <v>19</v>
      </c>
      <c r="B521" s="47" t="s">
        <v>635</v>
      </c>
      <c r="C521" s="47" t="s">
        <v>118</v>
      </c>
      <c r="D521" s="47" t="s">
        <v>634</v>
      </c>
      <c r="E521" s="47" t="s">
        <v>20</v>
      </c>
      <c r="F521" s="92">
        <f t="shared" ref="F521" si="109">F522</f>
        <v>187600</v>
      </c>
    </row>
    <row r="522" spans="1:8" outlineLevel="7" x14ac:dyDescent="0.25">
      <c r="A522" s="46" t="s">
        <v>21</v>
      </c>
      <c r="B522" s="47" t="s">
        <v>635</v>
      </c>
      <c r="C522" s="47" t="s">
        <v>118</v>
      </c>
      <c r="D522" s="47" t="s">
        <v>634</v>
      </c>
      <c r="E522" s="47" t="s">
        <v>22</v>
      </c>
      <c r="F522" s="83">
        <v>187600</v>
      </c>
    </row>
    <row r="523" spans="1:8" ht="37.5" outlineLevel="5" x14ac:dyDescent="0.25">
      <c r="A523" s="46" t="s">
        <v>34</v>
      </c>
      <c r="B523" s="47" t="s">
        <v>635</v>
      </c>
      <c r="C523" s="47" t="s">
        <v>118</v>
      </c>
      <c r="D523" s="47" t="s">
        <v>155</v>
      </c>
      <c r="E523" s="47" t="s">
        <v>6</v>
      </c>
      <c r="F523" s="85">
        <f>F524+F526+F528</f>
        <v>13934200</v>
      </c>
    </row>
    <row r="524" spans="1:8" ht="75" outlineLevel="6" x14ac:dyDescent="0.25">
      <c r="A524" s="46" t="s">
        <v>11</v>
      </c>
      <c r="B524" s="47" t="s">
        <v>635</v>
      </c>
      <c r="C524" s="47" t="s">
        <v>118</v>
      </c>
      <c r="D524" s="47" t="s">
        <v>155</v>
      </c>
      <c r="E524" s="47" t="s">
        <v>12</v>
      </c>
      <c r="F524" s="85">
        <f t="shared" ref="F524" si="110">F525</f>
        <v>11192000</v>
      </c>
    </row>
    <row r="525" spans="1:8" outlineLevel="7" x14ac:dyDescent="0.25">
      <c r="A525" s="46" t="s">
        <v>35</v>
      </c>
      <c r="B525" s="47" t="s">
        <v>635</v>
      </c>
      <c r="C525" s="47" t="s">
        <v>118</v>
      </c>
      <c r="D525" s="47" t="s">
        <v>155</v>
      </c>
      <c r="E525" s="47" t="s">
        <v>36</v>
      </c>
      <c r="F525" s="83">
        <v>11192000</v>
      </c>
    </row>
    <row r="526" spans="1:8" ht="37.5" outlineLevel="6" x14ac:dyDescent="0.25">
      <c r="A526" s="46" t="s">
        <v>15</v>
      </c>
      <c r="B526" s="47" t="s">
        <v>635</v>
      </c>
      <c r="C526" s="47" t="s">
        <v>118</v>
      </c>
      <c r="D526" s="47" t="s">
        <v>155</v>
      </c>
      <c r="E526" s="47" t="s">
        <v>16</v>
      </c>
      <c r="F526" s="85">
        <f t="shared" ref="F526" si="111">F527</f>
        <v>2700000</v>
      </c>
    </row>
    <row r="527" spans="1:8" ht="22.5" customHeight="1" outlineLevel="7" x14ac:dyDescent="0.25">
      <c r="A527" s="46" t="s">
        <v>17</v>
      </c>
      <c r="B527" s="47" t="s">
        <v>635</v>
      </c>
      <c r="C527" s="47" t="s">
        <v>118</v>
      </c>
      <c r="D527" s="47" t="s">
        <v>155</v>
      </c>
      <c r="E527" s="47" t="s">
        <v>18</v>
      </c>
      <c r="F527" s="83">
        <v>2700000</v>
      </c>
    </row>
    <row r="528" spans="1:8" outlineLevel="6" x14ac:dyDescent="0.25">
      <c r="A528" s="46" t="s">
        <v>19</v>
      </c>
      <c r="B528" s="47" t="s">
        <v>635</v>
      </c>
      <c r="C528" s="47" t="s">
        <v>118</v>
      </c>
      <c r="D528" s="47" t="s">
        <v>155</v>
      </c>
      <c r="E528" s="47" t="s">
        <v>20</v>
      </c>
      <c r="F528" s="85">
        <f t="shared" ref="F528" si="112">F529</f>
        <v>42200</v>
      </c>
    </row>
    <row r="529" spans="1:8" outlineLevel="7" x14ac:dyDescent="0.25">
      <c r="A529" s="46" t="s">
        <v>21</v>
      </c>
      <c r="B529" s="47" t="s">
        <v>635</v>
      </c>
      <c r="C529" s="47" t="s">
        <v>118</v>
      </c>
      <c r="D529" s="47" t="s">
        <v>155</v>
      </c>
      <c r="E529" s="47" t="s">
        <v>22</v>
      </c>
      <c r="F529" s="83">
        <v>42200</v>
      </c>
    </row>
    <row r="530" spans="1:8" ht="37.5" outlineLevel="3" x14ac:dyDescent="0.25">
      <c r="A530" s="51" t="s">
        <v>37</v>
      </c>
      <c r="B530" s="47" t="s">
        <v>635</v>
      </c>
      <c r="C530" s="47" t="s">
        <v>118</v>
      </c>
      <c r="D530" s="47" t="s">
        <v>156</v>
      </c>
      <c r="E530" s="47" t="s">
        <v>6</v>
      </c>
      <c r="F530" s="85">
        <f t="shared" ref="F530:F531" si="113">F531</f>
        <v>1851400</v>
      </c>
    </row>
    <row r="531" spans="1:8" ht="37.5" outlineLevel="3" x14ac:dyDescent="0.25">
      <c r="A531" s="46" t="s">
        <v>38</v>
      </c>
      <c r="B531" s="47" t="s">
        <v>635</v>
      </c>
      <c r="C531" s="47" t="s">
        <v>118</v>
      </c>
      <c r="D531" s="47" t="s">
        <v>156</v>
      </c>
      <c r="E531" s="47" t="s">
        <v>39</v>
      </c>
      <c r="F531" s="85">
        <f t="shared" si="113"/>
        <v>1851400</v>
      </c>
    </row>
    <row r="532" spans="1:8" outlineLevel="3" x14ac:dyDescent="0.25">
      <c r="A532" s="46" t="s">
        <v>40</v>
      </c>
      <c r="B532" s="47" t="s">
        <v>635</v>
      </c>
      <c r="C532" s="47" t="s">
        <v>118</v>
      </c>
      <c r="D532" s="47" t="s">
        <v>156</v>
      </c>
      <c r="E532" s="47" t="s">
        <v>41</v>
      </c>
      <c r="F532" s="83">
        <v>1851400</v>
      </c>
    </row>
    <row r="533" spans="1:8" s="74" customFormat="1" outlineLevel="3" x14ac:dyDescent="0.25">
      <c r="A533" s="79" t="s">
        <v>86</v>
      </c>
      <c r="B533" s="47" t="s">
        <v>635</v>
      </c>
      <c r="C533" s="62" t="s">
        <v>87</v>
      </c>
      <c r="D533" s="62" t="s">
        <v>127</v>
      </c>
      <c r="E533" s="62" t="s">
        <v>6</v>
      </c>
      <c r="F533" s="87">
        <f t="shared" ref="F533" si="114">F534+F540</f>
        <v>5864117</v>
      </c>
      <c r="G533" s="75"/>
      <c r="H533" s="75"/>
    </row>
    <row r="534" spans="1:8" outlineLevel="3" x14ac:dyDescent="0.25">
      <c r="A534" s="46" t="s">
        <v>95</v>
      </c>
      <c r="B534" s="47" t="s">
        <v>635</v>
      </c>
      <c r="C534" s="47" t="s">
        <v>96</v>
      </c>
      <c r="D534" s="47" t="s">
        <v>127</v>
      </c>
      <c r="E534" s="47" t="s">
        <v>6</v>
      </c>
      <c r="F534" s="85">
        <f t="shared" ref="F534:F538" si="115">F535</f>
        <v>2460000</v>
      </c>
    </row>
    <row r="535" spans="1:8" s="74" customFormat="1" ht="37.5" outlineLevel="3" x14ac:dyDescent="0.25">
      <c r="A535" s="79" t="s">
        <v>419</v>
      </c>
      <c r="B535" s="62" t="s">
        <v>635</v>
      </c>
      <c r="C535" s="62" t="s">
        <v>96</v>
      </c>
      <c r="D535" s="62" t="s">
        <v>139</v>
      </c>
      <c r="E535" s="62" t="s">
        <v>6</v>
      </c>
      <c r="F535" s="87">
        <f>F536</f>
        <v>2460000</v>
      </c>
      <c r="G535" s="75"/>
      <c r="H535" s="75"/>
    </row>
    <row r="536" spans="1:8" outlineLevel="3" x14ac:dyDescent="0.25">
      <c r="A536" s="49" t="s">
        <v>507</v>
      </c>
      <c r="B536" s="47" t="s">
        <v>635</v>
      </c>
      <c r="C536" s="47" t="s">
        <v>96</v>
      </c>
      <c r="D536" s="47" t="s">
        <v>508</v>
      </c>
      <c r="E536" s="47" t="s">
        <v>6</v>
      </c>
      <c r="F536" s="85">
        <f>F537</f>
        <v>2460000</v>
      </c>
    </row>
    <row r="537" spans="1:8" ht="93.75" outlineLevel="3" x14ac:dyDescent="0.25">
      <c r="A537" s="29" t="s">
        <v>429</v>
      </c>
      <c r="B537" s="47" t="s">
        <v>635</v>
      </c>
      <c r="C537" s="47" t="s">
        <v>96</v>
      </c>
      <c r="D537" s="47" t="s">
        <v>509</v>
      </c>
      <c r="E537" s="47" t="s">
        <v>6</v>
      </c>
      <c r="F537" s="85">
        <f t="shared" si="115"/>
        <v>2460000</v>
      </c>
    </row>
    <row r="538" spans="1:8" outlineLevel="3" x14ac:dyDescent="0.25">
      <c r="A538" s="46" t="s">
        <v>91</v>
      </c>
      <c r="B538" s="47" t="s">
        <v>635</v>
      </c>
      <c r="C538" s="47" t="s">
        <v>96</v>
      </c>
      <c r="D538" s="47" t="s">
        <v>509</v>
      </c>
      <c r="E538" s="47" t="s">
        <v>92</v>
      </c>
      <c r="F538" s="85">
        <f t="shared" si="115"/>
        <v>2460000</v>
      </c>
    </row>
    <row r="539" spans="1:8" ht="37.5" outlineLevel="3" x14ac:dyDescent="0.25">
      <c r="A539" s="46" t="s">
        <v>98</v>
      </c>
      <c r="B539" s="47" t="s">
        <v>635</v>
      </c>
      <c r="C539" s="47" t="s">
        <v>96</v>
      </c>
      <c r="D539" s="47" t="s">
        <v>509</v>
      </c>
      <c r="E539" s="47" t="s">
        <v>99</v>
      </c>
      <c r="F539" s="83">
        <v>2460000</v>
      </c>
    </row>
    <row r="540" spans="1:8" outlineLevel="3" x14ac:dyDescent="0.25">
      <c r="A540" s="46" t="s">
        <v>124</v>
      </c>
      <c r="B540" s="47" t="s">
        <v>635</v>
      </c>
      <c r="C540" s="47" t="s">
        <v>125</v>
      </c>
      <c r="D540" s="47" t="s">
        <v>127</v>
      </c>
      <c r="E540" s="47" t="s">
        <v>6</v>
      </c>
      <c r="F540" s="85">
        <f t="shared" ref="F540:F541" si="116">F541</f>
        <v>3404117</v>
      </c>
    </row>
    <row r="541" spans="1:8" s="74" customFormat="1" ht="37.5" outlineLevel="3" x14ac:dyDescent="0.25">
      <c r="A541" s="79" t="s">
        <v>428</v>
      </c>
      <c r="B541" s="62" t="s">
        <v>635</v>
      </c>
      <c r="C541" s="62" t="s">
        <v>125</v>
      </c>
      <c r="D541" s="62" t="s">
        <v>139</v>
      </c>
      <c r="E541" s="62" t="s">
        <v>6</v>
      </c>
      <c r="F541" s="87">
        <f t="shared" si="116"/>
        <v>3404117</v>
      </c>
      <c r="G541" s="75"/>
      <c r="H541" s="75"/>
    </row>
    <row r="542" spans="1:8" ht="37.5" outlineLevel="3" x14ac:dyDescent="0.25">
      <c r="A542" s="46" t="s">
        <v>420</v>
      </c>
      <c r="B542" s="47" t="s">
        <v>635</v>
      </c>
      <c r="C542" s="47" t="s">
        <v>125</v>
      </c>
      <c r="D542" s="47" t="s">
        <v>140</v>
      </c>
      <c r="E542" s="47" t="s">
        <v>6</v>
      </c>
      <c r="F542" s="85">
        <f>F543</f>
        <v>3404117</v>
      </c>
    </row>
    <row r="543" spans="1:8" ht="23.25" customHeight="1" outlineLevel="3" x14ac:dyDescent="0.25">
      <c r="A543" s="80" t="s">
        <v>205</v>
      </c>
      <c r="B543" s="47" t="s">
        <v>635</v>
      </c>
      <c r="C543" s="47" t="s">
        <v>125</v>
      </c>
      <c r="D543" s="47" t="s">
        <v>236</v>
      </c>
      <c r="E543" s="47" t="s">
        <v>6</v>
      </c>
      <c r="F543" s="85">
        <f>F544</f>
        <v>3404117</v>
      </c>
    </row>
    <row r="544" spans="1:8" ht="93" customHeight="1" outlineLevel="3" x14ac:dyDescent="0.25">
      <c r="A544" s="46" t="s">
        <v>430</v>
      </c>
      <c r="B544" s="47" t="s">
        <v>635</v>
      </c>
      <c r="C544" s="47" t="s">
        <v>125</v>
      </c>
      <c r="D544" s="47" t="s">
        <v>157</v>
      </c>
      <c r="E544" s="47" t="s">
        <v>6</v>
      </c>
      <c r="F544" s="85">
        <f>F545</f>
        <v>3404117</v>
      </c>
    </row>
    <row r="545" spans="1:8" outlineLevel="3" x14ac:dyDescent="0.25">
      <c r="A545" s="46" t="s">
        <v>91</v>
      </c>
      <c r="B545" s="47" t="s">
        <v>635</v>
      </c>
      <c r="C545" s="47" t="s">
        <v>125</v>
      </c>
      <c r="D545" s="47" t="s">
        <v>157</v>
      </c>
      <c r="E545" s="47" t="s">
        <v>92</v>
      </c>
      <c r="F545" s="85">
        <f t="shared" ref="F545" si="117">F546</f>
        <v>3404117</v>
      </c>
    </row>
    <row r="546" spans="1:8" ht="37.5" outlineLevel="3" x14ac:dyDescent="0.25">
      <c r="A546" s="46" t="s">
        <v>98</v>
      </c>
      <c r="B546" s="47" t="s">
        <v>635</v>
      </c>
      <c r="C546" s="47" t="s">
        <v>125</v>
      </c>
      <c r="D546" s="47" t="s">
        <v>157</v>
      </c>
      <c r="E546" s="47" t="s">
        <v>99</v>
      </c>
      <c r="F546" s="83">
        <v>3404117</v>
      </c>
    </row>
    <row r="547" spans="1:8" s="3" customFormat="1" x14ac:dyDescent="0.3">
      <c r="A547" s="216" t="s">
        <v>119</v>
      </c>
      <c r="B547" s="216"/>
      <c r="C547" s="216"/>
      <c r="D547" s="216"/>
      <c r="E547" s="216"/>
      <c r="F547" s="94">
        <f>F10+F32+F377+F409</f>
        <v>961436323.28999996</v>
      </c>
      <c r="G547" s="9"/>
      <c r="H547" s="9"/>
    </row>
    <row r="548" spans="1:8" s="3" customFormat="1" x14ac:dyDescent="0.3">
      <c r="A548" s="176"/>
      <c r="B548" s="177"/>
      <c r="C548" s="177"/>
      <c r="D548" s="177"/>
      <c r="E548" s="177"/>
      <c r="F548" s="94"/>
      <c r="G548" s="9"/>
      <c r="H548" s="9"/>
    </row>
    <row r="549" spans="1:8" s="3" customFormat="1" x14ac:dyDescent="0.3">
      <c r="A549" s="176"/>
      <c r="B549" s="177"/>
      <c r="C549" s="177"/>
      <c r="D549" s="177" t="s">
        <v>431</v>
      </c>
      <c r="E549" s="177"/>
      <c r="F549" s="94">
        <f>'прил 7'!C9+'прил 7'!C37</f>
        <v>961436323.28999996</v>
      </c>
      <c r="G549" s="9"/>
      <c r="H549" s="9"/>
    </row>
    <row r="550" spans="1:8" s="3" customFormat="1" x14ac:dyDescent="0.3">
      <c r="A550" s="176"/>
      <c r="B550" s="177"/>
      <c r="C550" s="177"/>
      <c r="D550" s="177"/>
      <c r="E550" s="177"/>
      <c r="F550" s="94"/>
      <c r="G550" s="9"/>
      <c r="H550" s="9"/>
    </row>
    <row r="551" spans="1:8" s="3" customFormat="1" x14ac:dyDescent="0.3">
      <c r="A551" s="176"/>
      <c r="B551" s="177"/>
      <c r="C551" s="177"/>
      <c r="D551" s="177"/>
      <c r="E551" s="177"/>
      <c r="F551" s="94">
        <f>F547-F549</f>
        <v>0</v>
      </c>
      <c r="G551" s="9"/>
      <c r="H551" s="9"/>
    </row>
    <row r="552" spans="1:8" s="3" customFormat="1" x14ac:dyDescent="0.3">
      <c r="A552" s="176"/>
      <c r="B552" s="177"/>
      <c r="C552" s="177"/>
      <c r="D552" s="177"/>
      <c r="E552" s="177"/>
      <c r="F552" s="94">
        <f>'прил 7'!C56-'прил 11'!F547</f>
        <v>0</v>
      </c>
      <c r="G552" s="9"/>
      <c r="H552" s="9"/>
    </row>
    <row r="553" spans="1:8" x14ac:dyDescent="0.3">
      <c r="C553" s="52"/>
      <c r="D553" s="52" t="s">
        <v>305</v>
      </c>
      <c r="E553" s="52"/>
      <c r="F553" s="53">
        <f>('прил 7'!C9-223946450.97)*5/100</f>
        <v>5525647.4514999995</v>
      </c>
    </row>
    <row r="554" spans="1:8" x14ac:dyDescent="0.3">
      <c r="C554" s="178" t="s">
        <v>8</v>
      </c>
      <c r="F554" s="179">
        <f>F11+F33+F378</f>
        <v>103720658.68000001</v>
      </c>
    </row>
    <row r="555" spans="1:8" x14ac:dyDescent="0.3">
      <c r="C555" s="178" t="s">
        <v>26</v>
      </c>
      <c r="F555" s="179"/>
    </row>
    <row r="556" spans="1:8" x14ac:dyDescent="0.3">
      <c r="C556" s="178" t="s">
        <v>43</v>
      </c>
      <c r="F556" s="179">
        <f>F139</f>
        <v>440000</v>
      </c>
    </row>
    <row r="557" spans="1:8" x14ac:dyDescent="0.3">
      <c r="C557" s="178" t="s">
        <v>47</v>
      </c>
      <c r="F557" s="179">
        <f>F150</f>
        <v>37350514.170000002</v>
      </c>
    </row>
    <row r="558" spans="1:8" x14ac:dyDescent="0.3">
      <c r="C558" s="178" t="s">
        <v>56</v>
      </c>
      <c r="F558" s="179">
        <f>F185</f>
        <v>167466548.81999999</v>
      </c>
    </row>
    <row r="559" spans="1:8" x14ac:dyDescent="0.3">
      <c r="C559" s="178" t="s">
        <v>66</v>
      </c>
      <c r="F559" s="179">
        <f>F262</f>
        <v>515000</v>
      </c>
    </row>
    <row r="560" spans="1:8" x14ac:dyDescent="0.3">
      <c r="C560" s="178" t="s">
        <v>71</v>
      </c>
      <c r="F560" s="179">
        <f>F278+F410</f>
        <v>567532562.27999997</v>
      </c>
    </row>
    <row r="561" spans="3:6" x14ac:dyDescent="0.3">
      <c r="C561" s="178" t="s">
        <v>81</v>
      </c>
      <c r="F561" s="179">
        <f>F289</f>
        <v>31316302.890000001</v>
      </c>
    </row>
    <row r="562" spans="3:6" x14ac:dyDescent="0.3">
      <c r="C562" s="178" t="s">
        <v>87</v>
      </c>
      <c r="F562" s="179">
        <f>F313+F533</f>
        <v>45674058.520000003</v>
      </c>
    </row>
    <row r="563" spans="3:6" x14ac:dyDescent="0.3">
      <c r="C563" s="178" t="s">
        <v>102</v>
      </c>
      <c r="F563" s="179">
        <f>F349</f>
        <v>5086345.93</v>
      </c>
    </row>
    <row r="564" spans="3:6" x14ac:dyDescent="0.3">
      <c r="C564" s="178" t="s">
        <v>105</v>
      </c>
      <c r="F564" s="179">
        <f>F370</f>
        <v>1000000</v>
      </c>
    </row>
    <row r="565" spans="3:6" x14ac:dyDescent="0.3">
      <c r="C565" s="178"/>
      <c r="F565" s="179">
        <f>SUM(F554:F564)</f>
        <v>960101991.28999996</v>
      </c>
    </row>
    <row r="566" spans="3:6" x14ac:dyDescent="0.3">
      <c r="C566" s="178"/>
    </row>
    <row r="567" spans="3:6" x14ac:dyDescent="0.3">
      <c r="D567" s="178" t="s">
        <v>279</v>
      </c>
      <c r="F567" s="179">
        <f>F412+F448+F481+F495+F514+F535+F541</f>
        <v>557291654.74000001</v>
      </c>
    </row>
    <row r="568" spans="3:6" x14ac:dyDescent="0.3">
      <c r="D568" s="178" t="s">
        <v>280</v>
      </c>
      <c r="F568" s="179">
        <f>F280+F291+F308</f>
        <v>47421327.43</v>
      </c>
    </row>
    <row r="569" spans="3:6" x14ac:dyDescent="0.3">
      <c r="D569" s="178" t="s">
        <v>281</v>
      </c>
      <c r="F569" s="179">
        <f>F264</f>
        <v>470000</v>
      </c>
    </row>
    <row r="570" spans="3:6" x14ac:dyDescent="0.3">
      <c r="D570" s="178" t="s">
        <v>282</v>
      </c>
      <c r="F570" s="179">
        <f>F351</f>
        <v>5036345.93</v>
      </c>
    </row>
    <row r="571" spans="3:6" x14ac:dyDescent="0.3">
      <c r="D571" s="178" t="s">
        <v>283</v>
      </c>
      <c r="F571" s="179">
        <f>F320</f>
        <v>200000</v>
      </c>
    </row>
    <row r="572" spans="3:6" x14ac:dyDescent="0.3">
      <c r="D572" s="178" t="s">
        <v>284</v>
      </c>
      <c r="F572" s="179">
        <f>F22+F58++F400</f>
        <v>18462025</v>
      </c>
    </row>
    <row r="573" spans="3:6" x14ac:dyDescent="0.3">
      <c r="D573" s="178" t="s">
        <v>285</v>
      </c>
      <c r="F573" s="179">
        <f>F198+F220+F254</f>
        <v>146879357.41</v>
      </c>
    </row>
    <row r="574" spans="3:6" x14ac:dyDescent="0.3">
      <c r="D574" s="178" t="s">
        <v>286</v>
      </c>
      <c r="F574" s="179">
        <f>F74</f>
        <v>50000</v>
      </c>
    </row>
    <row r="575" spans="3:6" x14ac:dyDescent="0.3">
      <c r="D575" s="178" t="s">
        <v>436</v>
      </c>
      <c r="F575" s="179">
        <v>0</v>
      </c>
    </row>
    <row r="576" spans="3:6" x14ac:dyDescent="0.3">
      <c r="D576" s="178" t="s">
        <v>437</v>
      </c>
      <c r="F576" s="179">
        <f>F325</f>
        <v>558600</v>
      </c>
    </row>
    <row r="577" spans="4:7" x14ac:dyDescent="0.3">
      <c r="D577" s="178" t="s">
        <v>438</v>
      </c>
      <c r="F577" s="179">
        <f>F27+F79+F372</f>
        <v>3392285</v>
      </c>
    </row>
    <row r="578" spans="4:7" x14ac:dyDescent="0.3">
      <c r="D578" s="178" t="s">
        <v>439</v>
      </c>
      <c r="F578" s="179">
        <f>F164</f>
        <v>36403000</v>
      </c>
    </row>
    <row r="579" spans="4:7" x14ac:dyDescent="0.3">
      <c r="D579" s="178" t="s">
        <v>440</v>
      </c>
      <c r="F579" s="179">
        <f>F273</f>
        <v>45000</v>
      </c>
    </row>
    <row r="580" spans="4:7" x14ac:dyDescent="0.3">
      <c r="D580" s="178" t="s">
        <v>441</v>
      </c>
      <c r="F580" s="179">
        <f>F176</f>
        <v>620000</v>
      </c>
    </row>
    <row r="581" spans="4:7" x14ac:dyDescent="0.3">
      <c r="D581" s="178" t="s">
        <v>442</v>
      </c>
      <c r="F581" s="179">
        <f>F87+F187</f>
        <v>3640000</v>
      </c>
    </row>
    <row r="582" spans="4:7" x14ac:dyDescent="0.3">
      <c r="D582" s="178" t="s">
        <v>521</v>
      </c>
      <c r="F582" s="179">
        <f>F365</f>
        <v>50000</v>
      </c>
    </row>
    <row r="583" spans="4:7" x14ac:dyDescent="0.3">
      <c r="D583" s="178" t="s">
        <v>636</v>
      </c>
      <c r="F583" s="179">
        <f>F228</f>
        <v>6000000</v>
      </c>
    </row>
    <row r="584" spans="4:7" x14ac:dyDescent="0.3">
      <c r="D584" s="178" t="s">
        <v>637</v>
      </c>
      <c r="F584" s="179">
        <f>F239</f>
        <v>13917191.41</v>
      </c>
    </row>
    <row r="585" spans="4:7" x14ac:dyDescent="0.3">
      <c r="D585" s="178" t="s">
        <v>287</v>
      </c>
      <c r="F585" s="179">
        <f>F13+F35+F40+F192+F47+F53+F94+F141+F152+F158+F315+F330+F335+F380+F395+F405+F146</f>
        <v>119665204.37</v>
      </c>
    </row>
    <row r="586" spans="4:7" x14ac:dyDescent="0.3">
      <c r="D586" s="178"/>
      <c r="F586" s="179">
        <f>SUM(F567:F585)</f>
        <v>960101991.28999984</v>
      </c>
      <c r="G586" s="4">
        <f>F565-F586</f>
        <v>0</v>
      </c>
    </row>
    <row r="587" spans="4:7" x14ac:dyDescent="0.3">
      <c r="D587" s="178"/>
    </row>
    <row r="588" spans="4:7" x14ac:dyDescent="0.3">
      <c r="D588" s="178" t="s">
        <v>288</v>
      </c>
      <c r="F588" s="196">
        <f>F318+F339+F344</f>
        <v>18683411.52</v>
      </c>
    </row>
    <row r="589" spans="4:7" x14ac:dyDescent="0.3">
      <c r="D589" s="178" t="s">
        <v>289</v>
      </c>
      <c r="F589" s="179">
        <f>F14+F36+F41+F54+F95+F381+F384+F391+F396+F516</f>
        <v>75694793</v>
      </c>
    </row>
    <row r="591" spans="4:7" x14ac:dyDescent="0.3">
      <c r="D591" s="23" t="s">
        <v>290</v>
      </c>
      <c r="E591" s="23">
        <v>22.25</v>
      </c>
      <c r="F591" s="53">
        <f>'прил 7'!C9*22.25/100</f>
        <v>74417216.5</v>
      </c>
    </row>
    <row r="593" spans="6:6" x14ac:dyDescent="0.3">
      <c r="F593" s="53">
        <f>F591-F589</f>
        <v>-1277576.5</v>
      </c>
    </row>
    <row r="594" spans="6:6" x14ac:dyDescent="0.3">
      <c r="F594" s="180"/>
    </row>
    <row r="595" spans="6:6" x14ac:dyDescent="0.3">
      <c r="F595" s="180"/>
    </row>
  </sheetData>
  <autoFilter ref="A9:H547"/>
  <mergeCells count="4">
    <mergeCell ref="A5:F5"/>
    <mergeCell ref="A547:E547"/>
    <mergeCell ref="A6:F6"/>
    <mergeCell ref="A7:F7"/>
  </mergeCells>
  <pageMargins left="0.78740157480314965" right="0.78740157480314965" top="0.35433070866141736" bottom="0.35433070866141736" header="0.31496062992125984" footer="0.31496062992125984"/>
  <pageSetup paperSize="9" scale="6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5"/>
  <sheetViews>
    <sheetView view="pageBreakPreview" topLeftCell="A430" zoomScale="96" zoomScaleNormal="100" zoomScaleSheetLayoutView="96" workbookViewId="0">
      <selection activeCell="F263" sqref="F263:G263"/>
    </sheetView>
  </sheetViews>
  <sheetFormatPr defaultRowHeight="18.75" outlineLevelRow="7" x14ac:dyDescent="0.3"/>
  <cols>
    <col min="1" max="1" width="88.7109375" style="39" customWidth="1"/>
    <col min="2" max="3" width="7.7109375" style="23" customWidth="1"/>
    <col min="4" max="4" width="16.140625" style="23" customWidth="1"/>
    <col min="5" max="5" width="7.140625" style="23" customWidth="1"/>
    <col min="6" max="6" width="19.85546875" style="53" customWidth="1"/>
    <col min="7" max="7" width="19.85546875" style="143" customWidth="1"/>
    <col min="8" max="8" width="14.7109375" style="2" customWidth="1"/>
    <col min="9" max="9" width="12.42578125" style="2" bestFit="1" customWidth="1"/>
    <col min="10" max="243" width="9.140625" style="2"/>
    <col min="244" max="244" width="75.85546875" style="2" customWidth="1"/>
    <col min="245" max="246" width="7.7109375" style="2" customWidth="1"/>
    <col min="247" max="247" width="9.7109375" style="2" customWidth="1"/>
    <col min="248" max="248" width="7.7109375" style="2" customWidth="1"/>
    <col min="249" max="252" width="0" style="2" hidden="1" customWidth="1"/>
    <col min="253" max="253" width="14.28515625" style="2" customWidth="1"/>
    <col min="254" max="259" width="0" style="2" hidden="1" customWidth="1"/>
    <col min="260" max="260" width="10.140625" style="2" bestFit="1" customWidth="1"/>
    <col min="261" max="499" width="9.140625" style="2"/>
    <col min="500" max="500" width="75.85546875" style="2" customWidth="1"/>
    <col min="501" max="502" width="7.7109375" style="2" customWidth="1"/>
    <col min="503" max="503" width="9.7109375" style="2" customWidth="1"/>
    <col min="504" max="504" width="7.7109375" style="2" customWidth="1"/>
    <col min="505" max="508" width="0" style="2" hidden="1" customWidth="1"/>
    <col min="509" max="509" width="14.28515625" style="2" customWidth="1"/>
    <col min="510" max="515" width="0" style="2" hidden="1" customWidth="1"/>
    <col min="516" max="516" width="10.140625" style="2" bestFit="1" customWidth="1"/>
    <col min="517" max="755" width="9.140625" style="2"/>
    <col min="756" max="756" width="75.85546875" style="2" customWidth="1"/>
    <col min="757" max="758" width="7.7109375" style="2" customWidth="1"/>
    <col min="759" max="759" width="9.7109375" style="2" customWidth="1"/>
    <col min="760" max="760" width="7.7109375" style="2" customWidth="1"/>
    <col min="761" max="764" width="0" style="2" hidden="1" customWidth="1"/>
    <col min="765" max="765" width="14.28515625" style="2" customWidth="1"/>
    <col min="766" max="771" width="0" style="2" hidden="1" customWidth="1"/>
    <col min="772" max="772" width="10.140625" style="2" bestFit="1" customWidth="1"/>
    <col min="773" max="1011" width="9.140625" style="2"/>
    <col min="1012" max="1012" width="75.85546875" style="2" customWidth="1"/>
    <col min="1013" max="1014" width="7.7109375" style="2" customWidth="1"/>
    <col min="1015" max="1015" width="9.7109375" style="2" customWidth="1"/>
    <col min="1016" max="1016" width="7.7109375" style="2" customWidth="1"/>
    <col min="1017" max="1020" width="0" style="2" hidden="1" customWidth="1"/>
    <col min="1021" max="1021" width="14.28515625" style="2" customWidth="1"/>
    <col min="1022" max="1027" width="0" style="2" hidden="1" customWidth="1"/>
    <col min="1028" max="1028" width="10.140625" style="2" bestFit="1" customWidth="1"/>
    <col min="1029" max="1267" width="9.140625" style="2"/>
    <col min="1268" max="1268" width="75.85546875" style="2" customWidth="1"/>
    <col min="1269" max="1270" width="7.7109375" style="2" customWidth="1"/>
    <col min="1271" max="1271" width="9.7109375" style="2" customWidth="1"/>
    <col min="1272" max="1272" width="7.7109375" style="2" customWidth="1"/>
    <col min="1273" max="1276" width="0" style="2" hidden="1" customWidth="1"/>
    <col min="1277" max="1277" width="14.28515625" style="2" customWidth="1"/>
    <col min="1278" max="1283" width="0" style="2" hidden="1" customWidth="1"/>
    <col min="1284" max="1284" width="10.140625" style="2" bestFit="1" customWidth="1"/>
    <col min="1285" max="1523" width="9.140625" style="2"/>
    <col min="1524" max="1524" width="75.85546875" style="2" customWidth="1"/>
    <col min="1525" max="1526" width="7.7109375" style="2" customWidth="1"/>
    <col min="1527" max="1527" width="9.7109375" style="2" customWidth="1"/>
    <col min="1528" max="1528" width="7.7109375" style="2" customWidth="1"/>
    <col min="1529" max="1532" width="0" style="2" hidden="1" customWidth="1"/>
    <col min="1533" max="1533" width="14.28515625" style="2" customWidth="1"/>
    <col min="1534" max="1539" width="0" style="2" hidden="1" customWidth="1"/>
    <col min="1540" max="1540" width="10.140625" style="2" bestFit="1" customWidth="1"/>
    <col min="1541" max="1779" width="9.140625" style="2"/>
    <col min="1780" max="1780" width="75.85546875" style="2" customWidth="1"/>
    <col min="1781" max="1782" width="7.7109375" style="2" customWidth="1"/>
    <col min="1783" max="1783" width="9.7109375" style="2" customWidth="1"/>
    <col min="1784" max="1784" width="7.7109375" style="2" customWidth="1"/>
    <col min="1785" max="1788" width="0" style="2" hidden="1" customWidth="1"/>
    <col min="1789" max="1789" width="14.28515625" style="2" customWidth="1"/>
    <col min="1790" max="1795" width="0" style="2" hidden="1" customWidth="1"/>
    <col min="1796" max="1796" width="10.140625" style="2" bestFit="1" customWidth="1"/>
    <col min="1797" max="2035" width="9.140625" style="2"/>
    <col min="2036" max="2036" width="75.85546875" style="2" customWidth="1"/>
    <col min="2037" max="2038" width="7.7109375" style="2" customWidth="1"/>
    <col min="2039" max="2039" width="9.7109375" style="2" customWidth="1"/>
    <col min="2040" max="2040" width="7.7109375" style="2" customWidth="1"/>
    <col min="2041" max="2044" width="0" style="2" hidden="1" customWidth="1"/>
    <col min="2045" max="2045" width="14.28515625" style="2" customWidth="1"/>
    <col min="2046" max="2051" width="0" style="2" hidden="1" customWidth="1"/>
    <col min="2052" max="2052" width="10.140625" style="2" bestFit="1" customWidth="1"/>
    <col min="2053" max="2291" width="9.140625" style="2"/>
    <col min="2292" max="2292" width="75.85546875" style="2" customWidth="1"/>
    <col min="2293" max="2294" width="7.7109375" style="2" customWidth="1"/>
    <col min="2295" max="2295" width="9.7109375" style="2" customWidth="1"/>
    <col min="2296" max="2296" width="7.7109375" style="2" customWidth="1"/>
    <col min="2297" max="2300" width="0" style="2" hidden="1" customWidth="1"/>
    <col min="2301" max="2301" width="14.28515625" style="2" customWidth="1"/>
    <col min="2302" max="2307" width="0" style="2" hidden="1" customWidth="1"/>
    <col min="2308" max="2308" width="10.140625" style="2" bestFit="1" customWidth="1"/>
    <col min="2309" max="2547" width="9.140625" style="2"/>
    <col min="2548" max="2548" width="75.85546875" style="2" customWidth="1"/>
    <col min="2549" max="2550" width="7.7109375" style="2" customWidth="1"/>
    <col min="2551" max="2551" width="9.7109375" style="2" customWidth="1"/>
    <col min="2552" max="2552" width="7.7109375" style="2" customWidth="1"/>
    <col min="2553" max="2556" width="0" style="2" hidden="1" customWidth="1"/>
    <col min="2557" max="2557" width="14.28515625" style="2" customWidth="1"/>
    <col min="2558" max="2563" width="0" style="2" hidden="1" customWidth="1"/>
    <col min="2564" max="2564" width="10.140625" style="2" bestFit="1" customWidth="1"/>
    <col min="2565" max="2803" width="9.140625" style="2"/>
    <col min="2804" max="2804" width="75.85546875" style="2" customWidth="1"/>
    <col min="2805" max="2806" width="7.7109375" style="2" customWidth="1"/>
    <col min="2807" max="2807" width="9.7109375" style="2" customWidth="1"/>
    <col min="2808" max="2808" width="7.7109375" style="2" customWidth="1"/>
    <col min="2809" max="2812" width="0" style="2" hidden="1" customWidth="1"/>
    <col min="2813" max="2813" width="14.28515625" style="2" customWidth="1"/>
    <col min="2814" max="2819" width="0" style="2" hidden="1" customWidth="1"/>
    <col min="2820" max="2820" width="10.140625" style="2" bestFit="1" customWidth="1"/>
    <col min="2821" max="3059" width="9.140625" style="2"/>
    <col min="3060" max="3060" width="75.85546875" style="2" customWidth="1"/>
    <col min="3061" max="3062" width="7.7109375" style="2" customWidth="1"/>
    <col min="3063" max="3063" width="9.7109375" style="2" customWidth="1"/>
    <col min="3064" max="3064" width="7.7109375" style="2" customWidth="1"/>
    <col min="3065" max="3068" width="0" style="2" hidden="1" customWidth="1"/>
    <col min="3069" max="3069" width="14.28515625" style="2" customWidth="1"/>
    <col min="3070" max="3075" width="0" style="2" hidden="1" customWidth="1"/>
    <col min="3076" max="3076" width="10.140625" style="2" bestFit="1" customWidth="1"/>
    <col min="3077" max="3315" width="9.140625" style="2"/>
    <col min="3316" max="3316" width="75.85546875" style="2" customWidth="1"/>
    <col min="3317" max="3318" width="7.7109375" style="2" customWidth="1"/>
    <col min="3319" max="3319" width="9.7109375" style="2" customWidth="1"/>
    <col min="3320" max="3320" width="7.7109375" style="2" customWidth="1"/>
    <col min="3321" max="3324" width="0" style="2" hidden="1" customWidth="1"/>
    <col min="3325" max="3325" width="14.28515625" style="2" customWidth="1"/>
    <col min="3326" max="3331" width="0" style="2" hidden="1" customWidth="1"/>
    <col min="3332" max="3332" width="10.140625" style="2" bestFit="1" customWidth="1"/>
    <col min="3333" max="3571" width="9.140625" style="2"/>
    <col min="3572" max="3572" width="75.85546875" style="2" customWidth="1"/>
    <col min="3573" max="3574" width="7.7109375" style="2" customWidth="1"/>
    <col min="3575" max="3575" width="9.7109375" style="2" customWidth="1"/>
    <col min="3576" max="3576" width="7.7109375" style="2" customWidth="1"/>
    <col min="3577" max="3580" width="0" style="2" hidden="1" customWidth="1"/>
    <col min="3581" max="3581" width="14.28515625" style="2" customWidth="1"/>
    <col min="3582" max="3587" width="0" style="2" hidden="1" customWidth="1"/>
    <col min="3588" max="3588" width="10.140625" style="2" bestFit="1" customWidth="1"/>
    <col min="3589" max="3827" width="9.140625" style="2"/>
    <col min="3828" max="3828" width="75.85546875" style="2" customWidth="1"/>
    <col min="3829" max="3830" width="7.7109375" style="2" customWidth="1"/>
    <col min="3831" max="3831" width="9.7109375" style="2" customWidth="1"/>
    <col min="3832" max="3832" width="7.7109375" style="2" customWidth="1"/>
    <col min="3833" max="3836" width="0" style="2" hidden="1" customWidth="1"/>
    <col min="3837" max="3837" width="14.28515625" style="2" customWidth="1"/>
    <col min="3838" max="3843" width="0" style="2" hidden="1" customWidth="1"/>
    <col min="3844" max="3844" width="10.140625" style="2" bestFit="1" customWidth="1"/>
    <col min="3845" max="4083" width="9.140625" style="2"/>
    <col min="4084" max="4084" width="75.85546875" style="2" customWidth="1"/>
    <col min="4085" max="4086" width="7.7109375" style="2" customWidth="1"/>
    <col min="4087" max="4087" width="9.7109375" style="2" customWidth="1"/>
    <col min="4088" max="4088" width="7.7109375" style="2" customWidth="1"/>
    <col min="4089" max="4092" width="0" style="2" hidden="1" customWidth="1"/>
    <col min="4093" max="4093" width="14.28515625" style="2" customWidth="1"/>
    <col min="4094" max="4099" width="0" style="2" hidden="1" customWidth="1"/>
    <col min="4100" max="4100" width="10.140625" style="2" bestFit="1" customWidth="1"/>
    <col min="4101" max="4339" width="9.140625" style="2"/>
    <col min="4340" max="4340" width="75.85546875" style="2" customWidth="1"/>
    <col min="4341" max="4342" width="7.7109375" style="2" customWidth="1"/>
    <col min="4343" max="4343" width="9.7109375" style="2" customWidth="1"/>
    <col min="4344" max="4344" width="7.7109375" style="2" customWidth="1"/>
    <col min="4345" max="4348" width="0" style="2" hidden="1" customWidth="1"/>
    <col min="4349" max="4349" width="14.28515625" style="2" customWidth="1"/>
    <col min="4350" max="4355" width="0" style="2" hidden="1" customWidth="1"/>
    <col min="4356" max="4356" width="10.140625" style="2" bestFit="1" customWidth="1"/>
    <col min="4357" max="4595" width="9.140625" style="2"/>
    <col min="4596" max="4596" width="75.85546875" style="2" customWidth="1"/>
    <col min="4597" max="4598" width="7.7109375" style="2" customWidth="1"/>
    <col min="4599" max="4599" width="9.7109375" style="2" customWidth="1"/>
    <col min="4600" max="4600" width="7.7109375" style="2" customWidth="1"/>
    <col min="4601" max="4604" width="0" style="2" hidden="1" customWidth="1"/>
    <col min="4605" max="4605" width="14.28515625" style="2" customWidth="1"/>
    <col min="4606" max="4611" width="0" style="2" hidden="1" customWidth="1"/>
    <col min="4612" max="4612" width="10.140625" style="2" bestFit="1" customWidth="1"/>
    <col min="4613" max="4851" width="9.140625" style="2"/>
    <col min="4852" max="4852" width="75.85546875" style="2" customWidth="1"/>
    <col min="4853" max="4854" width="7.7109375" style="2" customWidth="1"/>
    <col min="4855" max="4855" width="9.7109375" style="2" customWidth="1"/>
    <col min="4856" max="4856" width="7.7109375" style="2" customWidth="1"/>
    <col min="4857" max="4860" width="0" style="2" hidden="1" customWidth="1"/>
    <col min="4861" max="4861" width="14.28515625" style="2" customWidth="1"/>
    <col min="4862" max="4867" width="0" style="2" hidden="1" customWidth="1"/>
    <col min="4868" max="4868" width="10.140625" style="2" bestFit="1" customWidth="1"/>
    <col min="4869" max="5107" width="9.140625" style="2"/>
    <col min="5108" max="5108" width="75.85546875" style="2" customWidth="1"/>
    <col min="5109" max="5110" width="7.7109375" style="2" customWidth="1"/>
    <col min="5111" max="5111" width="9.7109375" style="2" customWidth="1"/>
    <col min="5112" max="5112" width="7.7109375" style="2" customWidth="1"/>
    <col min="5113" max="5116" width="0" style="2" hidden="1" customWidth="1"/>
    <col min="5117" max="5117" width="14.28515625" style="2" customWidth="1"/>
    <col min="5118" max="5123" width="0" style="2" hidden="1" customWidth="1"/>
    <col min="5124" max="5124" width="10.140625" style="2" bestFit="1" customWidth="1"/>
    <col min="5125" max="5363" width="9.140625" style="2"/>
    <col min="5364" max="5364" width="75.85546875" style="2" customWidth="1"/>
    <col min="5365" max="5366" width="7.7109375" style="2" customWidth="1"/>
    <col min="5367" max="5367" width="9.7109375" style="2" customWidth="1"/>
    <col min="5368" max="5368" width="7.7109375" style="2" customWidth="1"/>
    <col min="5369" max="5372" width="0" style="2" hidden="1" customWidth="1"/>
    <col min="5373" max="5373" width="14.28515625" style="2" customWidth="1"/>
    <col min="5374" max="5379" width="0" style="2" hidden="1" customWidth="1"/>
    <col min="5380" max="5380" width="10.140625" style="2" bestFit="1" customWidth="1"/>
    <col min="5381" max="5619" width="9.140625" style="2"/>
    <col min="5620" max="5620" width="75.85546875" style="2" customWidth="1"/>
    <col min="5621" max="5622" width="7.7109375" style="2" customWidth="1"/>
    <col min="5623" max="5623" width="9.7109375" style="2" customWidth="1"/>
    <col min="5624" max="5624" width="7.7109375" style="2" customWidth="1"/>
    <col min="5625" max="5628" width="0" style="2" hidden="1" customWidth="1"/>
    <col min="5629" max="5629" width="14.28515625" style="2" customWidth="1"/>
    <col min="5630" max="5635" width="0" style="2" hidden="1" customWidth="1"/>
    <col min="5636" max="5636" width="10.140625" style="2" bestFit="1" customWidth="1"/>
    <col min="5637" max="5875" width="9.140625" style="2"/>
    <col min="5876" max="5876" width="75.85546875" style="2" customWidth="1"/>
    <col min="5877" max="5878" width="7.7109375" style="2" customWidth="1"/>
    <col min="5879" max="5879" width="9.7109375" style="2" customWidth="1"/>
    <col min="5880" max="5880" width="7.7109375" style="2" customWidth="1"/>
    <col min="5881" max="5884" width="0" style="2" hidden="1" customWidth="1"/>
    <col min="5885" max="5885" width="14.28515625" style="2" customWidth="1"/>
    <col min="5886" max="5891" width="0" style="2" hidden="1" customWidth="1"/>
    <col min="5892" max="5892" width="10.140625" style="2" bestFit="1" customWidth="1"/>
    <col min="5893" max="6131" width="9.140625" style="2"/>
    <col min="6132" max="6132" width="75.85546875" style="2" customWidth="1"/>
    <col min="6133" max="6134" width="7.7109375" style="2" customWidth="1"/>
    <col min="6135" max="6135" width="9.7109375" style="2" customWidth="1"/>
    <col min="6136" max="6136" width="7.7109375" style="2" customWidth="1"/>
    <col min="6137" max="6140" width="0" style="2" hidden="1" customWidth="1"/>
    <col min="6141" max="6141" width="14.28515625" style="2" customWidth="1"/>
    <col min="6142" max="6147" width="0" style="2" hidden="1" customWidth="1"/>
    <col min="6148" max="6148" width="10.140625" style="2" bestFit="1" customWidth="1"/>
    <col min="6149" max="6387" width="9.140625" style="2"/>
    <col min="6388" max="6388" width="75.85546875" style="2" customWidth="1"/>
    <col min="6389" max="6390" width="7.7109375" style="2" customWidth="1"/>
    <col min="6391" max="6391" width="9.7109375" style="2" customWidth="1"/>
    <col min="6392" max="6392" width="7.7109375" style="2" customWidth="1"/>
    <col min="6393" max="6396" width="0" style="2" hidden="1" customWidth="1"/>
    <col min="6397" max="6397" width="14.28515625" style="2" customWidth="1"/>
    <col min="6398" max="6403" width="0" style="2" hidden="1" customWidth="1"/>
    <col min="6404" max="6404" width="10.140625" style="2" bestFit="1" customWidth="1"/>
    <col min="6405" max="6643" width="9.140625" style="2"/>
    <col min="6644" max="6644" width="75.85546875" style="2" customWidth="1"/>
    <col min="6645" max="6646" width="7.7109375" style="2" customWidth="1"/>
    <col min="6647" max="6647" width="9.7109375" style="2" customWidth="1"/>
    <col min="6648" max="6648" width="7.7109375" style="2" customWidth="1"/>
    <col min="6649" max="6652" width="0" style="2" hidden="1" customWidth="1"/>
    <col min="6653" max="6653" width="14.28515625" style="2" customWidth="1"/>
    <col min="6654" max="6659" width="0" style="2" hidden="1" customWidth="1"/>
    <col min="6660" max="6660" width="10.140625" style="2" bestFit="1" customWidth="1"/>
    <col min="6661" max="6899" width="9.140625" style="2"/>
    <col min="6900" max="6900" width="75.85546875" style="2" customWidth="1"/>
    <col min="6901" max="6902" width="7.7109375" style="2" customWidth="1"/>
    <col min="6903" max="6903" width="9.7109375" style="2" customWidth="1"/>
    <col min="6904" max="6904" width="7.7109375" style="2" customWidth="1"/>
    <col min="6905" max="6908" width="0" style="2" hidden="1" customWidth="1"/>
    <col min="6909" max="6909" width="14.28515625" style="2" customWidth="1"/>
    <col min="6910" max="6915" width="0" style="2" hidden="1" customWidth="1"/>
    <col min="6916" max="6916" width="10.140625" style="2" bestFit="1" customWidth="1"/>
    <col min="6917" max="7155" width="9.140625" style="2"/>
    <col min="7156" max="7156" width="75.85546875" style="2" customWidth="1"/>
    <col min="7157" max="7158" width="7.7109375" style="2" customWidth="1"/>
    <col min="7159" max="7159" width="9.7109375" style="2" customWidth="1"/>
    <col min="7160" max="7160" width="7.7109375" style="2" customWidth="1"/>
    <col min="7161" max="7164" width="0" style="2" hidden="1" customWidth="1"/>
    <col min="7165" max="7165" width="14.28515625" style="2" customWidth="1"/>
    <col min="7166" max="7171" width="0" style="2" hidden="1" customWidth="1"/>
    <col min="7172" max="7172" width="10.140625" style="2" bestFit="1" customWidth="1"/>
    <col min="7173" max="7411" width="9.140625" style="2"/>
    <col min="7412" max="7412" width="75.85546875" style="2" customWidth="1"/>
    <col min="7413" max="7414" width="7.7109375" style="2" customWidth="1"/>
    <col min="7415" max="7415" width="9.7109375" style="2" customWidth="1"/>
    <col min="7416" max="7416" width="7.7109375" style="2" customWidth="1"/>
    <col min="7417" max="7420" width="0" style="2" hidden="1" customWidth="1"/>
    <col min="7421" max="7421" width="14.28515625" style="2" customWidth="1"/>
    <col min="7422" max="7427" width="0" style="2" hidden="1" customWidth="1"/>
    <col min="7428" max="7428" width="10.140625" style="2" bestFit="1" customWidth="1"/>
    <col min="7429" max="7667" width="9.140625" style="2"/>
    <col min="7668" max="7668" width="75.85546875" style="2" customWidth="1"/>
    <col min="7669" max="7670" width="7.7109375" style="2" customWidth="1"/>
    <col min="7671" max="7671" width="9.7109375" style="2" customWidth="1"/>
    <col min="7672" max="7672" width="7.7109375" style="2" customWidth="1"/>
    <col min="7673" max="7676" width="0" style="2" hidden="1" customWidth="1"/>
    <col min="7677" max="7677" width="14.28515625" style="2" customWidth="1"/>
    <col min="7678" max="7683" width="0" style="2" hidden="1" customWidth="1"/>
    <col min="7684" max="7684" width="10.140625" style="2" bestFit="1" customWidth="1"/>
    <col min="7685" max="7923" width="9.140625" style="2"/>
    <col min="7924" max="7924" width="75.85546875" style="2" customWidth="1"/>
    <col min="7925" max="7926" width="7.7109375" style="2" customWidth="1"/>
    <col min="7927" max="7927" width="9.7109375" style="2" customWidth="1"/>
    <col min="7928" max="7928" width="7.7109375" style="2" customWidth="1"/>
    <col min="7929" max="7932" width="0" style="2" hidden="1" customWidth="1"/>
    <col min="7933" max="7933" width="14.28515625" style="2" customWidth="1"/>
    <col min="7934" max="7939" width="0" style="2" hidden="1" customWidth="1"/>
    <col min="7940" max="7940" width="10.140625" style="2" bestFit="1" customWidth="1"/>
    <col min="7941" max="8179" width="9.140625" style="2"/>
    <col min="8180" max="8180" width="75.85546875" style="2" customWidth="1"/>
    <col min="8181" max="8182" width="7.7109375" style="2" customWidth="1"/>
    <col min="8183" max="8183" width="9.7109375" style="2" customWidth="1"/>
    <col min="8184" max="8184" width="7.7109375" style="2" customWidth="1"/>
    <col min="8185" max="8188" width="0" style="2" hidden="1" customWidth="1"/>
    <col min="8189" max="8189" width="14.28515625" style="2" customWidth="1"/>
    <col min="8190" max="8195" width="0" style="2" hidden="1" customWidth="1"/>
    <col min="8196" max="8196" width="10.140625" style="2" bestFit="1" customWidth="1"/>
    <col min="8197" max="8435" width="9.140625" style="2"/>
    <col min="8436" max="8436" width="75.85546875" style="2" customWidth="1"/>
    <col min="8437" max="8438" width="7.7109375" style="2" customWidth="1"/>
    <col min="8439" max="8439" width="9.7109375" style="2" customWidth="1"/>
    <col min="8440" max="8440" width="7.7109375" style="2" customWidth="1"/>
    <col min="8441" max="8444" width="0" style="2" hidden="1" customWidth="1"/>
    <col min="8445" max="8445" width="14.28515625" style="2" customWidth="1"/>
    <col min="8446" max="8451" width="0" style="2" hidden="1" customWidth="1"/>
    <col min="8452" max="8452" width="10.140625" style="2" bestFit="1" customWidth="1"/>
    <col min="8453" max="8691" width="9.140625" style="2"/>
    <col min="8692" max="8692" width="75.85546875" style="2" customWidth="1"/>
    <col min="8693" max="8694" width="7.7109375" style="2" customWidth="1"/>
    <col min="8695" max="8695" width="9.7109375" style="2" customWidth="1"/>
    <col min="8696" max="8696" width="7.7109375" style="2" customWidth="1"/>
    <col min="8697" max="8700" width="0" style="2" hidden="1" customWidth="1"/>
    <col min="8701" max="8701" width="14.28515625" style="2" customWidth="1"/>
    <col min="8702" max="8707" width="0" style="2" hidden="1" customWidth="1"/>
    <col min="8708" max="8708" width="10.140625" style="2" bestFit="1" customWidth="1"/>
    <col min="8709" max="8947" width="9.140625" style="2"/>
    <col min="8948" max="8948" width="75.85546875" style="2" customWidth="1"/>
    <col min="8949" max="8950" width="7.7109375" style="2" customWidth="1"/>
    <col min="8951" max="8951" width="9.7109375" style="2" customWidth="1"/>
    <col min="8952" max="8952" width="7.7109375" style="2" customWidth="1"/>
    <col min="8953" max="8956" width="0" style="2" hidden="1" customWidth="1"/>
    <col min="8957" max="8957" width="14.28515625" style="2" customWidth="1"/>
    <col min="8958" max="8963" width="0" style="2" hidden="1" customWidth="1"/>
    <col min="8964" max="8964" width="10.140625" style="2" bestFit="1" customWidth="1"/>
    <col min="8965" max="9203" width="9.140625" style="2"/>
    <col min="9204" max="9204" width="75.85546875" style="2" customWidth="1"/>
    <col min="9205" max="9206" width="7.7109375" style="2" customWidth="1"/>
    <col min="9207" max="9207" width="9.7109375" style="2" customWidth="1"/>
    <col min="9208" max="9208" width="7.7109375" style="2" customWidth="1"/>
    <col min="9209" max="9212" width="0" style="2" hidden="1" customWidth="1"/>
    <col min="9213" max="9213" width="14.28515625" style="2" customWidth="1"/>
    <col min="9214" max="9219" width="0" style="2" hidden="1" customWidth="1"/>
    <col min="9220" max="9220" width="10.140625" style="2" bestFit="1" customWidth="1"/>
    <col min="9221" max="9459" width="9.140625" style="2"/>
    <col min="9460" max="9460" width="75.85546875" style="2" customWidth="1"/>
    <col min="9461" max="9462" width="7.7109375" style="2" customWidth="1"/>
    <col min="9463" max="9463" width="9.7109375" style="2" customWidth="1"/>
    <col min="9464" max="9464" width="7.7109375" style="2" customWidth="1"/>
    <col min="9465" max="9468" width="0" style="2" hidden="1" customWidth="1"/>
    <col min="9469" max="9469" width="14.28515625" style="2" customWidth="1"/>
    <col min="9470" max="9475" width="0" style="2" hidden="1" customWidth="1"/>
    <col min="9476" max="9476" width="10.140625" style="2" bestFit="1" customWidth="1"/>
    <col min="9477" max="9715" width="9.140625" style="2"/>
    <col min="9716" max="9716" width="75.85546875" style="2" customWidth="1"/>
    <col min="9717" max="9718" width="7.7109375" style="2" customWidth="1"/>
    <col min="9719" max="9719" width="9.7109375" style="2" customWidth="1"/>
    <col min="9720" max="9720" width="7.7109375" style="2" customWidth="1"/>
    <col min="9721" max="9724" width="0" style="2" hidden="1" customWidth="1"/>
    <col min="9725" max="9725" width="14.28515625" style="2" customWidth="1"/>
    <col min="9726" max="9731" width="0" style="2" hidden="1" customWidth="1"/>
    <col min="9732" max="9732" width="10.140625" style="2" bestFit="1" customWidth="1"/>
    <col min="9733" max="9971" width="9.140625" style="2"/>
    <col min="9972" max="9972" width="75.85546875" style="2" customWidth="1"/>
    <col min="9973" max="9974" width="7.7109375" style="2" customWidth="1"/>
    <col min="9975" max="9975" width="9.7109375" style="2" customWidth="1"/>
    <col min="9976" max="9976" width="7.7109375" style="2" customWidth="1"/>
    <col min="9977" max="9980" width="0" style="2" hidden="1" customWidth="1"/>
    <col min="9981" max="9981" width="14.28515625" style="2" customWidth="1"/>
    <col min="9982" max="9987" width="0" style="2" hidden="1" customWidth="1"/>
    <col min="9988" max="9988" width="10.140625" style="2" bestFit="1" customWidth="1"/>
    <col min="9989" max="10227" width="9.140625" style="2"/>
    <col min="10228" max="10228" width="75.85546875" style="2" customWidth="1"/>
    <col min="10229" max="10230" width="7.7109375" style="2" customWidth="1"/>
    <col min="10231" max="10231" width="9.7109375" style="2" customWidth="1"/>
    <col min="10232" max="10232" width="7.7109375" style="2" customWidth="1"/>
    <col min="10233" max="10236" width="0" style="2" hidden="1" customWidth="1"/>
    <col min="10237" max="10237" width="14.28515625" style="2" customWidth="1"/>
    <col min="10238" max="10243" width="0" style="2" hidden="1" customWidth="1"/>
    <col min="10244" max="10244" width="10.140625" style="2" bestFit="1" customWidth="1"/>
    <col min="10245" max="10483" width="9.140625" style="2"/>
    <col min="10484" max="10484" width="75.85546875" style="2" customWidth="1"/>
    <col min="10485" max="10486" width="7.7109375" style="2" customWidth="1"/>
    <col min="10487" max="10487" width="9.7109375" style="2" customWidth="1"/>
    <col min="10488" max="10488" width="7.7109375" style="2" customWidth="1"/>
    <col min="10489" max="10492" width="0" style="2" hidden="1" customWidth="1"/>
    <col min="10493" max="10493" width="14.28515625" style="2" customWidth="1"/>
    <col min="10494" max="10499" width="0" style="2" hidden="1" customWidth="1"/>
    <col min="10500" max="10500" width="10.140625" style="2" bestFit="1" customWidth="1"/>
    <col min="10501" max="10739" width="9.140625" style="2"/>
    <col min="10740" max="10740" width="75.85546875" style="2" customWidth="1"/>
    <col min="10741" max="10742" width="7.7109375" style="2" customWidth="1"/>
    <col min="10743" max="10743" width="9.7109375" style="2" customWidth="1"/>
    <col min="10744" max="10744" width="7.7109375" style="2" customWidth="1"/>
    <col min="10745" max="10748" width="0" style="2" hidden="1" customWidth="1"/>
    <col min="10749" max="10749" width="14.28515625" style="2" customWidth="1"/>
    <col min="10750" max="10755" width="0" style="2" hidden="1" customWidth="1"/>
    <col min="10756" max="10756" width="10.140625" style="2" bestFit="1" customWidth="1"/>
    <col min="10757" max="10995" width="9.140625" style="2"/>
    <col min="10996" max="10996" width="75.85546875" style="2" customWidth="1"/>
    <col min="10997" max="10998" width="7.7109375" style="2" customWidth="1"/>
    <col min="10999" max="10999" width="9.7109375" style="2" customWidth="1"/>
    <col min="11000" max="11000" width="7.7109375" style="2" customWidth="1"/>
    <col min="11001" max="11004" width="0" style="2" hidden="1" customWidth="1"/>
    <col min="11005" max="11005" width="14.28515625" style="2" customWidth="1"/>
    <col min="11006" max="11011" width="0" style="2" hidden="1" customWidth="1"/>
    <col min="11012" max="11012" width="10.140625" style="2" bestFit="1" customWidth="1"/>
    <col min="11013" max="11251" width="9.140625" style="2"/>
    <col min="11252" max="11252" width="75.85546875" style="2" customWidth="1"/>
    <col min="11253" max="11254" width="7.7109375" style="2" customWidth="1"/>
    <col min="11255" max="11255" width="9.7109375" style="2" customWidth="1"/>
    <col min="11256" max="11256" width="7.7109375" style="2" customWidth="1"/>
    <col min="11257" max="11260" width="0" style="2" hidden="1" customWidth="1"/>
    <col min="11261" max="11261" width="14.28515625" style="2" customWidth="1"/>
    <col min="11262" max="11267" width="0" style="2" hidden="1" customWidth="1"/>
    <col min="11268" max="11268" width="10.140625" style="2" bestFit="1" customWidth="1"/>
    <col min="11269" max="11507" width="9.140625" style="2"/>
    <col min="11508" max="11508" width="75.85546875" style="2" customWidth="1"/>
    <col min="11509" max="11510" width="7.7109375" style="2" customWidth="1"/>
    <col min="11511" max="11511" width="9.7109375" style="2" customWidth="1"/>
    <col min="11512" max="11512" width="7.7109375" style="2" customWidth="1"/>
    <col min="11513" max="11516" width="0" style="2" hidden="1" customWidth="1"/>
    <col min="11517" max="11517" width="14.28515625" style="2" customWidth="1"/>
    <col min="11518" max="11523" width="0" style="2" hidden="1" customWidth="1"/>
    <col min="11524" max="11524" width="10.140625" style="2" bestFit="1" customWidth="1"/>
    <col min="11525" max="11763" width="9.140625" style="2"/>
    <col min="11764" max="11764" width="75.85546875" style="2" customWidth="1"/>
    <col min="11765" max="11766" width="7.7109375" style="2" customWidth="1"/>
    <col min="11767" max="11767" width="9.7109375" style="2" customWidth="1"/>
    <col min="11768" max="11768" width="7.7109375" style="2" customWidth="1"/>
    <col min="11769" max="11772" width="0" style="2" hidden="1" customWidth="1"/>
    <col min="11773" max="11773" width="14.28515625" style="2" customWidth="1"/>
    <col min="11774" max="11779" width="0" style="2" hidden="1" customWidth="1"/>
    <col min="11780" max="11780" width="10.140625" style="2" bestFit="1" customWidth="1"/>
    <col min="11781" max="12019" width="9.140625" style="2"/>
    <col min="12020" max="12020" width="75.85546875" style="2" customWidth="1"/>
    <col min="12021" max="12022" width="7.7109375" style="2" customWidth="1"/>
    <col min="12023" max="12023" width="9.7109375" style="2" customWidth="1"/>
    <col min="12024" max="12024" width="7.7109375" style="2" customWidth="1"/>
    <col min="12025" max="12028" width="0" style="2" hidden="1" customWidth="1"/>
    <col min="12029" max="12029" width="14.28515625" style="2" customWidth="1"/>
    <col min="12030" max="12035" width="0" style="2" hidden="1" customWidth="1"/>
    <col min="12036" max="12036" width="10.140625" style="2" bestFit="1" customWidth="1"/>
    <col min="12037" max="12275" width="9.140625" style="2"/>
    <col min="12276" max="12276" width="75.85546875" style="2" customWidth="1"/>
    <col min="12277" max="12278" width="7.7109375" style="2" customWidth="1"/>
    <col min="12279" max="12279" width="9.7109375" style="2" customWidth="1"/>
    <col min="12280" max="12280" width="7.7109375" style="2" customWidth="1"/>
    <col min="12281" max="12284" width="0" style="2" hidden="1" customWidth="1"/>
    <col min="12285" max="12285" width="14.28515625" style="2" customWidth="1"/>
    <col min="12286" max="12291" width="0" style="2" hidden="1" customWidth="1"/>
    <col min="12292" max="12292" width="10.140625" style="2" bestFit="1" customWidth="1"/>
    <col min="12293" max="12531" width="9.140625" style="2"/>
    <col min="12532" max="12532" width="75.85546875" style="2" customWidth="1"/>
    <col min="12533" max="12534" width="7.7109375" style="2" customWidth="1"/>
    <col min="12535" max="12535" width="9.7109375" style="2" customWidth="1"/>
    <col min="12536" max="12536" width="7.7109375" style="2" customWidth="1"/>
    <col min="12537" max="12540" width="0" style="2" hidden="1" customWidth="1"/>
    <col min="12541" max="12541" width="14.28515625" style="2" customWidth="1"/>
    <col min="12542" max="12547" width="0" style="2" hidden="1" customWidth="1"/>
    <col min="12548" max="12548" width="10.140625" style="2" bestFit="1" customWidth="1"/>
    <col min="12549" max="12787" width="9.140625" style="2"/>
    <col min="12788" max="12788" width="75.85546875" style="2" customWidth="1"/>
    <col min="12789" max="12790" width="7.7109375" style="2" customWidth="1"/>
    <col min="12791" max="12791" width="9.7109375" style="2" customWidth="1"/>
    <col min="12792" max="12792" width="7.7109375" style="2" customWidth="1"/>
    <col min="12793" max="12796" width="0" style="2" hidden="1" customWidth="1"/>
    <col min="12797" max="12797" width="14.28515625" style="2" customWidth="1"/>
    <col min="12798" max="12803" width="0" style="2" hidden="1" customWidth="1"/>
    <col min="12804" max="12804" width="10.140625" style="2" bestFit="1" customWidth="1"/>
    <col min="12805" max="13043" width="9.140625" style="2"/>
    <col min="13044" max="13044" width="75.85546875" style="2" customWidth="1"/>
    <col min="13045" max="13046" width="7.7109375" style="2" customWidth="1"/>
    <col min="13047" max="13047" width="9.7109375" style="2" customWidth="1"/>
    <col min="13048" max="13048" width="7.7109375" style="2" customWidth="1"/>
    <col min="13049" max="13052" width="0" style="2" hidden="1" customWidth="1"/>
    <col min="13053" max="13053" width="14.28515625" style="2" customWidth="1"/>
    <col min="13054" max="13059" width="0" style="2" hidden="1" customWidth="1"/>
    <col min="13060" max="13060" width="10.140625" style="2" bestFit="1" customWidth="1"/>
    <col min="13061" max="13299" width="9.140625" style="2"/>
    <col min="13300" max="13300" width="75.85546875" style="2" customWidth="1"/>
    <col min="13301" max="13302" width="7.7109375" style="2" customWidth="1"/>
    <col min="13303" max="13303" width="9.7109375" style="2" customWidth="1"/>
    <col min="13304" max="13304" width="7.7109375" style="2" customWidth="1"/>
    <col min="13305" max="13308" width="0" style="2" hidden="1" customWidth="1"/>
    <col min="13309" max="13309" width="14.28515625" style="2" customWidth="1"/>
    <col min="13310" max="13315" width="0" style="2" hidden="1" customWidth="1"/>
    <col min="13316" max="13316" width="10.140625" style="2" bestFit="1" customWidth="1"/>
    <col min="13317" max="13555" width="9.140625" style="2"/>
    <col min="13556" max="13556" width="75.85546875" style="2" customWidth="1"/>
    <col min="13557" max="13558" width="7.7109375" style="2" customWidth="1"/>
    <col min="13559" max="13559" width="9.7109375" style="2" customWidth="1"/>
    <col min="13560" max="13560" width="7.7109375" style="2" customWidth="1"/>
    <col min="13561" max="13564" width="0" style="2" hidden="1" customWidth="1"/>
    <col min="13565" max="13565" width="14.28515625" style="2" customWidth="1"/>
    <col min="13566" max="13571" width="0" style="2" hidden="1" customWidth="1"/>
    <col min="13572" max="13572" width="10.140625" style="2" bestFit="1" customWidth="1"/>
    <col min="13573" max="13811" width="9.140625" style="2"/>
    <col min="13812" max="13812" width="75.85546875" style="2" customWidth="1"/>
    <col min="13813" max="13814" width="7.7109375" style="2" customWidth="1"/>
    <col min="13815" max="13815" width="9.7109375" style="2" customWidth="1"/>
    <col min="13816" max="13816" width="7.7109375" style="2" customWidth="1"/>
    <col min="13817" max="13820" width="0" style="2" hidden="1" customWidth="1"/>
    <col min="13821" max="13821" width="14.28515625" style="2" customWidth="1"/>
    <col min="13822" max="13827" width="0" style="2" hidden="1" customWidth="1"/>
    <col min="13828" max="13828" width="10.140625" style="2" bestFit="1" customWidth="1"/>
    <col min="13829" max="14067" width="9.140625" style="2"/>
    <col min="14068" max="14068" width="75.85546875" style="2" customWidth="1"/>
    <col min="14069" max="14070" width="7.7109375" style="2" customWidth="1"/>
    <col min="14071" max="14071" width="9.7109375" style="2" customWidth="1"/>
    <col min="14072" max="14072" width="7.7109375" style="2" customWidth="1"/>
    <col min="14073" max="14076" width="0" style="2" hidden="1" customWidth="1"/>
    <col min="14077" max="14077" width="14.28515625" style="2" customWidth="1"/>
    <col min="14078" max="14083" width="0" style="2" hidden="1" customWidth="1"/>
    <col min="14084" max="14084" width="10.140625" style="2" bestFit="1" customWidth="1"/>
    <col min="14085" max="14323" width="9.140625" style="2"/>
    <col min="14324" max="14324" width="75.85546875" style="2" customWidth="1"/>
    <col min="14325" max="14326" width="7.7109375" style="2" customWidth="1"/>
    <col min="14327" max="14327" width="9.7109375" style="2" customWidth="1"/>
    <col min="14328" max="14328" width="7.7109375" style="2" customWidth="1"/>
    <col min="14329" max="14332" width="0" style="2" hidden="1" customWidth="1"/>
    <col min="14333" max="14333" width="14.28515625" style="2" customWidth="1"/>
    <col min="14334" max="14339" width="0" style="2" hidden="1" customWidth="1"/>
    <col min="14340" max="14340" width="10.140625" style="2" bestFit="1" customWidth="1"/>
    <col min="14341" max="14579" width="9.140625" style="2"/>
    <col min="14580" max="14580" width="75.85546875" style="2" customWidth="1"/>
    <col min="14581" max="14582" width="7.7109375" style="2" customWidth="1"/>
    <col min="14583" max="14583" width="9.7109375" style="2" customWidth="1"/>
    <col min="14584" max="14584" width="7.7109375" style="2" customWidth="1"/>
    <col min="14585" max="14588" width="0" style="2" hidden="1" customWidth="1"/>
    <col min="14589" max="14589" width="14.28515625" style="2" customWidth="1"/>
    <col min="14590" max="14595" width="0" style="2" hidden="1" customWidth="1"/>
    <col min="14596" max="14596" width="10.140625" style="2" bestFit="1" customWidth="1"/>
    <col min="14597" max="14835" width="9.140625" style="2"/>
    <col min="14836" max="14836" width="75.85546875" style="2" customWidth="1"/>
    <col min="14837" max="14838" width="7.7109375" style="2" customWidth="1"/>
    <col min="14839" max="14839" width="9.7109375" style="2" customWidth="1"/>
    <col min="14840" max="14840" width="7.7109375" style="2" customWidth="1"/>
    <col min="14841" max="14844" width="0" style="2" hidden="1" customWidth="1"/>
    <col min="14845" max="14845" width="14.28515625" style="2" customWidth="1"/>
    <col min="14846" max="14851" width="0" style="2" hidden="1" customWidth="1"/>
    <col min="14852" max="14852" width="10.140625" style="2" bestFit="1" customWidth="1"/>
    <col min="14853" max="15091" width="9.140625" style="2"/>
    <col min="15092" max="15092" width="75.85546875" style="2" customWidth="1"/>
    <col min="15093" max="15094" width="7.7109375" style="2" customWidth="1"/>
    <col min="15095" max="15095" width="9.7109375" style="2" customWidth="1"/>
    <col min="15096" max="15096" width="7.7109375" style="2" customWidth="1"/>
    <col min="15097" max="15100" width="0" style="2" hidden="1" customWidth="1"/>
    <col min="15101" max="15101" width="14.28515625" style="2" customWidth="1"/>
    <col min="15102" max="15107" width="0" style="2" hidden="1" customWidth="1"/>
    <col min="15108" max="15108" width="10.140625" style="2" bestFit="1" customWidth="1"/>
    <col min="15109" max="15347" width="9.140625" style="2"/>
    <col min="15348" max="15348" width="75.85546875" style="2" customWidth="1"/>
    <col min="15349" max="15350" width="7.7109375" style="2" customWidth="1"/>
    <col min="15351" max="15351" width="9.7109375" style="2" customWidth="1"/>
    <col min="15352" max="15352" width="7.7109375" style="2" customWidth="1"/>
    <col min="15353" max="15356" width="0" style="2" hidden="1" customWidth="1"/>
    <col min="15357" max="15357" width="14.28515625" style="2" customWidth="1"/>
    <col min="15358" max="15363" width="0" style="2" hidden="1" customWidth="1"/>
    <col min="15364" max="15364" width="10.140625" style="2" bestFit="1" customWidth="1"/>
    <col min="15365" max="15603" width="9.140625" style="2"/>
    <col min="15604" max="15604" width="75.85546875" style="2" customWidth="1"/>
    <col min="15605" max="15606" width="7.7109375" style="2" customWidth="1"/>
    <col min="15607" max="15607" width="9.7109375" style="2" customWidth="1"/>
    <col min="15608" max="15608" width="7.7109375" style="2" customWidth="1"/>
    <col min="15609" max="15612" width="0" style="2" hidden="1" customWidth="1"/>
    <col min="15613" max="15613" width="14.28515625" style="2" customWidth="1"/>
    <col min="15614" max="15619" width="0" style="2" hidden="1" customWidth="1"/>
    <col min="15620" max="15620" width="10.140625" style="2" bestFit="1" customWidth="1"/>
    <col min="15621" max="15859" width="9.140625" style="2"/>
    <col min="15860" max="15860" width="75.85546875" style="2" customWidth="1"/>
    <col min="15861" max="15862" width="7.7109375" style="2" customWidth="1"/>
    <col min="15863" max="15863" width="9.7109375" style="2" customWidth="1"/>
    <col min="15864" max="15864" width="7.7109375" style="2" customWidth="1"/>
    <col min="15865" max="15868" width="0" style="2" hidden="1" customWidth="1"/>
    <col min="15869" max="15869" width="14.28515625" style="2" customWidth="1"/>
    <col min="15870" max="15875" width="0" style="2" hidden="1" customWidth="1"/>
    <col min="15876" max="15876" width="10.140625" style="2" bestFit="1" customWidth="1"/>
    <col min="15877" max="16115" width="9.140625" style="2"/>
    <col min="16116" max="16116" width="75.85546875" style="2" customWidth="1"/>
    <col min="16117" max="16118" width="7.7109375" style="2" customWidth="1"/>
    <col min="16119" max="16119" width="9.7109375" style="2" customWidth="1"/>
    <col min="16120" max="16120" width="7.7109375" style="2" customWidth="1"/>
    <col min="16121" max="16124" width="0" style="2" hidden="1" customWidth="1"/>
    <col min="16125" max="16125" width="14.28515625" style="2" customWidth="1"/>
    <col min="16126" max="16131" width="0" style="2" hidden="1" customWidth="1"/>
    <col min="16132" max="16132" width="10.140625" style="2" bestFit="1" customWidth="1"/>
    <col min="16133" max="16384" width="9.140625" style="2"/>
  </cols>
  <sheetData>
    <row r="1" spans="1:8" x14ac:dyDescent="0.3">
      <c r="G1" s="77" t="s">
        <v>482</v>
      </c>
    </row>
    <row r="2" spans="1:8" x14ac:dyDescent="0.3">
      <c r="G2" s="77" t="s">
        <v>332</v>
      </c>
    </row>
    <row r="3" spans="1:8" x14ac:dyDescent="0.3">
      <c r="G3" s="77" t="s">
        <v>533</v>
      </c>
    </row>
    <row r="5" spans="1:8" s="1" customFormat="1" x14ac:dyDescent="0.3">
      <c r="A5" s="215" t="s">
        <v>242</v>
      </c>
      <c r="B5" s="215"/>
      <c r="C5" s="215"/>
      <c r="D5" s="215"/>
      <c r="E5" s="215"/>
      <c r="F5" s="215"/>
      <c r="G5" s="215"/>
    </row>
    <row r="6" spans="1:8" s="1" customFormat="1" ht="36" customHeight="1" x14ac:dyDescent="0.3">
      <c r="A6" s="214" t="s">
        <v>647</v>
      </c>
      <c r="B6" s="214"/>
      <c r="C6" s="214"/>
      <c r="D6" s="214"/>
      <c r="E6" s="214"/>
      <c r="F6" s="214"/>
      <c r="G6" s="214"/>
    </row>
    <row r="7" spans="1:8" s="1" customFormat="1" x14ac:dyDescent="0.3">
      <c r="A7" s="40"/>
      <c r="B7" s="168"/>
      <c r="C7" s="168"/>
      <c r="D7" s="168"/>
      <c r="E7" s="168"/>
      <c r="F7" s="54"/>
      <c r="G7" s="66" t="s">
        <v>434</v>
      </c>
    </row>
    <row r="8" spans="1:8" ht="37.5" x14ac:dyDescent="0.25">
      <c r="A8" s="42" t="s">
        <v>0</v>
      </c>
      <c r="B8" s="43" t="s">
        <v>1</v>
      </c>
      <c r="C8" s="43" t="s">
        <v>2</v>
      </c>
      <c r="D8" s="43" t="s">
        <v>3</v>
      </c>
      <c r="E8" s="43" t="s">
        <v>4</v>
      </c>
      <c r="F8" s="138" t="s">
        <v>476</v>
      </c>
      <c r="G8" s="138" t="s">
        <v>529</v>
      </c>
    </row>
    <row r="9" spans="1:8" s="3" customFormat="1" ht="37.5" x14ac:dyDescent="0.25">
      <c r="A9" s="44" t="s">
        <v>590</v>
      </c>
      <c r="B9" s="45" t="s">
        <v>596</v>
      </c>
      <c r="C9" s="45" t="s">
        <v>5</v>
      </c>
      <c r="D9" s="45" t="s">
        <v>127</v>
      </c>
      <c r="E9" s="45" t="s">
        <v>6</v>
      </c>
      <c r="F9" s="89">
        <f>F10</f>
        <v>6988528</v>
      </c>
      <c r="G9" s="89">
        <f>G10</f>
        <v>6988528</v>
      </c>
      <c r="H9" s="139"/>
    </row>
    <row r="10" spans="1:8" outlineLevel="1" x14ac:dyDescent="0.25">
      <c r="A10" s="46" t="s">
        <v>7</v>
      </c>
      <c r="B10" s="47" t="s">
        <v>596</v>
      </c>
      <c r="C10" s="47" t="s">
        <v>8</v>
      </c>
      <c r="D10" s="47" t="s">
        <v>127</v>
      </c>
      <c r="E10" s="47" t="s">
        <v>6</v>
      </c>
      <c r="F10" s="85">
        <f t="shared" ref="F10:G10" si="0">F11+F20</f>
        <v>6988528</v>
      </c>
      <c r="G10" s="85">
        <f t="shared" si="0"/>
        <v>6988528</v>
      </c>
      <c r="H10" s="140"/>
    </row>
    <row r="11" spans="1:8" ht="37.5" outlineLevel="2" x14ac:dyDescent="0.25">
      <c r="A11" s="46" t="s">
        <v>9</v>
      </c>
      <c r="B11" s="47" t="s">
        <v>596</v>
      </c>
      <c r="C11" s="47" t="s">
        <v>10</v>
      </c>
      <c r="D11" s="47" t="s">
        <v>127</v>
      </c>
      <c r="E11" s="47" t="s">
        <v>6</v>
      </c>
      <c r="F11" s="85">
        <f t="shared" ref="F11:G12" si="1">F12</f>
        <v>6498213</v>
      </c>
      <c r="G11" s="85">
        <f t="shared" si="1"/>
        <v>6498213</v>
      </c>
      <c r="H11" s="140"/>
    </row>
    <row r="12" spans="1:8" ht="37.5" outlineLevel="4" x14ac:dyDescent="0.25">
      <c r="A12" s="46" t="s">
        <v>133</v>
      </c>
      <c r="B12" s="47" t="s">
        <v>596</v>
      </c>
      <c r="C12" s="47" t="s">
        <v>10</v>
      </c>
      <c r="D12" s="47" t="s">
        <v>128</v>
      </c>
      <c r="E12" s="47" t="s">
        <v>6</v>
      </c>
      <c r="F12" s="85">
        <f t="shared" si="1"/>
        <v>6498213</v>
      </c>
      <c r="G12" s="85">
        <f t="shared" si="1"/>
        <v>6498213</v>
      </c>
      <c r="H12" s="140"/>
    </row>
    <row r="13" spans="1:8" ht="37.5" outlineLevel="5" x14ac:dyDescent="0.25">
      <c r="A13" s="46" t="s">
        <v>591</v>
      </c>
      <c r="B13" s="47" t="s">
        <v>596</v>
      </c>
      <c r="C13" s="47" t="s">
        <v>10</v>
      </c>
      <c r="D13" s="47" t="s">
        <v>592</v>
      </c>
      <c r="E13" s="47" t="s">
        <v>6</v>
      </c>
      <c r="F13" s="85">
        <f t="shared" ref="F13:G13" si="2">F14+F16+F18</f>
        <v>6498213</v>
      </c>
      <c r="G13" s="85">
        <f t="shared" si="2"/>
        <v>6498213</v>
      </c>
      <c r="H13" s="140"/>
    </row>
    <row r="14" spans="1:8" ht="57.75" customHeight="1" outlineLevel="6" x14ac:dyDescent="0.25">
      <c r="A14" s="46" t="s">
        <v>11</v>
      </c>
      <c r="B14" s="47" t="s">
        <v>596</v>
      </c>
      <c r="C14" s="47" t="s">
        <v>10</v>
      </c>
      <c r="D14" s="47" t="s">
        <v>592</v>
      </c>
      <c r="E14" s="47" t="s">
        <v>12</v>
      </c>
      <c r="F14" s="85">
        <f t="shared" ref="F14:G14" si="3">F15</f>
        <v>6247213</v>
      </c>
      <c r="G14" s="85">
        <f t="shared" si="3"/>
        <v>6247213</v>
      </c>
      <c r="H14" s="140"/>
    </row>
    <row r="15" spans="1:8" ht="18.75" customHeight="1" outlineLevel="7" x14ac:dyDescent="0.25">
      <c r="A15" s="46" t="s">
        <v>13</v>
      </c>
      <c r="B15" s="47" t="s">
        <v>596</v>
      </c>
      <c r="C15" s="47" t="s">
        <v>10</v>
      </c>
      <c r="D15" s="47" t="s">
        <v>592</v>
      </c>
      <c r="E15" s="47" t="s">
        <v>14</v>
      </c>
      <c r="F15" s="86">
        <v>6247213</v>
      </c>
      <c r="G15" s="83">
        <v>6247213</v>
      </c>
      <c r="H15" s="140"/>
    </row>
    <row r="16" spans="1:8" ht="19.5" customHeight="1" outlineLevel="6" x14ac:dyDescent="0.25">
      <c r="A16" s="46" t="s">
        <v>15</v>
      </c>
      <c r="B16" s="47" t="s">
        <v>596</v>
      </c>
      <c r="C16" s="47" t="s">
        <v>10</v>
      </c>
      <c r="D16" s="47" t="s">
        <v>592</v>
      </c>
      <c r="E16" s="47" t="s">
        <v>16</v>
      </c>
      <c r="F16" s="85">
        <f t="shared" ref="F16:G16" si="4">F17</f>
        <v>250000</v>
      </c>
      <c r="G16" s="85">
        <f t="shared" si="4"/>
        <v>250000</v>
      </c>
      <c r="H16" s="140"/>
    </row>
    <row r="17" spans="1:8" ht="37.5" outlineLevel="7" x14ac:dyDescent="0.25">
      <c r="A17" s="46" t="s">
        <v>17</v>
      </c>
      <c r="B17" s="47" t="s">
        <v>596</v>
      </c>
      <c r="C17" s="47" t="s">
        <v>10</v>
      </c>
      <c r="D17" s="47" t="s">
        <v>592</v>
      </c>
      <c r="E17" s="47" t="s">
        <v>18</v>
      </c>
      <c r="F17" s="83">
        <v>250000</v>
      </c>
      <c r="G17" s="83">
        <v>250000</v>
      </c>
      <c r="H17" s="140"/>
    </row>
    <row r="18" spans="1:8" outlineLevel="6" x14ac:dyDescent="0.25">
      <c r="A18" s="46" t="s">
        <v>19</v>
      </c>
      <c r="B18" s="47" t="s">
        <v>596</v>
      </c>
      <c r="C18" s="47" t="s">
        <v>10</v>
      </c>
      <c r="D18" s="47" t="s">
        <v>592</v>
      </c>
      <c r="E18" s="47" t="s">
        <v>20</v>
      </c>
      <c r="F18" s="85">
        <f t="shared" ref="F18" si="5">F19</f>
        <v>1000</v>
      </c>
      <c r="G18" s="85">
        <f>G19</f>
        <v>1000</v>
      </c>
      <c r="H18" s="140"/>
    </row>
    <row r="19" spans="1:8" outlineLevel="7" x14ac:dyDescent="0.25">
      <c r="A19" s="46" t="s">
        <v>21</v>
      </c>
      <c r="B19" s="47" t="s">
        <v>596</v>
      </c>
      <c r="C19" s="47" t="s">
        <v>10</v>
      </c>
      <c r="D19" s="47" t="s">
        <v>592</v>
      </c>
      <c r="E19" s="47" t="s">
        <v>22</v>
      </c>
      <c r="F19" s="83">
        <v>1000</v>
      </c>
      <c r="G19" s="83">
        <v>1000</v>
      </c>
      <c r="H19" s="140"/>
    </row>
    <row r="20" spans="1:8" outlineLevel="2" x14ac:dyDescent="0.25">
      <c r="A20" s="46" t="s">
        <v>23</v>
      </c>
      <c r="B20" s="47" t="s">
        <v>596</v>
      </c>
      <c r="C20" s="47" t="s">
        <v>24</v>
      </c>
      <c r="D20" s="47" t="s">
        <v>127</v>
      </c>
      <c r="E20" s="47" t="s">
        <v>6</v>
      </c>
      <c r="F20" s="85">
        <f t="shared" ref="F20:G20" si="6">F21+F26</f>
        <v>490315</v>
      </c>
      <c r="G20" s="85">
        <f t="shared" si="6"/>
        <v>490315</v>
      </c>
      <c r="H20" s="140"/>
    </row>
    <row r="21" spans="1:8" ht="37.5" outlineLevel="3" x14ac:dyDescent="0.25">
      <c r="A21" s="79" t="s">
        <v>458</v>
      </c>
      <c r="B21" s="62" t="s">
        <v>596</v>
      </c>
      <c r="C21" s="62" t="s">
        <v>24</v>
      </c>
      <c r="D21" s="62" t="s">
        <v>129</v>
      </c>
      <c r="E21" s="62" t="s">
        <v>6</v>
      </c>
      <c r="F21" s="87">
        <f t="shared" ref="F21:G24" si="7">F22</f>
        <v>31000</v>
      </c>
      <c r="G21" s="87">
        <f t="shared" si="7"/>
        <v>31000</v>
      </c>
      <c r="H21" s="140"/>
    </row>
    <row r="22" spans="1:8" ht="37.5" outlineLevel="4" x14ac:dyDescent="0.25">
      <c r="A22" s="46" t="s">
        <v>334</v>
      </c>
      <c r="B22" s="47" t="s">
        <v>596</v>
      </c>
      <c r="C22" s="47" t="s">
        <v>24</v>
      </c>
      <c r="D22" s="47" t="s">
        <v>335</v>
      </c>
      <c r="E22" s="47" t="s">
        <v>6</v>
      </c>
      <c r="F22" s="85">
        <f t="shared" si="7"/>
        <v>31000</v>
      </c>
      <c r="G22" s="85">
        <f t="shared" si="7"/>
        <v>31000</v>
      </c>
      <c r="H22" s="140"/>
    </row>
    <row r="23" spans="1:8" outlineLevel="5" x14ac:dyDescent="0.25">
      <c r="A23" s="80" t="s">
        <v>343</v>
      </c>
      <c r="B23" s="47" t="s">
        <v>596</v>
      </c>
      <c r="C23" s="47" t="s">
        <v>24</v>
      </c>
      <c r="D23" s="47" t="s">
        <v>336</v>
      </c>
      <c r="E23" s="47" t="s">
        <v>6</v>
      </c>
      <c r="F23" s="85">
        <f t="shared" si="7"/>
        <v>31000</v>
      </c>
      <c r="G23" s="85">
        <f t="shared" si="7"/>
        <v>31000</v>
      </c>
      <c r="H23" s="140"/>
    </row>
    <row r="24" spans="1:8" ht="20.25" customHeight="1" outlineLevel="6" x14ac:dyDescent="0.25">
      <c r="A24" s="46" t="s">
        <v>15</v>
      </c>
      <c r="B24" s="47" t="s">
        <v>596</v>
      </c>
      <c r="C24" s="47" t="s">
        <v>24</v>
      </c>
      <c r="D24" s="47" t="s">
        <v>336</v>
      </c>
      <c r="E24" s="47" t="s">
        <v>16</v>
      </c>
      <c r="F24" s="85">
        <f t="shared" si="7"/>
        <v>31000</v>
      </c>
      <c r="G24" s="85">
        <f t="shared" si="7"/>
        <v>31000</v>
      </c>
      <c r="H24" s="140"/>
    </row>
    <row r="25" spans="1:8" ht="37.5" outlineLevel="7" x14ac:dyDescent="0.25">
      <c r="A25" s="46" t="s">
        <v>17</v>
      </c>
      <c r="B25" s="47" t="s">
        <v>596</v>
      </c>
      <c r="C25" s="47" t="s">
        <v>24</v>
      </c>
      <c r="D25" s="47" t="s">
        <v>336</v>
      </c>
      <c r="E25" s="47" t="s">
        <v>18</v>
      </c>
      <c r="F25" s="85">
        <v>31000</v>
      </c>
      <c r="G25" s="83">
        <v>31000</v>
      </c>
      <c r="H25" s="140"/>
    </row>
    <row r="26" spans="1:8" ht="41.25" customHeight="1" outlineLevel="5" x14ac:dyDescent="0.25">
      <c r="A26" s="73" t="s">
        <v>467</v>
      </c>
      <c r="B26" s="62" t="s">
        <v>596</v>
      </c>
      <c r="C26" s="47" t="s">
        <v>24</v>
      </c>
      <c r="D26" s="62" t="s">
        <v>337</v>
      </c>
      <c r="E26" s="62" t="s">
        <v>6</v>
      </c>
      <c r="F26" s="88">
        <f t="shared" ref="F26:G29" si="8">F27</f>
        <v>459315</v>
      </c>
      <c r="G26" s="88">
        <f t="shared" si="8"/>
        <v>459315</v>
      </c>
      <c r="H26" s="140"/>
    </row>
    <row r="27" spans="1:8" ht="37.5" outlineLevel="6" x14ac:dyDescent="0.25">
      <c r="A27" s="81" t="s">
        <v>251</v>
      </c>
      <c r="B27" s="47" t="s">
        <v>596</v>
      </c>
      <c r="C27" s="47" t="s">
        <v>24</v>
      </c>
      <c r="D27" s="47" t="s">
        <v>339</v>
      </c>
      <c r="E27" s="47" t="s">
        <v>6</v>
      </c>
      <c r="F27" s="83">
        <f t="shared" si="8"/>
        <v>459315</v>
      </c>
      <c r="G27" s="83">
        <f t="shared" si="8"/>
        <v>459315</v>
      </c>
      <c r="H27" s="140"/>
    </row>
    <row r="28" spans="1:8" ht="37.5" outlineLevel="7" x14ac:dyDescent="0.25">
      <c r="A28" s="46" t="s">
        <v>25</v>
      </c>
      <c r="B28" s="47" t="s">
        <v>596</v>
      </c>
      <c r="C28" s="47" t="s">
        <v>24</v>
      </c>
      <c r="D28" s="47" t="s">
        <v>351</v>
      </c>
      <c r="E28" s="47" t="s">
        <v>6</v>
      </c>
      <c r="F28" s="85">
        <f t="shared" si="8"/>
        <v>459315</v>
      </c>
      <c r="G28" s="85">
        <f t="shared" si="8"/>
        <v>459315</v>
      </c>
      <c r="H28" s="140"/>
    </row>
    <row r="29" spans="1:8" ht="18.75" customHeight="1" outlineLevel="7" x14ac:dyDescent="0.25">
      <c r="A29" s="46" t="s">
        <v>15</v>
      </c>
      <c r="B29" s="47" t="s">
        <v>596</v>
      </c>
      <c r="C29" s="47" t="s">
        <v>24</v>
      </c>
      <c r="D29" s="47" t="s">
        <v>351</v>
      </c>
      <c r="E29" s="47" t="s">
        <v>16</v>
      </c>
      <c r="F29" s="85">
        <f t="shared" si="8"/>
        <v>459315</v>
      </c>
      <c r="G29" s="85">
        <f t="shared" si="8"/>
        <v>459315</v>
      </c>
      <c r="H29" s="140"/>
    </row>
    <row r="30" spans="1:8" ht="37.5" outlineLevel="7" x14ac:dyDescent="0.25">
      <c r="A30" s="46" t="s">
        <v>17</v>
      </c>
      <c r="B30" s="47" t="s">
        <v>596</v>
      </c>
      <c r="C30" s="47" t="s">
        <v>24</v>
      </c>
      <c r="D30" s="47" t="s">
        <v>351</v>
      </c>
      <c r="E30" s="47" t="s">
        <v>18</v>
      </c>
      <c r="F30" s="83">
        <v>459315</v>
      </c>
      <c r="G30" s="85">
        <v>459315</v>
      </c>
      <c r="H30" s="140"/>
    </row>
    <row r="31" spans="1:8" ht="18.75" customHeight="1" outlineLevel="3" x14ac:dyDescent="0.25">
      <c r="A31" s="46" t="s">
        <v>27</v>
      </c>
      <c r="B31" s="45" t="s">
        <v>597</v>
      </c>
      <c r="C31" s="45" t="s">
        <v>5</v>
      </c>
      <c r="D31" s="45" t="s">
        <v>127</v>
      </c>
      <c r="E31" s="45" t="s">
        <v>6</v>
      </c>
      <c r="F31" s="89">
        <f>F32+F128+F135+F178+F245+F261+F272+F290+F340+F326+F146</f>
        <v>213026935.62999997</v>
      </c>
      <c r="G31" s="89">
        <f>G32+G128+G135+G178+G245+G261+G272+G290+G340+G326+G146</f>
        <v>218742796.22999999</v>
      </c>
      <c r="H31" s="140"/>
    </row>
    <row r="32" spans="1:8" outlineLevel="5" x14ac:dyDescent="0.25">
      <c r="A32" s="79" t="s">
        <v>7</v>
      </c>
      <c r="B32" s="62" t="s">
        <v>597</v>
      </c>
      <c r="C32" s="62" t="s">
        <v>8</v>
      </c>
      <c r="D32" s="62" t="s">
        <v>127</v>
      </c>
      <c r="E32" s="62" t="s">
        <v>6</v>
      </c>
      <c r="F32" s="87">
        <f>F33+F38+F45+F51+F56</f>
        <v>87363770.599999994</v>
      </c>
      <c r="G32" s="87">
        <f>G33+G38+G45+G51+G56</f>
        <v>87307302.219999999</v>
      </c>
      <c r="H32" s="140"/>
    </row>
    <row r="33" spans="1:8" ht="37.5" outlineLevel="6" x14ac:dyDescent="0.25">
      <c r="A33" s="46" t="s">
        <v>29</v>
      </c>
      <c r="B33" s="47" t="s">
        <v>597</v>
      </c>
      <c r="C33" s="47" t="s">
        <v>30</v>
      </c>
      <c r="D33" s="47" t="s">
        <v>127</v>
      </c>
      <c r="E33" s="47" t="s">
        <v>6</v>
      </c>
      <c r="F33" s="85">
        <f t="shared" ref="F33:G36" si="9">F34</f>
        <v>2463500</v>
      </c>
      <c r="G33" s="85">
        <f t="shared" si="9"/>
        <v>2463500</v>
      </c>
      <c r="H33" s="140"/>
    </row>
    <row r="34" spans="1:8" ht="37.5" outlineLevel="7" x14ac:dyDescent="0.25">
      <c r="A34" s="46" t="s">
        <v>133</v>
      </c>
      <c r="B34" s="47" t="s">
        <v>597</v>
      </c>
      <c r="C34" s="47" t="s">
        <v>30</v>
      </c>
      <c r="D34" s="47" t="s">
        <v>128</v>
      </c>
      <c r="E34" s="47" t="s">
        <v>6</v>
      </c>
      <c r="F34" s="85">
        <f t="shared" si="9"/>
        <v>2463500</v>
      </c>
      <c r="G34" s="85">
        <f t="shared" si="9"/>
        <v>2463500</v>
      </c>
      <c r="H34" s="140"/>
    </row>
    <row r="35" spans="1:8" outlineLevel="2" x14ac:dyDescent="0.25">
      <c r="A35" s="46" t="s">
        <v>593</v>
      </c>
      <c r="B35" s="47" t="s">
        <v>597</v>
      </c>
      <c r="C35" s="47" t="s">
        <v>30</v>
      </c>
      <c r="D35" s="47" t="s">
        <v>594</v>
      </c>
      <c r="E35" s="47" t="s">
        <v>6</v>
      </c>
      <c r="F35" s="85">
        <f t="shared" si="9"/>
        <v>2463500</v>
      </c>
      <c r="G35" s="85">
        <f t="shared" si="9"/>
        <v>2463500</v>
      </c>
      <c r="H35" s="140"/>
    </row>
    <row r="36" spans="1:8" ht="56.25" customHeight="1" outlineLevel="3" x14ac:dyDescent="0.25">
      <c r="A36" s="46" t="s">
        <v>11</v>
      </c>
      <c r="B36" s="47" t="s">
        <v>597</v>
      </c>
      <c r="C36" s="47" t="s">
        <v>30</v>
      </c>
      <c r="D36" s="47" t="s">
        <v>594</v>
      </c>
      <c r="E36" s="47" t="s">
        <v>12</v>
      </c>
      <c r="F36" s="85">
        <f t="shared" si="9"/>
        <v>2463500</v>
      </c>
      <c r="G36" s="85">
        <f t="shared" si="9"/>
        <v>2463500</v>
      </c>
      <c r="H36" s="140"/>
    </row>
    <row r="37" spans="1:8" ht="19.5" customHeight="1" outlineLevel="5" x14ac:dyDescent="0.25">
      <c r="A37" s="46" t="s">
        <v>13</v>
      </c>
      <c r="B37" s="47" t="s">
        <v>597</v>
      </c>
      <c r="C37" s="47" t="s">
        <v>30</v>
      </c>
      <c r="D37" s="47" t="s">
        <v>594</v>
      </c>
      <c r="E37" s="47" t="s">
        <v>14</v>
      </c>
      <c r="F37" s="85">
        <v>2463500</v>
      </c>
      <c r="G37" s="85">
        <v>2463500</v>
      </c>
      <c r="H37" s="140"/>
    </row>
    <row r="38" spans="1:8" ht="56.25" outlineLevel="6" x14ac:dyDescent="0.25">
      <c r="A38" s="46" t="s">
        <v>31</v>
      </c>
      <c r="B38" s="47" t="s">
        <v>597</v>
      </c>
      <c r="C38" s="47" t="s">
        <v>32</v>
      </c>
      <c r="D38" s="47" t="s">
        <v>127</v>
      </c>
      <c r="E38" s="47" t="s">
        <v>6</v>
      </c>
      <c r="F38" s="85">
        <f t="shared" ref="F38:G39" si="10">F39</f>
        <v>20575252</v>
      </c>
      <c r="G38" s="85">
        <f t="shared" si="10"/>
        <v>20575252</v>
      </c>
      <c r="H38" s="140"/>
    </row>
    <row r="39" spans="1:8" ht="37.5" outlineLevel="7" x14ac:dyDescent="0.25">
      <c r="A39" s="46" t="s">
        <v>133</v>
      </c>
      <c r="B39" s="47" t="s">
        <v>597</v>
      </c>
      <c r="C39" s="47" t="s">
        <v>32</v>
      </c>
      <c r="D39" s="47" t="s">
        <v>128</v>
      </c>
      <c r="E39" s="47" t="s">
        <v>6</v>
      </c>
      <c r="F39" s="85">
        <f t="shared" si="10"/>
        <v>20575252</v>
      </c>
      <c r="G39" s="85">
        <f t="shared" si="10"/>
        <v>20575252</v>
      </c>
      <c r="H39" s="140"/>
    </row>
    <row r="40" spans="1:8" ht="37.5" outlineLevel="6" x14ac:dyDescent="0.25">
      <c r="A40" s="46" t="s">
        <v>591</v>
      </c>
      <c r="B40" s="47" t="s">
        <v>597</v>
      </c>
      <c r="C40" s="47" t="s">
        <v>32</v>
      </c>
      <c r="D40" s="47" t="s">
        <v>592</v>
      </c>
      <c r="E40" s="47" t="s">
        <v>6</v>
      </c>
      <c r="F40" s="85">
        <f t="shared" ref="F40:G40" si="11">F41+F43</f>
        <v>20575252</v>
      </c>
      <c r="G40" s="85">
        <f t="shared" si="11"/>
        <v>20575252</v>
      </c>
      <c r="H40" s="140"/>
    </row>
    <row r="41" spans="1:8" ht="56.25" customHeight="1" outlineLevel="7" x14ac:dyDescent="0.25">
      <c r="A41" s="46" t="s">
        <v>11</v>
      </c>
      <c r="B41" s="47" t="s">
        <v>597</v>
      </c>
      <c r="C41" s="47" t="s">
        <v>32</v>
      </c>
      <c r="D41" s="47" t="s">
        <v>592</v>
      </c>
      <c r="E41" s="47" t="s">
        <v>12</v>
      </c>
      <c r="F41" s="85">
        <f t="shared" ref="F41:G41" si="12">F42</f>
        <v>20483252</v>
      </c>
      <c r="G41" s="85">
        <f t="shared" si="12"/>
        <v>20483252</v>
      </c>
      <c r="H41" s="140"/>
    </row>
    <row r="42" spans="1:8" ht="19.5" customHeight="1" outlineLevel="7" x14ac:dyDescent="0.25">
      <c r="A42" s="46" t="s">
        <v>13</v>
      </c>
      <c r="B42" s="47" t="s">
        <v>597</v>
      </c>
      <c r="C42" s="47" t="s">
        <v>32</v>
      </c>
      <c r="D42" s="47" t="s">
        <v>592</v>
      </c>
      <c r="E42" s="47" t="s">
        <v>14</v>
      </c>
      <c r="F42" s="85">
        <v>20483252</v>
      </c>
      <c r="G42" s="92">
        <v>20483252</v>
      </c>
      <c r="H42" s="140"/>
    </row>
    <row r="43" spans="1:8" ht="19.5" customHeight="1" outlineLevel="7" x14ac:dyDescent="0.25">
      <c r="A43" s="46" t="s">
        <v>15</v>
      </c>
      <c r="B43" s="47" t="s">
        <v>597</v>
      </c>
      <c r="C43" s="47" t="s">
        <v>32</v>
      </c>
      <c r="D43" s="47" t="s">
        <v>592</v>
      </c>
      <c r="E43" s="47" t="s">
        <v>16</v>
      </c>
      <c r="F43" s="85">
        <f t="shared" ref="F43:G43" si="13">F44</f>
        <v>92000</v>
      </c>
      <c r="G43" s="85">
        <f t="shared" si="13"/>
        <v>92000</v>
      </c>
      <c r="H43" s="140"/>
    </row>
    <row r="44" spans="1:8" ht="37.5" outlineLevel="7" x14ac:dyDescent="0.25">
      <c r="A44" s="46" t="s">
        <v>17</v>
      </c>
      <c r="B44" s="47" t="s">
        <v>597</v>
      </c>
      <c r="C44" s="47" t="s">
        <v>32</v>
      </c>
      <c r="D44" s="47" t="s">
        <v>592</v>
      </c>
      <c r="E44" s="47" t="s">
        <v>18</v>
      </c>
      <c r="F44" s="85">
        <v>92000</v>
      </c>
      <c r="G44" s="92">
        <v>92000</v>
      </c>
      <c r="H44" s="140"/>
    </row>
    <row r="45" spans="1:8" outlineLevel="7" x14ac:dyDescent="0.25">
      <c r="A45" s="46" t="s">
        <v>263</v>
      </c>
      <c r="B45" s="47" t="s">
        <v>597</v>
      </c>
      <c r="C45" s="47" t="s">
        <v>264</v>
      </c>
      <c r="D45" s="47" t="s">
        <v>127</v>
      </c>
      <c r="E45" s="47" t="s">
        <v>6</v>
      </c>
      <c r="F45" s="83">
        <f t="shared" ref="F45:G45" si="14">F46</f>
        <v>214169.4</v>
      </c>
      <c r="G45" s="83">
        <f t="shared" si="14"/>
        <v>13368.02</v>
      </c>
      <c r="H45" s="140"/>
    </row>
    <row r="46" spans="1:8" ht="37.5" outlineLevel="7" x14ac:dyDescent="0.25">
      <c r="A46" s="46" t="s">
        <v>133</v>
      </c>
      <c r="B46" s="47" t="s">
        <v>597</v>
      </c>
      <c r="C46" s="47" t="s">
        <v>264</v>
      </c>
      <c r="D46" s="47" t="s">
        <v>128</v>
      </c>
      <c r="E46" s="47" t="s">
        <v>6</v>
      </c>
      <c r="F46" s="83">
        <f t="shared" ref="F46:G46" si="15">F48</f>
        <v>214169.4</v>
      </c>
      <c r="G46" s="83">
        <f t="shared" si="15"/>
        <v>13368.02</v>
      </c>
      <c r="H46" s="140"/>
    </row>
    <row r="47" spans="1:8" outlineLevel="7" x14ac:dyDescent="0.25">
      <c r="A47" s="46" t="s">
        <v>293</v>
      </c>
      <c r="B47" s="47" t="s">
        <v>597</v>
      </c>
      <c r="C47" s="47" t="s">
        <v>264</v>
      </c>
      <c r="D47" s="47" t="s">
        <v>292</v>
      </c>
      <c r="E47" s="47" t="s">
        <v>6</v>
      </c>
      <c r="F47" s="83">
        <f t="shared" ref="F47:G49" si="16">F48</f>
        <v>214169.4</v>
      </c>
      <c r="G47" s="83">
        <f t="shared" si="16"/>
        <v>13368.02</v>
      </c>
      <c r="H47" s="140"/>
    </row>
    <row r="48" spans="1:8" ht="93.75" outlineLevel="2" x14ac:dyDescent="0.25">
      <c r="A48" s="46" t="s">
        <v>443</v>
      </c>
      <c r="B48" s="47" t="s">
        <v>597</v>
      </c>
      <c r="C48" s="47" t="s">
        <v>264</v>
      </c>
      <c r="D48" s="47" t="s">
        <v>301</v>
      </c>
      <c r="E48" s="47" t="s">
        <v>6</v>
      </c>
      <c r="F48" s="83">
        <f t="shared" si="16"/>
        <v>214169.4</v>
      </c>
      <c r="G48" s="83">
        <f t="shared" si="16"/>
        <v>13368.02</v>
      </c>
      <c r="H48" s="140"/>
    </row>
    <row r="49" spans="1:8" ht="20.25" customHeight="1" outlineLevel="4" x14ac:dyDescent="0.25">
      <c r="A49" s="46" t="s">
        <v>15</v>
      </c>
      <c r="B49" s="47" t="s">
        <v>597</v>
      </c>
      <c r="C49" s="47" t="s">
        <v>264</v>
      </c>
      <c r="D49" s="47" t="s">
        <v>301</v>
      </c>
      <c r="E49" s="47" t="s">
        <v>16</v>
      </c>
      <c r="F49" s="83">
        <f t="shared" si="16"/>
        <v>214169.4</v>
      </c>
      <c r="G49" s="83">
        <f t="shared" si="16"/>
        <v>13368.02</v>
      </c>
      <c r="H49" s="140"/>
    </row>
    <row r="50" spans="1:8" ht="37.5" outlineLevel="5" x14ac:dyDescent="0.25">
      <c r="A50" s="46" t="s">
        <v>17</v>
      </c>
      <c r="B50" s="47" t="s">
        <v>597</v>
      </c>
      <c r="C50" s="47" t="s">
        <v>264</v>
      </c>
      <c r="D50" s="47" t="s">
        <v>301</v>
      </c>
      <c r="E50" s="47" t="s">
        <v>18</v>
      </c>
      <c r="F50" s="85">
        <v>214169.4</v>
      </c>
      <c r="G50" s="85">
        <v>13368.02</v>
      </c>
      <c r="H50" s="140"/>
    </row>
    <row r="51" spans="1:8" ht="37.5" outlineLevel="6" x14ac:dyDescent="0.25">
      <c r="A51" s="46" t="s">
        <v>9</v>
      </c>
      <c r="B51" s="47" t="s">
        <v>597</v>
      </c>
      <c r="C51" s="47" t="s">
        <v>10</v>
      </c>
      <c r="D51" s="47" t="s">
        <v>127</v>
      </c>
      <c r="E51" s="47" t="s">
        <v>6</v>
      </c>
      <c r="F51" s="85">
        <f t="shared" ref="F51:G54" si="17">F52</f>
        <v>710242</v>
      </c>
      <c r="G51" s="85">
        <f t="shared" si="17"/>
        <v>710242</v>
      </c>
      <c r="H51" s="140"/>
    </row>
    <row r="52" spans="1:8" ht="37.5" outlineLevel="7" x14ac:dyDescent="0.25">
      <c r="A52" s="46" t="s">
        <v>133</v>
      </c>
      <c r="B52" s="47" t="s">
        <v>597</v>
      </c>
      <c r="C52" s="47" t="s">
        <v>10</v>
      </c>
      <c r="D52" s="47" t="s">
        <v>128</v>
      </c>
      <c r="E52" s="47" t="s">
        <v>6</v>
      </c>
      <c r="F52" s="85">
        <f t="shared" si="17"/>
        <v>710242</v>
      </c>
      <c r="G52" s="85">
        <f t="shared" si="17"/>
        <v>710242</v>
      </c>
      <c r="H52" s="140"/>
    </row>
    <row r="53" spans="1:8" ht="20.25" customHeight="1" outlineLevel="2" x14ac:dyDescent="0.25">
      <c r="A53" s="46" t="s">
        <v>595</v>
      </c>
      <c r="B53" s="47" t="s">
        <v>597</v>
      </c>
      <c r="C53" s="47" t="s">
        <v>10</v>
      </c>
      <c r="D53" s="47" t="s">
        <v>638</v>
      </c>
      <c r="E53" s="47" t="s">
        <v>6</v>
      </c>
      <c r="F53" s="85">
        <f t="shared" si="17"/>
        <v>710242</v>
      </c>
      <c r="G53" s="85">
        <f t="shared" si="17"/>
        <v>710242</v>
      </c>
      <c r="H53" s="140"/>
    </row>
    <row r="54" spans="1:8" ht="56.25" customHeight="1" outlineLevel="3" x14ac:dyDescent="0.25">
      <c r="A54" s="46" t="s">
        <v>11</v>
      </c>
      <c r="B54" s="47" t="s">
        <v>597</v>
      </c>
      <c r="C54" s="47" t="s">
        <v>10</v>
      </c>
      <c r="D54" s="47" t="s">
        <v>638</v>
      </c>
      <c r="E54" s="47" t="s">
        <v>12</v>
      </c>
      <c r="F54" s="85">
        <f t="shared" si="17"/>
        <v>710242</v>
      </c>
      <c r="G54" s="85">
        <f t="shared" si="17"/>
        <v>710242</v>
      </c>
      <c r="H54" s="140"/>
    </row>
    <row r="55" spans="1:8" ht="19.5" customHeight="1" outlineLevel="4" x14ac:dyDescent="0.25">
      <c r="A55" s="46" t="s">
        <v>13</v>
      </c>
      <c r="B55" s="47" t="s">
        <v>597</v>
      </c>
      <c r="C55" s="47" t="s">
        <v>10</v>
      </c>
      <c r="D55" s="47" t="s">
        <v>638</v>
      </c>
      <c r="E55" s="47" t="s">
        <v>14</v>
      </c>
      <c r="F55" s="85">
        <v>710242</v>
      </c>
      <c r="G55" s="85">
        <v>710242</v>
      </c>
      <c r="H55" s="140"/>
    </row>
    <row r="56" spans="1:8" outlineLevel="7" x14ac:dyDescent="0.25">
      <c r="A56" s="46" t="s">
        <v>23</v>
      </c>
      <c r="B56" s="47" t="s">
        <v>597</v>
      </c>
      <c r="C56" s="47" t="s">
        <v>24</v>
      </c>
      <c r="D56" s="47" t="s">
        <v>127</v>
      </c>
      <c r="E56" s="47" t="s">
        <v>6</v>
      </c>
      <c r="F56" s="85">
        <f>F57+F73+F86+F78+F93</f>
        <v>63400607.200000003</v>
      </c>
      <c r="G56" s="85">
        <f>G57+G73+G86+G78+G93</f>
        <v>63544940.200000003</v>
      </c>
      <c r="H56" s="140"/>
    </row>
    <row r="57" spans="1:8" ht="37.5" outlineLevel="5" x14ac:dyDescent="0.25">
      <c r="A57" s="79" t="s">
        <v>403</v>
      </c>
      <c r="B57" s="62" t="s">
        <v>597</v>
      </c>
      <c r="C57" s="62" t="s">
        <v>24</v>
      </c>
      <c r="D57" s="62" t="s">
        <v>129</v>
      </c>
      <c r="E57" s="62" t="s">
        <v>6</v>
      </c>
      <c r="F57" s="87">
        <f>F58+F65</f>
        <v>18411025</v>
      </c>
      <c r="G57" s="87">
        <f>G58+G65</f>
        <v>18411025</v>
      </c>
      <c r="H57" s="140"/>
    </row>
    <row r="58" spans="1:8" ht="37.5" outlineLevel="6" x14ac:dyDescent="0.25">
      <c r="A58" s="46" t="s">
        <v>215</v>
      </c>
      <c r="B58" s="47" t="s">
        <v>597</v>
      </c>
      <c r="C58" s="47" t="s">
        <v>24</v>
      </c>
      <c r="D58" s="47" t="s">
        <v>335</v>
      </c>
      <c r="E58" s="47" t="s">
        <v>6</v>
      </c>
      <c r="F58" s="83">
        <f t="shared" ref="F58:G58" si="18">F59+F62</f>
        <v>262385</v>
      </c>
      <c r="G58" s="83">
        <f t="shared" si="18"/>
        <v>262385</v>
      </c>
      <c r="H58" s="140"/>
    </row>
    <row r="59" spans="1:8" outlineLevel="7" x14ac:dyDescent="0.25">
      <c r="A59" s="46" t="s">
        <v>343</v>
      </c>
      <c r="B59" s="47" t="s">
        <v>597</v>
      </c>
      <c r="C59" s="47" t="s">
        <v>24</v>
      </c>
      <c r="D59" s="47" t="s">
        <v>336</v>
      </c>
      <c r="E59" s="47" t="s">
        <v>6</v>
      </c>
      <c r="F59" s="83">
        <f t="shared" ref="F59:G60" si="19">F60</f>
        <v>212385</v>
      </c>
      <c r="G59" s="83">
        <f t="shared" si="19"/>
        <v>212385</v>
      </c>
      <c r="H59" s="140"/>
    </row>
    <row r="60" spans="1:8" ht="18.75" customHeight="1" outlineLevel="6" x14ac:dyDescent="0.25">
      <c r="A60" s="46" t="s">
        <v>15</v>
      </c>
      <c r="B60" s="47" t="s">
        <v>597</v>
      </c>
      <c r="C60" s="47" t="s">
        <v>24</v>
      </c>
      <c r="D60" s="47" t="s">
        <v>336</v>
      </c>
      <c r="E60" s="47" t="s">
        <v>16</v>
      </c>
      <c r="F60" s="85">
        <f t="shared" si="19"/>
        <v>212385</v>
      </c>
      <c r="G60" s="85">
        <f t="shared" si="19"/>
        <v>212385</v>
      </c>
      <c r="H60" s="140"/>
    </row>
    <row r="61" spans="1:8" ht="37.5" outlineLevel="7" x14ac:dyDescent="0.25">
      <c r="A61" s="46" t="s">
        <v>17</v>
      </c>
      <c r="B61" s="47" t="s">
        <v>597</v>
      </c>
      <c r="C61" s="47" t="s">
        <v>24</v>
      </c>
      <c r="D61" s="47" t="s">
        <v>336</v>
      </c>
      <c r="E61" s="47" t="s">
        <v>18</v>
      </c>
      <c r="F61" s="85">
        <v>212385</v>
      </c>
      <c r="G61" s="83">
        <v>212385</v>
      </c>
      <c r="H61" s="140"/>
    </row>
    <row r="62" spans="1:8" outlineLevel="6" x14ac:dyDescent="0.25">
      <c r="A62" s="46" t="s">
        <v>344</v>
      </c>
      <c r="B62" s="47" t="s">
        <v>597</v>
      </c>
      <c r="C62" s="47" t="s">
        <v>24</v>
      </c>
      <c r="D62" s="47" t="s">
        <v>345</v>
      </c>
      <c r="E62" s="47" t="s">
        <v>6</v>
      </c>
      <c r="F62" s="83">
        <f t="shared" ref="F62:G63" si="20">F63</f>
        <v>50000</v>
      </c>
      <c r="G62" s="83">
        <f t="shared" si="20"/>
        <v>50000</v>
      </c>
      <c r="H62" s="140"/>
    </row>
    <row r="63" spans="1:8" ht="18.75" customHeight="1" outlineLevel="7" x14ac:dyDescent="0.25">
      <c r="A63" s="46" t="s">
        <v>15</v>
      </c>
      <c r="B63" s="47" t="s">
        <v>597</v>
      </c>
      <c r="C63" s="47" t="s">
        <v>24</v>
      </c>
      <c r="D63" s="47" t="s">
        <v>345</v>
      </c>
      <c r="E63" s="47" t="s">
        <v>16</v>
      </c>
      <c r="F63" s="85">
        <f t="shared" si="20"/>
        <v>50000</v>
      </c>
      <c r="G63" s="85">
        <f t="shared" si="20"/>
        <v>50000</v>
      </c>
      <c r="H63" s="140"/>
    </row>
    <row r="64" spans="1:8" ht="37.5" outlineLevel="3" x14ac:dyDescent="0.25">
      <c r="A64" s="46" t="s">
        <v>17</v>
      </c>
      <c r="B64" s="47" t="s">
        <v>597</v>
      </c>
      <c r="C64" s="47" t="s">
        <v>24</v>
      </c>
      <c r="D64" s="47" t="s">
        <v>345</v>
      </c>
      <c r="E64" s="47" t="s">
        <v>18</v>
      </c>
      <c r="F64" s="85">
        <v>50000</v>
      </c>
      <c r="G64" s="85">
        <v>50000</v>
      </c>
      <c r="H64" s="140"/>
    </row>
    <row r="65" spans="1:8" ht="37.5" outlineLevel="5" x14ac:dyDescent="0.25">
      <c r="A65" s="46" t="s">
        <v>217</v>
      </c>
      <c r="B65" s="47" t="s">
        <v>597</v>
      </c>
      <c r="C65" s="47" t="s">
        <v>24</v>
      </c>
      <c r="D65" s="47" t="s">
        <v>233</v>
      </c>
      <c r="E65" s="47" t="s">
        <v>6</v>
      </c>
      <c r="F65" s="83">
        <f t="shared" ref="F65:G65" si="21">F66</f>
        <v>18148640</v>
      </c>
      <c r="G65" s="83">
        <f t="shared" si="21"/>
        <v>18148640</v>
      </c>
      <c r="H65" s="140"/>
    </row>
    <row r="66" spans="1:8" ht="37.5" outlineLevel="6" x14ac:dyDescent="0.25">
      <c r="A66" s="46" t="s">
        <v>34</v>
      </c>
      <c r="B66" s="47" t="s">
        <v>597</v>
      </c>
      <c r="C66" s="47" t="s">
        <v>24</v>
      </c>
      <c r="D66" s="47" t="s">
        <v>131</v>
      </c>
      <c r="E66" s="47" t="s">
        <v>6</v>
      </c>
      <c r="F66" s="85">
        <f>F67+F69+F71</f>
        <v>18148640</v>
      </c>
      <c r="G66" s="85">
        <f>G67+G69+G71</f>
        <v>18148640</v>
      </c>
      <c r="H66" s="140"/>
    </row>
    <row r="67" spans="1:8" ht="58.5" customHeight="1" outlineLevel="7" x14ac:dyDescent="0.25">
      <c r="A67" s="46" t="s">
        <v>11</v>
      </c>
      <c r="B67" s="47" t="s">
        <v>597</v>
      </c>
      <c r="C67" s="47" t="s">
        <v>24</v>
      </c>
      <c r="D67" s="47" t="s">
        <v>131</v>
      </c>
      <c r="E67" s="47" t="s">
        <v>12</v>
      </c>
      <c r="F67" s="85">
        <f t="shared" ref="F67:G67" si="22">F68</f>
        <v>9720370</v>
      </c>
      <c r="G67" s="85">
        <f t="shared" si="22"/>
        <v>9720370</v>
      </c>
      <c r="H67" s="140"/>
    </row>
    <row r="68" spans="1:8" outlineLevel="7" x14ac:dyDescent="0.25">
      <c r="A68" s="46" t="s">
        <v>35</v>
      </c>
      <c r="B68" s="47" t="s">
        <v>597</v>
      </c>
      <c r="C68" s="47" t="s">
        <v>24</v>
      </c>
      <c r="D68" s="47" t="s">
        <v>131</v>
      </c>
      <c r="E68" s="47" t="s">
        <v>36</v>
      </c>
      <c r="F68" s="85">
        <v>9720370</v>
      </c>
      <c r="G68" s="83">
        <v>9720370</v>
      </c>
      <c r="H68" s="140"/>
    </row>
    <row r="69" spans="1:8" ht="18.75" customHeight="1" outlineLevel="7" x14ac:dyDescent="0.25">
      <c r="A69" s="46" t="s">
        <v>15</v>
      </c>
      <c r="B69" s="47" t="s">
        <v>597</v>
      </c>
      <c r="C69" s="47" t="s">
        <v>24</v>
      </c>
      <c r="D69" s="47" t="s">
        <v>131</v>
      </c>
      <c r="E69" s="47" t="s">
        <v>16</v>
      </c>
      <c r="F69" s="85">
        <f t="shared" ref="F69:G69" si="23">F70</f>
        <v>7657000</v>
      </c>
      <c r="G69" s="85">
        <f t="shared" si="23"/>
        <v>7657000</v>
      </c>
      <c r="H69" s="140"/>
    </row>
    <row r="70" spans="1:8" ht="37.5" outlineLevel="7" x14ac:dyDescent="0.25">
      <c r="A70" s="46" t="s">
        <v>17</v>
      </c>
      <c r="B70" s="47" t="s">
        <v>597</v>
      </c>
      <c r="C70" s="47" t="s">
        <v>24</v>
      </c>
      <c r="D70" s="47" t="s">
        <v>131</v>
      </c>
      <c r="E70" s="47" t="s">
        <v>18</v>
      </c>
      <c r="F70" s="85">
        <v>7657000</v>
      </c>
      <c r="G70" s="83">
        <v>7657000</v>
      </c>
      <c r="H70" s="140"/>
    </row>
    <row r="71" spans="1:8" outlineLevel="7" x14ac:dyDescent="0.25">
      <c r="A71" s="46" t="s">
        <v>19</v>
      </c>
      <c r="B71" s="47" t="s">
        <v>597</v>
      </c>
      <c r="C71" s="47" t="s">
        <v>24</v>
      </c>
      <c r="D71" s="47" t="s">
        <v>131</v>
      </c>
      <c r="E71" s="47" t="s">
        <v>20</v>
      </c>
      <c r="F71" s="85">
        <f t="shared" ref="F71:G71" si="24">F72</f>
        <v>771270</v>
      </c>
      <c r="G71" s="85">
        <f t="shared" si="24"/>
        <v>771270</v>
      </c>
      <c r="H71" s="140"/>
    </row>
    <row r="72" spans="1:8" outlineLevel="7" x14ac:dyDescent="0.25">
      <c r="A72" s="46" t="s">
        <v>21</v>
      </c>
      <c r="B72" s="47" t="s">
        <v>597</v>
      </c>
      <c r="C72" s="47" t="s">
        <v>24</v>
      </c>
      <c r="D72" s="47" t="s">
        <v>131</v>
      </c>
      <c r="E72" s="47" t="s">
        <v>22</v>
      </c>
      <c r="F72" s="85">
        <v>771270</v>
      </c>
      <c r="G72" s="92">
        <v>771270</v>
      </c>
      <c r="H72" s="140"/>
    </row>
    <row r="73" spans="1:8" ht="37.5" outlineLevel="7" x14ac:dyDescent="0.25">
      <c r="A73" s="79" t="s">
        <v>466</v>
      </c>
      <c r="B73" s="62" t="s">
        <v>597</v>
      </c>
      <c r="C73" s="62" t="s">
        <v>24</v>
      </c>
      <c r="D73" s="62" t="s">
        <v>132</v>
      </c>
      <c r="E73" s="62" t="s">
        <v>6</v>
      </c>
      <c r="F73" s="87">
        <f t="shared" ref="F73:G76" si="25">F74</f>
        <v>50000</v>
      </c>
      <c r="G73" s="87">
        <f t="shared" si="25"/>
        <v>50000</v>
      </c>
      <c r="H73" s="140"/>
    </row>
    <row r="74" spans="1:8" outlineLevel="7" x14ac:dyDescent="0.25">
      <c r="A74" s="46" t="s">
        <v>346</v>
      </c>
      <c r="B74" s="47" t="s">
        <v>597</v>
      </c>
      <c r="C74" s="47" t="s">
        <v>24</v>
      </c>
      <c r="D74" s="47" t="s">
        <v>235</v>
      </c>
      <c r="E74" s="47" t="s">
        <v>6</v>
      </c>
      <c r="F74" s="85">
        <f t="shared" si="25"/>
        <v>50000</v>
      </c>
      <c r="G74" s="85">
        <f t="shared" si="25"/>
        <v>50000</v>
      </c>
      <c r="H74" s="140"/>
    </row>
    <row r="75" spans="1:8" ht="37.5" outlineLevel="7" x14ac:dyDescent="0.25">
      <c r="A75" s="46" t="s">
        <v>347</v>
      </c>
      <c r="B75" s="47" t="s">
        <v>597</v>
      </c>
      <c r="C75" s="47" t="s">
        <v>24</v>
      </c>
      <c r="D75" s="47" t="s">
        <v>348</v>
      </c>
      <c r="E75" s="47" t="s">
        <v>6</v>
      </c>
      <c r="F75" s="85">
        <f t="shared" si="25"/>
        <v>50000</v>
      </c>
      <c r="G75" s="85">
        <f t="shared" si="25"/>
        <v>50000</v>
      </c>
      <c r="H75" s="140"/>
    </row>
    <row r="76" spans="1:8" ht="37.5" outlineLevel="7" x14ac:dyDescent="0.25">
      <c r="A76" s="46" t="s">
        <v>15</v>
      </c>
      <c r="B76" s="47" t="s">
        <v>597</v>
      </c>
      <c r="C76" s="47" t="s">
        <v>24</v>
      </c>
      <c r="D76" s="47" t="s">
        <v>348</v>
      </c>
      <c r="E76" s="47" t="s">
        <v>16</v>
      </c>
      <c r="F76" s="85">
        <f t="shared" si="25"/>
        <v>50000</v>
      </c>
      <c r="G76" s="85">
        <f t="shared" si="25"/>
        <v>50000</v>
      </c>
      <c r="H76" s="140"/>
    </row>
    <row r="77" spans="1:8" ht="37.5" outlineLevel="7" x14ac:dyDescent="0.25">
      <c r="A77" s="46" t="s">
        <v>17</v>
      </c>
      <c r="B77" s="47" t="s">
        <v>597</v>
      </c>
      <c r="C77" s="47" t="s">
        <v>24</v>
      </c>
      <c r="D77" s="47" t="s">
        <v>348</v>
      </c>
      <c r="E77" s="47" t="s">
        <v>18</v>
      </c>
      <c r="F77" s="85">
        <v>50000</v>
      </c>
      <c r="G77" s="83">
        <v>50000</v>
      </c>
      <c r="H77" s="140"/>
    </row>
    <row r="78" spans="1:8" ht="40.5" customHeight="1" outlineLevel="7" x14ac:dyDescent="0.25">
      <c r="A78" s="79" t="s">
        <v>467</v>
      </c>
      <c r="B78" s="62" t="s">
        <v>597</v>
      </c>
      <c r="C78" s="62" t="s">
        <v>24</v>
      </c>
      <c r="D78" s="62" t="s">
        <v>337</v>
      </c>
      <c r="E78" s="62" t="s">
        <v>6</v>
      </c>
      <c r="F78" s="87">
        <f>F79</f>
        <v>1032970</v>
      </c>
      <c r="G78" s="87">
        <f>G79</f>
        <v>1002970</v>
      </c>
      <c r="H78" s="140"/>
    </row>
    <row r="79" spans="1:8" ht="37.5" outlineLevel="7" x14ac:dyDescent="0.25">
      <c r="A79" s="49" t="s">
        <v>349</v>
      </c>
      <c r="B79" s="47" t="s">
        <v>597</v>
      </c>
      <c r="C79" s="47" t="s">
        <v>24</v>
      </c>
      <c r="D79" s="47" t="s">
        <v>339</v>
      </c>
      <c r="E79" s="47" t="s">
        <v>6</v>
      </c>
      <c r="F79" s="85">
        <f>F80+F83</f>
        <v>1032970</v>
      </c>
      <c r="G79" s="85">
        <f>G80+G83</f>
        <v>1002970</v>
      </c>
      <c r="H79" s="140"/>
    </row>
    <row r="80" spans="1:8" ht="37.5" outlineLevel="7" x14ac:dyDescent="0.25">
      <c r="A80" s="49" t="s">
        <v>350</v>
      </c>
      <c r="B80" s="47" t="s">
        <v>597</v>
      </c>
      <c r="C80" s="47" t="s">
        <v>24</v>
      </c>
      <c r="D80" s="47" t="s">
        <v>351</v>
      </c>
      <c r="E80" s="47" t="s">
        <v>6</v>
      </c>
      <c r="F80" s="85">
        <f>F81</f>
        <v>990470</v>
      </c>
      <c r="G80" s="85">
        <f>G81</f>
        <v>960470</v>
      </c>
      <c r="H80" s="140"/>
    </row>
    <row r="81" spans="1:8" ht="21" customHeight="1" outlineLevel="7" x14ac:dyDescent="0.25">
      <c r="A81" s="46" t="s">
        <v>15</v>
      </c>
      <c r="B81" s="47" t="s">
        <v>597</v>
      </c>
      <c r="C81" s="47" t="s">
        <v>24</v>
      </c>
      <c r="D81" s="47" t="s">
        <v>351</v>
      </c>
      <c r="E81" s="47" t="s">
        <v>16</v>
      </c>
      <c r="F81" s="85">
        <f>F82</f>
        <v>990470</v>
      </c>
      <c r="G81" s="85">
        <f>G82</f>
        <v>960470</v>
      </c>
      <c r="H81" s="140"/>
    </row>
    <row r="82" spans="1:8" ht="37.5" outlineLevel="7" x14ac:dyDescent="0.25">
      <c r="A82" s="46" t="s">
        <v>17</v>
      </c>
      <c r="B82" s="47" t="s">
        <v>597</v>
      </c>
      <c r="C82" s="47" t="s">
        <v>24</v>
      </c>
      <c r="D82" s="47" t="s">
        <v>351</v>
      </c>
      <c r="E82" s="47" t="s">
        <v>18</v>
      </c>
      <c r="F82" s="85">
        <f>240000+750470</f>
        <v>990470</v>
      </c>
      <c r="G82" s="83">
        <f>240000+720470</f>
        <v>960470</v>
      </c>
      <c r="H82" s="140"/>
    </row>
    <row r="83" spans="1:8" ht="37.5" outlineLevel="7" x14ac:dyDescent="0.25">
      <c r="A83" s="49" t="s">
        <v>352</v>
      </c>
      <c r="B83" s="47" t="s">
        <v>597</v>
      </c>
      <c r="C83" s="47" t="s">
        <v>24</v>
      </c>
      <c r="D83" s="47" t="s">
        <v>340</v>
      </c>
      <c r="E83" s="47" t="s">
        <v>6</v>
      </c>
      <c r="F83" s="85">
        <f>F84</f>
        <v>42500</v>
      </c>
      <c r="G83" s="85">
        <f>G84</f>
        <v>42500</v>
      </c>
      <c r="H83" s="140"/>
    </row>
    <row r="84" spans="1:8" ht="21" customHeight="1" outlineLevel="7" x14ac:dyDescent="0.25">
      <c r="A84" s="46" t="s">
        <v>15</v>
      </c>
      <c r="B84" s="47" t="s">
        <v>597</v>
      </c>
      <c r="C84" s="47" t="s">
        <v>24</v>
      </c>
      <c r="D84" s="47" t="s">
        <v>340</v>
      </c>
      <c r="E84" s="47" t="s">
        <v>16</v>
      </c>
      <c r="F84" s="85">
        <f>F85</f>
        <v>42500</v>
      </c>
      <c r="G84" s="85">
        <f>G85</f>
        <v>42500</v>
      </c>
      <c r="H84" s="140"/>
    </row>
    <row r="85" spans="1:8" ht="37.5" outlineLevel="7" x14ac:dyDescent="0.25">
      <c r="A85" s="46" t="s">
        <v>17</v>
      </c>
      <c r="B85" s="47" t="s">
        <v>597</v>
      </c>
      <c r="C85" s="47" t="s">
        <v>24</v>
      </c>
      <c r="D85" s="47" t="s">
        <v>340</v>
      </c>
      <c r="E85" s="47" t="s">
        <v>18</v>
      </c>
      <c r="F85" s="85">
        <v>42500</v>
      </c>
      <c r="G85" s="85">
        <v>42500</v>
      </c>
      <c r="H85" s="140"/>
    </row>
    <row r="86" spans="1:8" ht="37.5" outlineLevel="7" x14ac:dyDescent="0.25">
      <c r="A86" s="79" t="s">
        <v>404</v>
      </c>
      <c r="B86" s="62" t="s">
        <v>597</v>
      </c>
      <c r="C86" s="62" t="s">
        <v>24</v>
      </c>
      <c r="D86" s="62" t="s">
        <v>353</v>
      </c>
      <c r="E86" s="62" t="s">
        <v>6</v>
      </c>
      <c r="F86" s="87">
        <f>F87</f>
        <v>1140000</v>
      </c>
      <c r="G86" s="87">
        <f>G87</f>
        <v>1140000</v>
      </c>
      <c r="H86" s="140"/>
    </row>
    <row r="87" spans="1:8" ht="37.5" outlineLevel="7" x14ac:dyDescent="0.25">
      <c r="A87" s="46" t="s">
        <v>216</v>
      </c>
      <c r="B87" s="47" t="s">
        <v>597</v>
      </c>
      <c r="C87" s="47" t="s">
        <v>24</v>
      </c>
      <c r="D87" s="47" t="s">
        <v>354</v>
      </c>
      <c r="E87" s="47" t="s">
        <v>6</v>
      </c>
      <c r="F87" s="85">
        <f>F88</f>
        <v>1140000</v>
      </c>
      <c r="G87" s="85">
        <f>G88</f>
        <v>1140000</v>
      </c>
      <c r="H87" s="140"/>
    </row>
    <row r="88" spans="1:8" ht="56.25" outlineLevel="7" x14ac:dyDescent="0.25">
      <c r="A88" s="46" t="s">
        <v>33</v>
      </c>
      <c r="B88" s="47" t="s">
        <v>597</v>
      </c>
      <c r="C88" s="47" t="s">
        <v>24</v>
      </c>
      <c r="D88" s="47" t="s">
        <v>355</v>
      </c>
      <c r="E88" s="47" t="s">
        <v>6</v>
      </c>
      <c r="F88" s="85">
        <f t="shared" ref="F88:G88" si="26">F89+F91</f>
        <v>1140000</v>
      </c>
      <c r="G88" s="85">
        <f t="shared" si="26"/>
        <v>1140000</v>
      </c>
      <c r="H88" s="140"/>
    </row>
    <row r="89" spans="1:8" ht="21" customHeight="1" outlineLevel="7" x14ac:dyDescent="0.25">
      <c r="A89" s="46" t="s">
        <v>15</v>
      </c>
      <c r="B89" s="47" t="s">
        <v>597</v>
      </c>
      <c r="C89" s="47" t="s">
        <v>24</v>
      </c>
      <c r="D89" s="47" t="s">
        <v>355</v>
      </c>
      <c r="E89" s="47" t="s">
        <v>16</v>
      </c>
      <c r="F89" s="85">
        <f t="shared" ref="F89:G89" si="27">F90</f>
        <v>1000000</v>
      </c>
      <c r="G89" s="85">
        <f t="shared" si="27"/>
        <v>1000000</v>
      </c>
      <c r="H89" s="140"/>
    </row>
    <row r="90" spans="1:8" ht="37.5" outlineLevel="7" x14ac:dyDescent="0.25">
      <c r="A90" s="46" t="s">
        <v>17</v>
      </c>
      <c r="B90" s="47" t="s">
        <v>597</v>
      </c>
      <c r="C90" s="47" t="s">
        <v>24</v>
      </c>
      <c r="D90" s="47" t="s">
        <v>355</v>
      </c>
      <c r="E90" s="47" t="s">
        <v>18</v>
      </c>
      <c r="F90" s="85">
        <v>1000000</v>
      </c>
      <c r="G90" s="85">
        <v>1000000</v>
      </c>
      <c r="H90" s="140"/>
    </row>
    <row r="91" spans="1:8" outlineLevel="7" x14ac:dyDescent="0.25">
      <c r="A91" s="46" t="s">
        <v>19</v>
      </c>
      <c r="B91" s="47" t="s">
        <v>597</v>
      </c>
      <c r="C91" s="47" t="s">
        <v>24</v>
      </c>
      <c r="D91" s="47" t="s">
        <v>355</v>
      </c>
      <c r="E91" s="47" t="s">
        <v>20</v>
      </c>
      <c r="F91" s="85">
        <f>F92</f>
        <v>140000</v>
      </c>
      <c r="G91" s="85">
        <f>G92</f>
        <v>140000</v>
      </c>
      <c r="H91" s="140"/>
    </row>
    <row r="92" spans="1:8" outlineLevel="7" x14ac:dyDescent="0.25">
      <c r="A92" s="46" t="s">
        <v>21</v>
      </c>
      <c r="B92" s="47" t="s">
        <v>597</v>
      </c>
      <c r="C92" s="47" t="s">
        <v>24</v>
      </c>
      <c r="D92" s="47" t="s">
        <v>355</v>
      </c>
      <c r="E92" s="47" t="s">
        <v>22</v>
      </c>
      <c r="F92" s="85">
        <v>140000</v>
      </c>
      <c r="G92" s="83">
        <v>140000</v>
      </c>
      <c r="H92" s="140"/>
    </row>
    <row r="93" spans="1:8" ht="37.5" outlineLevel="7" x14ac:dyDescent="0.25">
      <c r="A93" s="46" t="s">
        <v>133</v>
      </c>
      <c r="B93" s="47" t="s">
        <v>597</v>
      </c>
      <c r="C93" s="47" t="s">
        <v>24</v>
      </c>
      <c r="D93" s="47" t="s">
        <v>128</v>
      </c>
      <c r="E93" s="47" t="s">
        <v>6</v>
      </c>
      <c r="F93" s="85">
        <f>F102+F94+F99</f>
        <v>42766612.200000003</v>
      </c>
      <c r="G93" s="85">
        <f>G102+G94+G99</f>
        <v>42940945.200000003</v>
      </c>
      <c r="H93" s="140"/>
    </row>
    <row r="94" spans="1:8" ht="37.5" outlineLevel="7" x14ac:dyDescent="0.25">
      <c r="A94" s="46" t="s">
        <v>591</v>
      </c>
      <c r="B94" s="47" t="s">
        <v>597</v>
      </c>
      <c r="C94" s="47" t="s">
        <v>24</v>
      </c>
      <c r="D94" s="47" t="s">
        <v>592</v>
      </c>
      <c r="E94" s="47" t="s">
        <v>6</v>
      </c>
      <c r="F94" s="85">
        <f>F95+F97</f>
        <v>35762809</v>
      </c>
      <c r="G94" s="85">
        <f>G95+G97</f>
        <v>35762809</v>
      </c>
      <c r="H94" s="140"/>
    </row>
    <row r="95" spans="1:8" ht="59.25" customHeight="1" outlineLevel="1" x14ac:dyDescent="0.25">
      <c r="A95" s="46" t="s">
        <v>11</v>
      </c>
      <c r="B95" s="47" t="s">
        <v>597</v>
      </c>
      <c r="C95" s="47" t="s">
        <v>24</v>
      </c>
      <c r="D95" s="47" t="s">
        <v>592</v>
      </c>
      <c r="E95" s="47" t="s">
        <v>12</v>
      </c>
      <c r="F95" s="85">
        <f t="shared" ref="F95:G95" si="28">F96</f>
        <v>34882443</v>
      </c>
      <c r="G95" s="85">
        <f t="shared" si="28"/>
        <v>34882443</v>
      </c>
      <c r="H95" s="140"/>
    </row>
    <row r="96" spans="1:8" ht="18.75" customHeight="1" outlineLevel="2" x14ac:dyDescent="0.25">
      <c r="A96" s="46" t="s">
        <v>13</v>
      </c>
      <c r="B96" s="47" t="s">
        <v>597</v>
      </c>
      <c r="C96" s="47" t="s">
        <v>24</v>
      </c>
      <c r="D96" s="47" t="s">
        <v>592</v>
      </c>
      <c r="E96" s="47" t="s">
        <v>14</v>
      </c>
      <c r="F96" s="85">
        <v>34882443</v>
      </c>
      <c r="G96" s="85">
        <v>34882443</v>
      </c>
      <c r="H96" s="140"/>
    </row>
    <row r="97" spans="1:8" ht="20.25" customHeight="1" outlineLevel="4" x14ac:dyDescent="0.25">
      <c r="A97" s="46" t="s">
        <v>15</v>
      </c>
      <c r="B97" s="47" t="s">
        <v>597</v>
      </c>
      <c r="C97" s="47" t="s">
        <v>24</v>
      </c>
      <c r="D97" s="47" t="s">
        <v>592</v>
      </c>
      <c r="E97" s="47" t="s">
        <v>16</v>
      </c>
      <c r="F97" s="83">
        <f t="shared" ref="F97:G97" si="29">F98</f>
        <v>880366</v>
      </c>
      <c r="G97" s="83">
        <f t="shared" si="29"/>
        <v>880366</v>
      </c>
      <c r="H97" s="140"/>
    </row>
    <row r="98" spans="1:8" ht="37.5" outlineLevel="5" x14ac:dyDescent="0.25">
      <c r="A98" s="46" t="s">
        <v>17</v>
      </c>
      <c r="B98" s="47" t="s">
        <v>597</v>
      </c>
      <c r="C98" s="47" t="s">
        <v>24</v>
      </c>
      <c r="D98" s="47" t="s">
        <v>592</v>
      </c>
      <c r="E98" s="47" t="s">
        <v>18</v>
      </c>
      <c r="F98" s="85">
        <v>880366</v>
      </c>
      <c r="G98" s="85">
        <v>880366</v>
      </c>
      <c r="H98" s="140"/>
    </row>
    <row r="99" spans="1:8" ht="37.5" outlineLevel="6" x14ac:dyDescent="0.25">
      <c r="A99" s="46" t="s">
        <v>600</v>
      </c>
      <c r="B99" s="47" t="s">
        <v>597</v>
      </c>
      <c r="C99" s="47" t="s">
        <v>24</v>
      </c>
      <c r="D99" s="47" t="s">
        <v>599</v>
      </c>
      <c r="E99" s="47" t="s">
        <v>6</v>
      </c>
      <c r="F99" s="83">
        <f t="shared" ref="F99:G100" si="30">F100</f>
        <v>200000</v>
      </c>
      <c r="G99" s="83">
        <f t="shared" si="30"/>
        <v>200000</v>
      </c>
      <c r="H99" s="140"/>
    </row>
    <row r="100" spans="1:8" ht="18" customHeight="1" outlineLevel="7" x14ac:dyDescent="0.25">
      <c r="A100" s="46" t="s">
        <v>15</v>
      </c>
      <c r="B100" s="47" t="s">
        <v>597</v>
      </c>
      <c r="C100" s="47" t="s">
        <v>24</v>
      </c>
      <c r="D100" s="47" t="s">
        <v>599</v>
      </c>
      <c r="E100" s="47" t="s">
        <v>16</v>
      </c>
      <c r="F100" s="83">
        <f t="shared" si="30"/>
        <v>200000</v>
      </c>
      <c r="G100" s="83">
        <f t="shared" si="30"/>
        <v>200000</v>
      </c>
      <c r="H100" s="140"/>
    </row>
    <row r="101" spans="1:8" ht="37.5" outlineLevel="7" x14ac:dyDescent="0.25">
      <c r="A101" s="46" t="s">
        <v>17</v>
      </c>
      <c r="B101" s="47" t="s">
        <v>597</v>
      </c>
      <c r="C101" s="47" t="s">
        <v>24</v>
      </c>
      <c r="D101" s="47" t="s">
        <v>599</v>
      </c>
      <c r="E101" s="47" t="s">
        <v>18</v>
      </c>
      <c r="F101" s="85">
        <v>200000</v>
      </c>
      <c r="G101" s="85">
        <v>200000</v>
      </c>
      <c r="H101" s="140"/>
    </row>
    <row r="102" spans="1:8" outlineLevel="7" x14ac:dyDescent="0.25">
      <c r="A102" s="46" t="s">
        <v>293</v>
      </c>
      <c r="B102" s="47" t="s">
        <v>597</v>
      </c>
      <c r="C102" s="47" t="s">
        <v>24</v>
      </c>
      <c r="D102" s="47" t="s">
        <v>292</v>
      </c>
      <c r="E102" s="47" t="s">
        <v>6</v>
      </c>
      <c r="F102" s="85">
        <f>F123+F103+F108+F113+F118</f>
        <v>6803803.2000000002</v>
      </c>
      <c r="G102" s="85">
        <f>G123+G103+G108+G113+G118</f>
        <v>6978136.2000000002</v>
      </c>
      <c r="H102" s="140"/>
    </row>
    <row r="103" spans="1:8" ht="57.75" customHeight="1" outlineLevel="7" x14ac:dyDescent="0.25">
      <c r="A103" s="29" t="s">
        <v>483</v>
      </c>
      <c r="B103" s="47" t="s">
        <v>597</v>
      </c>
      <c r="C103" s="47" t="s">
        <v>24</v>
      </c>
      <c r="D103" s="47" t="s">
        <v>294</v>
      </c>
      <c r="E103" s="47" t="s">
        <v>6</v>
      </c>
      <c r="F103" s="85">
        <f t="shared" ref="F103:G103" si="31">F104+F106</f>
        <v>1361162</v>
      </c>
      <c r="G103" s="85">
        <f t="shared" si="31"/>
        <v>1361162</v>
      </c>
      <c r="H103" s="140"/>
    </row>
    <row r="104" spans="1:8" ht="58.5" customHeight="1" outlineLevel="7" x14ac:dyDescent="0.25">
      <c r="A104" s="46" t="s">
        <v>11</v>
      </c>
      <c r="B104" s="47" t="s">
        <v>597</v>
      </c>
      <c r="C104" s="47" t="s">
        <v>24</v>
      </c>
      <c r="D104" s="47" t="s">
        <v>294</v>
      </c>
      <c r="E104" s="47" t="s">
        <v>12</v>
      </c>
      <c r="F104" s="85">
        <f t="shared" ref="F104:G104" si="32">F105</f>
        <v>1346162</v>
      </c>
      <c r="G104" s="85">
        <f t="shared" si="32"/>
        <v>1346162</v>
      </c>
      <c r="H104" s="140"/>
    </row>
    <row r="105" spans="1:8" ht="18.75" customHeight="1" outlineLevel="7" x14ac:dyDescent="0.25">
      <c r="A105" s="46" t="s">
        <v>13</v>
      </c>
      <c r="B105" s="47" t="s">
        <v>597</v>
      </c>
      <c r="C105" s="47" t="s">
        <v>24</v>
      </c>
      <c r="D105" s="47" t="s">
        <v>294</v>
      </c>
      <c r="E105" s="47" t="s">
        <v>14</v>
      </c>
      <c r="F105" s="85">
        <v>1346162</v>
      </c>
      <c r="G105" s="85">
        <v>1346162</v>
      </c>
      <c r="H105" s="140"/>
    </row>
    <row r="106" spans="1:8" ht="19.5" customHeight="1" outlineLevel="7" x14ac:dyDescent="0.25">
      <c r="A106" s="46" t="s">
        <v>15</v>
      </c>
      <c r="B106" s="47" t="s">
        <v>597</v>
      </c>
      <c r="C106" s="47" t="s">
        <v>24</v>
      </c>
      <c r="D106" s="47" t="s">
        <v>294</v>
      </c>
      <c r="E106" s="47" t="s">
        <v>16</v>
      </c>
      <c r="F106" s="85">
        <f t="shared" ref="F106:G106" si="33">F107</f>
        <v>15000</v>
      </c>
      <c r="G106" s="85">
        <f t="shared" si="33"/>
        <v>15000</v>
      </c>
      <c r="H106" s="140"/>
    </row>
    <row r="107" spans="1:8" ht="37.5" outlineLevel="7" x14ac:dyDescent="0.25">
      <c r="A107" s="46" t="s">
        <v>17</v>
      </c>
      <c r="B107" s="47" t="s">
        <v>597</v>
      </c>
      <c r="C107" s="47" t="s">
        <v>24</v>
      </c>
      <c r="D107" s="47" t="s">
        <v>294</v>
      </c>
      <c r="E107" s="47" t="s">
        <v>18</v>
      </c>
      <c r="F107" s="85">
        <v>15000</v>
      </c>
      <c r="G107" s="85">
        <v>15000</v>
      </c>
      <c r="H107" s="140"/>
    </row>
    <row r="108" spans="1:8" ht="22.5" customHeight="1" outlineLevel="7" x14ac:dyDescent="0.25">
      <c r="A108" s="29" t="s">
        <v>717</v>
      </c>
      <c r="B108" s="47" t="s">
        <v>597</v>
      </c>
      <c r="C108" s="47" t="s">
        <v>24</v>
      </c>
      <c r="D108" s="47" t="s">
        <v>726</v>
      </c>
      <c r="E108" s="47" t="s">
        <v>6</v>
      </c>
      <c r="F108" s="85">
        <f t="shared" ref="F108:G108" si="34">F109+F111</f>
        <v>2017233</v>
      </c>
      <c r="G108" s="85">
        <f t="shared" si="34"/>
        <v>2093065</v>
      </c>
      <c r="H108" s="140"/>
    </row>
    <row r="109" spans="1:8" ht="57.75" customHeight="1" outlineLevel="7" x14ac:dyDescent="0.25">
      <c r="A109" s="46" t="s">
        <v>11</v>
      </c>
      <c r="B109" s="47" t="s">
        <v>597</v>
      </c>
      <c r="C109" s="47" t="s">
        <v>24</v>
      </c>
      <c r="D109" s="47" t="s">
        <v>726</v>
      </c>
      <c r="E109" s="47" t="s">
        <v>12</v>
      </c>
      <c r="F109" s="85">
        <f t="shared" ref="F109:G109" si="35">F110</f>
        <v>2002233</v>
      </c>
      <c r="G109" s="85">
        <f t="shared" si="35"/>
        <v>2078065</v>
      </c>
      <c r="H109" s="140"/>
    </row>
    <row r="110" spans="1:8" ht="19.5" customHeight="1" outlineLevel="7" x14ac:dyDescent="0.25">
      <c r="A110" s="46" t="s">
        <v>13</v>
      </c>
      <c r="B110" s="47" t="s">
        <v>597</v>
      </c>
      <c r="C110" s="47" t="s">
        <v>24</v>
      </c>
      <c r="D110" s="47" t="s">
        <v>726</v>
      </c>
      <c r="E110" s="47" t="s">
        <v>14</v>
      </c>
      <c r="F110" s="85">
        <v>2002233</v>
      </c>
      <c r="G110" s="85">
        <v>2078065</v>
      </c>
      <c r="H110" s="140"/>
    </row>
    <row r="111" spans="1:8" ht="21" customHeight="1" outlineLevel="7" x14ac:dyDescent="0.25">
      <c r="A111" s="46" t="s">
        <v>15</v>
      </c>
      <c r="B111" s="47" t="s">
        <v>597</v>
      </c>
      <c r="C111" s="47" t="s">
        <v>24</v>
      </c>
      <c r="D111" s="47" t="s">
        <v>726</v>
      </c>
      <c r="E111" s="47" t="s">
        <v>16</v>
      </c>
      <c r="F111" s="85">
        <f t="shared" ref="F111:G111" si="36">F112</f>
        <v>15000</v>
      </c>
      <c r="G111" s="85">
        <f t="shared" si="36"/>
        <v>15000</v>
      </c>
      <c r="H111" s="140"/>
    </row>
    <row r="112" spans="1:8" ht="37.5" outlineLevel="7" x14ac:dyDescent="0.25">
      <c r="A112" s="46" t="s">
        <v>17</v>
      </c>
      <c r="B112" s="47" t="s">
        <v>597</v>
      </c>
      <c r="C112" s="47" t="s">
        <v>24</v>
      </c>
      <c r="D112" s="47" t="s">
        <v>726</v>
      </c>
      <c r="E112" s="47" t="s">
        <v>18</v>
      </c>
      <c r="F112" s="85">
        <v>15000</v>
      </c>
      <c r="G112" s="85">
        <v>15000</v>
      </c>
      <c r="H112" s="140"/>
    </row>
    <row r="113" spans="1:8" ht="56.25" outlineLevel="3" x14ac:dyDescent="0.25">
      <c r="A113" s="29" t="s">
        <v>406</v>
      </c>
      <c r="B113" s="47" t="s">
        <v>597</v>
      </c>
      <c r="C113" s="47" t="s">
        <v>24</v>
      </c>
      <c r="D113" s="47" t="s">
        <v>295</v>
      </c>
      <c r="E113" s="47" t="s">
        <v>6</v>
      </c>
      <c r="F113" s="85">
        <f t="shared" ref="F113:G113" si="37">F114+F116</f>
        <v>802160</v>
      </c>
      <c r="G113" s="85">
        <f t="shared" si="37"/>
        <v>831647</v>
      </c>
      <c r="H113" s="140"/>
    </row>
    <row r="114" spans="1:8" ht="57.75" customHeight="1" outlineLevel="3" x14ac:dyDescent="0.25">
      <c r="A114" s="46" t="s">
        <v>11</v>
      </c>
      <c r="B114" s="47" t="s">
        <v>597</v>
      </c>
      <c r="C114" s="47" t="s">
        <v>24</v>
      </c>
      <c r="D114" s="47" t="s">
        <v>295</v>
      </c>
      <c r="E114" s="47" t="s">
        <v>12</v>
      </c>
      <c r="F114" s="85">
        <f t="shared" ref="F114:G114" si="38">F115</f>
        <v>757160</v>
      </c>
      <c r="G114" s="85">
        <f t="shared" si="38"/>
        <v>786647</v>
      </c>
      <c r="H114" s="140"/>
    </row>
    <row r="115" spans="1:8" ht="18.75" customHeight="1" outlineLevel="3" x14ac:dyDescent="0.25">
      <c r="A115" s="46" t="s">
        <v>13</v>
      </c>
      <c r="B115" s="47" t="s">
        <v>597</v>
      </c>
      <c r="C115" s="47" t="s">
        <v>24</v>
      </c>
      <c r="D115" s="47" t="s">
        <v>295</v>
      </c>
      <c r="E115" s="47" t="s">
        <v>14</v>
      </c>
      <c r="F115" s="85">
        <v>757160</v>
      </c>
      <c r="G115" s="92">
        <v>786647</v>
      </c>
      <c r="H115" s="140"/>
    </row>
    <row r="116" spans="1:8" ht="20.25" customHeight="1" outlineLevel="3" x14ac:dyDescent="0.25">
      <c r="A116" s="46" t="s">
        <v>15</v>
      </c>
      <c r="B116" s="47" t="s">
        <v>597</v>
      </c>
      <c r="C116" s="47" t="s">
        <v>24</v>
      </c>
      <c r="D116" s="47" t="s">
        <v>295</v>
      </c>
      <c r="E116" s="47" t="s">
        <v>16</v>
      </c>
      <c r="F116" s="85">
        <f t="shared" ref="F116:G116" si="39">F117</f>
        <v>45000</v>
      </c>
      <c r="G116" s="85">
        <f t="shared" si="39"/>
        <v>45000</v>
      </c>
      <c r="H116" s="140"/>
    </row>
    <row r="117" spans="1:8" ht="37.5" outlineLevel="5" x14ac:dyDescent="0.25">
      <c r="A117" s="46" t="s">
        <v>17</v>
      </c>
      <c r="B117" s="47" t="s">
        <v>597</v>
      </c>
      <c r="C117" s="47" t="s">
        <v>24</v>
      </c>
      <c r="D117" s="47" t="s">
        <v>295</v>
      </c>
      <c r="E117" s="47" t="s">
        <v>18</v>
      </c>
      <c r="F117" s="85">
        <v>45000</v>
      </c>
      <c r="G117" s="85">
        <v>45000</v>
      </c>
      <c r="H117" s="140"/>
    </row>
    <row r="118" spans="1:8" ht="37.5" outlineLevel="5" x14ac:dyDescent="0.25">
      <c r="A118" s="46" t="s">
        <v>432</v>
      </c>
      <c r="B118" s="47" t="s">
        <v>597</v>
      </c>
      <c r="C118" s="47" t="s">
        <v>24</v>
      </c>
      <c r="D118" s="47" t="s">
        <v>433</v>
      </c>
      <c r="E118" s="47" t="s">
        <v>6</v>
      </c>
      <c r="F118" s="85">
        <f>F119+F121</f>
        <v>1882931</v>
      </c>
      <c r="G118" s="85">
        <f>G119+G121</f>
        <v>1951945</v>
      </c>
      <c r="H118" s="140"/>
    </row>
    <row r="119" spans="1:8" ht="60" customHeight="1" outlineLevel="5" x14ac:dyDescent="0.25">
      <c r="A119" s="46" t="s">
        <v>11</v>
      </c>
      <c r="B119" s="47" t="s">
        <v>597</v>
      </c>
      <c r="C119" s="47" t="s">
        <v>24</v>
      </c>
      <c r="D119" s="47" t="s">
        <v>433</v>
      </c>
      <c r="E119" s="47" t="s">
        <v>12</v>
      </c>
      <c r="F119" s="85">
        <f>F120</f>
        <v>1725331</v>
      </c>
      <c r="G119" s="85">
        <f>G120</f>
        <v>1794345</v>
      </c>
      <c r="H119" s="140"/>
    </row>
    <row r="120" spans="1:8" ht="18.75" customHeight="1" outlineLevel="5" x14ac:dyDescent="0.25">
      <c r="A120" s="46" t="s">
        <v>13</v>
      </c>
      <c r="B120" s="47" t="s">
        <v>597</v>
      </c>
      <c r="C120" s="47" t="s">
        <v>24</v>
      </c>
      <c r="D120" s="47" t="s">
        <v>433</v>
      </c>
      <c r="E120" s="47" t="s">
        <v>14</v>
      </c>
      <c r="F120" s="85">
        <v>1725331</v>
      </c>
      <c r="G120" s="85">
        <v>1794345</v>
      </c>
      <c r="H120" s="140"/>
    </row>
    <row r="121" spans="1:8" ht="19.5" customHeight="1" outlineLevel="5" x14ac:dyDescent="0.25">
      <c r="A121" s="46" t="s">
        <v>15</v>
      </c>
      <c r="B121" s="47" t="s">
        <v>597</v>
      </c>
      <c r="C121" s="47" t="s">
        <v>24</v>
      </c>
      <c r="D121" s="47" t="s">
        <v>433</v>
      </c>
      <c r="E121" s="47" t="s">
        <v>16</v>
      </c>
      <c r="F121" s="85">
        <f>F122</f>
        <v>157600</v>
      </c>
      <c r="G121" s="85">
        <f>G122</f>
        <v>157600</v>
      </c>
      <c r="H121" s="140"/>
    </row>
    <row r="122" spans="1:8" ht="37.5" outlineLevel="5" x14ac:dyDescent="0.25">
      <c r="A122" s="46" t="s">
        <v>17</v>
      </c>
      <c r="B122" s="47" t="s">
        <v>597</v>
      </c>
      <c r="C122" s="47" t="s">
        <v>24</v>
      </c>
      <c r="D122" s="47" t="s">
        <v>433</v>
      </c>
      <c r="E122" s="47" t="s">
        <v>18</v>
      </c>
      <c r="F122" s="85">
        <v>157600</v>
      </c>
      <c r="G122" s="85">
        <v>157600</v>
      </c>
      <c r="H122" s="140"/>
    </row>
    <row r="123" spans="1:8" ht="56.25" outlineLevel="7" x14ac:dyDescent="0.25">
      <c r="A123" s="29" t="s">
        <v>405</v>
      </c>
      <c r="B123" s="47" t="s">
        <v>597</v>
      </c>
      <c r="C123" s="47" t="s">
        <v>24</v>
      </c>
      <c r="D123" s="47" t="s">
        <v>314</v>
      </c>
      <c r="E123" s="47" t="s">
        <v>6</v>
      </c>
      <c r="F123" s="85">
        <f>F124+F126</f>
        <v>740317.2</v>
      </c>
      <c r="G123" s="85">
        <f>G124+G126</f>
        <v>740317.2</v>
      </c>
      <c r="H123" s="140"/>
    </row>
    <row r="124" spans="1:8" ht="57.75" customHeight="1" outlineLevel="7" x14ac:dyDescent="0.25">
      <c r="A124" s="46" t="s">
        <v>11</v>
      </c>
      <c r="B124" s="47" t="s">
        <v>597</v>
      </c>
      <c r="C124" s="47" t="s">
        <v>24</v>
      </c>
      <c r="D124" s="47" t="s">
        <v>314</v>
      </c>
      <c r="E124" s="47" t="s">
        <v>12</v>
      </c>
      <c r="F124" s="85">
        <f t="shared" ref="F124:G124" si="40">F125</f>
        <v>680317.2</v>
      </c>
      <c r="G124" s="85">
        <f t="shared" si="40"/>
        <v>680317.2</v>
      </c>
      <c r="H124" s="140"/>
    </row>
    <row r="125" spans="1:8" ht="18.75" customHeight="1" outlineLevel="7" x14ac:dyDescent="0.25">
      <c r="A125" s="46" t="s">
        <v>13</v>
      </c>
      <c r="B125" s="47" t="s">
        <v>597</v>
      </c>
      <c r="C125" s="47" t="s">
        <v>24</v>
      </c>
      <c r="D125" s="47" t="s">
        <v>314</v>
      </c>
      <c r="E125" s="47" t="s">
        <v>14</v>
      </c>
      <c r="F125" s="85">
        <v>680317.2</v>
      </c>
      <c r="G125" s="85">
        <v>680317.2</v>
      </c>
      <c r="H125" s="140"/>
    </row>
    <row r="126" spans="1:8" ht="37.5" outlineLevel="7" x14ac:dyDescent="0.25">
      <c r="A126" s="46" t="s">
        <v>15</v>
      </c>
      <c r="B126" s="47" t="s">
        <v>597</v>
      </c>
      <c r="C126" s="47" t="s">
        <v>24</v>
      </c>
      <c r="D126" s="47" t="s">
        <v>314</v>
      </c>
      <c r="E126" s="47" t="s">
        <v>16</v>
      </c>
      <c r="F126" s="85">
        <f>F127</f>
        <v>60000</v>
      </c>
      <c r="G126" s="85">
        <f>G127</f>
        <v>60000</v>
      </c>
      <c r="H126" s="140"/>
    </row>
    <row r="127" spans="1:8" ht="37.5" outlineLevel="7" x14ac:dyDescent="0.25">
      <c r="A127" s="46" t="s">
        <v>17</v>
      </c>
      <c r="B127" s="47" t="s">
        <v>597</v>
      </c>
      <c r="C127" s="47" t="s">
        <v>24</v>
      </c>
      <c r="D127" s="47" t="s">
        <v>314</v>
      </c>
      <c r="E127" s="47" t="s">
        <v>18</v>
      </c>
      <c r="F127" s="85">
        <v>60000</v>
      </c>
      <c r="G127" s="85">
        <v>60000</v>
      </c>
      <c r="H127" s="140"/>
    </row>
    <row r="128" spans="1:8" ht="19.5" customHeight="1" outlineLevel="7" x14ac:dyDescent="0.25">
      <c r="A128" s="79" t="s">
        <v>727</v>
      </c>
      <c r="B128" s="62" t="s">
        <v>597</v>
      </c>
      <c r="C128" s="62" t="s">
        <v>26</v>
      </c>
      <c r="D128" s="62" t="s">
        <v>127</v>
      </c>
      <c r="E128" s="62" t="s">
        <v>6</v>
      </c>
      <c r="F128" s="85">
        <f>F129</f>
        <v>1348180</v>
      </c>
      <c r="G128" s="85">
        <f>G129</f>
        <v>1401668</v>
      </c>
      <c r="H128" s="140"/>
    </row>
    <row r="129" spans="1:8" ht="19.5" customHeight="1" outlineLevel="7" x14ac:dyDescent="0.25">
      <c r="A129" s="46" t="s">
        <v>728</v>
      </c>
      <c r="B129" s="47" t="s">
        <v>597</v>
      </c>
      <c r="C129" s="47" t="s">
        <v>729</v>
      </c>
      <c r="D129" s="47" t="s">
        <v>127</v>
      </c>
      <c r="E129" s="47" t="s">
        <v>6</v>
      </c>
      <c r="F129" s="85">
        <f>F130</f>
        <v>1348180</v>
      </c>
      <c r="G129" s="85">
        <f>G130</f>
        <v>1401668</v>
      </c>
      <c r="H129" s="140"/>
    </row>
    <row r="130" spans="1:8" ht="37.5" outlineLevel="7" x14ac:dyDescent="0.25">
      <c r="A130" s="46" t="s">
        <v>133</v>
      </c>
      <c r="B130" s="47" t="s">
        <v>597</v>
      </c>
      <c r="C130" s="47" t="s">
        <v>729</v>
      </c>
      <c r="D130" s="47" t="s">
        <v>128</v>
      </c>
      <c r="E130" s="47" t="s">
        <v>6</v>
      </c>
      <c r="F130" s="85">
        <f>F131</f>
        <v>1348180</v>
      </c>
      <c r="G130" s="85">
        <f>G131</f>
        <v>1401668</v>
      </c>
      <c r="H130" s="140"/>
    </row>
    <row r="131" spans="1:8" outlineLevel="7" x14ac:dyDescent="0.25">
      <c r="A131" s="46" t="s">
        <v>293</v>
      </c>
      <c r="B131" s="47" t="s">
        <v>597</v>
      </c>
      <c r="C131" s="47" t="s">
        <v>729</v>
      </c>
      <c r="D131" s="47" t="s">
        <v>292</v>
      </c>
      <c r="E131" s="47" t="s">
        <v>6</v>
      </c>
      <c r="F131" s="85">
        <f>F132</f>
        <v>1348180</v>
      </c>
      <c r="G131" s="85">
        <f>G132</f>
        <v>1401668</v>
      </c>
      <c r="H131" s="140"/>
    </row>
    <row r="132" spans="1:8" ht="37.5" outlineLevel="7" x14ac:dyDescent="0.25">
      <c r="A132" s="80" t="s">
        <v>730</v>
      </c>
      <c r="B132" s="47" t="s">
        <v>597</v>
      </c>
      <c r="C132" s="47" t="s">
        <v>729</v>
      </c>
      <c r="D132" s="47" t="s">
        <v>731</v>
      </c>
      <c r="E132" s="47" t="s">
        <v>6</v>
      </c>
      <c r="F132" s="85">
        <f>F133</f>
        <v>1348180</v>
      </c>
      <c r="G132" s="85">
        <f>G133</f>
        <v>1401668</v>
      </c>
      <c r="H132" s="140"/>
    </row>
    <row r="133" spans="1:8" ht="75" outlineLevel="7" x14ac:dyDescent="0.25">
      <c r="A133" s="46" t="s">
        <v>11</v>
      </c>
      <c r="B133" s="47" t="s">
        <v>597</v>
      </c>
      <c r="C133" s="47" t="s">
        <v>729</v>
      </c>
      <c r="D133" s="47" t="s">
        <v>731</v>
      </c>
      <c r="E133" s="47" t="s">
        <v>12</v>
      </c>
      <c r="F133" s="85">
        <f>F134</f>
        <v>1348180</v>
      </c>
      <c r="G133" s="85">
        <f>G134</f>
        <v>1401668</v>
      </c>
      <c r="H133" s="140"/>
    </row>
    <row r="134" spans="1:8" outlineLevel="7" x14ac:dyDescent="0.25">
      <c r="A134" s="46" t="s">
        <v>35</v>
      </c>
      <c r="B134" s="47" t="s">
        <v>597</v>
      </c>
      <c r="C134" s="47" t="s">
        <v>729</v>
      </c>
      <c r="D134" s="47" t="s">
        <v>731</v>
      </c>
      <c r="E134" s="47" t="s">
        <v>36</v>
      </c>
      <c r="F134" s="85">
        <v>1348180</v>
      </c>
      <c r="G134" s="85">
        <v>1401668</v>
      </c>
      <c r="H134" s="140"/>
    </row>
    <row r="135" spans="1:8" ht="37.5" outlineLevel="6" x14ac:dyDescent="0.25">
      <c r="A135" s="79" t="s">
        <v>42</v>
      </c>
      <c r="B135" s="62" t="s">
        <v>597</v>
      </c>
      <c r="C135" s="62" t="s">
        <v>43</v>
      </c>
      <c r="D135" s="62" t="s">
        <v>127</v>
      </c>
      <c r="E135" s="62" t="s">
        <v>6</v>
      </c>
      <c r="F135" s="87">
        <f>F136+F141</f>
        <v>440000</v>
      </c>
      <c r="G135" s="87">
        <f>G136+G141</f>
        <v>440000</v>
      </c>
      <c r="H135" s="140"/>
    </row>
    <row r="136" spans="1:8" ht="37.5" outlineLevel="7" x14ac:dyDescent="0.25">
      <c r="A136" s="46" t="s">
        <v>44</v>
      </c>
      <c r="B136" s="47" t="s">
        <v>597</v>
      </c>
      <c r="C136" s="47" t="s">
        <v>45</v>
      </c>
      <c r="D136" s="47" t="s">
        <v>127</v>
      </c>
      <c r="E136" s="47" t="s">
        <v>6</v>
      </c>
      <c r="F136" s="85">
        <f t="shared" ref="F136:G139" si="41">F137</f>
        <v>100000</v>
      </c>
      <c r="G136" s="85">
        <f t="shared" si="41"/>
        <v>100000</v>
      </c>
      <c r="H136" s="140"/>
    </row>
    <row r="137" spans="1:8" ht="37.5" outlineLevel="1" x14ac:dyDescent="0.25">
      <c r="A137" s="46" t="s">
        <v>133</v>
      </c>
      <c r="B137" s="47" t="s">
        <v>597</v>
      </c>
      <c r="C137" s="47" t="s">
        <v>45</v>
      </c>
      <c r="D137" s="47" t="s">
        <v>128</v>
      </c>
      <c r="E137" s="47" t="s">
        <v>6</v>
      </c>
      <c r="F137" s="85">
        <f t="shared" si="41"/>
        <v>100000</v>
      </c>
      <c r="G137" s="85">
        <f t="shared" si="41"/>
        <v>100000</v>
      </c>
      <c r="H137" s="140"/>
    </row>
    <row r="138" spans="1:8" ht="37.5" outlineLevel="1" x14ac:dyDescent="0.25">
      <c r="A138" s="46" t="s">
        <v>46</v>
      </c>
      <c r="B138" s="47" t="s">
        <v>597</v>
      </c>
      <c r="C138" s="47" t="s">
        <v>45</v>
      </c>
      <c r="D138" s="47" t="s">
        <v>134</v>
      </c>
      <c r="E138" s="47" t="s">
        <v>6</v>
      </c>
      <c r="F138" s="85">
        <f t="shared" si="41"/>
        <v>100000</v>
      </c>
      <c r="G138" s="85">
        <f t="shared" si="41"/>
        <v>100000</v>
      </c>
      <c r="H138" s="140"/>
    </row>
    <row r="139" spans="1:8" ht="20.25" customHeight="1" outlineLevel="1" x14ac:dyDescent="0.25">
      <c r="A139" s="46" t="s">
        <v>15</v>
      </c>
      <c r="B139" s="47" t="s">
        <v>597</v>
      </c>
      <c r="C139" s="47" t="s">
        <v>45</v>
      </c>
      <c r="D139" s="47" t="s">
        <v>134</v>
      </c>
      <c r="E139" s="47" t="s">
        <v>16</v>
      </c>
      <c r="F139" s="85">
        <f t="shared" si="41"/>
        <v>100000</v>
      </c>
      <c r="G139" s="85">
        <f t="shared" si="41"/>
        <v>100000</v>
      </c>
      <c r="H139" s="140"/>
    </row>
    <row r="140" spans="1:8" ht="37.5" outlineLevel="1" x14ac:dyDescent="0.25">
      <c r="A140" s="46" t="s">
        <v>17</v>
      </c>
      <c r="B140" s="47" t="s">
        <v>597</v>
      </c>
      <c r="C140" s="47" t="s">
        <v>45</v>
      </c>
      <c r="D140" s="47" t="s">
        <v>134</v>
      </c>
      <c r="E140" s="47" t="s">
        <v>18</v>
      </c>
      <c r="F140" s="85">
        <v>100000</v>
      </c>
      <c r="G140" s="85">
        <v>100000</v>
      </c>
      <c r="H140" s="140"/>
    </row>
    <row r="141" spans="1:8" outlineLevel="1" x14ac:dyDescent="0.25">
      <c r="A141" s="46" t="s">
        <v>601</v>
      </c>
      <c r="B141" s="47" t="s">
        <v>597</v>
      </c>
      <c r="C141" s="47" t="s">
        <v>602</v>
      </c>
      <c r="D141" s="47" t="s">
        <v>127</v>
      </c>
      <c r="E141" s="47" t="s">
        <v>6</v>
      </c>
      <c r="F141" s="85">
        <f t="shared" ref="F141:G144" si="42">F142</f>
        <v>340000</v>
      </c>
      <c r="G141" s="85">
        <f t="shared" si="42"/>
        <v>340000</v>
      </c>
      <c r="H141" s="140"/>
    </row>
    <row r="142" spans="1:8" ht="37.5" outlineLevel="1" x14ac:dyDescent="0.25">
      <c r="A142" s="46" t="s">
        <v>133</v>
      </c>
      <c r="B142" s="47" t="s">
        <v>597</v>
      </c>
      <c r="C142" s="47" t="s">
        <v>602</v>
      </c>
      <c r="D142" s="47" t="s">
        <v>128</v>
      </c>
      <c r="E142" s="47" t="s">
        <v>6</v>
      </c>
      <c r="F142" s="85">
        <f t="shared" si="42"/>
        <v>340000</v>
      </c>
      <c r="G142" s="85">
        <f t="shared" si="42"/>
        <v>340000</v>
      </c>
      <c r="H142" s="140"/>
    </row>
    <row r="143" spans="1:8" ht="37.5" outlineLevel="1" x14ac:dyDescent="0.25">
      <c r="A143" s="46" t="s">
        <v>603</v>
      </c>
      <c r="B143" s="47" t="s">
        <v>597</v>
      </c>
      <c r="C143" s="47" t="s">
        <v>602</v>
      </c>
      <c r="D143" s="47" t="s">
        <v>604</v>
      </c>
      <c r="E143" s="47" t="s">
        <v>6</v>
      </c>
      <c r="F143" s="85">
        <f t="shared" si="42"/>
        <v>340000</v>
      </c>
      <c r="G143" s="85">
        <f t="shared" si="42"/>
        <v>340000</v>
      </c>
      <c r="H143" s="140"/>
    </row>
    <row r="144" spans="1:8" ht="37.5" outlineLevel="1" x14ac:dyDescent="0.25">
      <c r="A144" s="46" t="s">
        <v>15</v>
      </c>
      <c r="B144" s="47" t="s">
        <v>597</v>
      </c>
      <c r="C144" s="47" t="s">
        <v>602</v>
      </c>
      <c r="D144" s="47" t="s">
        <v>604</v>
      </c>
      <c r="E144" s="47" t="s">
        <v>16</v>
      </c>
      <c r="F144" s="85">
        <f t="shared" si="42"/>
        <v>340000</v>
      </c>
      <c r="G144" s="85">
        <f t="shared" si="42"/>
        <v>340000</v>
      </c>
      <c r="H144" s="140"/>
    </row>
    <row r="145" spans="1:8" ht="37.5" outlineLevel="1" x14ac:dyDescent="0.25">
      <c r="A145" s="46" t="s">
        <v>17</v>
      </c>
      <c r="B145" s="47" t="s">
        <v>597</v>
      </c>
      <c r="C145" s="47" t="s">
        <v>602</v>
      </c>
      <c r="D145" s="47" t="s">
        <v>604</v>
      </c>
      <c r="E145" s="47" t="s">
        <v>18</v>
      </c>
      <c r="F145" s="85">
        <v>340000</v>
      </c>
      <c r="G145" s="85">
        <v>340000</v>
      </c>
      <c r="H145" s="140"/>
    </row>
    <row r="146" spans="1:8" outlineLevel="1" x14ac:dyDescent="0.25">
      <c r="A146" s="79" t="s">
        <v>120</v>
      </c>
      <c r="B146" s="62" t="s">
        <v>597</v>
      </c>
      <c r="C146" s="62" t="s">
        <v>47</v>
      </c>
      <c r="D146" s="62" t="s">
        <v>127</v>
      </c>
      <c r="E146" s="62" t="s">
        <v>6</v>
      </c>
      <c r="F146" s="87">
        <f>F159+F153+F168+F147</f>
        <v>13535514.17</v>
      </c>
      <c r="G146" s="87">
        <f>G159+G153+G168+G147</f>
        <v>13535514.17</v>
      </c>
      <c r="H146" s="140"/>
    </row>
    <row r="147" spans="1:8" outlineLevel="1" x14ac:dyDescent="0.25">
      <c r="A147" s="46" t="s">
        <v>122</v>
      </c>
      <c r="B147" s="47" t="s">
        <v>597</v>
      </c>
      <c r="C147" s="47" t="s">
        <v>123</v>
      </c>
      <c r="D147" s="47" t="s">
        <v>127</v>
      </c>
      <c r="E147" s="47" t="s">
        <v>6</v>
      </c>
      <c r="F147" s="85">
        <f t="shared" ref="F147:G147" si="43">F148</f>
        <v>324127.09000000003</v>
      </c>
      <c r="G147" s="85">
        <f t="shared" si="43"/>
        <v>324127.09000000003</v>
      </c>
      <c r="H147" s="140"/>
    </row>
    <row r="148" spans="1:8" ht="37.5" outlineLevel="1" x14ac:dyDescent="0.25">
      <c r="A148" s="79" t="s">
        <v>133</v>
      </c>
      <c r="B148" s="47" t="s">
        <v>597</v>
      </c>
      <c r="C148" s="62" t="s">
        <v>123</v>
      </c>
      <c r="D148" s="62" t="s">
        <v>128</v>
      </c>
      <c r="E148" s="62" t="s">
        <v>6</v>
      </c>
      <c r="F148" s="87">
        <f t="shared" ref="F148:G148" si="44">F150</f>
        <v>324127.09000000003</v>
      </c>
      <c r="G148" s="87">
        <f t="shared" si="44"/>
        <v>324127.09000000003</v>
      </c>
      <c r="H148" s="140"/>
    </row>
    <row r="149" spans="1:8" outlineLevel="1" x14ac:dyDescent="0.25">
      <c r="A149" s="46" t="s">
        <v>293</v>
      </c>
      <c r="B149" s="47" t="s">
        <v>597</v>
      </c>
      <c r="C149" s="47" t="s">
        <v>123</v>
      </c>
      <c r="D149" s="47" t="s">
        <v>292</v>
      </c>
      <c r="E149" s="47" t="s">
        <v>6</v>
      </c>
      <c r="F149" s="85">
        <f t="shared" ref="F149:G151" si="45">F150</f>
        <v>324127.09000000003</v>
      </c>
      <c r="G149" s="85">
        <f t="shared" si="45"/>
        <v>324127.09000000003</v>
      </c>
      <c r="H149" s="140"/>
    </row>
    <row r="150" spans="1:8" ht="75" outlineLevel="1" x14ac:dyDescent="0.25">
      <c r="A150" s="49" t="s">
        <v>407</v>
      </c>
      <c r="B150" s="47" t="s">
        <v>597</v>
      </c>
      <c r="C150" s="47" t="s">
        <v>123</v>
      </c>
      <c r="D150" s="47" t="s">
        <v>302</v>
      </c>
      <c r="E150" s="47" t="s">
        <v>6</v>
      </c>
      <c r="F150" s="85">
        <f t="shared" si="45"/>
        <v>324127.09000000003</v>
      </c>
      <c r="G150" s="85">
        <f t="shared" si="45"/>
        <v>324127.09000000003</v>
      </c>
      <c r="H150" s="140"/>
    </row>
    <row r="151" spans="1:8" ht="21" customHeight="1" outlineLevel="1" x14ac:dyDescent="0.25">
      <c r="A151" s="46" t="s">
        <v>15</v>
      </c>
      <c r="B151" s="47" t="s">
        <v>597</v>
      </c>
      <c r="C151" s="47" t="s">
        <v>123</v>
      </c>
      <c r="D151" s="47" t="s">
        <v>302</v>
      </c>
      <c r="E151" s="47" t="s">
        <v>16</v>
      </c>
      <c r="F151" s="85">
        <f t="shared" si="45"/>
        <v>324127.09000000003</v>
      </c>
      <c r="G151" s="85">
        <f t="shared" si="45"/>
        <v>324127.09000000003</v>
      </c>
      <c r="H151" s="140"/>
    </row>
    <row r="152" spans="1:8" ht="37.5" outlineLevel="1" x14ac:dyDescent="0.25">
      <c r="A152" s="46" t="s">
        <v>17</v>
      </c>
      <c r="B152" s="47" t="s">
        <v>597</v>
      </c>
      <c r="C152" s="47" t="s">
        <v>123</v>
      </c>
      <c r="D152" s="47" t="s">
        <v>302</v>
      </c>
      <c r="E152" s="47" t="s">
        <v>18</v>
      </c>
      <c r="F152" s="85">
        <v>324127.09000000003</v>
      </c>
      <c r="G152" s="85">
        <v>324127.09000000003</v>
      </c>
      <c r="H152" s="140"/>
    </row>
    <row r="153" spans="1:8" outlineLevel="1" x14ac:dyDescent="0.25">
      <c r="A153" s="46" t="s">
        <v>309</v>
      </c>
      <c r="B153" s="47" t="s">
        <v>597</v>
      </c>
      <c r="C153" s="47" t="s">
        <v>310</v>
      </c>
      <c r="D153" s="47" t="s">
        <v>127</v>
      </c>
      <c r="E153" s="47" t="s">
        <v>6</v>
      </c>
      <c r="F153" s="85">
        <f>F154</f>
        <v>3387.08</v>
      </c>
      <c r="G153" s="85">
        <f>G154</f>
        <v>3387.08</v>
      </c>
      <c r="H153" s="140"/>
    </row>
    <row r="154" spans="1:8" ht="37.5" outlineLevel="1" x14ac:dyDescent="0.25">
      <c r="A154" s="46" t="s">
        <v>133</v>
      </c>
      <c r="B154" s="47" t="s">
        <v>597</v>
      </c>
      <c r="C154" s="47" t="s">
        <v>310</v>
      </c>
      <c r="D154" s="47" t="s">
        <v>128</v>
      </c>
      <c r="E154" s="47" t="s">
        <v>6</v>
      </c>
      <c r="F154" s="85">
        <f>F156</f>
        <v>3387.08</v>
      </c>
      <c r="G154" s="85">
        <f>G156</f>
        <v>3387.08</v>
      </c>
      <c r="H154" s="140"/>
    </row>
    <row r="155" spans="1:8" outlineLevel="1" x14ac:dyDescent="0.25">
      <c r="A155" s="46" t="s">
        <v>293</v>
      </c>
      <c r="B155" s="47" t="s">
        <v>597</v>
      </c>
      <c r="C155" s="47" t="s">
        <v>310</v>
      </c>
      <c r="D155" s="47" t="s">
        <v>292</v>
      </c>
      <c r="E155" s="47" t="s">
        <v>6</v>
      </c>
      <c r="F155" s="85">
        <f>F156</f>
        <v>3387.08</v>
      </c>
      <c r="G155" s="85">
        <f>G156</f>
        <v>3387.08</v>
      </c>
      <c r="H155" s="140"/>
    </row>
    <row r="156" spans="1:8" ht="93.75" customHeight="1" outlineLevel="1" x14ac:dyDescent="0.25">
      <c r="A156" s="29" t="s">
        <v>409</v>
      </c>
      <c r="B156" s="47" t="s">
        <v>597</v>
      </c>
      <c r="C156" s="47" t="s">
        <v>310</v>
      </c>
      <c r="D156" s="47" t="s">
        <v>408</v>
      </c>
      <c r="E156" s="47" t="s">
        <v>6</v>
      </c>
      <c r="F156" s="85">
        <f t="shared" ref="F156:G157" si="46">F157</f>
        <v>3387.08</v>
      </c>
      <c r="G156" s="85">
        <f t="shared" si="46"/>
        <v>3387.08</v>
      </c>
      <c r="H156" s="140"/>
    </row>
    <row r="157" spans="1:8" ht="19.5" customHeight="1" outlineLevel="1" x14ac:dyDescent="0.25">
      <c r="A157" s="46" t="s">
        <v>15</v>
      </c>
      <c r="B157" s="47" t="s">
        <v>597</v>
      </c>
      <c r="C157" s="47" t="s">
        <v>310</v>
      </c>
      <c r="D157" s="47" t="s">
        <v>408</v>
      </c>
      <c r="E157" s="47" t="s">
        <v>16</v>
      </c>
      <c r="F157" s="85">
        <f t="shared" si="46"/>
        <v>3387.08</v>
      </c>
      <c r="G157" s="85">
        <f t="shared" si="46"/>
        <v>3387.08</v>
      </c>
      <c r="H157" s="140"/>
    </row>
    <row r="158" spans="1:8" ht="37.5" outlineLevel="1" x14ac:dyDescent="0.25">
      <c r="A158" s="46" t="s">
        <v>17</v>
      </c>
      <c r="B158" s="47" t="s">
        <v>597</v>
      </c>
      <c r="C158" s="47" t="s">
        <v>310</v>
      </c>
      <c r="D158" s="47" t="s">
        <v>408</v>
      </c>
      <c r="E158" s="47" t="s">
        <v>18</v>
      </c>
      <c r="F158" s="85">
        <v>3387.08</v>
      </c>
      <c r="G158" s="92">
        <v>3387.08</v>
      </c>
      <c r="H158" s="140"/>
    </row>
    <row r="159" spans="1:8" outlineLevel="1" x14ac:dyDescent="0.25">
      <c r="A159" s="46" t="s">
        <v>50</v>
      </c>
      <c r="B159" s="47" t="s">
        <v>597</v>
      </c>
      <c r="C159" s="47" t="s">
        <v>51</v>
      </c>
      <c r="D159" s="47" t="s">
        <v>127</v>
      </c>
      <c r="E159" s="47" t="s">
        <v>6</v>
      </c>
      <c r="F159" s="85">
        <f t="shared" ref="F159:G160" si="47">F160</f>
        <v>12588000</v>
      </c>
      <c r="G159" s="85">
        <f t="shared" si="47"/>
        <v>12588000</v>
      </c>
      <c r="H159" s="140"/>
    </row>
    <row r="160" spans="1:8" ht="56.25" outlineLevel="1" x14ac:dyDescent="0.25">
      <c r="A160" s="79" t="s">
        <v>356</v>
      </c>
      <c r="B160" s="62" t="s">
        <v>597</v>
      </c>
      <c r="C160" s="62" t="s">
        <v>51</v>
      </c>
      <c r="D160" s="62" t="s">
        <v>357</v>
      </c>
      <c r="E160" s="62" t="s">
        <v>6</v>
      </c>
      <c r="F160" s="87">
        <f t="shared" si="47"/>
        <v>12588000</v>
      </c>
      <c r="G160" s="87">
        <f t="shared" si="47"/>
        <v>12588000</v>
      </c>
      <c r="H160" s="140"/>
    </row>
    <row r="161" spans="1:8" ht="37.5" outlineLevel="1" x14ac:dyDescent="0.25">
      <c r="A161" s="46" t="s">
        <v>358</v>
      </c>
      <c r="B161" s="47" t="s">
        <v>597</v>
      </c>
      <c r="C161" s="47" t="s">
        <v>51</v>
      </c>
      <c r="D161" s="47" t="s">
        <v>359</v>
      </c>
      <c r="E161" s="47" t="s">
        <v>6</v>
      </c>
      <c r="F161" s="85">
        <f>F162+F165</f>
        <v>12588000</v>
      </c>
      <c r="G161" s="85">
        <f>G162+G165</f>
        <v>12588000</v>
      </c>
      <c r="H161" s="140"/>
    </row>
    <row r="162" spans="1:8" ht="56.25" outlineLevel="1" x14ac:dyDescent="0.25">
      <c r="A162" s="82" t="s">
        <v>360</v>
      </c>
      <c r="B162" s="47" t="s">
        <v>597</v>
      </c>
      <c r="C162" s="47" t="s">
        <v>51</v>
      </c>
      <c r="D162" s="47" t="s">
        <v>361</v>
      </c>
      <c r="E162" s="47" t="s">
        <v>6</v>
      </c>
      <c r="F162" s="85">
        <f t="shared" ref="F162:G163" si="48">F163</f>
        <v>12488000</v>
      </c>
      <c r="G162" s="85">
        <f t="shared" si="48"/>
        <v>12488000</v>
      </c>
      <c r="H162" s="140"/>
    </row>
    <row r="163" spans="1:8" ht="21" customHeight="1" outlineLevel="1" x14ac:dyDescent="0.25">
      <c r="A163" s="46" t="s">
        <v>15</v>
      </c>
      <c r="B163" s="47" t="s">
        <v>597</v>
      </c>
      <c r="C163" s="47" t="s">
        <v>51</v>
      </c>
      <c r="D163" s="47" t="s">
        <v>361</v>
      </c>
      <c r="E163" s="47" t="s">
        <v>16</v>
      </c>
      <c r="F163" s="85">
        <f t="shared" si="48"/>
        <v>12488000</v>
      </c>
      <c r="G163" s="85">
        <f t="shared" si="48"/>
        <v>12488000</v>
      </c>
      <c r="H163" s="140"/>
    </row>
    <row r="164" spans="1:8" ht="37.5" outlineLevel="1" x14ac:dyDescent="0.25">
      <c r="A164" s="46" t="s">
        <v>17</v>
      </c>
      <c r="B164" s="47" t="s">
        <v>597</v>
      </c>
      <c r="C164" s="47" t="s">
        <v>51</v>
      </c>
      <c r="D164" s="47" t="s">
        <v>361</v>
      </c>
      <c r="E164" s="47" t="s">
        <v>18</v>
      </c>
      <c r="F164" s="85">
        <v>12488000</v>
      </c>
      <c r="G164" s="85">
        <v>12488000</v>
      </c>
      <c r="H164" s="140"/>
    </row>
    <row r="165" spans="1:8" ht="37.5" outlineLevel="1" x14ac:dyDescent="0.25">
      <c r="A165" s="46" t="s">
        <v>296</v>
      </c>
      <c r="B165" s="47" t="s">
        <v>597</v>
      </c>
      <c r="C165" s="47" t="s">
        <v>51</v>
      </c>
      <c r="D165" s="47" t="s">
        <v>435</v>
      </c>
      <c r="E165" s="47" t="s">
        <v>6</v>
      </c>
      <c r="F165" s="83">
        <f t="shared" ref="F165:G166" si="49">F166</f>
        <v>100000</v>
      </c>
      <c r="G165" s="83">
        <f t="shared" si="49"/>
        <v>100000</v>
      </c>
      <c r="H165" s="140"/>
    </row>
    <row r="166" spans="1:8" ht="20.25" customHeight="1" outlineLevel="1" x14ac:dyDescent="0.25">
      <c r="A166" s="46" t="s">
        <v>15</v>
      </c>
      <c r="B166" s="47" t="s">
        <v>597</v>
      </c>
      <c r="C166" s="47" t="s">
        <v>51</v>
      </c>
      <c r="D166" s="47" t="s">
        <v>435</v>
      </c>
      <c r="E166" s="47" t="s">
        <v>16</v>
      </c>
      <c r="F166" s="83">
        <f t="shared" si="49"/>
        <v>100000</v>
      </c>
      <c r="G166" s="83">
        <f t="shared" si="49"/>
        <v>100000</v>
      </c>
      <c r="H166" s="140"/>
    </row>
    <row r="167" spans="1:8" ht="37.5" outlineLevel="1" x14ac:dyDescent="0.25">
      <c r="A167" s="46" t="s">
        <v>17</v>
      </c>
      <c r="B167" s="47" t="s">
        <v>597</v>
      </c>
      <c r="C167" s="47" t="s">
        <v>51</v>
      </c>
      <c r="D167" s="47" t="s">
        <v>435</v>
      </c>
      <c r="E167" s="47" t="s">
        <v>18</v>
      </c>
      <c r="F167" s="85">
        <v>100000</v>
      </c>
      <c r="G167" s="85">
        <v>100000</v>
      </c>
      <c r="H167" s="140"/>
    </row>
    <row r="168" spans="1:8" outlineLevel="1" x14ac:dyDescent="0.25">
      <c r="A168" s="46" t="s">
        <v>53</v>
      </c>
      <c r="B168" s="47" t="s">
        <v>597</v>
      </c>
      <c r="C168" s="47" t="s">
        <v>54</v>
      </c>
      <c r="D168" s="47" t="s">
        <v>127</v>
      </c>
      <c r="E168" s="47" t="s">
        <v>6</v>
      </c>
      <c r="F168" s="85">
        <f>F169</f>
        <v>620000</v>
      </c>
      <c r="G168" s="85">
        <f>G169</f>
        <v>620000</v>
      </c>
      <c r="H168" s="140"/>
    </row>
    <row r="169" spans="1:8" ht="56.25" outlineLevel="1" x14ac:dyDescent="0.25">
      <c r="A169" s="79" t="s">
        <v>413</v>
      </c>
      <c r="B169" s="62" t="s">
        <v>597</v>
      </c>
      <c r="C169" s="62" t="s">
        <v>54</v>
      </c>
      <c r="D169" s="62" t="s">
        <v>362</v>
      </c>
      <c r="E169" s="62" t="s">
        <v>6</v>
      </c>
      <c r="F169" s="87">
        <f>F170+F174</f>
        <v>620000</v>
      </c>
      <c r="G169" s="87">
        <f>G170+G174</f>
        <v>620000</v>
      </c>
      <c r="H169" s="140"/>
    </row>
    <row r="170" spans="1:8" ht="37.5" outlineLevel="1" x14ac:dyDescent="0.25">
      <c r="A170" s="46" t="s">
        <v>410</v>
      </c>
      <c r="B170" s="47" t="s">
        <v>597</v>
      </c>
      <c r="C170" s="47" t="s">
        <v>54</v>
      </c>
      <c r="D170" s="47" t="s">
        <v>363</v>
      </c>
      <c r="E170" s="47" t="s">
        <v>6</v>
      </c>
      <c r="F170" s="83">
        <f>F171</f>
        <v>300000</v>
      </c>
      <c r="G170" s="83">
        <f>G171</f>
        <v>300000</v>
      </c>
      <c r="H170" s="140"/>
    </row>
    <row r="171" spans="1:8" outlineLevel="1" x14ac:dyDescent="0.25">
      <c r="A171" s="46" t="s">
        <v>364</v>
      </c>
      <c r="B171" s="47" t="s">
        <v>597</v>
      </c>
      <c r="C171" s="47" t="s">
        <v>54</v>
      </c>
      <c r="D171" s="47" t="s">
        <v>365</v>
      </c>
      <c r="E171" s="47" t="s">
        <v>6</v>
      </c>
      <c r="F171" s="83">
        <f t="shared" ref="F171:G172" si="50">F172</f>
        <v>300000</v>
      </c>
      <c r="G171" s="83">
        <f t="shared" si="50"/>
        <v>300000</v>
      </c>
      <c r="H171" s="140"/>
    </row>
    <row r="172" spans="1:8" ht="19.5" customHeight="1" outlineLevel="1" x14ac:dyDescent="0.25">
      <c r="A172" s="46" t="s">
        <v>15</v>
      </c>
      <c r="B172" s="47" t="s">
        <v>597</v>
      </c>
      <c r="C172" s="47" t="s">
        <v>54</v>
      </c>
      <c r="D172" s="47" t="s">
        <v>365</v>
      </c>
      <c r="E172" s="47" t="s">
        <v>16</v>
      </c>
      <c r="F172" s="83">
        <f t="shared" si="50"/>
        <v>300000</v>
      </c>
      <c r="G172" s="83">
        <f t="shared" si="50"/>
        <v>300000</v>
      </c>
      <c r="H172" s="140"/>
    </row>
    <row r="173" spans="1:8" ht="37.5" outlineLevel="2" x14ac:dyDescent="0.25">
      <c r="A173" s="46" t="s">
        <v>17</v>
      </c>
      <c r="B173" s="47" t="s">
        <v>597</v>
      </c>
      <c r="C173" s="47" t="s">
        <v>54</v>
      </c>
      <c r="D173" s="47" t="s">
        <v>365</v>
      </c>
      <c r="E173" s="47" t="s">
        <v>18</v>
      </c>
      <c r="F173" s="85">
        <v>300000</v>
      </c>
      <c r="G173" s="85">
        <v>300000</v>
      </c>
      <c r="H173" s="140"/>
    </row>
    <row r="174" spans="1:8" ht="37.5" outlineLevel="3" x14ac:dyDescent="0.25">
      <c r="A174" s="49" t="s">
        <v>412</v>
      </c>
      <c r="B174" s="47" t="s">
        <v>597</v>
      </c>
      <c r="C174" s="47" t="s">
        <v>54</v>
      </c>
      <c r="D174" s="47" t="s">
        <v>411</v>
      </c>
      <c r="E174" s="47" t="s">
        <v>6</v>
      </c>
      <c r="F174" s="85">
        <f>F175</f>
        <v>320000</v>
      </c>
      <c r="G174" s="85">
        <f>G175</f>
        <v>320000</v>
      </c>
      <c r="H174" s="140"/>
    </row>
    <row r="175" spans="1:8" outlineLevel="3" x14ac:dyDescent="0.25">
      <c r="A175" s="46" t="s">
        <v>366</v>
      </c>
      <c r="B175" s="47" t="s">
        <v>597</v>
      </c>
      <c r="C175" s="47" t="s">
        <v>54</v>
      </c>
      <c r="D175" s="47" t="s">
        <v>484</v>
      </c>
      <c r="E175" s="47" t="s">
        <v>6</v>
      </c>
      <c r="F175" s="85">
        <f t="shared" ref="F175:G176" si="51">F176</f>
        <v>320000</v>
      </c>
      <c r="G175" s="85">
        <f t="shared" si="51"/>
        <v>320000</v>
      </c>
      <c r="H175" s="140"/>
    </row>
    <row r="176" spans="1:8" ht="21.75" customHeight="1" outlineLevel="3" x14ac:dyDescent="0.25">
      <c r="A176" s="46" t="s">
        <v>15</v>
      </c>
      <c r="B176" s="47" t="s">
        <v>597</v>
      </c>
      <c r="C176" s="47" t="s">
        <v>54</v>
      </c>
      <c r="D176" s="47" t="s">
        <v>484</v>
      </c>
      <c r="E176" s="47" t="s">
        <v>16</v>
      </c>
      <c r="F176" s="85">
        <f t="shared" si="51"/>
        <v>320000</v>
      </c>
      <c r="G176" s="85">
        <f t="shared" si="51"/>
        <v>320000</v>
      </c>
      <c r="H176" s="140"/>
    </row>
    <row r="177" spans="1:9" ht="37.5" outlineLevel="3" x14ac:dyDescent="0.25">
      <c r="A177" s="46" t="s">
        <v>17</v>
      </c>
      <c r="B177" s="47" t="s">
        <v>597</v>
      </c>
      <c r="C177" s="47" t="s">
        <v>54</v>
      </c>
      <c r="D177" s="47" t="s">
        <v>484</v>
      </c>
      <c r="E177" s="47" t="s">
        <v>18</v>
      </c>
      <c r="F177" s="85">
        <v>320000</v>
      </c>
      <c r="G177" s="85">
        <v>320000</v>
      </c>
      <c r="H177" s="140"/>
    </row>
    <row r="178" spans="1:9" outlineLevel="3" x14ac:dyDescent="0.25">
      <c r="A178" s="79" t="s">
        <v>55</v>
      </c>
      <c r="B178" s="62" t="s">
        <v>597</v>
      </c>
      <c r="C178" s="62" t="s">
        <v>56</v>
      </c>
      <c r="D178" s="62" t="s">
        <v>127</v>
      </c>
      <c r="E178" s="62" t="s">
        <v>6</v>
      </c>
      <c r="F178" s="90">
        <f>F179+F190+F205+F239</f>
        <v>29804370.300000001</v>
      </c>
      <c r="G178" s="90">
        <f>G179+G190+G205+G239</f>
        <v>29804370.300000001</v>
      </c>
      <c r="H178" s="140"/>
    </row>
    <row r="179" spans="1:9" outlineLevel="5" x14ac:dyDescent="0.25">
      <c r="A179" s="46" t="s">
        <v>57</v>
      </c>
      <c r="B179" s="47" t="s">
        <v>597</v>
      </c>
      <c r="C179" s="47" t="s">
        <v>58</v>
      </c>
      <c r="D179" s="47" t="s">
        <v>127</v>
      </c>
      <c r="E179" s="47" t="s">
        <v>6</v>
      </c>
      <c r="F179" s="85">
        <f>F180+F186</f>
        <v>670000</v>
      </c>
      <c r="G179" s="85">
        <f>G180+G186</f>
        <v>670000</v>
      </c>
      <c r="H179" s="140"/>
    </row>
    <row r="180" spans="1:9" ht="37.5" outlineLevel="6" x14ac:dyDescent="0.25">
      <c r="A180" s="79" t="s">
        <v>666</v>
      </c>
      <c r="B180" s="62" t="s">
        <v>597</v>
      </c>
      <c r="C180" s="62" t="s">
        <v>58</v>
      </c>
      <c r="D180" s="62" t="s">
        <v>353</v>
      </c>
      <c r="E180" s="62" t="s">
        <v>6</v>
      </c>
      <c r="F180" s="87">
        <f>F181</f>
        <v>500000</v>
      </c>
      <c r="G180" s="87">
        <f>G181</f>
        <v>500000</v>
      </c>
      <c r="H180" s="140"/>
    </row>
    <row r="181" spans="1:9" ht="37.5" outlineLevel="7" x14ac:dyDescent="0.25">
      <c r="A181" s="46" t="s">
        <v>367</v>
      </c>
      <c r="B181" s="47" t="s">
        <v>597</v>
      </c>
      <c r="C181" s="47" t="s">
        <v>58</v>
      </c>
      <c r="D181" s="47" t="s">
        <v>354</v>
      </c>
      <c r="E181" s="47" t="s">
        <v>6</v>
      </c>
      <c r="F181" s="85">
        <f t="shared" ref="F181:G183" si="52">F182</f>
        <v>500000</v>
      </c>
      <c r="G181" s="85">
        <f t="shared" si="52"/>
        <v>500000</v>
      </c>
      <c r="H181" s="140"/>
    </row>
    <row r="182" spans="1:9" outlineLevel="5" x14ac:dyDescent="0.25">
      <c r="A182" s="46" t="s">
        <v>368</v>
      </c>
      <c r="B182" s="47" t="s">
        <v>597</v>
      </c>
      <c r="C182" s="47" t="s">
        <v>58</v>
      </c>
      <c r="D182" s="47" t="s">
        <v>369</v>
      </c>
      <c r="E182" s="47" t="s">
        <v>6</v>
      </c>
      <c r="F182" s="85">
        <f t="shared" si="52"/>
        <v>500000</v>
      </c>
      <c r="G182" s="85">
        <f t="shared" si="52"/>
        <v>500000</v>
      </c>
      <c r="H182" s="140"/>
    </row>
    <row r="183" spans="1:9" ht="20.25" customHeight="1" outlineLevel="6" x14ac:dyDescent="0.25">
      <c r="A183" s="46" t="s">
        <v>15</v>
      </c>
      <c r="B183" s="47" t="s">
        <v>597</v>
      </c>
      <c r="C183" s="47" t="s">
        <v>58</v>
      </c>
      <c r="D183" s="47" t="s">
        <v>369</v>
      </c>
      <c r="E183" s="47" t="s">
        <v>16</v>
      </c>
      <c r="F183" s="85">
        <f t="shared" si="52"/>
        <v>500000</v>
      </c>
      <c r="G183" s="85">
        <f t="shared" si="52"/>
        <v>500000</v>
      </c>
      <c r="H183" s="140"/>
    </row>
    <row r="184" spans="1:9" ht="37.5" outlineLevel="7" x14ac:dyDescent="0.25">
      <c r="A184" s="46" t="s">
        <v>17</v>
      </c>
      <c r="B184" s="47" t="s">
        <v>597</v>
      </c>
      <c r="C184" s="47" t="s">
        <v>58</v>
      </c>
      <c r="D184" s="47" t="s">
        <v>369</v>
      </c>
      <c r="E184" s="47" t="s">
        <v>18</v>
      </c>
      <c r="F184" s="85">
        <v>500000</v>
      </c>
      <c r="G184" s="83">
        <v>500000</v>
      </c>
      <c r="H184" s="140"/>
    </row>
    <row r="185" spans="1:9" ht="37.5" outlineLevel="7" x14ac:dyDescent="0.25">
      <c r="A185" s="46" t="s">
        <v>133</v>
      </c>
      <c r="B185" s="47" t="s">
        <v>597</v>
      </c>
      <c r="C185" s="47" t="s">
        <v>58</v>
      </c>
      <c r="D185" s="47" t="s">
        <v>128</v>
      </c>
      <c r="E185" s="47" t="s">
        <v>6</v>
      </c>
      <c r="F185" s="85">
        <f t="shared" ref="F185:G188" si="53">F186</f>
        <v>170000</v>
      </c>
      <c r="G185" s="85">
        <f t="shared" si="53"/>
        <v>170000</v>
      </c>
      <c r="H185" s="140"/>
    </row>
    <row r="186" spans="1:9" outlineLevel="7" x14ac:dyDescent="0.25">
      <c r="A186" s="46" t="s">
        <v>293</v>
      </c>
      <c r="B186" s="47" t="s">
        <v>597</v>
      </c>
      <c r="C186" s="47" t="s">
        <v>58</v>
      </c>
      <c r="D186" s="47" t="s">
        <v>292</v>
      </c>
      <c r="E186" s="47" t="s">
        <v>6</v>
      </c>
      <c r="F186" s="85">
        <f t="shared" si="53"/>
        <v>170000</v>
      </c>
      <c r="G186" s="85">
        <f t="shared" si="53"/>
        <v>170000</v>
      </c>
      <c r="H186" s="140"/>
    </row>
    <row r="187" spans="1:9" ht="56.25" outlineLevel="7" x14ac:dyDescent="0.25">
      <c r="A187" s="29" t="s">
        <v>405</v>
      </c>
      <c r="B187" s="47" t="s">
        <v>597</v>
      </c>
      <c r="C187" s="47" t="s">
        <v>58</v>
      </c>
      <c r="D187" s="47" t="s">
        <v>605</v>
      </c>
      <c r="E187" s="47" t="s">
        <v>6</v>
      </c>
      <c r="F187" s="85">
        <f t="shared" si="53"/>
        <v>170000</v>
      </c>
      <c r="G187" s="85">
        <f t="shared" si="53"/>
        <v>170000</v>
      </c>
      <c r="H187" s="140"/>
    </row>
    <row r="188" spans="1:9" ht="37.5" outlineLevel="7" x14ac:dyDescent="0.25">
      <c r="A188" s="46" t="s">
        <v>15</v>
      </c>
      <c r="B188" s="47" t="s">
        <v>597</v>
      </c>
      <c r="C188" s="47" t="s">
        <v>58</v>
      </c>
      <c r="D188" s="47" t="s">
        <v>605</v>
      </c>
      <c r="E188" s="47" t="s">
        <v>16</v>
      </c>
      <c r="F188" s="85">
        <f t="shared" si="53"/>
        <v>170000</v>
      </c>
      <c r="G188" s="85">
        <f t="shared" si="53"/>
        <v>170000</v>
      </c>
      <c r="H188" s="140"/>
    </row>
    <row r="189" spans="1:9" ht="37.5" outlineLevel="7" x14ac:dyDescent="0.25">
      <c r="A189" s="46" t="s">
        <v>17</v>
      </c>
      <c r="B189" s="47" t="s">
        <v>597</v>
      </c>
      <c r="C189" s="47" t="s">
        <v>58</v>
      </c>
      <c r="D189" s="47" t="s">
        <v>605</v>
      </c>
      <c r="E189" s="47" t="s">
        <v>18</v>
      </c>
      <c r="F189" s="85">
        <v>170000</v>
      </c>
      <c r="G189" s="83">
        <v>170000</v>
      </c>
      <c r="H189" s="140"/>
    </row>
    <row r="190" spans="1:9" outlineLevel="1" x14ac:dyDescent="0.25">
      <c r="A190" s="46" t="s">
        <v>59</v>
      </c>
      <c r="B190" s="47" t="s">
        <v>597</v>
      </c>
      <c r="C190" s="47" t="s">
        <v>60</v>
      </c>
      <c r="D190" s="47" t="s">
        <v>127</v>
      </c>
      <c r="E190" s="47" t="s">
        <v>6</v>
      </c>
      <c r="F190" s="85">
        <f t="shared" ref="F190:G190" si="54">F191</f>
        <v>2075000</v>
      </c>
      <c r="G190" s="85">
        <f t="shared" si="54"/>
        <v>2075000</v>
      </c>
      <c r="H190" s="140"/>
    </row>
    <row r="191" spans="1:9" ht="41.25" customHeight="1" outlineLevel="2" x14ac:dyDescent="0.3">
      <c r="A191" s="79" t="s">
        <v>370</v>
      </c>
      <c r="B191" s="62" t="s">
        <v>597</v>
      </c>
      <c r="C191" s="62" t="s">
        <v>60</v>
      </c>
      <c r="D191" s="62" t="s">
        <v>135</v>
      </c>
      <c r="E191" s="62" t="s">
        <v>6</v>
      </c>
      <c r="F191" s="87">
        <f>F192</f>
        <v>2075000</v>
      </c>
      <c r="G191" s="87">
        <f>G192</f>
        <v>2075000</v>
      </c>
      <c r="H191" s="194"/>
      <c r="I191" s="194"/>
    </row>
    <row r="192" spans="1:9" ht="36" customHeight="1" outlineLevel="3" x14ac:dyDescent="0.3">
      <c r="A192" s="46" t="s">
        <v>371</v>
      </c>
      <c r="B192" s="47" t="s">
        <v>597</v>
      </c>
      <c r="C192" s="47" t="s">
        <v>60</v>
      </c>
      <c r="D192" s="47" t="s">
        <v>372</v>
      </c>
      <c r="E192" s="47" t="s">
        <v>6</v>
      </c>
      <c r="F192" s="85">
        <f>F193+F196+F199+F202</f>
        <v>2075000</v>
      </c>
      <c r="G192" s="152">
        <f>G193+G196+G199+G202</f>
        <v>2075000</v>
      </c>
      <c r="H192" s="194"/>
      <c r="I192" s="194"/>
    </row>
    <row r="193" spans="1:8" ht="75" outlineLevel="5" x14ac:dyDescent="0.25">
      <c r="A193" s="50" t="s">
        <v>61</v>
      </c>
      <c r="B193" s="47" t="s">
        <v>597</v>
      </c>
      <c r="C193" s="47" t="s">
        <v>60</v>
      </c>
      <c r="D193" s="47" t="s">
        <v>373</v>
      </c>
      <c r="E193" s="47" t="s">
        <v>6</v>
      </c>
      <c r="F193" s="85">
        <f>F194</f>
        <v>1000000</v>
      </c>
      <c r="G193" s="85">
        <f>G194</f>
        <v>1000000</v>
      </c>
      <c r="H193" s="140"/>
    </row>
    <row r="194" spans="1:8" ht="20.25" customHeight="1" outlineLevel="6" x14ac:dyDescent="0.25">
      <c r="A194" s="46" t="s">
        <v>15</v>
      </c>
      <c r="B194" s="47" t="s">
        <v>597</v>
      </c>
      <c r="C194" s="47" t="s">
        <v>60</v>
      </c>
      <c r="D194" s="47" t="s">
        <v>373</v>
      </c>
      <c r="E194" s="47" t="s">
        <v>16</v>
      </c>
      <c r="F194" s="85">
        <f t="shared" ref="F194:G194" si="55">F195</f>
        <v>1000000</v>
      </c>
      <c r="G194" s="85">
        <f t="shared" si="55"/>
        <v>1000000</v>
      </c>
      <c r="H194" s="140"/>
    </row>
    <row r="195" spans="1:8" ht="37.5" outlineLevel="7" x14ac:dyDescent="0.25">
      <c r="A195" s="46" t="s">
        <v>17</v>
      </c>
      <c r="B195" s="47" t="s">
        <v>597</v>
      </c>
      <c r="C195" s="47" t="s">
        <v>60</v>
      </c>
      <c r="D195" s="47" t="s">
        <v>373</v>
      </c>
      <c r="E195" s="47" t="s">
        <v>18</v>
      </c>
      <c r="F195" s="85">
        <v>1000000</v>
      </c>
      <c r="G195" s="83">
        <v>1000000</v>
      </c>
      <c r="H195" s="140"/>
    </row>
    <row r="196" spans="1:8" ht="37.5" outlineLevel="3" x14ac:dyDescent="0.25">
      <c r="A196" s="46" t="s">
        <v>252</v>
      </c>
      <c r="B196" s="47" t="s">
        <v>597</v>
      </c>
      <c r="C196" s="47" t="s">
        <v>60</v>
      </c>
      <c r="D196" s="47" t="s">
        <v>374</v>
      </c>
      <c r="E196" s="47" t="s">
        <v>6</v>
      </c>
      <c r="F196" s="83">
        <f t="shared" ref="F196:G197" si="56">F197</f>
        <v>500000</v>
      </c>
      <c r="G196" s="83">
        <f t="shared" si="56"/>
        <v>500000</v>
      </c>
      <c r="H196" s="140"/>
    </row>
    <row r="197" spans="1:8" outlineLevel="7" x14ac:dyDescent="0.25">
      <c r="A197" s="46" t="s">
        <v>19</v>
      </c>
      <c r="B197" s="47" t="s">
        <v>597</v>
      </c>
      <c r="C197" s="47" t="s">
        <v>60</v>
      </c>
      <c r="D197" s="47" t="s">
        <v>374</v>
      </c>
      <c r="E197" s="47" t="s">
        <v>20</v>
      </c>
      <c r="F197" s="83">
        <f t="shared" si="56"/>
        <v>500000</v>
      </c>
      <c r="G197" s="83">
        <f t="shared" si="56"/>
        <v>500000</v>
      </c>
      <c r="H197" s="140"/>
    </row>
    <row r="198" spans="1:8" ht="37.5" outlineLevel="7" x14ac:dyDescent="0.25">
      <c r="A198" s="46" t="s">
        <v>48</v>
      </c>
      <c r="B198" s="47" t="s">
        <v>597</v>
      </c>
      <c r="C198" s="47" t="s">
        <v>60</v>
      </c>
      <c r="D198" s="47" t="s">
        <v>374</v>
      </c>
      <c r="E198" s="47" t="s">
        <v>49</v>
      </c>
      <c r="F198" s="85">
        <v>500000</v>
      </c>
      <c r="G198" s="85">
        <v>500000</v>
      </c>
      <c r="H198" s="140"/>
    </row>
    <row r="199" spans="1:8" ht="37.5" outlineLevel="7" x14ac:dyDescent="0.25">
      <c r="A199" s="46" t="s">
        <v>265</v>
      </c>
      <c r="B199" s="47" t="s">
        <v>597</v>
      </c>
      <c r="C199" s="47" t="s">
        <v>60</v>
      </c>
      <c r="D199" s="47" t="s">
        <v>375</v>
      </c>
      <c r="E199" s="47" t="s">
        <v>6</v>
      </c>
      <c r="F199" s="83">
        <f t="shared" ref="F199:G200" si="57">F200</f>
        <v>500000</v>
      </c>
      <c r="G199" s="83">
        <f t="shared" si="57"/>
        <v>500000</v>
      </c>
      <c r="H199" s="140"/>
    </row>
    <row r="200" spans="1:8" outlineLevel="5" x14ac:dyDescent="0.25">
      <c r="A200" s="46" t="s">
        <v>19</v>
      </c>
      <c r="B200" s="47" t="s">
        <v>597</v>
      </c>
      <c r="C200" s="47" t="s">
        <v>60</v>
      </c>
      <c r="D200" s="47" t="s">
        <v>375</v>
      </c>
      <c r="E200" s="47" t="s">
        <v>20</v>
      </c>
      <c r="F200" s="83">
        <f t="shared" si="57"/>
        <v>500000</v>
      </c>
      <c r="G200" s="83">
        <f t="shared" si="57"/>
        <v>500000</v>
      </c>
      <c r="H200" s="140"/>
    </row>
    <row r="201" spans="1:8" ht="37.5" outlineLevel="6" x14ac:dyDescent="0.25">
      <c r="A201" s="46" t="s">
        <v>48</v>
      </c>
      <c r="B201" s="47" t="s">
        <v>597</v>
      </c>
      <c r="C201" s="47" t="s">
        <v>60</v>
      </c>
      <c r="D201" s="47" t="s">
        <v>375</v>
      </c>
      <c r="E201" s="47" t="s">
        <v>49</v>
      </c>
      <c r="F201" s="85">
        <v>500000</v>
      </c>
      <c r="G201" s="85">
        <v>500000</v>
      </c>
      <c r="H201" s="140"/>
    </row>
    <row r="202" spans="1:8" ht="56.25" outlineLevel="7" x14ac:dyDescent="0.25">
      <c r="A202" s="46" t="s">
        <v>266</v>
      </c>
      <c r="B202" s="47" t="s">
        <v>597</v>
      </c>
      <c r="C202" s="47" t="s">
        <v>60</v>
      </c>
      <c r="D202" s="47" t="s">
        <v>415</v>
      </c>
      <c r="E202" s="47" t="s">
        <v>6</v>
      </c>
      <c r="F202" s="85">
        <f>F203</f>
        <v>75000</v>
      </c>
      <c r="G202" s="85">
        <f>G203</f>
        <v>75000</v>
      </c>
      <c r="H202" s="140"/>
    </row>
    <row r="203" spans="1:8" ht="37.5" outlineLevel="7" x14ac:dyDescent="0.25">
      <c r="A203" s="46" t="s">
        <v>15</v>
      </c>
      <c r="B203" s="47" t="s">
        <v>597</v>
      </c>
      <c r="C203" s="47" t="s">
        <v>60</v>
      </c>
      <c r="D203" s="47" t="s">
        <v>415</v>
      </c>
      <c r="E203" s="47" t="s">
        <v>16</v>
      </c>
      <c r="F203" s="85">
        <f>F204</f>
        <v>75000</v>
      </c>
      <c r="G203" s="85">
        <f>G204</f>
        <v>75000</v>
      </c>
      <c r="H203" s="140"/>
    </row>
    <row r="204" spans="1:8" ht="37.5" outlineLevel="7" x14ac:dyDescent="0.25">
      <c r="A204" s="46" t="s">
        <v>17</v>
      </c>
      <c r="B204" s="47" t="s">
        <v>597</v>
      </c>
      <c r="C204" s="47" t="s">
        <v>60</v>
      </c>
      <c r="D204" s="47" t="s">
        <v>415</v>
      </c>
      <c r="E204" s="47" t="s">
        <v>18</v>
      </c>
      <c r="F204" s="85">
        <v>75000</v>
      </c>
      <c r="G204" s="85">
        <v>75000</v>
      </c>
      <c r="H204" s="140"/>
    </row>
    <row r="205" spans="1:8" outlineLevel="7" x14ac:dyDescent="0.25">
      <c r="A205" s="46" t="s">
        <v>62</v>
      </c>
      <c r="B205" s="47" t="s">
        <v>597</v>
      </c>
      <c r="C205" s="47" t="s">
        <v>63</v>
      </c>
      <c r="D205" s="47" t="s">
        <v>127</v>
      </c>
      <c r="E205" s="47" t="s">
        <v>6</v>
      </c>
      <c r="F205" s="85">
        <f>F206+F214+F225</f>
        <v>26909370.300000001</v>
      </c>
      <c r="G205" s="85">
        <f>G206+G214+G225</f>
        <v>26909370.300000001</v>
      </c>
      <c r="H205" s="140"/>
    </row>
    <row r="206" spans="1:8" ht="37.5" customHeight="1" outlineLevel="7" x14ac:dyDescent="0.25">
      <c r="A206" s="79" t="s">
        <v>370</v>
      </c>
      <c r="B206" s="47" t="s">
        <v>597</v>
      </c>
      <c r="C206" s="62" t="s">
        <v>63</v>
      </c>
      <c r="D206" s="62" t="s">
        <v>135</v>
      </c>
      <c r="E206" s="62" t="s">
        <v>6</v>
      </c>
      <c r="F206" s="85">
        <f>F207</f>
        <v>550000</v>
      </c>
      <c r="G206" s="85">
        <f>G207</f>
        <v>550000</v>
      </c>
      <c r="H206" s="140"/>
    </row>
    <row r="207" spans="1:8" outlineLevel="7" x14ac:dyDescent="0.25">
      <c r="A207" s="46" t="s">
        <v>376</v>
      </c>
      <c r="B207" s="47" t="s">
        <v>597</v>
      </c>
      <c r="C207" s="47" t="s">
        <v>63</v>
      </c>
      <c r="D207" s="47" t="s">
        <v>234</v>
      </c>
      <c r="E207" s="47" t="s">
        <v>6</v>
      </c>
      <c r="F207" s="85">
        <f>F208+F211</f>
        <v>550000</v>
      </c>
      <c r="G207" s="85">
        <f>G208+G211</f>
        <v>550000</v>
      </c>
      <c r="H207" s="141"/>
    </row>
    <row r="208" spans="1:8" outlineLevel="7" x14ac:dyDescent="0.25">
      <c r="A208" s="46" t="s">
        <v>382</v>
      </c>
      <c r="B208" s="47" t="s">
        <v>597</v>
      </c>
      <c r="C208" s="47" t="s">
        <v>63</v>
      </c>
      <c r="D208" s="47" t="s">
        <v>514</v>
      </c>
      <c r="E208" s="47" t="s">
        <v>6</v>
      </c>
      <c r="F208" s="85">
        <f>F209</f>
        <v>200000</v>
      </c>
      <c r="G208" s="85">
        <f>G209</f>
        <v>200000</v>
      </c>
      <c r="H208" s="141"/>
    </row>
    <row r="209" spans="1:8" ht="37.5" outlineLevel="7" x14ac:dyDescent="0.25">
      <c r="A209" s="48" t="s">
        <v>15</v>
      </c>
      <c r="B209" s="47" t="s">
        <v>597</v>
      </c>
      <c r="C209" s="47" t="s">
        <v>63</v>
      </c>
      <c r="D209" s="47" t="s">
        <v>514</v>
      </c>
      <c r="E209" s="47" t="s">
        <v>16</v>
      </c>
      <c r="F209" s="85">
        <f>F210</f>
        <v>200000</v>
      </c>
      <c r="G209" s="85">
        <f>G210</f>
        <v>200000</v>
      </c>
      <c r="H209" s="141"/>
    </row>
    <row r="210" spans="1:8" ht="37.5" outlineLevel="7" x14ac:dyDescent="0.25">
      <c r="A210" s="48" t="s">
        <v>17</v>
      </c>
      <c r="B210" s="47" t="s">
        <v>597</v>
      </c>
      <c r="C210" s="47" t="s">
        <v>63</v>
      </c>
      <c r="D210" s="47" t="s">
        <v>514</v>
      </c>
      <c r="E210" s="47" t="s">
        <v>18</v>
      </c>
      <c r="F210" s="85">
        <v>200000</v>
      </c>
      <c r="G210" s="85">
        <v>200000</v>
      </c>
      <c r="H210" s="141"/>
    </row>
    <row r="211" spans="1:8" ht="18.75" customHeight="1" outlineLevel="7" x14ac:dyDescent="0.25">
      <c r="A211" s="50" t="s">
        <v>64</v>
      </c>
      <c r="B211" s="47" t="s">
        <v>597</v>
      </c>
      <c r="C211" s="47" t="s">
        <v>63</v>
      </c>
      <c r="D211" s="47" t="s">
        <v>377</v>
      </c>
      <c r="E211" s="47" t="s">
        <v>6</v>
      </c>
      <c r="F211" s="85">
        <f t="shared" ref="F211:G212" si="58">F212</f>
        <v>350000</v>
      </c>
      <c r="G211" s="85">
        <f t="shared" si="58"/>
        <v>350000</v>
      </c>
      <c r="H211" s="140"/>
    </row>
    <row r="212" spans="1:8" ht="19.5" customHeight="1" outlineLevel="7" x14ac:dyDescent="0.25">
      <c r="A212" s="46" t="s">
        <v>15</v>
      </c>
      <c r="B212" s="47" t="s">
        <v>597</v>
      </c>
      <c r="C212" s="47" t="s">
        <v>63</v>
      </c>
      <c r="D212" s="47" t="s">
        <v>377</v>
      </c>
      <c r="E212" s="47" t="s">
        <v>16</v>
      </c>
      <c r="F212" s="85">
        <f t="shared" si="58"/>
        <v>350000</v>
      </c>
      <c r="G212" s="85">
        <f t="shared" si="58"/>
        <v>350000</v>
      </c>
      <c r="H212" s="140"/>
    </row>
    <row r="213" spans="1:8" ht="37.5" outlineLevel="1" x14ac:dyDescent="0.25">
      <c r="A213" s="46" t="s">
        <v>17</v>
      </c>
      <c r="B213" s="47" t="s">
        <v>597</v>
      </c>
      <c r="C213" s="47" t="s">
        <v>63</v>
      </c>
      <c r="D213" s="47" t="s">
        <v>377</v>
      </c>
      <c r="E213" s="47" t="s">
        <v>18</v>
      </c>
      <c r="F213" s="85">
        <v>350000</v>
      </c>
      <c r="G213" s="83">
        <v>350000</v>
      </c>
      <c r="H213" s="140"/>
    </row>
    <row r="214" spans="1:8" ht="37.5" outlineLevel="1" x14ac:dyDescent="0.25">
      <c r="A214" s="79" t="s">
        <v>606</v>
      </c>
      <c r="B214" s="62" t="s">
        <v>597</v>
      </c>
      <c r="C214" s="62" t="s">
        <v>63</v>
      </c>
      <c r="D214" s="62" t="s">
        <v>607</v>
      </c>
      <c r="E214" s="62" t="s">
        <v>6</v>
      </c>
      <c r="F214" s="85">
        <f>F215</f>
        <v>6000000</v>
      </c>
      <c r="G214" s="85">
        <f>G215</f>
        <v>6000000</v>
      </c>
      <c r="H214" s="140"/>
    </row>
    <row r="215" spans="1:8" ht="37.5" outlineLevel="1" x14ac:dyDescent="0.25">
      <c r="A215" s="46" t="s">
        <v>608</v>
      </c>
      <c r="B215" s="47" t="s">
        <v>597</v>
      </c>
      <c r="C215" s="47" t="s">
        <v>63</v>
      </c>
      <c r="D215" s="47" t="s">
        <v>609</v>
      </c>
      <c r="E215" s="47" t="s">
        <v>6</v>
      </c>
      <c r="F215" s="85">
        <f>F216+F219+F222</f>
        <v>6000000</v>
      </c>
      <c r="G215" s="85">
        <f>G216+G219+G222</f>
        <v>6000000</v>
      </c>
      <c r="H215" s="140"/>
    </row>
    <row r="216" spans="1:8" ht="56.25" outlineLevel="1" x14ac:dyDescent="0.25">
      <c r="A216" s="46" t="s">
        <v>610</v>
      </c>
      <c r="B216" s="47" t="s">
        <v>597</v>
      </c>
      <c r="C216" s="47" t="s">
        <v>63</v>
      </c>
      <c r="D216" s="47" t="s">
        <v>611</v>
      </c>
      <c r="E216" s="47" t="s">
        <v>6</v>
      </c>
      <c r="F216" s="85">
        <f>F217</f>
        <v>2000000</v>
      </c>
      <c r="G216" s="85">
        <f>G217</f>
        <v>2000000</v>
      </c>
      <c r="H216" s="140"/>
    </row>
    <row r="217" spans="1:8" ht="37.5" outlineLevel="1" x14ac:dyDescent="0.25">
      <c r="A217" s="46" t="s">
        <v>15</v>
      </c>
      <c r="B217" s="47" t="s">
        <v>597</v>
      </c>
      <c r="C217" s="47" t="s">
        <v>63</v>
      </c>
      <c r="D217" s="47" t="s">
        <v>611</v>
      </c>
      <c r="E217" s="47" t="s">
        <v>16</v>
      </c>
      <c r="F217" s="85">
        <f>F218</f>
        <v>2000000</v>
      </c>
      <c r="G217" s="85">
        <f>G218</f>
        <v>2000000</v>
      </c>
      <c r="H217" s="140"/>
    </row>
    <row r="218" spans="1:8" ht="37.5" outlineLevel="1" x14ac:dyDescent="0.25">
      <c r="A218" s="46" t="s">
        <v>17</v>
      </c>
      <c r="B218" s="47" t="s">
        <v>597</v>
      </c>
      <c r="C218" s="47" t="s">
        <v>63</v>
      </c>
      <c r="D218" s="47" t="s">
        <v>611</v>
      </c>
      <c r="E218" s="47" t="s">
        <v>18</v>
      </c>
      <c r="F218" s="85">
        <v>2000000</v>
      </c>
      <c r="G218" s="83">
        <v>2000000</v>
      </c>
      <c r="H218" s="140"/>
    </row>
    <row r="219" spans="1:8" ht="37.5" outlineLevel="1" x14ac:dyDescent="0.25">
      <c r="A219" s="46" t="s">
        <v>612</v>
      </c>
      <c r="B219" s="47" t="s">
        <v>597</v>
      </c>
      <c r="C219" s="47" t="s">
        <v>63</v>
      </c>
      <c r="D219" s="47" t="s">
        <v>613</v>
      </c>
      <c r="E219" s="47" t="s">
        <v>6</v>
      </c>
      <c r="F219" s="85">
        <f>F220</f>
        <v>1500000</v>
      </c>
      <c r="G219" s="85">
        <f>G220</f>
        <v>1500000</v>
      </c>
      <c r="H219" s="140"/>
    </row>
    <row r="220" spans="1:8" ht="37.5" outlineLevel="1" x14ac:dyDescent="0.25">
      <c r="A220" s="46" t="s">
        <v>15</v>
      </c>
      <c r="B220" s="47" t="s">
        <v>597</v>
      </c>
      <c r="C220" s="47" t="s">
        <v>63</v>
      </c>
      <c r="D220" s="47" t="s">
        <v>613</v>
      </c>
      <c r="E220" s="47" t="s">
        <v>16</v>
      </c>
      <c r="F220" s="85">
        <f>F221</f>
        <v>1500000</v>
      </c>
      <c r="G220" s="85">
        <f>G221</f>
        <v>1500000</v>
      </c>
      <c r="H220" s="140"/>
    </row>
    <row r="221" spans="1:8" ht="37.5" outlineLevel="1" x14ac:dyDescent="0.25">
      <c r="A221" s="46" t="s">
        <v>17</v>
      </c>
      <c r="B221" s="47" t="s">
        <v>597</v>
      </c>
      <c r="C221" s="47" t="s">
        <v>63</v>
      </c>
      <c r="D221" s="47" t="s">
        <v>613</v>
      </c>
      <c r="E221" s="47" t="s">
        <v>18</v>
      </c>
      <c r="F221" s="85">
        <v>1500000</v>
      </c>
      <c r="G221" s="83">
        <v>1500000</v>
      </c>
      <c r="H221" s="140"/>
    </row>
    <row r="222" spans="1:8" ht="21" customHeight="1" outlineLevel="1" x14ac:dyDescent="0.25">
      <c r="A222" s="46" t="s">
        <v>614</v>
      </c>
      <c r="B222" s="47" t="s">
        <v>597</v>
      </c>
      <c r="C222" s="47" t="s">
        <v>63</v>
      </c>
      <c r="D222" s="47" t="s">
        <v>615</v>
      </c>
      <c r="E222" s="47" t="s">
        <v>6</v>
      </c>
      <c r="F222" s="85">
        <f>F223</f>
        <v>2500000</v>
      </c>
      <c r="G222" s="85">
        <f>G223</f>
        <v>2500000</v>
      </c>
      <c r="H222" s="140"/>
    </row>
    <row r="223" spans="1:8" ht="37.5" outlineLevel="1" x14ac:dyDescent="0.25">
      <c r="A223" s="46" t="s">
        <v>15</v>
      </c>
      <c r="B223" s="47" t="s">
        <v>597</v>
      </c>
      <c r="C223" s="47" t="s">
        <v>63</v>
      </c>
      <c r="D223" s="47" t="s">
        <v>615</v>
      </c>
      <c r="E223" s="47" t="s">
        <v>16</v>
      </c>
      <c r="F223" s="85">
        <f>F224</f>
        <v>2500000</v>
      </c>
      <c r="G223" s="85">
        <f>G224</f>
        <v>2500000</v>
      </c>
      <c r="H223" s="140"/>
    </row>
    <row r="224" spans="1:8" ht="37.5" outlineLevel="1" x14ac:dyDescent="0.25">
      <c r="A224" s="46" t="s">
        <v>17</v>
      </c>
      <c r="B224" s="47" t="s">
        <v>597</v>
      </c>
      <c r="C224" s="47" t="s">
        <v>63</v>
      </c>
      <c r="D224" s="47" t="s">
        <v>615</v>
      </c>
      <c r="E224" s="47" t="s">
        <v>18</v>
      </c>
      <c r="F224" s="85">
        <v>2500000</v>
      </c>
      <c r="G224" s="83">
        <v>2500000</v>
      </c>
      <c r="H224" s="140"/>
    </row>
    <row r="225" spans="1:8" ht="37.5" customHeight="1" outlineLevel="1" x14ac:dyDescent="0.25">
      <c r="A225" s="79" t="s">
        <v>616</v>
      </c>
      <c r="B225" s="62" t="s">
        <v>597</v>
      </c>
      <c r="C225" s="62" t="s">
        <v>63</v>
      </c>
      <c r="D225" s="62" t="s">
        <v>617</v>
      </c>
      <c r="E225" s="62" t="s">
        <v>6</v>
      </c>
      <c r="F225" s="85">
        <f>F226+F231</f>
        <v>20359370.300000001</v>
      </c>
      <c r="G225" s="85">
        <f>G226+G231</f>
        <v>20359370.300000001</v>
      </c>
      <c r="H225" s="140"/>
    </row>
    <row r="226" spans="1:8" ht="37.5" customHeight="1" outlineLevel="1" x14ac:dyDescent="0.25">
      <c r="A226" s="79" t="s">
        <v>669</v>
      </c>
      <c r="B226" s="62" t="s">
        <v>597</v>
      </c>
      <c r="C226" s="62" t="s">
        <v>63</v>
      </c>
      <c r="D226" s="62" t="s">
        <v>670</v>
      </c>
      <c r="E226" s="62" t="s">
        <v>6</v>
      </c>
      <c r="F226" s="85">
        <f t="shared" ref="F226:G229" si="59">F227</f>
        <v>7018314.5599999996</v>
      </c>
      <c r="G226" s="85">
        <f t="shared" si="59"/>
        <v>7018314.5599999996</v>
      </c>
      <c r="H226" s="140"/>
    </row>
    <row r="227" spans="1:8" ht="20.25" customHeight="1" outlineLevel="1" x14ac:dyDescent="0.25">
      <c r="A227" s="46" t="s">
        <v>668</v>
      </c>
      <c r="B227" s="47" t="s">
        <v>597</v>
      </c>
      <c r="C227" s="47" t="s">
        <v>63</v>
      </c>
      <c r="D227" s="47" t="s">
        <v>671</v>
      </c>
      <c r="E227" s="47" t="s">
        <v>6</v>
      </c>
      <c r="F227" s="85">
        <f t="shared" si="59"/>
        <v>7018314.5599999996</v>
      </c>
      <c r="G227" s="85">
        <f t="shared" si="59"/>
        <v>7018314.5599999996</v>
      </c>
      <c r="H227" s="140"/>
    </row>
    <row r="228" spans="1:8" ht="20.25" customHeight="1" outlineLevel="1" x14ac:dyDescent="0.25">
      <c r="A228" s="46" t="s">
        <v>667</v>
      </c>
      <c r="B228" s="47" t="s">
        <v>597</v>
      </c>
      <c r="C228" s="47" t="s">
        <v>63</v>
      </c>
      <c r="D228" s="47" t="s">
        <v>672</v>
      </c>
      <c r="E228" s="47" t="s">
        <v>6</v>
      </c>
      <c r="F228" s="85">
        <f t="shared" si="59"/>
        <v>7018314.5599999996</v>
      </c>
      <c r="G228" s="85">
        <f t="shared" si="59"/>
        <v>7018314.5599999996</v>
      </c>
      <c r="H228" s="140"/>
    </row>
    <row r="229" spans="1:8" ht="37.5" customHeight="1" outlineLevel="1" x14ac:dyDescent="0.25">
      <c r="A229" s="46" t="s">
        <v>15</v>
      </c>
      <c r="B229" s="47" t="s">
        <v>597</v>
      </c>
      <c r="C229" s="47" t="s">
        <v>63</v>
      </c>
      <c r="D229" s="47" t="s">
        <v>672</v>
      </c>
      <c r="E229" s="47" t="s">
        <v>16</v>
      </c>
      <c r="F229" s="85">
        <f t="shared" si="59"/>
        <v>7018314.5599999996</v>
      </c>
      <c r="G229" s="85">
        <f t="shared" si="59"/>
        <v>7018314.5599999996</v>
      </c>
      <c r="H229" s="140"/>
    </row>
    <row r="230" spans="1:8" ht="20.25" customHeight="1" outlineLevel="1" x14ac:dyDescent="0.25">
      <c r="A230" s="46" t="s">
        <v>17</v>
      </c>
      <c r="B230" s="47" t="s">
        <v>597</v>
      </c>
      <c r="C230" s="47" t="s">
        <v>63</v>
      </c>
      <c r="D230" s="47" t="s">
        <v>672</v>
      </c>
      <c r="E230" s="47" t="s">
        <v>18</v>
      </c>
      <c r="F230" s="85">
        <v>7018314.5599999996</v>
      </c>
      <c r="G230" s="85">
        <v>7018314.5599999996</v>
      </c>
      <c r="H230" s="140"/>
    </row>
    <row r="231" spans="1:8" ht="37.5" outlineLevel="1" x14ac:dyDescent="0.25">
      <c r="A231" s="162" t="s">
        <v>673</v>
      </c>
      <c r="B231" s="47" t="s">
        <v>597</v>
      </c>
      <c r="C231" s="47" t="s">
        <v>63</v>
      </c>
      <c r="D231" s="62" t="s">
        <v>675</v>
      </c>
      <c r="E231" s="62" t="s">
        <v>6</v>
      </c>
      <c r="F231" s="85">
        <f t="shared" ref="F231:G237" si="60">F232</f>
        <v>13341055.74</v>
      </c>
      <c r="G231" s="85">
        <f t="shared" si="60"/>
        <v>13341055.74</v>
      </c>
      <c r="H231" s="140"/>
    </row>
    <row r="232" spans="1:8" ht="37.5" outlineLevel="1" x14ac:dyDescent="0.25">
      <c r="A232" s="162" t="s">
        <v>674</v>
      </c>
      <c r="B232" s="47" t="s">
        <v>597</v>
      </c>
      <c r="C232" s="47" t="s">
        <v>63</v>
      </c>
      <c r="D232" s="62" t="s">
        <v>676</v>
      </c>
      <c r="E232" s="62" t="s">
        <v>6</v>
      </c>
      <c r="F232" s="85">
        <f>F233+F236</f>
        <v>13341055.74</v>
      </c>
      <c r="G232" s="85">
        <f>G233+G236</f>
        <v>13341055.74</v>
      </c>
      <c r="H232" s="140"/>
    </row>
    <row r="233" spans="1:8" ht="56.25" outlineLevel="1" x14ac:dyDescent="0.25">
      <c r="A233" s="48" t="s">
        <v>706</v>
      </c>
      <c r="B233" s="47" t="s">
        <v>597</v>
      </c>
      <c r="C233" s="47" t="s">
        <v>63</v>
      </c>
      <c r="D233" s="47" t="s">
        <v>733</v>
      </c>
      <c r="E233" s="47" t="s">
        <v>6</v>
      </c>
      <c r="F233" s="85">
        <f>F234</f>
        <v>13041055.74</v>
      </c>
      <c r="G233" s="85">
        <f>G234</f>
        <v>13041055.74</v>
      </c>
      <c r="H233" s="140"/>
    </row>
    <row r="234" spans="1:8" ht="37.5" outlineLevel="1" x14ac:dyDescent="0.25">
      <c r="A234" s="46" t="s">
        <v>15</v>
      </c>
      <c r="B234" s="47" t="s">
        <v>597</v>
      </c>
      <c r="C234" s="47" t="s">
        <v>63</v>
      </c>
      <c r="D234" s="47" t="s">
        <v>733</v>
      </c>
      <c r="E234" s="47" t="s">
        <v>16</v>
      </c>
      <c r="F234" s="85">
        <f>F235</f>
        <v>13041055.74</v>
      </c>
      <c r="G234" s="85">
        <f>G235</f>
        <v>13041055.74</v>
      </c>
      <c r="H234" s="140"/>
    </row>
    <row r="235" spans="1:8" ht="37.5" outlineLevel="1" x14ac:dyDescent="0.25">
      <c r="A235" s="46" t="s">
        <v>17</v>
      </c>
      <c r="B235" s="47" t="s">
        <v>597</v>
      </c>
      <c r="C235" s="47" t="s">
        <v>63</v>
      </c>
      <c r="D235" s="47" t="s">
        <v>733</v>
      </c>
      <c r="E235" s="47" t="s">
        <v>18</v>
      </c>
      <c r="F235" s="85">
        <v>13041055.74</v>
      </c>
      <c r="G235" s="85">
        <v>13041055.74</v>
      </c>
      <c r="H235" s="140"/>
    </row>
    <row r="236" spans="1:8" ht="39.75" customHeight="1" outlineLevel="1" x14ac:dyDescent="0.25">
      <c r="A236" s="48" t="s">
        <v>678</v>
      </c>
      <c r="B236" s="47" t="s">
        <v>597</v>
      </c>
      <c r="C236" s="47" t="s">
        <v>63</v>
      </c>
      <c r="D236" s="47" t="s">
        <v>677</v>
      </c>
      <c r="E236" s="47" t="s">
        <v>6</v>
      </c>
      <c r="F236" s="85">
        <f t="shared" si="60"/>
        <v>300000</v>
      </c>
      <c r="G236" s="85">
        <f t="shared" si="60"/>
        <v>300000</v>
      </c>
      <c r="H236" s="140"/>
    </row>
    <row r="237" spans="1:8" ht="39.75" customHeight="1" outlineLevel="1" x14ac:dyDescent="0.25">
      <c r="A237" s="46" t="s">
        <v>15</v>
      </c>
      <c r="B237" s="47" t="s">
        <v>597</v>
      </c>
      <c r="C237" s="47" t="s">
        <v>63</v>
      </c>
      <c r="D237" s="47" t="s">
        <v>677</v>
      </c>
      <c r="E237" s="47" t="s">
        <v>16</v>
      </c>
      <c r="F237" s="85">
        <f t="shared" si="60"/>
        <v>300000</v>
      </c>
      <c r="G237" s="85">
        <f t="shared" si="60"/>
        <v>300000</v>
      </c>
      <c r="H237" s="140"/>
    </row>
    <row r="238" spans="1:8" ht="39.75" customHeight="1" outlineLevel="1" x14ac:dyDescent="0.25">
      <c r="A238" s="46" t="s">
        <v>17</v>
      </c>
      <c r="B238" s="47" t="s">
        <v>597</v>
      </c>
      <c r="C238" s="47" t="s">
        <v>63</v>
      </c>
      <c r="D238" s="47" t="s">
        <v>677</v>
      </c>
      <c r="E238" s="47" t="s">
        <v>18</v>
      </c>
      <c r="F238" s="85">
        <v>300000</v>
      </c>
      <c r="G238" s="83">
        <v>300000</v>
      </c>
      <c r="H238" s="140"/>
    </row>
    <row r="239" spans="1:8" outlineLevel="7" x14ac:dyDescent="0.25">
      <c r="A239" s="46" t="s">
        <v>311</v>
      </c>
      <c r="B239" s="47" t="s">
        <v>597</v>
      </c>
      <c r="C239" s="47" t="s">
        <v>312</v>
      </c>
      <c r="D239" s="47" t="s">
        <v>127</v>
      </c>
      <c r="E239" s="47" t="s">
        <v>6</v>
      </c>
      <c r="F239" s="83">
        <f t="shared" ref="F239:G239" si="61">F240</f>
        <v>150000</v>
      </c>
      <c r="G239" s="83">
        <f t="shared" si="61"/>
        <v>150000</v>
      </c>
      <c r="H239" s="140"/>
    </row>
    <row r="240" spans="1:8" ht="38.25" customHeight="1" outlineLevel="7" x14ac:dyDescent="0.25">
      <c r="A240" s="79" t="s">
        <v>459</v>
      </c>
      <c r="B240" s="62" t="s">
        <v>597</v>
      </c>
      <c r="C240" s="62" t="s">
        <v>312</v>
      </c>
      <c r="D240" s="62" t="s">
        <v>135</v>
      </c>
      <c r="E240" s="62" t="s">
        <v>6</v>
      </c>
      <c r="F240" s="88">
        <f>F241</f>
        <v>150000</v>
      </c>
      <c r="G240" s="88">
        <f>G241</f>
        <v>150000</v>
      </c>
      <c r="H240" s="140"/>
    </row>
    <row r="241" spans="1:8" ht="37.5" outlineLevel="7" x14ac:dyDescent="0.25">
      <c r="A241" s="46" t="s">
        <v>378</v>
      </c>
      <c r="B241" s="47" t="s">
        <v>597</v>
      </c>
      <c r="C241" s="47" t="s">
        <v>312</v>
      </c>
      <c r="D241" s="47" t="s">
        <v>372</v>
      </c>
      <c r="E241" s="47" t="s">
        <v>6</v>
      </c>
      <c r="F241" s="83">
        <f>F242</f>
        <v>150000</v>
      </c>
      <c r="G241" s="83">
        <f>G242</f>
        <v>150000</v>
      </c>
      <c r="H241" s="140"/>
    </row>
    <row r="242" spans="1:8" ht="37.5" outlineLevel="7" x14ac:dyDescent="0.25">
      <c r="A242" s="46" t="s">
        <v>325</v>
      </c>
      <c r="B242" s="47" t="s">
        <v>597</v>
      </c>
      <c r="C242" s="47" t="s">
        <v>312</v>
      </c>
      <c r="D242" s="47" t="s">
        <v>379</v>
      </c>
      <c r="E242" s="47" t="s">
        <v>6</v>
      </c>
      <c r="F242" s="83">
        <f t="shared" ref="F242:G243" si="62">F243</f>
        <v>150000</v>
      </c>
      <c r="G242" s="83">
        <f t="shared" si="62"/>
        <v>150000</v>
      </c>
      <c r="H242" s="140"/>
    </row>
    <row r="243" spans="1:8" outlineLevel="7" x14ac:dyDescent="0.25">
      <c r="A243" s="46" t="s">
        <v>19</v>
      </c>
      <c r="B243" s="47" t="s">
        <v>597</v>
      </c>
      <c r="C243" s="47" t="s">
        <v>312</v>
      </c>
      <c r="D243" s="47" t="s">
        <v>379</v>
      </c>
      <c r="E243" s="47" t="s">
        <v>20</v>
      </c>
      <c r="F243" s="83">
        <f t="shared" si="62"/>
        <v>150000</v>
      </c>
      <c r="G243" s="83">
        <f t="shared" si="62"/>
        <v>150000</v>
      </c>
      <c r="H243" s="140"/>
    </row>
    <row r="244" spans="1:8" ht="37.5" outlineLevel="7" x14ac:dyDescent="0.25">
      <c r="A244" s="46" t="s">
        <v>48</v>
      </c>
      <c r="B244" s="47" t="s">
        <v>597</v>
      </c>
      <c r="C244" s="47" t="s">
        <v>312</v>
      </c>
      <c r="D244" s="47" t="s">
        <v>379</v>
      </c>
      <c r="E244" s="47" t="s">
        <v>49</v>
      </c>
      <c r="F244" s="85">
        <v>150000</v>
      </c>
      <c r="G244" s="92">
        <v>150000</v>
      </c>
      <c r="H244" s="140"/>
    </row>
    <row r="245" spans="1:8" outlineLevel="3" x14ac:dyDescent="0.25">
      <c r="A245" s="79" t="s">
        <v>65</v>
      </c>
      <c r="B245" s="47" t="s">
        <v>597</v>
      </c>
      <c r="C245" s="62" t="s">
        <v>66</v>
      </c>
      <c r="D245" s="62" t="s">
        <v>127</v>
      </c>
      <c r="E245" s="62" t="s">
        <v>6</v>
      </c>
      <c r="F245" s="87">
        <f t="shared" ref="F245:G245" si="63">F246</f>
        <v>515000</v>
      </c>
      <c r="G245" s="87">
        <f t="shared" si="63"/>
        <v>515000</v>
      </c>
      <c r="H245" s="140"/>
    </row>
    <row r="246" spans="1:8" outlineLevel="4" x14ac:dyDescent="0.25">
      <c r="A246" s="46" t="s">
        <v>67</v>
      </c>
      <c r="B246" s="47" t="s">
        <v>597</v>
      </c>
      <c r="C246" s="47" t="s">
        <v>68</v>
      </c>
      <c r="D246" s="47" t="s">
        <v>127</v>
      </c>
      <c r="E246" s="47" t="s">
        <v>6</v>
      </c>
      <c r="F246" s="85">
        <f>F247+F256</f>
        <v>515000</v>
      </c>
      <c r="G246" s="85">
        <f>G247+G256</f>
        <v>515000</v>
      </c>
      <c r="H246" s="140"/>
    </row>
    <row r="247" spans="1:8" ht="37.5" outlineLevel="5" x14ac:dyDescent="0.25">
      <c r="A247" s="79" t="s">
        <v>380</v>
      </c>
      <c r="B247" s="62" t="s">
        <v>597</v>
      </c>
      <c r="C247" s="62" t="s">
        <v>68</v>
      </c>
      <c r="D247" s="62" t="s">
        <v>136</v>
      </c>
      <c r="E247" s="62" t="s">
        <v>6</v>
      </c>
      <c r="F247" s="87">
        <f>F248+F252</f>
        <v>470000</v>
      </c>
      <c r="G247" s="87">
        <f>G248+G252</f>
        <v>470000</v>
      </c>
      <c r="H247" s="140"/>
    </row>
    <row r="248" spans="1:8" ht="39.75" customHeight="1" outlineLevel="6" x14ac:dyDescent="0.25">
      <c r="A248" s="46" t="s">
        <v>381</v>
      </c>
      <c r="B248" s="47" t="s">
        <v>597</v>
      </c>
      <c r="C248" s="47" t="s">
        <v>68</v>
      </c>
      <c r="D248" s="47" t="s">
        <v>416</v>
      </c>
      <c r="E248" s="47" t="s">
        <v>6</v>
      </c>
      <c r="F248" s="85">
        <f>F249</f>
        <v>440000</v>
      </c>
      <c r="G248" s="85">
        <f>G249</f>
        <v>440000</v>
      </c>
      <c r="H248" s="140"/>
    </row>
    <row r="249" spans="1:8" outlineLevel="2" x14ac:dyDescent="0.25">
      <c r="A249" s="46" t="s">
        <v>246</v>
      </c>
      <c r="B249" s="47" t="s">
        <v>597</v>
      </c>
      <c r="C249" s="47" t="s">
        <v>68</v>
      </c>
      <c r="D249" s="47" t="s">
        <v>383</v>
      </c>
      <c r="E249" s="47" t="s">
        <v>6</v>
      </c>
      <c r="F249" s="85">
        <f t="shared" ref="F249:G250" si="64">F250</f>
        <v>440000</v>
      </c>
      <c r="G249" s="85">
        <f t="shared" si="64"/>
        <v>440000</v>
      </c>
      <c r="H249" s="140"/>
    </row>
    <row r="250" spans="1:8" ht="21" customHeight="1" outlineLevel="4" x14ac:dyDescent="0.25">
      <c r="A250" s="46" t="s">
        <v>15</v>
      </c>
      <c r="B250" s="47" t="s">
        <v>597</v>
      </c>
      <c r="C250" s="47" t="s">
        <v>68</v>
      </c>
      <c r="D250" s="47" t="s">
        <v>383</v>
      </c>
      <c r="E250" s="47" t="s">
        <v>16</v>
      </c>
      <c r="F250" s="85">
        <f t="shared" si="64"/>
        <v>440000</v>
      </c>
      <c r="G250" s="85">
        <f t="shared" si="64"/>
        <v>440000</v>
      </c>
      <c r="H250" s="140"/>
    </row>
    <row r="251" spans="1:8" ht="37.5" outlineLevel="5" x14ac:dyDescent="0.25">
      <c r="A251" s="46" t="s">
        <v>17</v>
      </c>
      <c r="B251" s="47" t="s">
        <v>597</v>
      </c>
      <c r="C251" s="47" t="s">
        <v>68</v>
      </c>
      <c r="D251" s="47" t="s">
        <v>383</v>
      </c>
      <c r="E251" s="47" t="s">
        <v>18</v>
      </c>
      <c r="F251" s="85">
        <v>440000</v>
      </c>
      <c r="G251" s="85">
        <v>440000</v>
      </c>
      <c r="H251" s="140"/>
    </row>
    <row r="252" spans="1:8" outlineLevel="6" x14ac:dyDescent="0.25">
      <c r="A252" s="46" t="s">
        <v>384</v>
      </c>
      <c r="B252" s="47" t="s">
        <v>597</v>
      </c>
      <c r="C252" s="47" t="s">
        <v>68</v>
      </c>
      <c r="D252" s="47" t="s">
        <v>248</v>
      </c>
      <c r="E252" s="47" t="s">
        <v>6</v>
      </c>
      <c r="F252" s="83">
        <f>F253</f>
        <v>30000</v>
      </c>
      <c r="G252" s="83">
        <f>G253</f>
        <v>30000</v>
      </c>
      <c r="H252" s="140"/>
    </row>
    <row r="253" spans="1:8" outlineLevel="7" x14ac:dyDescent="0.25">
      <c r="A253" s="46" t="s">
        <v>69</v>
      </c>
      <c r="B253" s="47" t="s">
        <v>597</v>
      </c>
      <c r="C253" s="47" t="s">
        <v>68</v>
      </c>
      <c r="D253" s="47" t="s">
        <v>247</v>
      </c>
      <c r="E253" s="47" t="s">
        <v>6</v>
      </c>
      <c r="F253" s="85">
        <f t="shared" ref="F253:G254" si="65">F254</f>
        <v>30000</v>
      </c>
      <c r="G253" s="85">
        <f t="shared" si="65"/>
        <v>30000</v>
      </c>
      <c r="H253" s="140"/>
    </row>
    <row r="254" spans="1:8" ht="19.5" customHeight="1" outlineLevel="5" x14ac:dyDescent="0.25">
      <c r="A254" s="46" t="s">
        <v>15</v>
      </c>
      <c r="B254" s="47" t="s">
        <v>597</v>
      </c>
      <c r="C254" s="47" t="s">
        <v>68</v>
      </c>
      <c r="D254" s="47" t="s">
        <v>247</v>
      </c>
      <c r="E254" s="47" t="s">
        <v>16</v>
      </c>
      <c r="F254" s="85">
        <f t="shared" si="65"/>
        <v>30000</v>
      </c>
      <c r="G254" s="85">
        <f t="shared" si="65"/>
        <v>30000</v>
      </c>
      <c r="H254" s="140"/>
    </row>
    <row r="255" spans="1:8" ht="37.5" outlineLevel="6" x14ac:dyDescent="0.25">
      <c r="A255" s="46" t="s">
        <v>17</v>
      </c>
      <c r="B255" s="47" t="s">
        <v>597</v>
      </c>
      <c r="C255" s="47" t="s">
        <v>68</v>
      </c>
      <c r="D255" s="47" t="s">
        <v>247</v>
      </c>
      <c r="E255" s="47" t="s">
        <v>18</v>
      </c>
      <c r="F255" s="85">
        <v>30000</v>
      </c>
      <c r="G255" s="85">
        <v>30000</v>
      </c>
      <c r="H255" s="140"/>
    </row>
    <row r="256" spans="1:8" ht="56.25" outlineLevel="7" x14ac:dyDescent="0.25">
      <c r="A256" s="79" t="s">
        <v>468</v>
      </c>
      <c r="B256" s="62" t="s">
        <v>597</v>
      </c>
      <c r="C256" s="62" t="s">
        <v>68</v>
      </c>
      <c r="D256" s="62" t="s">
        <v>385</v>
      </c>
      <c r="E256" s="62" t="s">
        <v>6</v>
      </c>
      <c r="F256" s="87">
        <f>F257</f>
        <v>45000</v>
      </c>
      <c r="G256" s="87">
        <f>G257</f>
        <v>45000</v>
      </c>
      <c r="H256" s="140"/>
    </row>
    <row r="257" spans="1:8" ht="37.5" outlineLevel="6" x14ac:dyDescent="0.25">
      <c r="A257" s="46" t="s">
        <v>386</v>
      </c>
      <c r="B257" s="47" t="s">
        <v>597</v>
      </c>
      <c r="C257" s="47" t="s">
        <v>68</v>
      </c>
      <c r="D257" s="47" t="s">
        <v>387</v>
      </c>
      <c r="E257" s="47" t="s">
        <v>6</v>
      </c>
      <c r="F257" s="85">
        <f>F259</f>
        <v>45000</v>
      </c>
      <c r="G257" s="85">
        <f>G259</f>
        <v>45000</v>
      </c>
      <c r="H257" s="140"/>
    </row>
    <row r="258" spans="1:8" outlineLevel="7" x14ac:dyDescent="0.25">
      <c r="A258" s="46" t="s">
        <v>388</v>
      </c>
      <c r="B258" s="47" t="s">
        <v>597</v>
      </c>
      <c r="C258" s="47" t="s">
        <v>68</v>
      </c>
      <c r="D258" s="47" t="s">
        <v>389</v>
      </c>
      <c r="E258" s="47" t="s">
        <v>6</v>
      </c>
      <c r="F258" s="85">
        <f>F259</f>
        <v>45000</v>
      </c>
      <c r="G258" s="85">
        <f>G259</f>
        <v>45000</v>
      </c>
      <c r="H258" s="140"/>
    </row>
    <row r="259" spans="1:8" ht="18.75" customHeight="1" outlineLevel="6" x14ac:dyDescent="0.25">
      <c r="A259" s="46" t="s">
        <v>15</v>
      </c>
      <c r="B259" s="47" t="s">
        <v>597</v>
      </c>
      <c r="C259" s="47" t="s">
        <v>68</v>
      </c>
      <c r="D259" s="47" t="s">
        <v>389</v>
      </c>
      <c r="E259" s="47" t="s">
        <v>16</v>
      </c>
      <c r="F259" s="85">
        <f t="shared" ref="F259:G259" si="66">F260</f>
        <v>45000</v>
      </c>
      <c r="G259" s="85">
        <f t="shared" si="66"/>
        <v>45000</v>
      </c>
      <c r="H259" s="140"/>
    </row>
    <row r="260" spans="1:8" ht="37.5" outlineLevel="7" x14ac:dyDescent="0.25">
      <c r="A260" s="46" t="s">
        <v>17</v>
      </c>
      <c r="B260" s="47" t="s">
        <v>597</v>
      </c>
      <c r="C260" s="47" t="s">
        <v>68</v>
      </c>
      <c r="D260" s="47" t="s">
        <v>389</v>
      </c>
      <c r="E260" s="47" t="s">
        <v>18</v>
      </c>
      <c r="F260" s="85">
        <v>45000</v>
      </c>
      <c r="G260" s="83">
        <v>45000</v>
      </c>
      <c r="H260" s="140"/>
    </row>
    <row r="261" spans="1:8" outlineLevel="5" x14ac:dyDescent="0.25">
      <c r="A261" s="79" t="s">
        <v>70</v>
      </c>
      <c r="B261" s="62" t="s">
        <v>597</v>
      </c>
      <c r="C261" s="62" t="s">
        <v>71</v>
      </c>
      <c r="D261" s="62" t="s">
        <v>127</v>
      </c>
      <c r="E261" s="62" t="s">
        <v>6</v>
      </c>
      <c r="F261" s="87">
        <f t="shared" ref="F261:G266" si="67">F262</f>
        <v>12844429.18</v>
      </c>
      <c r="G261" s="87">
        <f t="shared" si="67"/>
        <v>17523480.039999999</v>
      </c>
      <c r="H261" s="140"/>
    </row>
    <row r="262" spans="1:8" outlineLevel="6" x14ac:dyDescent="0.25">
      <c r="A262" s="46" t="s">
        <v>259</v>
      </c>
      <c r="B262" s="47" t="s">
        <v>597</v>
      </c>
      <c r="C262" s="47" t="s">
        <v>258</v>
      </c>
      <c r="D262" s="47" t="s">
        <v>127</v>
      </c>
      <c r="E262" s="47" t="s">
        <v>6</v>
      </c>
      <c r="F262" s="85">
        <f t="shared" si="67"/>
        <v>12844429.18</v>
      </c>
      <c r="G262" s="85">
        <f t="shared" si="67"/>
        <v>17523480.039999999</v>
      </c>
      <c r="H262" s="140"/>
    </row>
    <row r="263" spans="1:8" ht="37.5" outlineLevel="7" x14ac:dyDescent="0.25">
      <c r="A263" s="79" t="s">
        <v>392</v>
      </c>
      <c r="B263" s="62" t="s">
        <v>597</v>
      </c>
      <c r="C263" s="62" t="s">
        <v>258</v>
      </c>
      <c r="D263" s="62" t="s">
        <v>137</v>
      </c>
      <c r="E263" s="62" t="s">
        <v>6</v>
      </c>
      <c r="F263" s="87">
        <f>F264+F268</f>
        <v>12844429.18</v>
      </c>
      <c r="G263" s="87">
        <f>G264+G268</f>
        <v>17523480.039999999</v>
      </c>
      <c r="H263" s="140"/>
    </row>
    <row r="264" spans="1:8" ht="37.5" outlineLevel="2" x14ac:dyDescent="0.3">
      <c r="A264" s="142" t="s">
        <v>391</v>
      </c>
      <c r="B264" s="47" t="s">
        <v>597</v>
      </c>
      <c r="C264" s="47" t="s">
        <v>258</v>
      </c>
      <c r="D264" s="47" t="s">
        <v>230</v>
      </c>
      <c r="E264" s="47" t="s">
        <v>6</v>
      </c>
      <c r="F264" s="85">
        <f>F265</f>
        <v>12844429.18</v>
      </c>
      <c r="G264" s="85">
        <f>G265</f>
        <v>13155830.039999999</v>
      </c>
      <c r="H264" s="140"/>
    </row>
    <row r="265" spans="1:8" ht="37.5" outlineLevel="4" x14ac:dyDescent="0.25">
      <c r="A265" s="46" t="s">
        <v>74</v>
      </c>
      <c r="B265" s="47" t="s">
        <v>597</v>
      </c>
      <c r="C265" s="47" t="s">
        <v>258</v>
      </c>
      <c r="D265" s="47" t="s">
        <v>138</v>
      </c>
      <c r="E265" s="47" t="s">
        <v>6</v>
      </c>
      <c r="F265" s="85">
        <f t="shared" si="67"/>
        <v>12844429.18</v>
      </c>
      <c r="G265" s="85">
        <f t="shared" si="67"/>
        <v>13155830.039999999</v>
      </c>
      <c r="H265" s="140"/>
    </row>
    <row r="266" spans="1:8" ht="37.5" outlineLevel="5" x14ac:dyDescent="0.25">
      <c r="A266" s="46" t="s">
        <v>38</v>
      </c>
      <c r="B266" s="47" t="s">
        <v>597</v>
      </c>
      <c r="C266" s="47" t="s">
        <v>258</v>
      </c>
      <c r="D266" s="47" t="s">
        <v>138</v>
      </c>
      <c r="E266" s="47" t="s">
        <v>39</v>
      </c>
      <c r="F266" s="85">
        <f t="shared" si="67"/>
        <v>12844429.18</v>
      </c>
      <c r="G266" s="85">
        <f t="shared" si="67"/>
        <v>13155830.039999999</v>
      </c>
      <c r="H266" s="140"/>
    </row>
    <row r="267" spans="1:8" outlineLevel="6" x14ac:dyDescent="0.3">
      <c r="A267" s="142" t="s">
        <v>75</v>
      </c>
      <c r="B267" s="47" t="s">
        <v>597</v>
      </c>
      <c r="C267" s="47" t="s">
        <v>258</v>
      </c>
      <c r="D267" s="47" t="s">
        <v>138</v>
      </c>
      <c r="E267" s="47" t="s">
        <v>76</v>
      </c>
      <c r="F267" s="85">
        <v>12844429.18</v>
      </c>
      <c r="G267" s="85">
        <v>13155830.039999999</v>
      </c>
      <c r="H267" s="140"/>
    </row>
    <row r="268" spans="1:8" outlineLevel="6" x14ac:dyDescent="0.25">
      <c r="A268" s="162" t="s">
        <v>744</v>
      </c>
      <c r="B268" s="62" t="s">
        <v>597</v>
      </c>
      <c r="C268" s="62" t="s">
        <v>258</v>
      </c>
      <c r="D268" s="62" t="s">
        <v>745</v>
      </c>
      <c r="E268" s="62" t="s">
        <v>6</v>
      </c>
      <c r="F268" s="85">
        <f>F269</f>
        <v>0</v>
      </c>
      <c r="G268" s="85">
        <f>G269</f>
        <v>4367650</v>
      </c>
      <c r="H268" s="140"/>
    </row>
    <row r="269" spans="1:8" ht="75" outlineLevel="6" x14ac:dyDescent="0.25">
      <c r="A269" s="48" t="s">
        <v>721</v>
      </c>
      <c r="B269" s="47" t="s">
        <v>597</v>
      </c>
      <c r="C269" s="47" t="s">
        <v>258</v>
      </c>
      <c r="D269" s="47" t="s">
        <v>746</v>
      </c>
      <c r="E269" s="47" t="s">
        <v>6</v>
      </c>
      <c r="F269" s="85">
        <f>F270</f>
        <v>0</v>
      </c>
      <c r="G269" s="85">
        <f>G270</f>
        <v>4367650</v>
      </c>
      <c r="H269" s="140"/>
    </row>
    <row r="270" spans="1:8" ht="37.5" outlineLevel="6" x14ac:dyDescent="0.25">
      <c r="A270" s="46" t="s">
        <v>38</v>
      </c>
      <c r="B270" s="47" t="s">
        <v>597</v>
      </c>
      <c r="C270" s="47" t="s">
        <v>258</v>
      </c>
      <c r="D270" s="47" t="s">
        <v>746</v>
      </c>
      <c r="E270" s="47" t="s">
        <v>39</v>
      </c>
      <c r="F270" s="85">
        <f>F271</f>
        <v>0</v>
      </c>
      <c r="G270" s="85">
        <f>G271</f>
        <v>4367650</v>
      </c>
      <c r="H270" s="140"/>
    </row>
    <row r="271" spans="1:8" outlineLevel="6" x14ac:dyDescent="0.3">
      <c r="A271" s="142" t="s">
        <v>75</v>
      </c>
      <c r="B271" s="47" t="s">
        <v>597</v>
      </c>
      <c r="C271" s="47" t="s">
        <v>258</v>
      </c>
      <c r="D271" s="47" t="s">
        <v>746</v>
      </c>
      <c r="E271" s="47" t="s">
        <v>76</v>
      </c>
      <c r="F271" s="85">
        <v>0</v>
      </c>
      <c r="G271" s="85">
        <v>4367650</v>
      </c>
      <c r="H271" s="140"/>
    </row>
    <row r="272" spans="1:8" outlineLevel="7" x14ac:dyDescent="0.25">
      <c r="A272" s="79" t="s">
        <v>80</v>
      </c>
      <c r="B272" s="62" t="s">
        <v>597</v>
      </c>
      <c r="C272" s="62" t="s">
        <v>81</v>
      </c>
      <c r="D272" s="62" t="s">
        <v>127</v>
      </c>
      <c r="E272" s="62" t="s">
        <v>6</v>
      </c>
      <c r="F272" s="87">
        <f>F273</f>
        <v>25114948.489999998</v>
      </c>
      <c r="G272" s="87">
        <f>G273</f>
        <v>25703386.34</v>
      </c>
      <c r="H272" s="140"/>
    </row>
    <row r="273" spans="1:8" outlineLevel="2" x14ac:dyDescent="0.25">
      <c r="A273" s="46" t="s">
        <v>82</v>
      </c>
      <c r="B273" s="47" t="s">
        <v>597</v>
      </c>
      <c r="C273" s="47" t="s">
        <v>83</v>
      </c>
      <c r="D273" s="47" t="s">
        <v>127</v>
      </c>
      <c r="E273" s="47" t="s">
        <v>6</v>
      </c>
      <c r="F273" s="85">
        <f t="shared" ref="F273:G273" si="68">F274</f>
        <v>25114948.489999998</v>
      </c>
      <c r="G273" s="85">
        <f t="shared" si="68"/>
        <v>25703386.34</v>
      </c>
      <c r="H273" s="140"/>
    </row>
    <row r="274" spans="1:8" ht="37.5" outlineLevel="3" x14ac:dyDescent="0.25">
      <c r="A274" s="79" t="s">
        <v>392</v>
      </c>
      <c r="B274" s="62" t="s">
        <v>597</v>
      </c>
      <c r="C274" s="62" t="s">
        <v>83</v>
      </c>
      <c r="D274" s="62" t="s">
        <v>137</v>
      </c>
      <c r="E274" s="62" t="s">
        <v>6</v>
      </c>
      <c r="F274" s="87">
        <f>F275+F285</f>
        <v>25114948.489999998</v>
      </c>
      <c r="G274" s="87">
        <f>G275+G285</f>
        <v>25703386.34</v>
      </c>
      <c r="H274" s="140"/>
    </row>
    <row r="275" spans="1:8" ht="37.5" outlineLevel="4" x14ac:dyDescent="0.25">
      <c r="A275" s="46" t="s">
        <v>393</v>
      </c>
      <c r="B275" s="47" t="s">
        <v>597</v>
      </c>
      <c r="C275" s="47" t="s">
        <v>83</v>
      </c>
      <c r="D275" s="47" t="s">
        <v>229</v>
      </c>
      <c r="E275" s="47" t="s">
        <v>6</v>
      </c>
      <c r="F275" s="85">
        <f>F282+F279+F276</f>
        <v>24443948.489999998</v>
      </c>
      <c r="G275" s="85">
        <f>G282+G279+G276</f>
        <v>25032386.34</v>
      </c>
      <c r="H275" s="140"/>
    </row>
    <row r="276" spans="1:8" ht="37.5" outlineLevel="7" x14ac:dyDescent="0.25">
      <c r="A276" s="51" t="s">
        <v>85</v>
      </c>
      <c r="B276" s="47" t="s">
        <v>597</v>
      </c>
      <c r="C276" s="47" t="s">
        <v>83</v>
      </c>
      <c r="D276" s="47" t="s">
        <v>142</v>
      </c>
      <c r="E276" s="47" t="s">
        <v>6</v>
      </c>
      <c r="F276" s="85">
        <f t="shared" ref="F276:G277" si="69">F277</f>
        <v>24271443.489999998</v>
      </c>
      <c r="G276" s="85">
        <f t="shared" si="69"/>
        <v>24859881.34</v>
      </c>
      <c r="H276" s="140"/>
    </row>
    <row r="277" spans="1:8" ht="37.5" outlineLevel="7" x14ac:dyDescent="0.25">
      <c r="A277" s="46" t="s">
        <v>38</v>
      </c>
      <c r="B277" s="47" t="s">
        <v>597</v>
      </c>
      <c r="C277" s="47" t="s">
        <v>83</v>
      </c>
      <c r="D277" s="47" t="s">
        <v>142</v>
      </c>
      <c r="E277" s="47" t="s">
        <v>39</v>
      </c>
      <c r="F277" s="85">
        <f t="shared" si="69"/>
        <v>24271443.489999998</v>
      </c>
      <c r="G277" s="85">
        <f t="shared" si="69"/>
        <v>24859881.34</v>
      </c>
      <c r="H277" s="140"/>
    </row>
    <row r="278" spans="1:8" outlineLevel="7" x14ac:dyDescent="0.25">
      <c r="A278" s="46" t="s">
        <v>75</v>
      </c>
      <c r="B278" s="47" t="s">
        <v>597</v>
      </c>
      <c r="C278" s="47" t="s">
        <v>83</v>
      </c>
      <c r="D278" s="47" t="s">
        <v>142</v>
      </c>
      <c r="E278" s="47" t="s">
        <v>76</v>
      </c>
      <c r="F278" s="85">
        <v>24271443.489999998</v>
      </c>
      <c r="G278" s="92">
        <v>24859881.34</v>
      </c>
      <c r="H278" s="140"/>
    </row>
    <row r="279" spans="1:8" ht="56.25" outlineLevel="7" x14ac:dyDescent="0.25">
      <c r="A279" s="29" t="s">
        <v>417</v>
      </c>
      <c r="B279" s="47" t="s">
        <v>597</v>
      </c>
      <c r="C279" s="47" t="s">
        <v>83</v>
      </c>
      <c r="D279" s="47" t="s">
        <v>313</v>
      </c>
      <c r="E279" s="47" t="s">
        <v>6</v>
      </c>
      <c r="F279" s="85">
        <f>F280</f>
        <v>168005</v>
      </c>
      <c r="G279" s="85">
        <f>G280</f>
        <v>168005</v>
      </c>
      <c r="H279" s="140"/>
    </row>
    <row r="280" spans="1:8" ht="37.5" outlineLevel="7" x14ac:dyDescent="0.25">
      <c r="A280" s="46" t="s">
        <v>38</v>
      </c>
      <c r="B280" s="47" t="s">
        <v>597</v>
      </c>
      <c r="C280" s="47" t="s">
        <v>83</v>
      </c>
      <c r="D280" s="47" t="s">
        <v>313</v>
      </c>
      <c r="E280" s="47" t="s">
        <v>39</v>
      </c>
      <c r="F280" s="85">
        <f>F281</f>
        <v>168005</v>
      </c>
      <c r="G280" s="85">
        <f>G281</f>
        <v>168005</v>
      </c>
      <c r="H280" s="140"/>
    </row>
    <row r="281" spans="1:8" outlineLevel="7" x14ac:dyDescent="0.25">
      <c r="A281" s="46" t="s">
        <v>75</v>
      </c>
      <c r="B281" s="47" t="s">
        <v>597</v>
      </c>
      <c r="C281" s="47" t="s">
        <v>83</v>
      </c>
      <c r="D281" s="47" t="s">
        <v>313</v>
      </c>
      <c r="E281" s="47" t="s">
        <v>76</v>
      </c>
      <c r="F281" s="85">
        <v>168005</v>
      </c>
      <c r="G281" s="92">
        <v>168005</v>
      </c>
      <c r="H281" s="140"/>
    </row>
    <row r="282" spans="1:8" ht="56.25" outlineLevel="5" x14ac:dyDescent="0.25">
      <c r="A282" s="46" t="s">
        <v>326</v>
      </c>
      <c r="B282" s="47" t="s">
        <v>597</v>
      </c>
      <c r="C282" s="47" t="s">
        <v>83</v>
      </c>
      <c r="D282" s="47" t="s">
        <v>327</v>
      </c>
      <c r="E282" s="47" t="s">
        <v>6</v>
      </c>
      <c r="F282" s="85">
        <f t="shared" ref="F282:G283" si="70">F283</f>
        <v>4500</v>
      </c>
      <c r="G282" s="85">
        <f t="shared" si="70"/>
        <v>4500</v>
      </c>
      <c r="H282" s="140"/>
    </row>
    <row r="283" spans="1:8" ht="37.5" outlineLevel="6" x14ac:dyDescent="0.25">
      <c r="A283" s="46" t="s">
        <v>38</v>
      </c>
      <c r="B283" s="47" t="s">
        <v>597</v>
      </c>
      <c r="C283" s="47" t="s">
        <v>83</v>
      </c>
      <c r="D283" s="47" t="s">
        <v>327</v>
      </c>
      <c r="E283" s="47" t="s">
        <v>39</v>
      </c>
      <c r="F283" s="85">
        <f t="shared" si="70"/>
        <v>4500</v>
      </c>
      <c r="G283" s="85">
        <f t="shared" si="70"/>
        <v>4500</v>
      </c>
      <c r="H283" s="140"/>
    </row>
    <row r="284" spans="1:8" outlineLevel="7" x14ac:dyDescent="0.25">
      <c r="A284" s="46" t="s">
        <v>75</v>
      </c>
      <c r="B284" s="47" t="s">
        <v>597</v>
      </c>
      <c r="C284" s="47" t="s">
        <v>83</v>
      </c>
      <c r="D284" s="47" t="s">
        <v>327</v>
      </c>
      <c r="E284" s="47" t="s">
        <v>76</v>
      </c>
      <c r="F284" s="85">
        <v>4500</v>
      </c>
      <c r="G284" s="83">
        <v>4500</v>
      </c>
      <c r="H284" s="140"/>
    </row>
    <row r="285" spans="1:8" outlineLevel="2" x14ac:dyDescent="0.25">
      <c r="A285" s="46" t="s">
        <v>212</v>
      </c>
      <c r="B285" s="47" t="s">
        <v>597</v>
      </c>
      <c r="C285" s="47" t="s">
        <v>83</v>
      </c>
      <c r="D285" s="47" t="s">
        <v>231</v>
      </c>
      <c r="E285" s="47" t="s">
        <v>6</v>
      </c>
      <c r="F285" s="83">
        <f t="shared" ref="F285:G286" si="71">F286</f>
        <v>671000</v>
      </c>
      <c r="G285" s="83">
        <f t="shared" si="71"/>
        <v>671000</v>
      </c>
      <c r="H285" s="140"/>
    </row>
    <row r="286" spans="1:8" outlineLevel="3" x14ac:dyDescent="0.25">
      <c r="A286" s="46" t="s">
        <v>84</v>
      </c>
      <c r="B286" s="47" t="s">
        <v>597</v>
      </c>
      <c r="C286" s="47" t="s">
        <v>83</v>
      </c>
      <c r="D286" s="47" t="s">
        <v>141</v>
      </c>
      <c r="E286" s="47" t="s">
        <v>6</v>
      </c>
      <c r="F286" s="85">
        <f t="shared" si="71"/>
        <v>671000</v>
      </c>
      <c r="G286" s="85">
        <f t="shared" si="71"/>
        <v>671000</v>
      </c>
      <c r="H286" s="140"/>
    </row>
    <row r="287" spans="1:8" ht="37.5" outlineLevel="4" x14ac:dyDescent="0.25">
      <c r="A287" s="46" t="s">
        <v>38</v>
      </c>
      <c r="B287" s="47" t="s">
        <v>597</v>
      </c>
      <c r="C287" s="47" t="s">
        <v>83</v>
      </c>
      <c r="D287" s="47" t="s">
        <v>141</v>
      </c>
      <c r="E287" s="47" t="s">
        <v>39</v>
      </c>
      <c r="F287" s="85">
        <f t="shared" ref="F287:G287" si="72">F288+F289</f>
        <v>671000</v>
      </c>
      <c r="G287" s="85">
        <f t="shared" si="72"/>
        <v>671000</v>
      </c>
      <c r="H287" s="140"/>
    </row>
    <row r="288" spans="1:8" outlineLevel="5" x14ac:dyDescent="0.25">
      <c r="A288" s="46" t="s">
        <v>75</v>
      </c>
      <c r="B288" s="47" t="s">
        <v>597</v>
      </c>
      <c r="C288" s="47" t="s">
        <v>83</v>
      </c>
      <c r="D288" s="47" t="s">
        <v>141</v>
      </c>
      <c r="E288" s="47" t="s">
        <v>76</v>
      </c>
      <c r="F288" s="85">
        <v>557000</v>
      </c>
      <c r="G288" s="85">
        <v>557000</v>
      </c>
      <c r="H288" s="140"/>
    </row>
    <row r="289" spans="1:8" ht="37.5" outlineLevel="6" x14ac:dyDescent="0.25">
      <c r="A289" s="46" t="s">
        <v>394</v>
      </c>
      <c r="B289" s="47" t="s">
        <v>597</v>
      </c>
      <c r="C289" s="47" t="s">
        <v>83</v>
      </c>
      <c r="D289" s="47" t="s">
        <v>141</v>
      </c>
      <c r="E289" s="47" t="s">
        <v>254</v>
      </c>
      <c r="F289" s="85">
        <v>114000</v>
      </c>
      <c r="G289" s="85">
        <v>114000</v>
      </c>
      <c r="H289" s="140"/>
    </row>
    <row r="290" spans="1:8" outlineLevel="7" x14ac:dyDescent="0.25">
      <c r="A290" s="79" t="s">
        <v>86</v>
      </c>
      <c r="B290" s="62" t="s">
        <v>597</v>
      </c>
      <c r="C290" s="62" t="s">
        <v>87</v>
      </c>
      <c r="D290" s="62" t="s">
        <v>127</v>
      </c>
      <c r="E290" s="62" t="s">
        <v>6</v>
      </c>
      <c r="F290" s="87">
        <f>F291+F296+F311</f>
        <v>40349722.890000001</v>
      </c>
      <c r="G290" s="87">
        <f>G291+G296+G311</f>
        <v>40801075.160000004</v>
      </c>
      <c r="H290" s="140"/>
    </row>
    <row r="291" spans="1:8" outlineLevel="7" x14ac:dyDescent="0.25">
      <c r="A291" s="46" t="s">
        <v>88</v>
      </c>
      <c r="B291" s="47" t="s">
        <v>597</v>
      </c>
      <c r="C291" s="47" t="s">
        <v>89</v>
      </c>
      <c r="D291" s="47" t="s">
        <v>127</v>
      </c>
      <c r="E291" s="47" t="s">
        <v>6</v>
      </c>
      <c r="F291" s="85">
        <f t="shared" ref="F291:G294" si="73">F292</f>
        <v>5301675.24</v>
      </c>
      <c r="G291" s="85">
        <f t="shared" si="73"/>
        <v>5301675.24</v>
      </c>
      <c r="H291" s="140"/>
    </row>
    <row r="292" spans="1:8" ht="37.5" outlineLevel="7" x14ac:dyDescent="0.25">
      <c r="A292" s="79" t="s">
        <v>133</v>
      </c>
      <c r="B292" s="62" t="s">
        <v>597</v>
      </c>
      <c r="C292" s="62" t="s">
        <v>89</v>
      </c>
      <c r="D292" s="62" t="s">
        <v>128</v>
      </c>
      <c r="E292" s="62" t="s">
        <v>6</v>
      </c>
      <c r="F292" s="87">
        <f t="shared" si="73"/>
        <v>5301675.24</v>
      </c>
      <c r="G292" s="87">
        <f t="shared" si="73"/>
        <v>5301675.24</v>
      </c>
      <c r="H292" s="140"/>
    </row>
    <row r="293" spans="1:8" outlineLevel="7" x14ac:dyDescent="0.25">
      <c r="A293" s="46" t="s">
        <v>90</v>
      </c>
      <c r="B293" s="47" t="s">
        <v>597</v>
      </c>
      <c r="C293" s="47" t="s">
        <v>89</v>
      </c>
      <c r="D293" s="47" t="s">
        <v>143</v>
      </c>
      <c r="E293" s="47" t="s">
        <v>6</v>
      </c>
      <c r="F293" s="85">
        <f t="shared" si="73"/>
        <v>5301675.24</v>
      </c>
      <c r="G293" s="85">
        <f t="shared" si="73"/>
        <v>5301675.24</v>
      </c>
      <c r="H293" s="140"/>
    </row>
    <row r="294" spans="1:8" outlineLevel="7" x14ac:dyDescent="0.25">
      <c r="A294" s="46" t="s">
        <v>91</v>
      </c>
      <c r="B294" s="47" t="s">
        <v>597</v>
      </c>
      <c r="C294" s="47" t="s">
        <v>89</v>
      </c>
      <c r="D294" s="47" t="s">
        <v>143</v>
      </c>
      <c r="E294" s="47" t="s">
        <v>92</v>
      </c>
      <c r="F294" s="85">
        <f t="shared" si="73"/>
        <v>5301675.24</v>
      </c>
      <c r="G294" s="85">
        <f t="shared" si="73"/>
        <v>5301675.24</v>
      </c>
      <c r="H294" s="140"/>
    </row>
    <row r="295" spans="1:8" outlineLevel="7" x14ac:dyDescent="0.25">
      <c r="A295" s="46" t="s">
        <v>93</v>
      </c>
      <c r="B295" s="47" t="s">
        <v>597</v>
      </c>
      <c r="C295" s="47" t="s">
        <v>89</v>
      </c>
      <c r="D295" s="47" t="s">
        <v>143</v>
      </c>
      <c r="E295" s="47" t="s">
        <v>94</v>
      </c>
      <c r="F295" s="85">
        <v>5301675.24</v>
      </c>
      <c r="G295" s="92">
        <v>5301675.24</v>
      </c>
      <c r="H295" s="140"/>
    </row>
    <row r="296" spans="1:8" outlineLevel="7" x14ac:dyDescent="0.25">
      <c r="A296" s="46" t="s">
        <v>95</v>
      </c>
      <c r="B296" s="47" t="s">
        <v>597</v>
      </c>
      <c r="C296" s="47" t="s">
        <v>96</v>
      </c>
      <c r="D296" s="47" t="s">
        <v>127</v>
      </c>
      <c r="E296" s="47" t="s">
        <v>6</v>
      </c>
      <c r="F296" s="85">
        <f>F297+F307+F302</f>
        <v>981536.94</v>
      </c>
      <c r="G296" s="85">
        <f>G297+G307+G302</f>
        <v>1014472</v>
      </c>
      <c r="H296" s="140"/>
    </row>
    <row r="297" spans="1:8" ht="37.5" outlineLevel="7" x14ac:dyDescent="0.25">
      <c r="A297" s="79" t="s">
        <v>485</v>
      </c>
      <c r="B297" s="47" t="s">
        <v>597</v>
      </c>
      <c r="C297" s="62" t="s">
        <v>96</v>
      </c>
      <c r="D297" s="62" t="s">
        <v>130</v>
      </c>
      <c r="E297" s="62" t="s">
        <v>6</v>
      </c>
      <c r="F297" s="87">
        <f t="shared" ref="F297:G297" si="74">F298</f>
        <v>200000</v>
      </c>
      <c r="G297" s="87">
        <f t="shared" si="74"/>
        <v>200000</v>
      </c>
      <c r="H297" s="140"/>
    </row>
    <row r="298" spans="1:8" ht="37.5" outlineLevel="7" x14ac:dyDescent="0.25">
      <c r="A298" s="46" t="s">
        <v>396</v>
      </c>
      <c r="B298" s="47" t="s">
        <v>597</v>
      </c>
      <c r="C298" s="47" t="s">
        <v>96</v>
      </c>
      <c r="D298" s="47" t="s">
        <v>486</v>
      </c>
      <c r="E298" s="47" t="s">
        <v>6</v>
      </c>
      <c r="F298" s="85">
        <f>F299</f>
        <v>200000</v>
      </c>
      <c r="G298" s="85">
        <f>G299</f>
        <v>200000</v>
      </c>
      <c r="H298" s="140"/>
    </row>
    <row r="299" spans="1:8" ht="37.5" outlineLevel="7" x14ac:dyDescent="0.25">
      <c r="A299" s="46" t="s">
        <v>100</v>
      </c>
      <c r="B299" s="47" t="s">
        <v>597</v>
      </c>
      <c r="C299" s="47" t="s">
        <v>96</v>
      </c>
      <c r="D299" s="47" t="s">
        <v>450</v>
      </c>
      <c r="E299" s="47" t="s">
        <v>6</v>
      </c>
      <c r="F299" s="85">
        <f t="shared" ref="F299:G300" si="75">F300</f>
        <v>200000</v>
      </c>
      <c r="G299" s="85">
        <f t="shared" si="75"/>
        <v>200000</v>
      </c>
      <c r="H299" s="140"/>
    </row>
    <row r="300" spans="1:8" outlineLevel="7" x14ac:dyDescent="0.25">
      <c r="A300" s="46" t="s">
        <v>91</v>
      </c>
      <c r="B300" s="47" t="s">
        <v>597</v>
      </c>
      <c r="C300" s="47" t="s">
        <v>96</v>
      </c>
      <c r="D300" s="47" t="s">
        <v>450</v>
      </c>
      <c r="E300" s="47" t="s">
        <v>92</v>
      </c>
      <c r="F300" s="85">
        <f t="shared" si="75"/>
        <v>200000</v>
      </c>
      <c r="G300" s="85">
        <f t="shared" si="75"/>
        <v>200000</v>
      </c>
      <c r="H300" s="140"/>
    </row>
    <row r="301" spans="1:8" ht="37.5" outlineLevel="7" x14ac:dyDescent="0.25">
      <c r="A301" s="46" t="s">
        <v>98</v>
      </c>
      <c r="B301" s="47" t="s">
        <v>597</v>
      </c>
      <c r="C301" s="47" t="s">
        <v>96</v>
      </c>
      <c r="D301" s="47" t="s">
        <v>450</v>
      </c>
      <c r="E301" s="47" t="s">
        <v>99</v>
      </c>
      <c r="F301" s="85">
        <v>200000</v>
      </c>
      <c r="G301" s="92">
        <v>200000</v>
      </c>
      <c r="H301" s="140"/>
    </row>
    <row r="302" spans="1:8" ht="37.5" outlineLevel="7" x14ac:dyDescent="0.25">
      <c r="A302" s="79" t="s">
        <v>397</v>
      </c>
      <c r="B302" s="47" t="s">
        <v>597</v>
      </c>
      <c r="C302" s="62" t="s">
        <v>96</v>
      </c>
      <c r="D302" s="62" t="s">
        <v>398</v>
      </c>
      <c r="E302" s="62" t="s">
        <v>6</v>
      </c>
      <c r="F302" s="88">
        <f t="shared" ref="F302:G302" si="76">F303</f>
        <v>750536.94</v>
      </c>
      <c r="G302" s="88">
        <f t="shared" si="76"/>
        <v>764472</v>
      </c>
      <c r="H302" s="140"/>
    </row>
    <row r="303" spans="1:8" ht="37.5" outlineLevel="2" x14ac:dyDescent="0.25">
      <c r="A303" s="46" t="s">
        <v>418</v>
      </c>
      <c r="B303" s="47" t="s">
        <v>597</v>
      </c>
      <c r="C303" s="47" t="s">
        <v>96</v>
      </c>
      <c r="D303" s="47" t="s">
        <v>399</v>
      </c>
      <c r="E303" s="47" t="s">
        <v>6</v>
      </c>
      <c r="F303" s="83">
        <f>F304</f>
        <v>750536.94</v>
      </c>
      <c r="G303" s="83">
        <f>G304</f>
        <v>764472</v>
      </c>
      <c r="H303" s="140"/>
    </row>
    <row r="304" spans="1:8" ht="37.5" outlineLevel="3" x14ac:dyDescent="0.25">
      <c r="A304" s="46" t="s">
        <v>97</v>
      </c>
      <c r="B304" s="47" t="s">
        <v>597</v>
      </c>
      <c r="C304" s="47" t="s">
        <v>96</v>
      </c>
      <c r="D304" s="47" t="s">
        <v>400</v>
      </c>
      <c r="E304" s="47" t="s">
        <v>6</v>
      </c>
      <c r="F304" s="85">
        <f>F305</f>
        <v>750536.94</v>
      </c>
      <c r="G304" s="85">
        <f>G305</f>
        <v>764472</v>
      </c>
      <c r="H304" s="140"/>
    </row>
    <row r="305" spans="1:8" outlineLevel="4" x14ac:dyDescent="0.25">
      <c r="A305" s="46" t="s">
        <v>91</v>
      </c>
      <c r="B305" s="47" t="s">
        <v>597</v>
      </c>
      <c r="C305" s="47" t="s">
        <v>96</v>
      </c>
      <c r="D305" s="47" t="s">
        <v>487</v>
      </c>
      <c r="E305" s="47" t="s">
        <v>92</v>
      </c>
      <c r="F305" s="83">
        <f t="shared" ref="F305:G305" si="77">F306</f>
        <v>750536.94</v>
      </c>
      <c r="G305" s="83">
        <f t="shared" si="77"/>
        <v>764472</v>
      </c>
      <c r="H305" s="140"/>
    </row>
    <row r="306" spans="1:8" ht="37.5" outlineLevel="5" x14ac:dyDescent="0.25">
      <c r="A306" s="46" t="s">
        <v>98</v>
      </c>
      <c r="B306" s="47" t="s">
        <v>597</v>
      </c>
      <c r="C306" s="47" t="s">
        <v>96</v>
      </c>
      <c r="D306" s="47" t="s">
        <v>487</v>
      </c>
      <c r="E306" s="47" t="s">
        <v>99</v>
      </c>
      <c r="F306" s="85">
        <v>750536.94</v>
      </c>
      <c r="G306" s="85">
        <v>764472</v>
      </c>
      <c r="H306" s="140"/>
    </row>
    <row r="307" spans="1:8" ht="37.5" outlineLevel="6" x14ac:dyDescent="0.25">
      <c r="A307" s="79" t="s">
        <v>133</v>
      </c>
      <c r="B307" s="62" t="s">
        <v>597</v>
      </c>
      <c r="C307" s="62" t="s">
        <v>96</v>
      </c>
      <c r="D307" s="62" t="s">
        <v>128</v>
      </c>
      <c r="E307" s="62" t="s">
        <v>6</v>
      </c>
      <c r="F307" s="88">
        <f t="shared" ref="F307:G309" si="78">F308</f>
        <v>31000</v>
      </c>
      <c r="G307" s="88">
        <f t="shared" si="78"/>
        <v>50000</v>
      </c>
      <c r="H307" s="140"/>
    </row>
    <row r="308" spans="1:8" ht="18.75" customHeight="1" outlineLevel="7" x14ac:dyDescent="0.25">
      <c r="A308" s="46" t="s">
        <v>625</v>
      </c>
      <c r="B308" s="47" t="s">
        <v>597</v>
      </c>
      <c r="C308" s="47" t="s">
        <v>96</v>
      </c>
      <c r="D308" s="47" t="s">
        <v>640</v>
      </c>
      <c r="E308" s="47" t="s">
        <v>6</v>
      </c>
      <c r="F308" s="83">
        <f t="shared" si="78"/>
        <v>31000</v>
      </c>
      <c r="G308" s="83">
        <f t="shared" si="78"/>
        <v>50000</v>
      </c>
      <c r="H308" s="140"/>
    </row>
    <row r="309" spans="1:8" outlineLevel="5" x14ac:dyDescent="0.25">
      <c r="A309" s="46" t="s">
        <v>91</v>
      </c>
      <c r="B309" s="47" t="s">
        <v>597</v>
      </c>
      <c r="C309" s="47" t="s">
        <v>96</v>
      </c>
      <c r="D309" s="47" t="s">
        <v>640</v>
      </c>
      <c r="E309" s="47" t="s">
        <v>92</v>
      </c>
      <c r="F309" s="83">
        <f t="shared" si="78"/>
        <v>31000</v>
      </c>
      <c r="G309" s="83">
        <f t="shared" si="78"/>
        <v>50000</v>
      </c>
      <c r="H309" s="140"/>
    </row>
    <row r="310" spans="1:8" outlineLevel="5" x14ac:dyDescent="0.25">
      <c r="A310" s="46" t="s">
        <v>328</v>
      </c>
      <c r="B310" s="47" t="s">
        <v>597</v>
      </c>
      <c r="C310" s="47" t="s">
        <v>96</v>
      </c>
      <c r="D310" s="47" t="s">
        <v>640</v>
      </c>
      <c r="E310" s="47" t="s">
        <v>329</v>
      </c>
      <c r="F310" s="85">
        <v>31000</v>
      </c>
      <c r="G310" s="85">
        <v>50000</v>
      </c>
      <c r="H310" s="140"/>
    </row>
    <row r="311" spans="1:8" outlineLevel="5" x14ac:dyDescent="0.25">
      <c r="A311" s="46" t="s">
        <v>124</v>
      </c>
      <c r="B311" s="47" t="s">
        <v>597</v>
      </c>
      <c r="C311" s="47" t="s">
        <v>125</v>
      </c>
      <c r="D311" s="47" t="s">
        <v>127</v>
      </c>
      <c r="E311" s="47" t="s">
        <v>6</v>
      </c>
      <c r="F311" s="83">
        <f t="shared" ref="F311:G312" si="79">F312</f>
        <v>34066510.710000001</v>
      </c>
      <c r="G311" s="83">
        <f t="shared" si="79"/>
        <v>34484927.920000002</v>
      </c>
      <c r="H311" s="140"/>
    </row>
    <row r="312" spans="1:8" ht="37.5" outlineLevel="5" x14ac:dyDescent="0.25">
      <c r="A312" s="79" t="s">
        <v>133</v>
      </c>
      <c r="B312" s="62" t="s">
        <v>597</v>
      </c>
      <c r="C312" s="62" t="s">
        <v>125</v>
      </c>
      <c r="D312" s="62" t="s">
        <v>128</v>
      </c>
      <c r="E312" s="62" t="s">
        <v>6</v>
      </c>
      <c r="F312" s="88">
        <f t="shared" si="79"/>
        <v>34066510.710000001</v>
      </c>
      <c r="G312" s="88">
        <f t="shared" si="79"/>
        <v>34484927.920000002</v>
      </c>
      <c r="H312" s="140"/>
    </row>
    <row r="313" spans="1:8" outlineLevel="5" x14ac:dyDescent="0.25">
      <c r="A313" s="46" t="s">
        <v>293</v>
      </c>
      <c r="B313" s="47" t="s">
        <v>597</v>
      </c>
      <c r="C313" s="47" t="s">
        <v>125</v>
      </c>
      <c r="D313" s="47" t="s">
        <v>292</v>
      </c>
      <c r="E313" s="47" t="s">
        <v>6</v>
      </c>
      <c r="F313" s="83">
        <f>F323+F314+F317</f>
        <v>34066510.710000001</v>
      </c>
      <c r="G313" s="83">
        <f>G323+G314+G317</f>
        <v>34484927.920000002</v>
      </c>
      <c r="H313" s="140"/>
    </row>
    <row r="314" spans="1:8" ht="75" outlineLevel="5" x14ac:dyDescent="0.25">
      <c r="A314" s="46" t="s">
        <v>471</v>
      </c>
      <c r="B314" s="47" t="s">
        <v>597</v>
      </c>
      <c r="C314" s="47" t="s">
        <v>125</v>
      </c>
      <c r="D314" s="47" t="s">
        <v>472</v>
      </c>
      <c r="E314" s="47" t="s">
        <v>6</v>
      </c>
      <c r="F314" s="85">
        <f>F315</f>
        <v>1077196.26</v>
      </c>
      <c r="G314" s="85">
        <f>G315</f>
        <v>1120283.97</v>
      </c>
      <c r="H314" s="140"/>
    </row>
    <row r="315" spans="1:8" outlineLevel="5" x14ac:dyDescent="0.25">
      <c r="A315" s="46" t="s">
        <v>91</v>
      </c>
      <c r="B315" s="47" t="s">
        <v>597</v>
      </c>
      <c r="C315" s="47" t="s">
        <v>125</v>
      </c>
      <c r="D315" s="47" t="s">
        <v>472</v>
      </c>
      <c r="E315" s="47" t="s">
        <v>92</v>
      </c>
      <c r="F315" s="85">
        <f>F316</f>
        <v>1077196.26</v>
      </c>
      <c r="G315" s="85">
        <f>G316</f>
        <v>1120283.97</v>
      </c>
      <c r="H315" s="140"/>
    </row>
    <row r="316" spans="1:8" outlineLevel="5" x14ac:dyDescent="0.25">
      <c r="A316" s="46" t="s">
        <v>93</v>
      </c>
      <c r="B316" s="47" t="s">
        <v>597</v>
      </c>
      <c r="C316" s="47" t="s">
        <v>125</v>
      </c>
      <c r="D316" s="47" t="s">
        <v>472</v>
      </c>
      <c r="E316" s="47" t="s">
        <v>94</v>
      </c>
      <c r="F316" s="85">
        <v>1077196.26</v>
      </c>
      <c r="G316" s="85">
        <v>1120283.97</v>
      </c>
      <c r="H316" s="140"/>
    </row>
    <row r="317" spans="1:8" ht="76.5" customHeight="1" outlineLevel="5" x14ac:dyDescent="0.25">
      <c r="A317" s="29" t="s">
        <v>473</v>
      </c>
      <c r="B317" s="47" t="s">
        <v>597</v>
      </c>
      <c r="C317" s="47" t="s">
        <v>125</v>
      </c>
      <c r="D317" s="47" t="s">
        <v>474</v>
      </c>
      <c r="E317" s="47" t="s">
        <v>6</v>
      </c>
      <c r="F317" s="85">
        <f>F318+F320</f>
        <v>14651384.449999999</v>
      </c>
      <c r="G317" s="85">
        <f>G318+G320</f>
        <v>15026713.949999999</v>
      </c>
      <c r="H317" s="140"/>
    </row>
    <row r="318" spans="1:8" ht="37.5" outlineLevel="5" x14ac:dyDescent="0.25">
      <c r="A318" s="46" t="s">
        <v>15</v>
      </c>
      <c r="B318" s="47" t="s">
        <v>597</v>
      </c>
      <c r="C318" s="47" t="s">
        <v>125</v>
      </c>
      <c r="D318" s="47" t="s">
        <v>474</v>
      </c>
      <c r="E318" s="47" t="s">
        <v>16</v>
      </c>
      <c r="F318" s="85">
        <f>F319</f>
        <v>130000</v>
      </c>
      <c r="G318" s="85">
        <f>G319</f>
        <v>130000</v>
      </c>
      <c r="H318" s="140"/>
    </row>
    <row r="319" spans="1:8" ht="37.5" outlineLevel="5" x14ac:dyDescent="0.25">
      <c r="A319" s="46" t="s">
        <v>17</v>
      </c>
      <c r="B319" s="47" t="s">
        <v>597</v>
      </c>
      <c r="C319" s="47" t="s">
        <v>125</v>
      </c>
      <c r="D319" s="47" t="s">
        <v>474</v>
      </c>
      <c r="E319" s="47" t="s">
        <v>18</v>
      </c>
      <c r="F319" s="85">
        <v>130000</v>
      </c>
      <c r="G319" s="85">
        <v>130000</v>
      </c>
      <c r="H319" s="140"/>
    </row>
    <row r="320" spans="1:8" outlineLevel="5" x14ac:dyDescent="0.25">
      <c r="A320" s="46" t="s">
        <v>91</v>
      </c>
      <c r="B320" s="47" t="s">
        <v>597</v>
      </c>
      <c r="C320" s="47" t="s">
        <v>125</v>
      </c>
      <c r="D320" s="47" t="s">
        <v>474</v>
      </c>
      <c r="E320" s="47" t="s">
        <v>92</v>
      </c>
      <c r="F320" s="85">
        <f>F321+F322</f>
        <v>14521384.449999999</v>
      </c>
      <c r="G320" s="85">
        <f>G321+G322</f>
        <v>14896713.949999999</v>
      </c>
      <c r="H320" s="140"/>
    </row>
    <row r="321" spans="1:8" outlineLevel="5" x14ac:dyDescent="0.25">
      <c r="A321" s="46" t="s">
        <v>93</v>
      </c>
      <c r="B321" s="47" t="s">
        <v>597</v>
      </c>
      <c r="C321" s="47" t="s">
        <v>125</v>
      </c>
      <c r="D321" s="47" t="s">
        <v>474</v>
      </c>
      <c r="E321" s="47" t="s">
        <v>94</v>
      </c>
      <c r="F321" s="85">
        <v>12721384.449999999</v>
      </c>
      <c r="G321" s="85">
        <v>13096713.949999999</v>
      </c>
      <c r="H321" s="140"/>
    </row>
    <row r="322" spans="1:8" ht="37.5" outlineLevel="5" x14ac:dyDescent="0.25">
      <c r="A322" s="46" t="s">
        <v>98</v>
      </c>
      <c r="B322" s="47" t="s">
        <v>597</v>
      </c>
      <c r="C322" s="47" t="s">
        <v>125</v>
      </c>
      <c r="D322" s="47" t="s">
        <v>474</v>
      </c>
      <c r="E322" s="47" t="s">
        <v>99</v>
      </c>
      <c r="F322" s="85">
        <v>1800000</v>
      </c>
      <c r="G322" s="85">
        <v>1800000</v>
      </c>
      <c r="H322" s="140"/>
    </row>
    <row r="323" spans="1:8" ht="56.25" outlineLevel="5" x14ac:dyDescent="0.25">
      <c r="A323" s="29" t="s">
        <v>405</v>
      </c>
      <c r="B323" s="47" t="s">
        <v>597</v>
      </c>
      <c r="C323" s="47" t="s">
        <v>125</v>
      </c>
      <c r="D323" s="47" t="s">
        <v>314</v>
      </c>
      <c r="E323" s="47" t="s">
        <v>6</v>
      </c>
      <c r="F323" s="83">
        <f>F324</f>
        <v>18337930</v>
      </c>
      <c r="G323" s="83">
        <f>G324</f>
        <v>18337930</v>
      </c>
      <c r="H323" s="140"/>
    </row>
    <row r="324" spans="1:8" ht="37.5" outlineLevel="5" x14ac:dyDescent="0.25">
      <c r="A324" s="46" t="s">
        <v>267</v>
      </c>
      <c r="B324" s="47" t="s">
        <v>597</v>
      </c>
      <c r="C324" s="47" t="s">
        <v>125</v>
      </c>
      <c r="D324" s="47" t="s">
        <v>314</v>
      </c>
      <c r="E324" s="47" t="s">
        <v>268</v>
      </c>
      <c r="F324" s="83">
        <f>F325</f>
        <v>18337930</v>
      </c>
      <c r="G324" s="83">
        <f>G325</f>
        <v>18337930</v>
      </c>
      <c r="H324" s="140"/>
    </row>
    <row r="325" spans="1:8" outlineLevel="5" x14ac:dyDescent="0.25">
      <c r="A325" s="46" t="s">
        <v>269</v>
      </c>
      <c r="B325" s="47" t="s">
        <v>597</v>
      </c>
      <c r="C325" s="47" t="s">
        <v>125</v>
      </c>
      <c r="D325" s="47" t="s">
        <v>314</v>
      </c>
      <c r="E325" s="47" t="s">
        <v>270</v>
      </c>
      <c r="F325" s="85">
        <v>18337930</v>
      </c>
      <c r="G325" s="85">
        <v>18337930</v>
      </c>
      <c r="H325" s="140"/>
    </row>
    <row r="326" spans="1:8" outlineLevel="5" x14ac:dyDescent="0.25">
      <c r="A326" s="79" t="s">
        <v>101</v>
      </c>
      <c r="B326" s="62" t="s">
        <v>597</v>
      </c>
      <c r="C326" s="62" t="s">
        <v>102</v>
      </c>
      <c r="D326" s="62" t="s">
        <v>127</v>
      </c>
      <c r="E326" s="62" t="s">
        <v>6</v>
      </c>
      <c r="F326" s="88">
        <f t="shared" ref="F326:G326" si="80">F327</f>
        <v>711000</v>
      </c>
      <c r="G326" s="88">
        <f t="shared" si="80"/>
        <v>711000</v>
      </c>
      <c r="H326" s="140"/>
    </row>
    <row r="327" spans="1:8" outlineLevel="5" x14ac:dyDescent="0.25">
      <c r="A327" s="46" t="s">
        <v>320</v>
      </c>
      <c r="B327" s="47" t="s">
        <v>597</v>
      </c>
      <c r="C327" s="47" t="s">
        <v>319</v>
      </c>
      <c r="D327" s="47" t="s">
        <v>127</v>
      </c>
      <c r="E327" s="47" t="s">
        <v>6</v>
      </c>
      <c r="F327" s="83">
        <f>F328+F335</f>
        <v>711000</v>
      </c>
      <c r="G327" s="83">
        <f>G328+G335</f>
        <v>711000</v>
      </c>
      <c r="H327" s="140"/>
    </row>
    <row r="328" spans="1:8" ht="37.5" outlineLevel="5" x14ac:dyDescent="0.25">
      <c r="A328" s="79" t="s">
        <v>401</v>
      </c>
      <c r="B328" s="62" t="s">
        <v>597</v>
      </c>
      <c r="C328" s="62" t="s">
        <v>319</v>
      </c>
      <c r="D328" s="62" t="s">
        <v>201</v>
      </c>
      <c r="E328" s="62" t="s">
        <v>6</v>
      </c>
      <c r="F328" s="88">
        <f>F329</f>
        <v>661000</v>
      </c>
      <c r="G328" s="88">
        <f>G329</f>
        <v>661000</v>
      </c>
      <c r="H328" s="140"/>
    </row>
    <row r="329" spans="1:8" ht="37.5" outlineLevel="7" x14ac:dyDescent="0.25">
      <c r="A329" s="46" t="s">
        <v>214</v>
      </c>
      <c r="B329" s="47" t="s">
        <v>597</v>
      </c>
      <c r="C329" s="47" t="s">
        <v>319</v>
      </c>
      <c r="D329" s="47" t="s">
        <v>232</v>
      </c>
      <c r="E329" s="47" t="s">
        <v>6</v>
      </c>
      <c r="F329" s="83">
        <f t="shared" ref="F329:G329" si="81">F330</f>
        <v>661000</v>
      </c>
      <c r="G329" s="83">
        <f t="shared" si="81"/>
        <v>661000</v>
      </c>
      <c r="H329" s="140"/>
    </row>
    <row r="330" spans="1:8" outlineLevel="7" x14ac:dyDescent="0.25">
      <c r="A330" s="46" t="s">
        <v>103</v>
      </c>
      <c r="B330" s="47" t="s">
        <v>597</v>
      </c>
      <c r="C330" s="47" t="s">
        <v>319</v>
      </c>
      <c r="D330" s="47" t="s">
        <v>202</v>
      </c>
      <c r="E330" s="47" t="s">
        <v>6</v>
      </c>
      <c r="F330" s="83">
        <f t="shared" ref="F330:G330" si="82">F331+F333</f>
        <v>661000</v>
      </c>
      <c r="G330" s="83">
        <f t="shared" si="82"/>
        <v>661000</v>
      </c>
      <c r="H330" s="140"/>
    </row>
    <row r="331" spans="1:8" ht="18.75" customHeight="1" outlineLevel="7" x14ac:dyDescent="0.25">
      <c r="A331" s="46" t="s">
        <v>15</v>
      </c>
      <c r="B331" s="47" t="s">
        <v>597</v>
      </c>
      <c r="C331" s="47" t="s">
        <v>319</v>
      </c>
      <c r="D331" s="47" t="s">
        <v>202</v>
      </c>
      <c r="E331" s="47" t="s">
        <v>16</v>
      </c>
      <c r="F331" s="83">
        <f t="shared" ref="F331:G331" si="83">F332</f>
        <v>631000</v>
      </c>
      <c r="G331" s="83">
        <f t="shared" si="83"/>
        <v>631000</v>
      </c>
      <c r="H331" s="140"/>
    </row>
    <row r="332" spans="1:8" ht="37.5" outlineLevel="7" x14ac:dyDescent="0.25">
      <c r="A332" s="46" t="s">
        <v>17</v>
      </c>
      <c r="B332" s="47" t="s">
        <v>597</v>
      </c>
      <c r="C332" s="47" t="s">
        <v>319</v>
      </c>
      <c r="D332" s="47" t="s">
        <v>202</v>
      </c>
      <c r="E332" s="47" t="s">
        <v>18</v>
      </c>
      <c r="F332" s="85">
        <v>631000</v>
      </c>
      <c r="G332" s="92">
        <v>631000</v>
      </c>
      <c r="H332" s="140"/>
    </row>
    <row r="333" spans="1:8" ht="21" customHeight="1" outlineLevel="7" x14ac:dyDescent="0.25">
      <c r="A333" s="46" t="s">
        <v>275</v>
      </c>
      <c r="B333" s="47" t="s">
        <v>597</v>
      </c>
      <c r="C333" s="47" t="s">
        <v>319</v>
      </c>
      <c r="D333" s="47" t="s">
        <v>202</v>
      </c>
      <c r="E333" s="47" t="s">
        <v>20</v>
      </c>
      <c r="F333" s="83">
        <f t="shared" ref="F333:G333" si="84">F334</f>
        <v>30000</v>
      </c>
      <c r="G333" s="83">
        <f t="shared" si="84"/>
        <v>30000</v>
      </c>
      <c r="H333" s="140"/>
    </row>
    <row r="334" spans="1:8" ht="21" customHeight="1" outlineLevel="7" x14ac:dyDescent="0.25">
      <c r="A334" s="46" t="s">
        <v>276</v>
      </c>
      <c r="B334" s="47" t="s">
        <v>597</v>
      </c>
      <c r="C334" s="47" t="s">
        <v>319</v>
      </c>
      <c r="D334" s="47" t="s">
        <v>202</v>
      </c>
      <c r="E334" s="47" t="s">
        <v>22</v>
      </c>
      <c r="F334" s="85">
        <v>30000</v>
      </c>
      <c r="G334" s="83">
        <v>30000</v>
      </c>
      <c r="H334" s="140"/>
    </row>
    <row r="335" spans="1:8" ht="37.5" outlineLevel="7" x14ac:dyDescent="0.25">
      <c r="A335" s="73" t="s">
        <v>515</v>
      </c>
      <c r="B335" s="62" t="s">
        <v>597</v>
      </c>
      <c r="C335" s="62" t="s">
        <v>319</v>
      </c>
      <c r="D335" s="62" t="s">
        <v>516</v>
      </c>
      <c r="E335" s="62" t="s">
        <v>6</v>
      </c>
      <c r="F335" s="85">
        <f t="shared" ref="F335:G338" si="85">F336</f>
        <v>50000</v>
      </c>
      <c r="G335" s="85">
        <f t="shared" si="85"/>
        <v>50000</v>
      </c>
      <c r="H335" s="140"/>
    </row>
    <row r="336" spans="1:8" outlineLevel="7" x14ac:dyDescent="0.25">
      <c r="A336" s="163" t="s">
        <v>517</v>
      </c>
      <c r="B336" s="47" t="s">
        <v>597</v>
      </c>
      <c r="C336" s="47" t="s">
        <v>319</v>
      </c>
      <c r="D336" s="47" t="s">
        <v>518</v>
      </c>
      <c r="E336" s="47" t="s">
        <v>6</v>
      </c>
      <c r="F336" s="85">
        <f t="shared" si="85"/>
        <v>50000</v>
      </c>
      <c r="G336" s="85">
        <f t="shared" si="85"/>
        <v>50000</v>
      </c>
      <c r="H336" s="140"/>
    </row>
    <row r="337" spans="1:8" ht="37.5" outlineLevel="7" x14ac:dyDescent="0.25">
      <c r="A337" s="46" t="s">
        <v>519</v>
      </c>
      <c r="B337" s="47" t="s">
        <v>597</v>
      </c>
      <c r="C337" s="47" t="s">
        <v>319</v>
      </c>
      <c r="D337" s="47" t="s">
        <v>520</v>
      </c>
      <c r="E337" s="47" t="s">
        <v>6</v>
      </c>
      <c r="F337" s="85">
        <f t="shared" si="85"/>
        <v>50000</v>
      </c>
      <c r="G337" s="85">
        <f t="shared" si="85"/>
        <v>50000</v>
      </c>
      <c r="H337" s="140"/>
    </row>
    <row r="338" spans="1:8" ht="24" customHeight="1" outlineLevel="7" x14ac:dyDescent="0.25">
      <c r="A338" s="46" t="s">
        <v>15</v>
      </c>
      <c r="B338" s="47" t="s">
        <v>597</v>
      </c>
      <c r="C338" s="47" t="s">
        <v>319</v>
      </c>
      <c r="D338" s="47" t="s">
        <v>520</v>
      </c>
      <c r="E338" s="47" t="s">
        <v>16</v>
      </c>
      <c r="F338" s="85">
        <f t="shared" si="85"/>
        <v>50000</v>
      </c>
      <c r="G338" s="85">
        <f t="shared" si="85"/>
        <v>50000</v>
      </c>
      <c r="H338" s="140"/>
    </row>
    <row r="339" spans="1:8" ht="37.5" outlineLevel="7" x14ac:dyDescent="0.25">
      <c r="A339" s="46" t="s">
        <v>17</v>
      </c>
      <c r="B339" s="47" t="s">
        <v>597</v>
      </c>
      <c r="C339" s="47" t="s">
        <v>319</v>
      </c>
      <c r="D339" s="47" t="s">
        <v>520</v>
      </c>
      <c r="E339" s="47" t="s">
        <v>18</v>
      </c>
      <c r="F339" s="85">
        <v>50000</v>
      </c>
      <c r="G339" s="83">
        <v>50000</v>
      </c>
      <c r="H339" s="140"/>
    </row>
    <row r="340" spans="1:8" outlineLevel="2" x14ac:dyDescent="0.25">
      <c r="A340" s="79" t="s">
        <v>104</v>
      </c>
      <c r="B340" s="47" t="s">
        <v>597</v>
      </c>
      <c r="C340" s="62" t="s">
        <v>105</v>
      </c>
      <c r="D340" s="62" t="s">
        <v>127</v>
      </c>
      <c r="E340" s="62" t="s">
        <v>6</v>
      </c>
      <c r="F340" s="87">
        <f t="shared" ref="F340:G345" si="86">F341</f>
        <v>1000000</v>
      </c>
      <c r="G340" s="87">
        <f t="shared" si="86"/>
        <v>1000000</v>
      </c>
      <c r="H340" s="140"/>
    </row>
    <row r="341" spans="1:8" outlineLevel="3" x14ac:dyDescent="0.25">
      <c r="A341" s="46" t="s">
        <v>106</v>
      </c>
      <c r="B341" s="47" t="s">
        <v>597</v>
      </c>
      <c r="C341" s="47" t="s">
        <v>107</v>
      </c>
      <c r="D341" s="47" t="s">
        <v>127</v>
      </c>
      <c r="E341" s="47" t="s">
        <v>6</v>
      </c>
      <c r="F341" s="85">
        <f t="shared" si="86"/>
        <v>1000000</v>
      </c>
      <c r="G341" s="85">
        <f t="shared" si="86"/>
        <v>1000000</v>
      </c>
      <c r="H341" s="140"/>
    </row>
    <row r="342" spans="1:8" ht="36.75" customHeight="1" outlineLevel="3" x14ac:dyDescent="0.25">
      <c r="A342" s="79" t="s">
        <v>467</v>
      </c>
      <c r="B342" s="47" t="s">
        <v>597</v>
      </c>
      <c r="C342" s="62" t="s">
        <v>107</v>
      </c>
      <c r="D342" s="62" t="s">
        <v>337</v>
      </c>
      <c r="E342" s="62" t="s">
        <v>6</v>
      </c>
      <c r="F342" s="87">
        <f>F343</f>
        <v>1000000</v>
      </c>
      <c r="G342" s="87">
        <f>G343</f>
        <v>1000000</v>
      </c>
      <c r="H342" s="140"/>
    </row>
    <row r="343" spans="1:8" ht="37.5" outlineLevel="3" x14ac:dyDescent="0.25">
      <c r="A343" s="49" t="s">
        <v>349</v>
      </c>
      <c r="B343" s="47" t="s">
        <v>597</v>
      </c>
      <c r="C343" s="47" t="s">
        <v>107</v>
      </c>
      <c r="D343" s="47" t="s">
        <v>339</v>
      </c>
      <c r="E343" s="47" t="s">
        <v>6</v>
      </c>
      <c r="F343" s="85">
        <f t="shared" si="86"/>
        <v>1000000</v>
      </c>
      <c r="G343" s="85">
        <f t="shared" si="86"/>
        <v>1000000</v>
      </c>
      <c r="H343" s="140"/>
    </row>
    <row r="344" spans="1:8" ht="37.5" outlineLevel="3" x14ac:dyDescent="0.25">
      <c r="A344" s="46" t="s">
        <v>108</v>
      </c>
      <c r="B344" s="47" t="s">
        <v>597</v>
      </c>
      <c r="C344" s="47" t="s">
        <v>107</v>
      </c>
      <c r="D344" s="47" t="s">
        <v>340</v>
      </c>
      <c r="E344" s="47" t="s">
        <v>6</v>
      </c>
      <c r="F344" s="85">
        <f t="shared" si="86"/>
        <v>1000000</v>
      </c>
      <c r="G344" s="85">
        <f t="shared" si="86"/>
        <v>1000000</v>
      </c>
      <c r="H344" s="140"/>
    </row>
    <row r="345" spans="1:8" ht="37.5" outlineLevel="3" x14ac:dyDescent="0.25">
      <c r="A345" s="46" t="s">
        <v>38</v>
      </c>
      <c r="B345" s="47" t="s">
        <v>597</v>
      </c>
      <c r="C345" s="47" t="s">
        <v>107</v>
      </c>
      <c r="D345" s="47" t="s">
        <v>340</v>
      </c>
      <c r="E345" s="47" t="s">
        <v>39</v>
      </c>
      <c r="F345" s="85">
        <f t="shared" si="86"/>
        <v>1000000</v>
      </c>
      <c r="G345" s="85">
        <f t="shared" si="86"/>
        <v>1000000</v>
      </c>
      <c r="H345" s="140"/>
    </row>
    <row r="346" spans="1:8" outlineLevel="3" x14ac:dyDescent="0.25">
      <c r="A346" s="46" t="s">
        <v>40</v>
      </c>
      <c r="B346" s="47" t="s">
        <v>597</v>
      </c>
      <c r="C346" s="47" t="s">
        <v>107</v>
      </c>
      <c r="D346" s="47" t="s">
        <v>340</v>
      </c>
      <c r="E346" s="47" t="s">
        <v>41</v>
      </c>
      <c r="F346" s="85">
        <v>1000000</v>
      </c>
      <c r="G346" s="85">
        <v>1000000</v>
      </c>
      <c r="H346" s="140"/>
    </row>
    <row r="347" spans="1:8" outlineLevel="3" x14ac:dyDescent="0.25">
      <c r="A347" s="44" t="s">
        <v>626</v>
      </c>
      <c r="B347" s="45" t="s">
        <v>598</v>
      </c>
      <c r="C347" s="45" t="s">
        <v>5</v>
      </c>
      <c r="D347" s="45" t="s">
        <v>127</v>
      </c>
      <c r="E347" s="45" t="s">
        <v>6</v>
      </c>
      <c r="F347" s="89">
        <f t="shared" ref="F347:G347" si="87">F348</f>
        <v>6224444</v>
      </c>
      <c r="G347" s="89">
        <f t="shared" si="87"/>
        <v>6224444</v>
      </c>
      <c r="H347" s="140"/>
    </row>
    <row r="348" spans="1:8" outlineLevel="3" x14ac:dyDescent="0.25">
      <c r="A348" s="46" t="s">
        <v>7</v>
      </c>
      <c r="B348" s="47" t="s">
        <v>598</v>
      </c>
      <c r="C348" s="47" t="s">
        <v>8</v>
      </c>
      <c r="D348" s="47" t="s">
        <v>127</v>
      </c>
      <c r="E348" s="47" t="s">
        <v>6</v>
      </c>
      <c r="F348" s="85">
        <f t="shared" ref="F348:G348" si="88">F349+F364+F369</f>
        <v>6224444</v>
      </c>
      <c r="G348" s="85">
        <f t="shared" si="88"/>
        <v>6224444</v>
      </c>
      <c r="H348" s="140"/>
    </row>
    <row r="349" spans="1:8" ht="56.25" outlineLevel="3" x14ac:dyDescent="0.25">
      <c r="A349" s="46" t="s">
        <v>109</v>
      </c>
      <c r="B349" s="47" t="s">
        <v>598</v>
      </c>
      <c r="C349" s="47" t="s">
        <v>110</v>
      </c>
      <c r="D349" s="47" t="s">
        <v>127</v>
      </c>
      <c r="E349" s="47" t="s">
        <v>6</v>
      </c>
      <c r="F349" s="85">
        <f t="shared" ref="F349:G349" si="89">F350</f>
        <v>4852227</v>
      </c>
      <c r="G349" s="85">
        <f t="shared" si="89"/>
        <v>4852227</v>
      </c>
      <c r="H349" s="140"/>
    </row>
    <row r="350" spans="1:8" ht="37.5" outlineLevel="3" x14ac:dyDescent="0.25">
      <c r="A350" s="46" t="s">
        <v>133</v>
      </c>
      <c r="B350" s="47" t="s">
        <v>598</v>
      </c>
      <c r="C350" s="47" t="s">
        <v>110</v>
      </c>
      <c r="D350" s="47" t="s">
        <v>128</v>
      </c>
      <c r="E350" s="47" t="s">
        <v>6</v>
      </c>
      <c r="F350" s="85">
        <f t="shared" ref="F350:G350" si="90">F351+F354+F361</f>
        <v>4852227</v>
      </c>
      <c r="G350" s="85">
        <f t="shared" si="90"/>
        <v>4852227</v>
      </c>
      <c r="H350" s="140"/>
    </row>
    <row r="351" spans="1:8" outlineLevel="7" x14ac:dyDescent="0.25">
      <c r="A351" s="46" t="s">
        <v>627</v>
      </c>
      <c r="B351" s="47" t="s">
        <v>598</v>
      </c>
      <c r="C351" s="47" t="s">
        <v>110</v>
      </c>
      <c r="D351" s="47" t="s">
        <v>628</v>
      </c>
      <c r="E351" s="47" t="s">
        <v>6</v>
      </c>
      <c r="F351" s="85">
        <f t="shared" ref="F351:G352" si="91">F352</f>
        <v>2207541</v>
      </c>
      <c r="G351" s="85">
        <f t="shared" si="91"/>
        <v>2207541</v>
      </c>
      <c r="H351" s="140"/>
    </row>
    <row r="352" spans="1:8" ht="57" customHeight="1" outlineLevel="7" x14ac:dyDescent="0.25">
      <c r="A352" s="46" t="s">
        <v>11</v>
      </c>
      <c r="B352" s="47" t="s">
        <v>598</v>
      </c>
      <c r="C352" s="47" t="s">
        <v>110</v>
      </c>
      <c r="D352" s="47" t="s">
        <v>628</v>
      </c>
      <c r="E352" s="47" t="s">
        <v>12</v>
      </c>
      <c r="F352" s="85">
        <f t="shared" si="91"/>
        <v>2207541</v>
      </c>
      <c r="G352" s="85">
        <f t="shared" si="91"/>
        <v>2207541</v>
      </c>
      <c r="H352" s="140"/>
    </row>
    <row r="353" spans="1:8" ht="18.75" customHeight="1" outlineLevel="7" x14ac:dyDescent="0.25">
      <c r="A353" s="46" t="s">
        <v>13</v>
      </c>
      <c r="B353" s="47" t="s">
        <v>598</v>
      </c>
      <c r="C353" s="47" t="s">
        <v>110</v>
      </c>
      <c r="D353" s="47" t="s">
        <v>628</v>
      </c>
      <c r="E353" s="47" t="s">
        <v>14</v>
      </c>
      <c r="F353" s="83">
        <v>2207541</v>
      </c>
      <c r="G353" s="83">
        <v>2207541</v>
      </c>
      <c r="H353" s="140"/>
    </row>
    <row r="354" spans="1:8" ht="37.5" outlineLevel="2" x14ac:dyDescent="0.25">
      <c r="A354" s="46" t="s">
        <v>591</v>
      </c>
      <c r="B354" s="47" t="s">
        <v>598</v>
      </c>
      <c r="C354" s="47" t="s">
        <v>110</v>
      </c>
      <c r="D354" s="47" t="s">
        <v>592</v>
      </c>
      <c r="E354" s="47" t="s">
        <v>6</v>
      </c>
      <c r="F354" s="85">
        <f t="shared" ref="F354:G354" si="92">F355+F357+F359</f>
        <v>2464686</v>
      </c>
      <c r="G354" s="85">
        <f t="shared" si="92"/>
        <v>2464686</v>
      </c>
      <c r="H354" s="140"/>
    </row>
    <row r="355" spans="1:8" ht="57" customHeight="1" outlineLevel="3" x14ac:dyDescent="0.25">
      <c r="A355" s="46" t="s">
        <v>11</v>
      </c>
      <c r="B355" s="47" t="s">
        <v>598</v>
      </c>
      <c r="C355" s="47" t="s">
        <v>110</v>
      </c>
      <c r="D355" s="47" t="s">
        <v>592</v>
      </c>
      <c r="E355" s="47" t="s">
        <v>12</v>
      </c>
      <c r="F355" s="85">
        <f t="shared" ref="F355:G355" si="93">F356</f>
        <v>2319186</v>
      </c>
      <c r="G355" s="85">
        <f t="shared" si="93"/>
        <v>2319186</v>
      </c>
      <c r="H355" s="140"/>
    </row>
    <row r="356" spans="1:8" ht="19.5" customHeight="1" outlineLevel="5" x14ac:dyDescent="0.25">
      <c r="A356" s="46" t="s">
        <v>13</v>
      </c>
      <c r="B356" s="47" t="s">
        <v>598</v>
      </c>
      <c r="C356" s="47" t="s">
        <v>110</v>
      </c>
      <c r="D356" s="47" t="s">
        <v>592</v>
      </c>
      <c r="E356" s="47" t="s">
        <v>14</v>
      </c>
      <c r="F356" s="83">
        <v>2319186</v>
      </c>
      <c r="G356" s="85">
        <v>2319186</v>
      </c>
      <c r="H356" s="140"/>
    </row>
    <row r="357" spans="1:8" ht="19.5" customHeight="1" outlineLevel="6" x14ac:dyDescent="0.25">
      <c r="A357" s="46" t="s">
        <v>15</v>
      </c>
      <c r="B357" s="47" t="s">
        <v>598</v>
      </c>
      <c r="C357" s="47" t="s">
        <v>110</v>
      </c>
      <c r="D357" s="47" t="s">
        <v>592</v>
      </c>
      <c r="E357" s="47" t="s">
        <v>16</v>
      </c>
      <c r="F357" s="85">
        <f t="shared" ref="F357:G357" si="94">F358</f>
        <v>140000</v>
      </c>
      <c r="G357" s="85">
        <f t="shared" si="94"/>
        <v>140000</v>
      </c>
      <c r="H357" s="140"/>
    </row>
    <row r="358" spans="1:8" ht="37.5" outlineLevel="7" x14ac:dyDescent="0.25">
      <c r="A358" s="46" t="s">
        <v>17</v>
      </c>
      <c r="B358" s="47" t="s">
        <v>598</v>
      </c>
      <c r="C358" s="47" t="s">
        <v>110</v>
      </c>
      <c r="D358" s="47" t="s">
        <v>592</v>
      </c>
      <c r="E358" s="47" t="s">
        <v>18</v>
      </c>
      <c r="F358" s="83">
        <v>140000</v>
      </c>
      <c r="G358" s="83">
        <v>140000</v>
      </c>
      <c r="H358" s="140"/>
    </row>
    <row r="359" spans="1:8" outlineLevel="6" x14ac:dyDescent="0.25">
      <c r="A359" s="46" t="s">
        <v>19</v>
      </c>
      <c r="B359" s="47" t="s">
        <v>598</v>
      </c>
      <c r="C359" s="47" t="s">
        <v>110</v>
      </c>
      <c r="D359" s="47" t="s">
        <v>592</v>
      </c>
      <c r="E359" s="47" t="s">
        <v>20</v>
      </c>
      <c r="F359" s="85">
        <f t="shared" ref="F359:G359" si="95">F360</f>
        <v>5500</v>
      </c>
      <c r="G359" s="85">
        <f t="shared" si="95"/>
        <v>5500</v>
      </c>
      <c r="H359" s="140"/>
    </row>
    <row r="360" spans="1:8" outlineLevel="7" x14ac:dyDescent="0.25">
      <c r="A360" s="46" t="s">
        <v>21</v>
      </c>
      <c r="B360" s="47" t="s">
        <v>598</v>
      </c>
      <c r="C360" s="47" t="s">
        <v>110</v>
      </c>
      <c r="D360" s="47" t="s">
        <v>592</v>
      </c>
      <c r="E360" s="47" t="s">
        <v>22</v>
      </c>
      <c r="F360" s="83">
        <v>5500</v>
      </c>
      <c r="G360" s="83">
        <v>5500</v>
      </c>
      <c r="H360" s="140"/>
    </row>
    <row r="361" spans="1:8" outlineLevel="5" x14ac:dyDescent="0.25">
      <c r="A361" s="46" t="s">
        <v>630</v>
      </c>
      <c r="B361" s="47" t="s">
        <v>598</v>
      </c>
      <c r="C361" s="47" t="s">
        <v>110</v>
      </c>
      <c r="D361" s="47" t="s">
        <v>629</v>
      </c>
      <c r="E361" s="47" t="s">
        <v>6</v>
      </c>
      <c r="F361" s="85">
        <f t="shared" ref="F361:G362" si="96">F362</f>
        <v>180000</v>
      </c>
      <c r="G361" s="85">
        <f t="shared" si="96"/>
        <v>180000</v>
      </c>
      <c r="H361" s="140"/>
    </row>
    <row r="362" spans="1:8" ht="58.5" customHeight="1" outlineLevel="6" x14ac:dyDescent="0.25">
      <c r="A362" s="46" t="s">
        <v>11</v>
      </c>
      <c r="B362" s="47" t="s">
        <v>598</v>
      </c>
      <c r="C362" s="47" t="s">
        <v>110</v>
      </c>
      <c r="D362" s="47" t="s">
        <v>629</v>
      </c>
      <c r="E362" s="47" t="s">
        <v>12</v>
      </c>
      <c r="F362" s="85">
        <f t="shared" si="96"/>
        <v>180000</v>
      </c>
      <c r="G362" s="85">
        <f t="shared" si="96"/>
        <v>180000</v>
      </c>
      <c r="H362" s="140"/>
    </row>
    <row r="363" spans="1:8" ht="20.25" customHeight="1" outlineLevel="7" x14ac:dyDescent="0.25">
      <c r="A363" s="46" t="s">
        <v>13</v>
      </c>
      <c r="B363" s="47" t="s">
        <v>598</v>
      </c>
      <c r="C363" s="47" t="s">
        <v>110</v>
      </c>
      <c r="D363" s="47" t="s">
        <v>629</v>
      </c>
      <c r="E363" s="47" t="s">
        <v>14</v>
      </c>
      <c r="F363" s="83">
        <v>180000</v>
      </c>
      <c r="G363" s="83">
        <v>180000</v>
      </c>
      <c r="H363" s="140"/>
    </row>
    <row r="364" spans="1:8" ht="37.5" outlineLevel="6" x14ac:dyDescent="0.25">
      <c r="A364" s="46" t="s">
        <v>9</v>
      </c>
      <c r="B364" s="47" t="s">
        <v>598</v>
      </c>
      <c r="C364" s="47" t="s">
        <v>10</v>
      </c>
      <c r="D364" s="47" t="s">
        <v>127</v>
      </c>
      <c r="E364" s="47" t="s">
        <v>6</v>
      </c>
      <c r="F364" s="85">
        <f t="shared" ref="F364:G367" si="97">F365</f>
        <v>1252217</v>
      </c>
      <c r="G364" s="85">
        <f t="shared" si="97"/>
        <v>1252217</v>
      </c>
      <c r="H364" s="140"/>
    </row>
    <row r="365" spans="1:8" ht="37.5" outlineLevel="7" x14ac:dyDescent="0.25">
      <c r="A365" s="46" t="s">
        <v>133</v>
      </c>
      <c r="B365" s="47" t="s">
        <v>598</v>
      </c>
      <c r="C365" s="47" t="s">
        <v>10</v>
      </c>
      <c r="D365" s="47" t="s">
        <v>128</v>
      </c>
      <c r="E365" s="47" t="s">
        <v>6</v>
      </c>
      <c r="F365" s="85">
        <f t="shared" si="97"/>
        <v>1252217</v>
      </c>
      <c r="G365" s="85">
        <f t="shared" si="97"/>
        <v>1252217</v>
      </c>
      <c r="H365" s="140"/>
    </row>
    <row r="366" spans="1:8" outlineLevel="6" x14ac:dyDescent="0.25">
      <c r="A366" s="46" t="s">
        <v>121</v>
      </c>
      <c r="B366" s="47" t="s">
        <v>598</v>
      </c>
      <c r="C366" s="47" t="s">
        <v>10</v>
      </c>
      <c r="D366" s="47" t="s">
        <v>144</v>
      </c>
      <c r="E366" s="47" t="s">
        <v>6</v>
      </c>
      <c r="F366" s="85">
        <f t="shared" si="97"/>
        <v>1252217</v>
      </c>
      <c r="G366" s="85">
        <f t="shared" si="97"/>
        <v>1252217</v>
      </c>
      <c r="H366" s="140"/>
    </row>
    <row r="367" spans="1:8" ht="57" customHeight="1" outlineLevel="7" x14ac:dyDescent="0.25">
      <c r="A367" s="46" t="s">
        <v>11</v>
      </c>
      <c r="B367" s="47" t="s">
        <v>598</v>
      </c>
      <c r="C367" s="47" t="s">
        <v>10</v>
      </c>
      <c r="D367" s="47" t="s">
        <v>144</v>
      </c>
      <c r="E367" s="47" t="s">
        <v>12</v>
      </c>
      <c r="F367" s="85">
        <f t="shared" si="97"/>
        <v>1252217</v>
      </c>
      <c r="G367" s="85">
        <f t="shared" si="97"/>
        <v>1252217</v>
      </c>
      <c r="H367" s="140"/>
    </row>
    <row r="368" spans="1:8" ht="20.25" customHeight="1" outlineLevel="3" x14ac:dyDescent="0.25">
      <c r="A368" s="46" t="s">
        <v>13</v>
      </c>
      <c r="B368" s="47" t="s">
        <v>598</v>
      </c>
      <c r="C368" s="47" t="s">
        <v>10</v>
      </c>
      <c r="D368" s="47" t="s">
        <v>144</v>
      </c>
      <c r="E368" s="47" t="s">
        <v>14</v>
      </c>
      <c r="F368" s="83">
        <v>1252217</v>
      </c>
      <c r="G368" s="85">
        <v>1252217</v>
      </c>
      <c r="H368" s="140"/>
    </row>
    <row r="369" spans="1:8" outlineLevel="3" x14ac:dyDescent="0.25">
      <c r="A369" s="46" t="s">
        <v>23</v>
      </c>
      <c r="B369" s="47" t="s">
        <v>598</v>
      </c>
      <c r="C369" s="47" t="s">
        <v>24</v>
      </c>
      <c r="D369" s="47" t="s">
        <v>127</v>
      </c>
      <c r="E369" s="47" t="s">
        <v>6</v>
      </c>
      <c r="F369" s="85">
        <f t="shared" ref="F369:G369" si="98">F370+F375</f>
        <v>120000</v>
      </c>
      <c r="G369" s="85">
        <f t="shared" si="98"/>
        <v>120000</v>
      </c>
      <c r="H369" s="140"/>
    </row>
    <row r="370" spans="1:8" ht="37.5" outlineLevel="3" x14ac:dyDescent="0.25">
      <c r="A370" s="79" t="s">
        <v>458</v>
      </c>
      <c r="B370" s="62" t="s">
        <v>598</v>
      </c>
      <c r="C370" s="62" t="s">
        <v>24</v>
      </c>
      <c r="D370" s="62" t="s">
        <v>129</v>
      </c>
      <c r="E370" s="62" t="s">
        <v>6</v>
      </c>
      <c r="F370" s="87">
        <f t="shared" ref="F370:G373" si="99">F371</f>
        <v>20000</v>
      </c>
      <c r="G370" s="87">
        <f t="shared" si="99"/>
        <v>20000</v>
      </c>
      <c r="H370" s="140"/>
    </row>
    <row r="371" spans="1:8" ht="37.5" outlineLevel="3" x14ac:dyDescent="0.25">
      <c r="A371" s="80" t="s">
        <v>215</v>
      </c>
      <c r="B371" s="47" t="s">
        <v>598</v>
      </c>
      <c r="C371" s="47" t="s">
        <v>24</v>
      </c>
      <c r="D371" s="47" t="s">
        <v>335</v>
      </c>
      <c r="E371" s="47" t="s">
        <v>6</v>
      </c>
      <c r="F371" s="85">
        <f t="shared" si="99"/>
        <v>20000</v>
      </c>
      <c r="G371" s="85">
        <f t="shared" si="99"/>
        <v>20000</v>
      </c>
      <c r="H371" s="140"/>
    </row>
    <row r="372" spans="1:8" outlineLevel="3" x14ac:dyDescent="0.25">
      <c r="A372" s="80" t="s">
        <v>343</v>
      </c>
      <c r="B372" s="47" t="s">
        <v>598</v>
      </c>
      <c r="C372" s="47" t="s">
        <v>24</v>
      </c>
      <c r="D372" s="47" t="s">
        <v>336</v>
      </c>
      <c r="E372" s="47" t="s">
        <v>6</v>
      </c>
      <c r="F372" s="85">
        <f t="shared" si="99"/>
        <v>20000</v>
      </c>
      <c r="G372" s="85">
        <f t="shared" si="99"/>
        <v>20000</v>
      </c>
      <c r="H372" s="140"/>
    </row>
    <row r="373" spans="1:8" ht="19.5" customHeight="1" outlineLevel="3" x14ac:dyDescent="0.25">
      <c r="A373" s="46" t="s">
        <v>15</v>
      </c>
      <c r="B373" s="47" t="s">
        <v>598</v>
      </c>
      <c r="C373" s="47" t="s">
        <v>24</v>
      </c>
      <c r="D373" s="47" t="s">
        <v>336</v>
      </c>
      <c r="E373" s="47" t="s">
        <v>16</v>
      </c>
      <c r="F373" s="85">
        <f t="shared" si="99"/>
        <v>20000</v>
      </c>
      <c r="G373" s="85">
        <f t="shared" si="99"/>
        <v>20000</v>
      </c>
      <c r="H373" s="140"/>
    </row>
    <row r="374" spans="1:8" ht="37.5" outlineLevel="3" x14ac:dyDescent="0.25">
      <c r="A374" s="46" t="s">
        <v>17</v>
      </c>
      <c r="B374" s="47" t="s">
        <v>598</v>
      </c>
      <c r="C374" s="47" t="s">
        <v>24</v>
      </c>
      <c r="D374" s="47" t="s">
        <v>336</v>
      </c>
      <c r="E374" s="47" t="s">
        <v>18</v>
      </c>
      <c r="F374" s="83">
        <v>20000</v>
      </c>
      <c r="G374" s="85">
        <v>20000</v>
      </c>
      <c r="H374" s="140"/>
    </row>
    <row r="375" spans="1:8" ht="37.5" outlineLevel="3" x14ac:dyDescent="0.25">
      <c r="A375" s="79" t="s">
        <v>133</v>
      </c>
      <c r="B375" s="62" t="s">
        <v>598</v>
      </c>
      <c r="C375" s="62" t="s">
        <v>24</v>
      </c>
      <c r="D375" s="62" t="s">
        <v>128</v>
      </c>
      <c r="E375" s="62" t="s">
        <v>6</v>
      </c>
      <c r="F375" s="91">
        <f t="shared" ref="F375:G377" si="100">F376</f>
        <v>100000</v>
      </c>
      <c r="G375" s="91">
        <f t="shared" si="100"/>
        <v>100000</v>
      </c>
      <c r="H375" s="140"/>
    </row>
    <row r="376" spans="1:8" ht="21.75" customHeight="1" outlineLevel="3" x14ac:dyDescent="0.25">
      <c r="A376" s="46" t="s">
        <v>631</v>
      </c>
      <c r="B376" s="47" t="s">
        <v>598</v>
      </c>
      <c r="C376" s="47" t="s">
        <v>24</v>
      </c>
      <c r="D376" s="71">
        <v>9909970201</v>
      </c>
      <c r="E376" s="47" t="s">
        <v>6</v>
      </c>
      <c r="F376" s="92">
        <f t="shared" si="100"/>
        <v>100000</v>
      </c>
      <c r="G376" s="92">
        <f t="shared" si="100"/>
        <v>100000</v>
      </c>
      <c r="H376" s="140"/>
    </row>
    <row r="377" spans="1:8" ht="18.75" customHeight="1" outlineLevel="3" x14ac:dyDescent="0.25">
      <c r="A377" s="46" t="s">
        <v>15</v>
      </c>
      <c r="B377" s="47" t="s">
        <v>598</v>
      </c>
      <c r="C377" s="47" t="s">
        <v>24</v>
      </c>
      <c r="D377" s="71">
        <v>9909970201</v>
      </c>
      <c r="E377" s="47" t="s">
        <v>16</v>
      </c>
      <c r="F377" s="92">
        <f t="shared" si="100"/>
        <v>100000</v>
      </c>
      <c r="G377" s="92">
        <f t="shared" si="100"/>
        <v>100000</v>
      </c>
      <c r="H377" s="140"/>
    </row>
    <row r="378" spans="1:8" ht="37.5" outlineLevel="3" x14ac:dyDescent="0.25">
      <c r="A378" s="46" t="s">
        <v>17</v>
      </c>
      <c r="B378" s="47" t="s">
        <v>598</v>
      </c>
      <c r="C378" s="47" t="s">
        <v>24</v>
      </c>
      <c r="D378" s="71">
        <v>9909970201</v>
      </c>
      <c r="E378" s="47" t="s">
        <v>18</v>
      </c>
      <c r="F378" s="83">
        <v>100000</v>
      </c>
      <c r="G378" s="85">
        <v>100000</v>
      </c>
      <c r="H378" s="140"/>
    </row>
    <row r="379" spans="1:8" ht="37.5" outlineLevel="3" x14ac:dyDescent="0.25">
      <c r="A379" s="44" t="s">
        <v>663</v>
      </c>
      <c r="B379" s="45" t="s">
        <v>635</v>
      </c>
      <c r="C379" s="45" t="s">
        <v>5</v>
      </c>
      <c r="D379" s="45" t="s">
        <v>127</v>
      </c>
      <c r="E379" s="45" t="s">
        <v>6</v>
      </c>
      <c r="F379" s="89">
        <f>F380+F476</f>
        <v>502079346.33000004</v>
      </c>
      <c r="G379" s="89">
        <f>G380+G476</f>
        <v>523738299.83999997</v>
      </c>
      <c r="H379" s="140"/>
    </row>
    <row r="380" spans="1:8" outlineLevel="3" x14ac:dyDescent="0.25">
      <c r="A380" s="79" t="s">
        <v>70</v>
      </c>
      <c r="B380" s="62" t="s">
        <v>635</v>
      </c>
      <c r="C380" s="62" t="s">
        <v>71</v>
      </c>
      <c r="D380" s="62" t="s">
        <v>127</v>
      </c>
      <c r="E380" s="62" t="s">
        <v>6</v>
      </c>
      <c r="F380" s="87">
        <f>F381+F401+F445+F456+F431</f>
        <v>497953167.33000004</v>
      </c>
      <c r="G380" s="87">
        <f>G381+G401+G445+G456+G431</f>
        <v>519898997.83999997</v>
      </c>
      <c r="H380" s="140"/>
    </row>
    <row r="381" spans="1:8" outlineLevel="3" x14ac:dyDescent="0.25">
      <c r="A381" s="46" t="s">
        <v>111</v>
      </c>
      <c r="B381" s="47" t="s">
        <v>635</v>
      </c>
      <c r="C381" s="47" t="s">
        <v>112</v>
      </c>
      <c r="D381" s="47" t="s">
        <v>127</v>
      </c>
      <c r="E381" s="47" t="s">
        <v>6</v>
      </c>
      <c r="F381" s="85">
        <f t="shared" ref="F381:G382" si="101">F382</f>
        <v>110540713.96000001</v>
      </c>
      <c r="G381" s="85">
        <f t="shared" si="101"/>
        <v>115938708.71000001</v>
      </c>
      <c r="H381" s="140"/>
    </row>
    <row r="382" spans="1:8" ht="37.5" outlineLevel="3" x14ac:dyDescent="0.25">
      <c r="A382" s="79" t="s">
        <v>419</v>
      </c>
      <c r="B382" s="62" t="s">
        <v>635</v>
      </c>
      <c r="C382" s="62" t="s">
        <v>112</v>
      </c>
      <c r="D382" s="62" t="s">
        <v>139</v>
      </c>
      <c r="E382" s="62" t="s">
        <v>6</v>
      </c>
      <c r="F382" s="87">
        <f t="shared" si="101"/>
        <v>110540713.96000001</v>
      </c>
      <c r="G382" s="87">
        <f t="shared" si="101"/>
        <v>115938708.71000001</v>
      </c>
      <c r="H382" s="140"/>
    </row>
    <row r="383" spans="1:8" ht="37.5" outlineLevel="3" x14ac:dyDescent="0.25">
      <c r="A383" s="46" t="s">
        <v>420</v>
      </c>
      <c r="B383" s="47" t="s">
        <v>635</v>
      </c>
      <c r="C383" s="47" t="s">
        <v>112</v>
      </c>
      <c r="D383" s="47" t="s">
        <v>140</v>
      </c>
      <c r="E383" s="47" t="s">
        <v>6</v>
      </c>
      <c r="F383" s="85">
        <f>F384+F391</f>
        <v>110540713.96000001</v>
      </c>
      <c r="G383" s="85">
        <f>G384+G391</f>
        <v>115938708.71000001</v>
      </c>
      <c r="H383" s="140"/>
    </row>
    <row r="384" spans="1:8" ht="37.5" outlineLevel="3" x14ac:dyDescent="0.25">
      <c r="A384" s="49" t="s">
        <v>203</v>
      </c>
      <c r="B384" s="47" t="s">
        <v>635</v>
      </c>
      <c r="C384" s="47" t="s">
        <v>112</v>
      </c>
      <c r="D384" s="47" t="s">
        <v>221</v>
      </c>
      <c r="E384" s="47" t="s">
        <v>6</v>
      </c>
      <c r="F384" s="85">
        <f>F385+F388</f>
        <v>110298213.96000001</v>
      </c>
      <c r="G384" s="85">
        <f>G385+G388</f>
        <v>115798708.71000001</v>
      </c>
      <c r="H384" s="140"/>
    </row>
    <row r="385" spans="1:8" s="3" customFormat="1" ht="37.5" x14ac:dyDescent="0.25">
      <c r="A385" s="46" t="s">
        <v>114</v>
      </c>
      <c r="B385" s="47" t="s">
        <v>635</v>
      </c>
      <c r="C385" s="47" t="s">
        <v>112</v>
      </c>
      <c r="D385" s="47" t="s">
        <v>145</v>
      </c>
      <c r="E385" s="47" t="s">
        <v>6</v>
      </c>
      <c r="F385" s="85">
        <f t="shared" ref="F385:G386" si="102">F386</f>
        <v>29581197.960000001</v>
      </c>
      <c r="G385" s="85">
        <f t="shared" si="102"/>
        <v>30298365.710000001</v>
      </c>
      <c r="H385" s="139"/>
    </row>
    <row r="386" spans="1:8" s="3" customFormat="1" ht="37.5" x14ac:dyDescent="0.25">
      <c r="A386" s="46" t="s">
        <v>38</v>
      </c>
      <c r="B386" s="47" t="s">
        <v>635</v>
      </c>
      <c r="C386" s="47" t="s">
        <v>112</v>
      </c>
      <c r="D386" s="47" t="s">
        <v>145</v>
      </c>
      <c r="E386" s="47" t="s">
        <v>39</v>
      </c>
      <c r="F386" s="85">
        <f t="shared" si="102"/>
        <v>29581197.960000001</v>
      </c>
      <c r="G386" s="85">
        <f t="shared" si="102"/>
        <v>30298365.710000001</v>
      </c>
      <c r="H386" s="139"/>
    </row>
    <row r="387" spans="1:8" x14ac:dyDescent="0.25">
      <c r="A387" s="46" t="s">
        <v>75</v>
      </c>
      <c r="B387" s="47" t="s">
        <v>635</v>
      </c>
      <c r="C387" s="47" t="s">
        <v>112</v>
      </c>
      <c r="D387" s="47" t="s">
        <v>145</v>
      </c>
      <c r="E387" s="47" t="s">
        <v>76</v>
      </c>
      <c r="F387" s="83">
        <v>29581197.960000001</v>
      </c>
      <c r="G387" s="92">
        <v>30298365.710000001</v>
      </c>
      <c r="H387" s="140"/>
    </row>
    <row r="388" spans="1:8" ht="75" x14ac:dyDescent="0.25">
      <c r="A388" s="49" t="s">
        <v>421</v>
      </c>
      <c r="B388" s="47" t="s">
        <v>635</v>
      </c>
      <c r="C388" s="47" t="s">
        <v>112</v>
      </c>
      <c r="D388" s="47" t="s">
        <v>146</v>
      </c>
      <c r="E388" s="47" t="s">
        <v>6</v>
      </c>
      <c r="F388" s="85">
        <f t="shared" ref="F388:G389" si="103">F389</f>
        <v>80717016</v>
      </c>
      <c r="G388" s="85">
        <f t="shared" si="103"/>
        <v>85500343</v>
      </c>
      <c r="H388" s="70"/>
    </row>
    <row r="389" spans="1:8" ht="37.5" x14ac:dyDescent="0.25">
      <c r="A389" s="46" t="s">
        <v>38</v>
      </c>
      <c r="B389" s="47" t="s">
        <v>635</v>
      </c>
      <c r="C389" s="47" t="s">
        <v>112</v>
      </c>
      <c r="D389" s="47" t="s">
        <v>146</v>
      </c>
      <c r="E389" s="47" t="s">
        <v>39</v>
      </c>
      <c r="F389" s="85">
        <f t="shared" si="103"/>
        <v>80717016</v>
      </c>
      <c r="G389" s="85">
        <f t="shared" si="103"/>
        <v>85500343</v>
      </c>
    </row>
    <row r="390" spans="1:8" x14ac:dyDescent="0.3">
      <c r="A390" s="46" t="s">
        <v>75</v>
      </c>
      <c r="B390" s="47" t="s">
        <v>635</v>
      </c>
      <c r="C390" s="47" t="s">
        <v>112</v>
      </c>
      <c r="D390" s="47" t="s">
        <v>146</v>
      </c>
      <c r="E390" s="47" t="s">
        <v>76</v>
      </c>
      <c r="F390" s="83">
        <v>80717016</v>
      </c>
      <c r="G390" s="84">
        <v>85500343</v>
      </c>
      <c r="H390" s="140"/>
    </row>
    <row r="391" spans="1:8" ht="37.5" x14ac:dyDescent="0.25">
      <c r="A391" s="49" t="s">
        <v>204</v>
      </c>
      <c r="B391" s="47" t="s">
        <v>635</v>
      </c>
      <c r="C391" s="47" t="s">
        <v>112</v>
      </c>
      <c r="D391" s="47" t="s">
        <v>223</v>
      </c>
      <c r="E391" s="47" t="s">
        <v>6</v>
      </c>
      <c r="F391" s="83">
        <f>F398+F392+F395</f>
        <v>242500</v>
      </c>
      <c r="G391" s="83">
        <f>G398+G392+G395</f>
        <v>140000</v>
      </c>
      <c r="H391" s="140"/>
    </row>
    <row r="392" spans="1:8" ht="37.5" x14ac:dyDescent="0.25">
      <c r="A392" s="46" t="s">
        <v>298</v>
      </c>
      <c r="B392" s="47" t="s">
        <v>635</v>
      </c>
      <c r="C392" s="47" t="s">
        <v>112</v>
      </c>
      <c r="D392" s="47" t="s">
        <v>299</v>
      </c>
      <c r="E392" s="47" t="s">
        <v>6</v>
      </c>
      <c r="F392" s="83">
        <f>F393</f>
        <v>97500</v>
      </c>
      <c r="G392" s="83">
        <f>G393</f>
        <v>95000</v>
      </c>
    </row>
    <row r="393" spans="1:8" ht="37.5" x14ac:dyDescent="0.25">
      <c r="A393" s="46" t="s">
        <v>38</v>
      </c>
      <c r="B393" s="47" t="s">
        <v>635</v>
      </c>
      <c r="C393" s="47" t="s">
        <v>112</v>
      </c>
      <c r="D393" s="47" t="s">
        <v>299</v>
      </c>
      <c r="E393" s="47" t="s">
        <v>39</v>
      </c>
      <c r="F393" s="83">
        <f>F394</f>
        <v>97500</v>
      </c>
      <c r="G393" s="83">
        <f>G394</f>
        <v>95000</v>
      </c>
    </row>
    <row r="394" spans="1:8" x14ac:dyDescent="0.25">
      <c r="A394" s="46" t="s">
        <v>75</v>
      </c>
      <c r="B394" s="47" t="s">
        <v>635</v>
      </c>
      <c r="C394" s="47" t="s">
        <v>112</v>
      </c>
      <c r="D394" s="47" t="s">
        <v>299</v>
      </c>
      <c r="E394" s="47" t="s">
        <v>76</v>
      </c>
      <c r="F394" s="83">
        <v>97500</v>
      </c>
      <c r="G394" s="83">
        <v>95000</v>
      </c>
    </row>
    <row r="395" spans="1:8" x14ac:dyDescent="0.25">
      <c r="A395" s="46" t="s">
        <v>271</v>
      </c>
      <c r="B395" s="47" t="s">
        <v>635</v>
      </c>
      <c r="C395" s="47" t="s">
        <v>112</v>
      </c>
      <c r="D395" s="47" t="s">
        <v>300</v>
      </c>
      <c r="E395" s="47" t="s">
        <v>6</v>
      </c>
      <c r="F395" s="92">
        <f t="shared" ref="F395:G396" si="104">F396</f>
        <v>45000</v>
      </c>
      <c r="G395" s="92">
        <f t="shared" si="104"/>
        <v>45000</v>
      </c>
    </row>
    <row r="396" spans="1:8" ht="37.5" x14ac:dyDescent="0.25">
      <c r="A396" s="46" t="s">
        <v>38</v>
      </c>
      <c r="B396" s="47" t="s">
        <v>635</v>
      </c>
      <c r="C396" s="47" t="s">
        <v>112</v>
      </c>
      <c r="D396" s="47" t="s">
        <v>300</v>
      </c>
      <c r="E396" s="47" t="s">
        <v>39</v>
      </c>
      <c r="F396" s="92">
        <f t="shared" si="104"/>
        <v>45000</v>
      </c>
      <c r="G396" s="92">
        <f t="shared" si="104"/>
        <v>45000</v>
      </c>
    </row>
    <row r="397" spans="1:8" x14ac:dyDescent="0.25">
      <c r="A397" s="46" t="s">
        <v>75</v>
      </c>
      <c r="B397" s="47" t="s">
        <v>635</v>
      </c>
      <c r="C397" s="47" t="s">
        <v>112</v>
      </c>
      <c r="D397" s="47" t="s">
        <v>300</v>
      </c>
      <c r="E397" s="47" t="s">
        <v>76</v>
      </c>
      <c r="F397" s="83">
        <v>45000</v>
      </c>
      <c r="G397" s="83">
        <v>45000</v>
      </c>
    </row>
    <row r="398" spans="1:8" ht="56.25" x14ac:dyDescent="0.25">
      <c r="A398" s="46" t="s">
        <v>490</v>
      </c>
      <c r="B398" s="47" t="s">
        <v>635</v>
      </c>
      <c r="C398" s="47" t="s">
        <v>112</v>
      </c>
      <c r="D398" s="47" t="s">
        <v>491</v>
      </c>
      <c r="E398" s="47" t="s">
        <v>6</v>
      </c>
      <c r="F398" s="92">
        <f t="shared" ref="F398:G399" si="105">F399</f>
        <v>100000</v>
      </c>
      <c r="G398" s="92">
        <f t="shared" si="105"/>
        <v>0</v>
      </c>
    </row>
    <row r="399" spans="1:8" ht="37.5" x14ac:dyDescent="0.25">
      <c r="A399" s="46" t="s">
        <v>38</v>
      </c>
      <c r="B399" s="47" t="s">
        <v>635</v>
      </c>
      <c r="C399" s="47" t="s">
        <v>112</v>
      </c>
      <c r="D399" s="47" t="s">
        <v>491</v>
      </c>
      <c r="E399" s="47" t="s">
        <v>39</v>
      </c>
      <c r="F399" s="92">
        <f t="shared" si="105"/>
        <v>100000</v>
      </c>
      <c r="G399" s="92">
        <f t="shared" si="105"/>
        <v>0</v>
      </c>
    </row>
    <row r="400" spans="1:8" x14ac:dyDescent="0.25">
      <c r="A400" s="46" t="s">
        <v>75</v>
      </c>
      <c r="B400" s="47" t="s">
        <v>635</v>
      </c>
      <c r="C400" s="47" t="s">
        <v>112</v>
      </c>
      <c r="D400" s="47" t="s">
        <v>491</v>
      </c>
      <c r="E400" s="47" t="s">
        <v>76</v>
      </c>
      <c r="F400" s="83">
        <v>100000</v>
      </c>
      <c r="G400" s="83">
        <v>0</v>
      </c>
    </row>
    <row r="401" spans="1:8" x14ac:dyDescent="0.25">
      <c r="A401" s="46" t="s">
        <v>72</v>
      </c>
      <c r="B401" s="47" t="s">
        <v>635</v>
      </c>
      <c r="C401" s="47" t="s">
        <v>73</v>
      </c>
      <c r="D401" s="47" t="s">
        <v>127</v>
      </c>
      <c r="E401" s="47" t="s">
        <v>6</v>
      </c>
      <c r="F401" s="85">
        <f t="shared" ref="F401:G402" si="106">F402</f>
        <v>349776745.51999998</v>
      </c>
      <c r="G401" s="85">
        <f t="shared" si="106"/>
        <v>365891805.06999999</v>
      </c>
    </row>
    <row r="402" spans="1:8" ht="37.5" x14ac:dyDescent="0.25">
      <c r="A402" s="79" t="s">
        <v>419</v>
      </c>
      <c r="B402" s="62" t="s">
        <v>635</v>
      </c>
      <c r="C402" s="62" t="s">
        <v>73</v>
      </c>
      <c r="D402" s="62" t="s">
        <v>139</v>
      </c>
      <c r="E402" s="62" t="s">
        <v>6</v>
      </c>
      <c r="F402" s="87">
        <f t="shared" si="106"/>
        <v>349776745.51999998</v>
      </c>
      <c r="G402" s="87">
        <f t="shared" si="106"/>
        <v>365891805.06999999</v>
      </c>
      <c r="H402" s="4"/>
    </row>
    <row r="403" spans="1:8" ht="37.5" x14ac:dyDescent="0.25">
      <c r="A403" s="46" t="s">
        <v>423</v>
      </c>
      <c r="B403" s="47" t="s">
        <v>635</v>
      </c>
      <c r="C403" s="47" t="s">
        <v>73</v>
      </c>
      <c r="D403" s="47" t="s">
        <v>147</v>
      </c>
      <c r="E403" s="47" t="s">
        <v>6</v>
      </c>
      <c r="F403" s="85">
        <f>F404+F417+F427</f>
        <v>349776745.51999998</v>
      </c>
      <c r="G403" s="85">
        <f>G404+G417+G427</f>
        <v>365891805.06999999</v>
      </c>
    </row>
    <row r="404" spans="1:8" ht="37.5" x14ac:dyDescent="0.25">
      <c r="A404" s="49" t="s">
        <v>206</v>
      </c>
      <c r="B404" s="47" t="s">
        <v>635</v>
      </c>
      <c r="C404" s="47" t="s">
        <v>73</v>
      </c>
      <c r="D404" s="47" t="s">
        <v>224</v>
      </c>
      <c r="E404" s="47" t="s">
        <v>6</v>
      </c>
      <c r="F404" s="85">
        <f>F405+F408+F411+F414</f>
        <v>347347691.27999997</v>
      </c>
      <c r="G404" s="85">
        <f>G405+G408+G411+G414</f>
        <v>363504964.27999997</v>
      </c>
    </row>
    <row r="405" spans="1:8" ht="56.25" x14ac:dyDescent="0.25">
      <c r="A405" s="51" t="s">
        <v>740</v>
      </c>
      <c r="B405" s="47" t="s">
        <v>635</v>
      </c>
      <c r="C405" s="47" t="s">
        <v>73</v>
      </c>
      <c r="D405" s="47" t="s">
        <v>741</v>
      </c>
      <c r="E405" s="47" t="s">
        <v>6</v>
      </c>
      <c r="F405" s="85">
        <f>F406</f>
        <v>20592000</v>
      </c>
      <c r="G405" s="85">
        <f>G406</f>
        <v>20592000</v>
      </c>
    </row>
    <row r="406" spans="1:8" ht="37.5" x14ac:dyDescent="0.25">
      <c r="A406" s="46" t="s">
        <v>38</v>
      </c>
      <c r="B406" s="47" t="s">
        <v>635</v>
      </c>
      <c r="C406" s="47" t="s">
        <v>73</v>
      </c>
      <c r="D406" s="47" t="s">
        <v>741</v>
      </c>
      <c r="E406" s="47" t="s">
        <v>39</v>
      </c>
      <c r="F406" s="85">
        <f>F407</f>
        <v>20592000</v>
      </c>
      <c r="G406" s="85">
        <f>G407</f>
        <v>20592000</v>
      </c>
    </row>
    <row r="407" spans="1:8" x14ac:dyDescent="0.25">
      <c r="A407" s="46" t="s">
        <v>75</v>
      </c>
      <c r="B407" s="47" t="s">
        <v>635</v>
      </c>
      <c r="C407" s="47" t="s">
        <v>73</v>
      </c>
      <c r="D407" s="47" t="s">
        <v>741</v>
      </c>
      <c r="E407" s="47" t="s">
        <v>76</v>
      </c>
      <c r="F407" s="85">
        <v>20592000</v>
      </c>
      <c r="G407" s="85">
        <v>20592000</v>
      </c>
    </row>
    <row r="408" spans="1:8" ht="37.5" x14ac:dyDescent="0.25">
      <c r="A408" s="46" t="s">
        <v>115</v>
      </c>
      <c r="B408" s="47" t="s">
        <v>635</v>
      </c>
      <c r="C408" s="47" t="s">
        <v>73</v>
      </c>
      <c r="D408" s="47" t="s">
        <v>148</v>
      </c>
      <c r="E408" s="47" t="s">
        <v>6</v>
      </c>
      <c r="F408" s="85">
        <f t="shared" ref="F408:G409" si="107">F409</f>
        <v>60979276.280000001</v>
      </c>
      <c r="G408" s="85">
        <f t="shared" si="107"/>
        <v>62457660.280000001</v>
      </c>
    </row>
    <row r="409" spans="1:8" ht="37.5" x14ac:dyDescent="0.25">
      <c r="A409" s="46" t="s">
        <v>38</v>
      </c>
      <c r="B409" s="47" t="s">
        <v>635</v>
      </c>
      <c r="C409" s="47" t="s">
        <v>73</v>
      </c>
      <c r="D409" s="47" t="s">
        <v>148</v>
      </c>
      <c r="E409" s="47" t="s">
        <v>39</v>
      </c>
      <c r="F409" s="85">
        <f t="shared" si="107"/>
        <v>60979276.280000001</v>
      </c>
      <c r="G409" s="85">
        <f t="shared" si="107"/>
        <v>62457660.280000001</v>
      </c>
    </row>
    <row r="410" spans="1:8" x14ac:dyDescent="0.3">
      <c r="A410" s="46" t="s">
        <v>75</v>
      </c>
      <c r="B410" s="47" t="s">
        <v>635</v>
      </c>
      <c r="C410" s="47" t="s">
        <v>73</v>
      </c>
      <c r="D410" s="47" t="s">
        <v>148</v>
      </c>
      <c r="E410" s="47" t="s">
        <v>76</v>
      </c>
      <c r="F410" s="83">
        <v>60979276.280000001</v>
      </c>
      <c r="G410" s="84">
        <v>62457660.280000001</v>
      </c>
    </row>
    <row r="411" spans="1:8" ht="94.5" customHeight="1" x14ac:dyDescent="0.25">
      <c r="A411" s="49" t="s">
        <v>424</v>
      </c>
      <c r="B411" s="47" t="s">
        <v>635</v>
      </c>
      <c r="C411" s="47" t="s">
        <v>73</v>
      </c>
      <c r="D411" s="47" t="s">
        <v>149</v>
      </c>
      <c r="E411" s="47" t="s">
        <v>6</v>
      </c>
      <c r="F411" s="85">
        <f t="shared" ref="F411:G412" si="108">F412</f>
        <v>248435565</v>
      </c>
      <c r="G411" s="85">
        <f t="shared" si="108"/>
        <v>263114454</v>
      </c>
    </row>
    <row r="412" spans="1:8" ht="37.5" x14ac:dyDescent="0.25">
      <c r="A412" s="46" t="s">
        <v>38</v>
      </c>
      <c r="B412" s="47" t="s">
        <v>635</v>
      </c>
      <c r="C412" s="47" t="s">
        <v>73</v>
      </c>
      <c r="D412" s="47" t="s">
        <v>149</v>
      </c>
      <c r="E412" s="47" t="s">
        <v>39</v>
      </c>
      <c r="F412" s="85">
        <f t="shared" si="108"/>
        <v>248435565</v>
      </c>
      <c r="G412" s="85">
        <f t="shared" si="108"/>
        <v>263114454</v>
      </c>
    </row>
    <row r="413" spans="1:8" x14ac:dyDescent="0.25">
      <c r="A413" s="46" t="s">
        <v>75</v>
      </c>
      <c r="B413" s="47" t="s">
        <v>635</v>
      </c>
      <c r="C413" s="47" t="s">
        <v>73</v>
      </c>
      <c r="D413" s="47" t="s">
        <v>149</v>
      </c>
      <c r="E413" s="47" t="s">
        <v>76</v>
      </c>
      <c r="F413" s="83">
        <v>248435565</v>
      </c>
      <c r="G413" s="83">
        <v>263114454</v>
      </c>
    </row>
    <row r="414" spans="1:8" ht="112.5" x14ac:dyDescent="0.25">
      <c r="A414" s="48" t="s">
        <v>525</v>
      </c>
      <c r="B414" s="47" t="s">
        <v>635</v>
      </c>
      <c r="C414" s="47" t="s">
        <v>73</v>
      </c>
      <c r="D414" s="47" t="s">
        <v>526</v>
      </c>
      <c r="E414" s="47" t="s">
        <v>6</v>
      </c>
      <c r="F414" s="83">
        <f>F415</f>
        <v>17340850</v>
      </c>
      <c r="G414" s="83">
        <f>G415</f>
        <v>17340850</v>
      </c>
    </row>
    <row r="415" spans="1:8" ht="37.5" x14ac:dyDescent="0.25">
      <c r="A415" s="46" t="s">
        <v>38</v>
      </c>
      <c r="B415" s="47" t="s">
        <v>635</v>
      </c>
      <c r="C415" s="47" t="s">
        <v>73</v>
      </c>
      <c r="D415" s="47" t="s">
        <v>526</v>
      </c>
      <c r="E415" s="47" t="s">
        <v>39</v>
      </c>
      <c r="F415" s="83">
        <f>F416</f>
        <v>17340850</v>
      </c>
      <c r="G415" s="83">
        <f>G416</f>
        <v>17340850</v>
      </c>
    </row>
    <row r="416" spans="1:8" x14ac:dyDescent="0.25">
      <c r="A416" s="46" t="s">
        <v>75</v>
      </c>
      <c r="B416" s="47" t="s">
        <v>635</v>
      </c>
      <c r="C416" s="47" t="s">
        <v>73</v>
      </c>
      <c r="D416" s="47" t="s">
        <v>526</v>
      </c>
      <c r="E416" s="47" t="s">
        <v>76</v>
      </c>
      <c r="F416" s="83">
        <v>17340850</v>
      </c>
      <c r="G416" s="83">
        <v>17340850</v>
      </c>
    </row>
    <row r="417" spans="1:7" ht="37.5" x14ac:dyDescent="0.25">
      <c r="A417" s="80" t="s">
        <v>207</v>
      </c>
      <c r="B417" s="47" t="s">
        <v>635</v>
      </c>
      <c r="C417" s="47" t="s">
        <v>73</v>
      </c>
      <c r="D417" s="47" t="s">
        <v>222</v>
      </c>
      <c r="E417" s="47" t="s">
        <v>6</v>
      </c>
      <c r="F417" s="83">
        <f>F424+F418+F421</f>
        <v>200000</v>
      </c>
      <c r="G417" s="83">
        <f>G424+G418+G421</f>
        <v>200000</v>
      </c>
    </row>
    <row r="418" spans="1:7" x14ac:dyDescent="0.25">
      <c r="A418" s="46" t="s">
        <v>271</v>
      </c>
      <c r="B418" s="47" t="s">
        <v>635</v>
      </c>
      <c r="C418" s="47" t="s">
        <v>73</v>
      </c>
      <c r="D418" s="47" t="s">
        <v>272</v>
      </c>
      <c r="E418" s="47" t="s">
        <v>6</v>
      </c>
      <c r="F418" s="92">
        <f t="shared" ref="F418:G419" si="109">F419</f>
        <v>50000</v>
      </c>
      <c r="G418" s="92">
        <f t="shared" si="109"/>
        <v>50000</v>
      </c>
    </row>
    <row r="419" spans="1:7" ht="37.5" x14ac:dyDescent="0.25">
      <c r="A419" s="46" t="s">
        <v>38</v>
      </c>
      <c r="B419" s="47" t="s">
        <v>635</v>
      </c>
      <c r="C419" s="47" t="s">
        <v>73</v>
      </c>
      <c r="D419" s="47" t="s">
        <v>272</v>
      </c>
      <c r="E419" s="47" t="s">
        <v>39</v>
      </c>
      <c r="F419" s="92">
        <f t="shared" si="109"/>
        <v>50000</v>
      </c>
      <c r="G419" s="92">
        <f t="shared" si="109"/>
        <v>50000</v>
      </c>
    </row>
    <row r="420" spans="1:7" x14ac:dyDescent="0.25">
      <c r="A420" s="46" t="s">
        <v>75</v>
      </c>
      <c r="B420" s="47" t="s">
        <v>635</v>
      </c>
      <c r="C420" s="47" t="s">
        <v>73</v>
      </c>
      <c r="D420" s="47" t="s">
        <v>272</v>
      </c>
      <c r="E420" s="47" t="s">
        <v>76</v>
      </c>
      <c r="F420" s="83">
        <v>50000</v>
      </c>
      <c r="G420" s="83">
        <v>50000</v>
      </c>
    </row>
    <row r="421" spans="1:7" x14ac:dyDescent="0.25">
      <c r="A421" s="78" t="s">
        <v>330</v>
      </c>
      <c r="B421" s="47" t="s">
        <v>635</v>
      </c>
      <c r="C421" s="47" t="s">
        <v>73</v>
      </c>
      <c r="D421" s="47" t="s">
        <v>331</v>
      </c>
      <c r="E421" s="47" t="s">
        <v>6</v>
      </c>
      <c r="F421" s="92">
        <f t="shared" ref="F421:G422" si="110">F422</f>
        <v>50000</v>
      </c>
      <c r="G421" s="92">
        <f t="shared" si="110"/>
        <v>50000</v>
      </c>
    </row>
    <row r="422" spans="1:7" ht="37.5" x14ac:dyDescent="0.25">
      <c r="A422" s="46" t="s">
        <v>38</v>
      </c>
      <c r="B422" s="47" t="s">
        <v>635</v>
      </c>
      <c r="C422" s="47" t="s">
        <v>73</v>
      </c>
      <c r="D422" s="47" t="s">
        <v>331</v>
      </c>
      <c r="E422" s="47" t="s">
        <v>39</v>
      </c>
      <c r="F422" s="92">
        <f t="shared" si="110"/>
        <v>50000</v>
      </c>
      <c r="G422" s="92">
        <f t="shared" si="110"/>
        <v>50000</v>
      </c>
    </row>
    <row r="423" spans="1:7" x14ac:dyDescent="0.25">
      <c r="A423" s="46" t="s">
        <v>75</v>
      </c>
      <c r="B423" s="47" t="s">
        <v>635</v>
      </c>
      <c r="C423" s="47" t="s">
        <v>73</v>
      </c>
      <c r="D423" s="47" t="s">
        <v>331</v>
      </c>
      <c r="E423" s="47" t="s">
        <v>76</v>
      </c>
      <c r="F423" s="83">
        <v>50000</v>
      </c>
      <c r="G423" s="83">
        <v>50000</v>
      </c>
    </row>
    <row r="424" spans="1:7" ht="37.5" x14ac:dyDescent="0.25">
      <c r="A424" s="46" t="s">
        <v>492</v>
      </c>
      <c r="B424" s="47" t="s">
        <v>635</v>
      </c>
      <c r="C424" s="47" t="s">
        <v>73</v>
      </c>
      <c r="D424" s="47" t="s">
        <v>493</v>
      </c>
      <c r="E424" s="47" t="s">
        <v>6</v>
      </c>
      <c r="F424" s="92">
        <f>F425</f>
        <v>100000</v>
      </c>
      <c r="G424" s="92">
        <f>G425</f>
        <v>100000</v>
      </c>
    </row>
    <row r="425" spans="1:7" ht="37.5" x14ac:dyDescent="0.25">
      <c r="A425" s="46" t="s">
        <v>38</v>
      </c>
      <c r="B425" s="47" t="s">
        <v>635</v>
      </c>
      <c r="C425" s="47" t="s">
        <v>73</v>
      </c>
      <c r="D425" s="47" t="s">
        <v>493</v>
      </c>
      <c r="E425" s="47" t="s">
        <v>39</v>
      </c>
      <c r="F425" s="92">
        <f>F426</f>
        <v>100000</v>
      </c>
      <c r="G425" s="92">
        <f>G426</f>
        <v>100000</v>
      </c>
    </row>
    <row r="426" spans="1:7" x14ac:dyDescent="0.25">
      <c r="A426" s="46" t="s">
        <v>75</v>
      </c>
      <c r="B426" s="47" t="s">
        <v>635</v>
      </c>
      <c r="C426" s="47" t="s">
        <v>73</v>
      </c>
      <c r="D426" s="47" t="s">
        <v>493</v>
      </c>
      <c r="E426" s="47" t="s">
        <v>76</v>
      </c>
      <c r="F426" s="83">
        <v>100000</v>
      </c>
      <c r="G426" s="83">
        <v>100000</v>
      </c>
    </row>
    <row r="427" spans="1:7" x14ac:dyDescent="0.25">
      <c r="A427" s="51" t="s">
        <v>522</v>
      </c>
      <c r="B427" s="47" t="s">
        <v>635</v>
      </c>
      <c r="C427" s="47" t="s">
        <v>73</v>
      </c>
      <c r="D427" s="47" t="s">
        <v>333</v>
      </c>
      <c r="E427" s="47" t="s">
        <v>6</v>
      </c>
      <c r="F427" s="83">
        <f>F428</f>
        <v>2229054.2400000002</v>
      </c>
      <c r="G427" s="83">
        <f>G428</f>
        <v>2186840.79</v>
      </c>
    </row>
    <row r="428" spans="1:7" ht="37.5" x14ac:dyDescent="0.25">
      <c r="A428" s="46" t="s">
        <v>523</v>
      </c>
      <c r="B428" s="47" t="s">
        <v>635</v>
      </c>
      <c r="C428" s="47" t="s">
        <v>73</v>
      </c>
      <c r="D428" s="47" t="s">
        <v>524</v>
      </c>
      <c r="E428" s="47" t="s">
        <v>6</v>
      </c>
      <c r="F428" s="83">
        <f>F429</f>
        <v>2229054.2400000002</v>
      </c>
      <c r="G428" s="83">
        <f>G429</f>
        <v>2186840.79</v>
      </c>
    </row>
    <row r="429" spans="1:7" ht="37.5" x14ac:dyDescent="0.25">
      <c r="A429" s="46" t="s">
        <v>38</v>
      </c>
      <c r="B429" s="47" t="s">
        <v>635</v>
      </c>
      <c r="C429" s="47" t="s">
        <v>73</v>
      </c>
      <c r="D429" s="47" t="s">
        <v>524</v>
      </c>
      <c r="E429" s="47" t="s">
        <v>39</v>
      </c>
      <c r="F429" s="83">
        <f>F430</f>
        <v>2229054.2400000002</v>
      </c>
      <c r="G429" s="83">
        <f>G430</f>
        <v>2186840.79</v>
      </c>
    </row>
    <row r="430" spans="1:7" x14ac:dyDescent="0.25">
      <c r="A430" s="46" t="s">
        <v>75</v>
      </c>
      <c r="B430" s="47" t="s">
        <v>635</v>
      </c>
      <c r="C430" s="47" t="s">
        <v>73</v>
      </c>
      <c r="D430" s="47" t="s">
        <v>524</v>
      </c>
      <c r="E430" s="47" t="s">
        <v>76</v>
      </c>
      <c r="F430" s="83">
        <v>2229054.2400000002</v>
      </c>
      <c r="G430" s="83">
        <v>2186840.79</v>
      </c>
    </row>
    <row r="431" spans="1:7" x14ac:dyDescent="0.25">
      <c r="A431" s="46" t="s">
        <v>259</v>
      </c>
      <c r="B431" s="47" t="s">
        <v>635</v>
      </c>
      <c r="C431" s="47" t="s">
        <v>258</v>
      </c>
      <c r="D431" s="47" t="s">
        <v>127</v>
      </c>
      <c r="E431" s="47" t="s">
        <v>6</v>
      </c>
      <c r="F431" s="92">
        <f t="shared" ref="F431:G432" si="111">F432</f>
        <v>18276307.850000001</v>
      </c>
      <c r="G431" s="92">
        <f t="shared" si="111"/>
        <v>18717084.059999999</v>
      </c>
    </row>
    <row r="432" spans="1:7" ht="37.5" x14ac:dyDescent="0.25">
      <c r="A432" s="79" t="s">
        <v>419</v>
      </c>
      <c r="B432" s="62" t="s">
        <v>635</v>
      </c>
      <c r="C432" s="62" t="s">
        <v>258</v>
      </c>
      <c r="D432" s="62" t="s">
        <v>139</v>
      </c>
      <c r="E432" s="62" t="s">
        <v>6</v>
      </c>
      <c r="F432" s="91">
        <f t="shared" si="111"/>
        <v>18276307.850000001</v>
      </c>
      <c r="G432" s="91">
        <f t="shared" si="111"/>
        <v>18717084.059999999</v>
      </c>
    </row>
    <row r="433" spans="1:7" ht="37.5" x14ac:dyDescent="0.25">
      <c r="A433" s="46" t="s">
        <v>425</v>
      </c>
      <c r="B433" s="47" t="s">
        <v>635</v>
      </c>
      <c r="C433" s="47" t="s">
        <v>258</v>
      </c>
      <c r="D433" s="47" t="s">
        <v>150</v>
      </c>
      <c r="E433" s="47" t="s">
        <v>6</v>
      </c>
      <c r="F433" s="85">
        <f>F434+F438</f>
        <v>18276307.850000001</v>
      </c>
      <c r="G433" s="85">
        <f>G434+G438</f>
        <v>18717084.059999999</v>
      </c>
    </row>
    <row r="434" spans="1:7" ht="37.5" x14ac:dyDescent="0.25">
      <c r="A434" s="81" t="s">
        <v>208</v>
      </c>
      <c r="B434" s="47" t="s">
        <v>635</v>
      </c>
      <c r="C434" s="47" t="s">
        <v>258</v>
      </c>
      <c r="D434" s="47" t="s">
        <v>226</v>
      </c>
      <c r="E434" s="47" t="s">
        <v>6</v>
      </c>
      <c r="F434" s="85">
        <f>F435</f>
        <v>18180807.850000001</v>
      </c>
      <c r="G434" s="85">
        <f>G435</f>
        <v>18621584.059999999</v>
      </c>
    </row>
    <row r="435" spans="1:7" ht="39" customHeight="1" x14ac:dyDescent="0.25">
      <c r="A435" s="46" t="s">
        <v>116</v>
      </c>
      <c r="B435" s="47" t="s">
        <v>635</v>
      </c>
      <c r="C435" s="47" t="s">
        <v>258</v>
      </c>
      <c r="D435" s="47" t="s">
        <v>152</v>
      </c>
      <c r="E435" s="47" t="s">
        <v>6</v>
      </c>
      <c r="F435" s="85">
        <f t="shared" ref="F435:G436" si="112">F436</f>
        <v>18180807.850000001</v>
      </c>
      <c r="G435" s="85">
        <f t="shared" si="112"/>
        <v>18621584.059999999</v>
      </c>
    </row>
    <row r="436" spans="1:7" ht="37.5" x14ac:dyDescent="0.25">
      <c r="A436" s="46" t="s">
        <v>38</v>
      </c>
      <c r="B436" s="47" t="s">
        <v>635</v>
      </c>
      <c r="C436" s="47" t="s">
        <v>258</v>
      </c>
      <c r="D436" s="47" t="s">
        <v>152</v>
      </c>
      <c r="E436" s="47" t="s">
        <v>39</v>
      </c>
      <c r="F436" s="85">
        <f t="shared" si="112"/>
        <v>18180807.850000001</v>
      </c>
      <c r="G436" s="85">
        <f t="shared" si="112"/>
        <v>18621584.059999999</v>
      </c>
    </row>
    <row r="437" spans="1:7" x14ac:dyDescent="0.25">
      <c r="A437" s="46" t="s">
        <v>75</v>
      </c>
      <c r="B437" s="47" t="s">
        <v>635</v>
      </c>
      <c r="C437" s="47" t="s">
        <v>258</v>
      </c>
      <c r="D437" s="47" t="s">
        <v>152</v>
      </c>
      <c r="E437" s="47" t="s">
        <v>76</v>
      </c>
      <c r="F437" s="83">
        <v>18180807.850000001</v>
      </c>
      <c r="G437" s="83">
        <v>18621584.059999999</v>
      </c>
    </row>
    <row r="438" spans="1:7" ht="37.5" x14ac:dyDescent="0.25">
      <c r="A438" s="49" t="s">
        <v>426</v>
      </c>
      <c r="B438" s="47" t="s">
        <v>635</v>
      </c>
      <c r="C438" s="47" t="s">
        <v>258</v>
      </c>
      <c r="D438" s="47" t="s">
        <v>227</v>
      </c>
      <c r="E438" s="47" t="s">
        <v>6</v>
      </c>
      <c r="F438" s="83">
        <f>F439+F442</f>
        <v>95500</v>
      </c>
      <c r="G438" s="83">
        <f>G439+G442</f>
        <v>95500</v>
      </c>
    </row>
    <row r="439" spans="1:7" x14ac:dyDescent="0.25">
      <c r="A439" s="46" t="s">
        <v>271</v>
      </c>
      <c r="B439" s="47" t="s">
        <v>635</v>
      </c>
      <c r="C439" s="47" t="s">
        <v>258</v>
      </c>
      <c r="D439" s="47" t="s">
        <v>307</v>
      </c>
      <c r="E439" s="47" t="s">
        <v>6</v>
      </c>
      <c r="F439" s="92">
        <f t="shared" ref="F439:G440" si="113">F440</f>
        <v>10000</v>
      </c>
      <c r="G439" s="92">
        <f t="shared" si="113"/>
        <v>10000</v>
      </c>
    </row>
    <row r="440" spans="1:7" ht="37.5" x14ac:dyDescent="0.25">
      <c r="A440" s="46" t="s">
        <v>38</v>
      </c>
      <c r="B440" s="47" t="s">
        <v>635</v>
      </c>
      <c r="C440" s="47" t="s">
        <v>258</v>
      </c>
      <c r="D440" s="47" t="s">
        <v>307</v>
      </c>
      <c r="E440" s="47" t="s">
        <v>39</v>
      </c>
      <c r="F440" s="92">
        <f t="shared" si="113"/>
        <v>10000</v>
      </c>
      <c r="G440" s="92">
        <f t="shared" si="113"/>
        <v>10000</v>
      </c>
    </row>
    <row r="441" spans="1:7" x14ac:dyDescent="0.25">
      <c r="A441" s="46" t="s">
        <v>75</v>
      </c>
      <c r="B441" s="47" t="s">
        <v>635</v>
      </c>
      <c r="C441" s="47" t="s">
        <v>258</v>
      </c>
      <c r="D441" s="47" t="s">
        <v>307</v>
      </c>
      <c r="E441" s="47" t="s">
        <v>76</v>
      </c>
      <c r="F441" s="83">
        <v>10000</v>
      </c>
      <c r="G441" s="83">
        <v>10000</v>
      </c>
    </row>
    <row r="442" spans="1:7" x14ac:dyDescent="0.25">
      <c r="A442" s="46" t="s">
        <v>113</v>
      </c>
      <c r="B442" s="47" t="s">
        <v>635</v>
      </c>
      <c r="C442" s="47" t="s">
        <v>258</v>
      </c>
      <c r="D442" s="47" t="s">
        <v>151</v>
      </c>
      <c r="E442" s="47" t="s">
        <v>6</v>
      </c>
      <c r="F442" s="85">
        <f t="shared" ref="F442:G443" si="114">F443</f>
        <v>85500</v>
      </c>
      <c r="G442" s="85">
        <f t="shared" si="114"/>
        <v>85500</v>
      </c>
    </row>
    <row r="443" spans="1:7" ht="37.5" x14ac:dyDescent="0.25">
      <c r="A443" s="46" t="s">
        <v>38</v>
      </c>
      <c r="B443" s="47" t="s">
        <v>635</v>
      </c>
      <c r="C443" s="47" t="s">
        <v>258</v>
      </c>
      <c r="D443" s="47" t="s">
        <v>151</v>
      </c>
      <c r="E443" s="47" t="s">
        <v>39</v>
      </c>
      <c r="F443" s="85">
        <f t="shared" si="114"/>
        <v>85500</v>
      </c>
      <c r="G443" s="85">
        <f t="shared" si="114"/>
        <v>85500</v>
      </c>
    </row>
    <row r="444" spans="1:7" x14ac:dyDescent="0.25">
      <c r="A444" s="46" t="s">
        <v>75</v>
      </c>
      <c r="B444" s="47" t="s">
        <v>635</v>
      </c>
      <c r="C444" s="47" t="s">
        <v>258</v>
      </c>
      <c r="D444" s="47" t="s">
        <v>151</v>
      </c>
      <c r="E444" s="47" t="s">
        <v>76</v>
      </c>
      <c r="F444" s="83">
        <v>85500</v>
      </c>
      <c r="G444" s="83">
        <v>85500</v>
      </c>
    </row>
    <row r="445" spans="1:7" x14ac:dyDescent="0.25">
      <c r="A445" s="46" t="s">
        <v>77</v>
      </c>
      <c r="B445" s="47" t="s">
        <v>635</v>
      </c>
      <c r="C445" s="47" t="s">
        <v>78</v>
      </c>
      <c r="D445" s="47" t="s">
        <v>127</v>
      </c>
      <c r="E445" s="47" t="s">
        <v>6</v>
      </c>
      <c r="F445" s="85">
        <f t="shared" ref="F445:G445" si="115">F446</f>
        <v>170000</v>
      </c>
      <c r="G445" s="85">
        <f t="shared" si="115"/>
        <v>170000</v>
      </c>
    </row>
    <row r="446" spans="1:7" s="74" customFormat="1" ht="37.5" x14ac:dyDescent="0.25">
      <c r="A446" s="79" t="s">
        <v>419</v>
      </c>
      <c r="B446" s="62" t="s">
        <v>635</v>
      </c>
      <c r="C446" s="62" t="s">
        <v>78</v>
      </c>
      <c r="D446" s="62" t="s">
        <v>139</v>
      </c>
      <c r="E446" s="62" t="s">
        <v>6</v>
      </c>
      <c r="F446" s="87">
        <f>F447+F453</f>
        <v>170000</v>
      </c>
      <c r="G446" s="87">
        <f>G447+G453</f>
        <v>170000</v>
      </c>
    </row>
    <row r="447" spans="1:7" ht="37.5" x14ac:dyDescent="0.25">
      <c r="A447" s="46" t="s">
        <v>422</v>
      </c>
      <c r="B447" s="47" t="s">
        <v>635</v>
      </c>
      <c r="C447" s="47" t="s">
        <v>78</v>
      </c>
      <c r="D447" s="47" t="s">
        <v>147</v>
      </c>
      <c r="E447" s="47" t="s">
        <v>6</v>
      </c>
      <c r="F447" s="85">
        <f>F448</f>
        <v>70000</v>
      </c>
      <c r="G447" s="85">
        <f>G448</f>
        <v>70000</v>
      </c>
    </row>
    <row r="448" spans="1:7" ht="37.5" x14ac:dyDescent="0.25">
      <c r="A448" s="80" t="s">
        <v>207</v>
      </c>
      <c r="B448" s="47" t="s">
        <v>635</v>
      </c>
      <c r="C448" s="47" t="s">
        <v>78</v>
      </c>
      <c r="D448" s="47" t="s">
        <v>222</v>
      </c>
      <c r="E448" s="47" t="s">
        <v>6</v>
      </c>
      <c r="F448" s="85">
        <f>F449</f>
        <v>70000</v>
      </c>
      <c r="G448" s="85">
        <f>G449</f>
        <v>70000</v>
      </c>
    </row>
    <row r="449" spans="1:7" x14ac:dyDescent="0.25">
      <c r="A449" s="46" t="s">
        <v>464</v>
      </c>
      <c r="B449" s="47" t="s">
        <v>635</v>
      </c>
      <c r="C449" s="47" t="s">
        <v>78</v>
      </c>
      <c r="D449" s="47" t="s">
        <v>237</v>
      </c>
      <c r="E449" s="47" t="s">
        <v>6</v>
      </c>
      <c r="F449" s="85">
        <f t="shared" ref="F449:G450" si="116">F450</f>
        <v>70000</v>
      </c>
      <c r="G449" s="85">
        <f t="shared" si="116"/>
        <v>70000</v>
      </c>
    </row>
    <row r="450" spans="1:7" ht="18.75" customHeight="1" x14ac:dyDescent="0.25">
      <c r="A450" s="46" t="s">
        <v>15</v>
      </c>
      <c r="B450" s="47" t="s">
        <v>635</v>
      </c>
      <c r="C450" s="47" t="s">
        <v>78</v>
      </c>
      <c r="D450" s="47" t="s">
        <v>237</v>
      </c>
      <c r="E450" s="47" t="s">
        <v>16</v>
      </c>
      <c r="F450" s="85">
        <f t="shared" si="116"/>
        <v>70000</v>
      </c>
      <c r="G450" s="85">
        <f t="shared" si="116"/>
        <v>70000</v>
      </c>
    </row>
    <row r="451" spans="1:7" ht="37.5" x14ac:dyDescent="0.25">
      <c r="A451" s="46" t="s">
        <v>17</v>
      </c>
      <c r="B451" s="47" t="s">
        <v>635</v>
      </c>
      <c r="C451" s="47" t="s">
        <v>78</v>
      </c>
      <c r="D451" s="47" t="s">
        <v>237</v>
      </c>
      <c r="E451" s="47" t="s">
        <v>18</v>
      </c>
      <c r="F451" s="83">
        <v>70000</v>
      </c>
      <c r="G451" s="83">
        <v>70000</v>
      </c>
    </row>
    <row r="452" spans="1:7" x14ac:dyDescent="0.25">
      <c r="A452" s="51" t="s">
        <v>240</v>
      </c>
      <c r="B452" s="47" t="s">
        <v>635</v>
      </c>
      <c r="C452" s="47" t="s">
        <v>78</v>
      </c>
      <c r="D452" s="47" t="s">
        <v>239</v>
      </c>
      <c r="E452" s="47" t="s">
        <v>6</v>
      </c>
      <c r="F452" s="83">
        <f>F453</f>
        <v>100000</v>
      </c>
      <c r="G452" s="83">
        <f>G453</f>
        <v>100000</v>
      </c>
    </row>
    <row r="453" spans="1:7" x14ac:dyDescent="0.25">
      <c r="A453" s="46" t="s">
        <v>79</v>
      </c>
      <c r="B453" s="47" t="s">
        <v>635</v>
      </c>
      <c r="C453" s="47" t="s">
        <v>78</v>
      </c>
      <c r="D453" s="47" t="s">
        <v>154</v>
      </c>
      <c r="E453" s="47" t="s">
        <v>6</v>
      </c>
      <c r="F453" s="85">
        <f t="shared" ref="F453:G454" si="117">F454</f>
        <v>100000</v>
      </c>
      <c r="G453" s="85">
        <f t="shared" si="117"/>
        <v>100000</v>
      </c>
    </row>
    <row r="454" spans="1:7" ht="21" customHeight="1" x14ac:dyDescent="0.25">
      <c r="A454" s="46" t="s">
        <v>15</v>
      </c>
      <c r="B454" s="47" t="s">
        <v>635</v>
      </c>
      <c r="C454" s="47" t="s">
        <v>78</v>
      </c>
      <c r="D454" s="47" t="s">
        <v>154</v>
      </c>
      <c r="E454" s="47" t="s">
        <v>16</v>
      </c>
      <c r="F454" s="85">
        <f t="shared" si="117"/>
        <v>100000</v>
      </c>
      <c r="G454" s="85">
        <f t="shared" si="117"/>
        <v>100000</v>
      </c>
    </row>
    <row r="455" spans="1:7" ht="37.5" x14ac:dyDescent="0.25">
      <c r="A455" s="46" t="s">
        <v>17</v>
      </c>
      <c r="B455" s="47" t="s">
        <v>635</v>
      </c>
      <c r="C455" s="47" t="s">
        <v>78</v>
      </c>
      <c r="D455" s="47" t="s">
        <v>154</v>
      </c>
      <c r="E455" s="47" t="s">
        <v>18</v>
      </c>
      <c r="F455" s="83">
        <v>100000</v>
      </c>
      <c r="G455" s="83">
        <v>100000</v>
      </c>
    </row>
    <row r="456" spans="1:7" x14ac:dyDescent="0.25">
      <c r="A456" s="46" t="s">
        <v>117</v>
      </c>
      <c r="B456" s="47" t="s">
        <v>635</v>
      </c>
      <c r="C456" s="47" t="s">
        <v>118</v>
      </c>
      <c r="D456" s="47" t="s">
        <v>127</v>
      </c>
      <c r="E456" s="47" t="s">
        <v>6</v>
      </c>
      <c r="F456" s="85">
        <f>F457</f>
        <v>19189400</v>
      </c>
      <c r="G456" s="85">
        <f>G457</f>
        <v>19181400</v>
      </c>
    </row>
    <row r="457" spans="1:7" ht="37.5" x14ac:dyDescent="0.25">
      <c r="A457" s="79" t="s">
        <v>428</v>
      </c>
      <c r="B457" s="62" t="s">
        <v>635</v>
      </c>
      <c r="C457" s="62" t="s">
        <v>118</v>
      </c>
      <c r="D457" s="62" t="s">
        <v>139</v>
      </c>
      <c r="E457" s="62" t="s">
        <v>6</v>
      </c>
      <c r="F457" s="93">
        <f>F458</f>
        <v>19189400</v>
      </c>
      <c r="G457" s="93">
        <f>G458</f>
        <v>19181400</v>
      </c>
    </row>
    <row r="458" spans="1:7" ht="37.5" x14ac:dyDescent="0.25">
      <c r="A458" s="49" t="s">
        <v>210</v>
      </c>
      <c r="B458" s="47" t="s">
        <v>635</v>
      </c>
      <c r="C458" s="47" t="s">
        <v>118</v>
      </c>
      <c r="D458" s="47" t="s">
        <v>228</v>
      </c>
      <c r="E458" s="47" t="s">
        <v>6</v>
      </c>
      <c r="F458" s="87">
        <f>F459+F466+F473</f>
        <v>19189400</v>
      </c>
      <c r="G458" s="87">
        <f>G459+G466+G473</f>
        <v>19181400</v>
      </c>
    </row>
    <row r="459" spans="1:7" ht="37.5" x14ac:dyDescent="0.25">
      <c r="A459" s="46" t="s">
        <v>591</v>
      </c>
      <c r="B459" s="47" t="s">
        <v>635</v>
      </c>
      <c r="C459" s="47" t="s">
        <v>118</v>
      </c>
      <c r="D459" s="47" t="s">
        <v>634</v>
      </c>
      <c r="E459" s="47" t="s">
        <v>6</v>
      </c>
      <c r="F459" s="85">
        <f t="shared" ref="F459:G459" si="118">F460+F462+F464</f>
        <v>3406000</v>
      </c>
      <c r="G459" s="85">
        <f t="shared" si="118"/>
        <v>3401000</v>
      </c>
    </row>
    <row r="460" spans="1:7" ht="57" customHeight="1" x14ac:dyDescent="0.25">
      <c r="A460" s="46" t="s">
        <v>11</v>
      </c>
      <c r="B460" s="47" t="s">
        <v>635</v>
      </c>
      <c r="C460" s="47" t="s">
        <v>118</v>
      </c>
      <c r="D460" s="47" t="s">
        <v>634</v>
      </c>
      <c r="E460" s="47" t="s">
        <v>12</v>
      </c>
      <c r="F460" s="85">
        <f t="shared" ref="F460:G460" si="119">F461</f>
        <v>3121000</v>
      </c>
      <c r="G460" s="85">
        <f t="shared" si="119"/>
        <v>3121000</v>
      </c>
    </row>
    <row r="461" spans="1:7" ht="20.25" customHeight="1" x14ac:dyDescent="0.25">
      <c r="A461" s="46" t="s">
        <v>13</v>
      </c>
      <c r="B461" s="47" t="s">
        <v>635</v>
      </c>
      <c r="C461" s="47" t="s">
        <v>118</v>
      </c>
      <c r="D461" s="47" t="s">
        <v>634</v>
      </c>
      <c r="E461" s="47" t="s">
        <v>14</v>
      </c>
      <c r="F461" s="83">
        <v>3121000</v>
      </c>
      <c r="G461" s="83">
        <v>3121000</v>
      </c>
    </row>
    <row r="462" spans="1:7" ht="18.75" customHeight="1" x14ac:dyDescent="0.25">
      <c r="A462" s="46" t="s">
        <v>15</v>
      </c>
      <c r="B462" s="47" t="s">
        <v>635</v>
      </c>
      <c r="C462" s="47" t="s">
        <v>118</v>
      </c>
      <c r="D462" s="47" t="s">
        <v>634</v>
      </c>
      <c r="E462" s="47" t="s">
        <v>16</v>
      </c>
      <c r="F462" s="85">
        <f t="shared" ref="F462:G462" si="120">F463</f>
        <v>100000</v>
      </c>
      <c r="G462" s="85">
        <f t="shared" si="120"/>
        <v>100000</v>
      </c>
    </row>
    <row r="463" spans="1:7" ht="37.5" x14ac:dyDescent="0.25">
      <c r="A463" s="46" t="s">
        <v>17</v>
      </c>
      <c r="B463" s="47" t="s">
        <v>635</v>
      </c>
      <c r="C463" s="47" t="s">
        <v>118</v>
      </c>
      <c r="D463" s="47" t="s">
        <v>634</v>
      </c>
      <c r="E463" s="47" t="s">
        <v>18</v>
      </c>
      <c r="F463" s="83">
        <v>100000</v>
      </c>
      <c r="G463" s="83">
        <v>100000</v>
      </c>
    </row>
    <row r="464" spans="1:7" x14ac:dyDescent="0.25">
      <c r="A464" s="46" t="s">
        <v>19</v>
      </c>
      <c r="B464" s="47" t="s">
        <v>635</v>
      </c>
      <c r="C464" s="47" t="s">
        <v>118</v>
      </c>
      <c r="D464" s="47" t="s">
        <v>634</v>
      </c>
      <c r="E464" s="47" t="s">
        <v>20</v>
      </c>
      <c r="F464" s="92">
        <f t="shared" ref="F464" si="121">F465</f>
        <v>185000</v>
      </c>
      <c r="G464" s="92">
        <f>G465</f>
        <v>180000</v>
      </c>
    </row>
    <row r="465" spans="1:7" x14ac:dyDescent="0.25">
      <c r="A465" s="46" t="s">
        <v>21</v>
      </c>
      <c r="B465" s="47" t="s">
        <v>635</v>
      </c>
      <c r="C465" s="47" t="s">
        <v>118</v>
      </c>
      <c r="D465" s="47" t="s">
        <v>634</v>
      </c>
      <c r="E465" s="47" t="s">
        <v>22</v>
      </c>
      <c r="F465" s="83">
        <v>185000</v>
      </c>
      <c r="G465" s="83">
        <v>180000</v>
      </c>
    </row>
    <row r="466" spans="1:7" ht="37.5" x14ac:dyDescent="0.25">
      <c r="A466" s="46" t="s">
        <v>34</v>
      </c>
      <c r="B466" s="47" t="s">
        <v>635</v>
      </c>
      <c r="C466" s="47" t="s">
        <v>118</v>
      </c>
      <c r="D466" s="47" t="s">
        <v>155</v>
      </c>
      <c r="E466" s="47" t="s">
        <v>6</v>
      </c>
      <c r="F466" s="85">
        <f>F467+F469+F471</f>
        <v>13932000</v>
      </c>
      <c r="G466" s="85">
        <f>G467+G469+G471</f>
        <v>13929000</v>
      </c>
    </row>
    <row r="467" spans="1:7" ht="57" customHeight="1" x14ac:dyDescent="0.25">
      <c r="A467" s="46" t="s">
        <v>11</v>
      </c>
      <c r="B467" s="47" t="s">
        <v>635</v>
      </c>
      <c r="C467" s="47" t="s">
        <v>118</v>
      </c>
      <c r="D467" s="47" t="s">
        <v>155</v>
      </c>
      <c r="E467" s="47" t="s">
        <v>12</v>
      </c>
      <c r="F467" s="85">
        <f t="shared" ref="F467:G467" si="122">F468</f>
        <v>11192000</v>
      </c>
      <c r="G467" s="85">
        <f t="shared" si="122"/>
        <v>11192000</v>
      </c>
    </row>
    <row r="468" spans="1:7" x14ac:dyDescent="0.25">
      <c r="A468" s="46" t="s">
        <v>35</v>
      </c>
      <c r="B468" s="47" t="s">
        <v>635</v>
      </c>
      <c r="C468" s="47" t="s">
        <v>118</v>
      </c>
      <c r="D468" s="47" t="s">
        <v>155</v>
      </c>
      <c r="E468" s="47" t="s">
        <v>36</v>
      </c>
      <c r="F468" s="83">
        <v>11192000</v>
      </c>
      <c r="G468" s="83">
        <v>11192000</v>
      </c>
    </row>
    <row r="469" spans="1:7" ht="19.5" customHeight="1" x14ac:dyDescent="0.25">
      <c r="A469" s="46" t="s">
        <v>15</v>
      </c>
      <c r="B469" s="47" t="s">
        <v>635</v>
      </c>
      <c r="C469" s="47" t="s">
        <v>118</v>
      </c>
      <c r="D469" s="47" t="s">
        <v>155</v>
      </c>
      <c r="E469" s="47" t="s">
        <v>16</v>
      </c>
      <c r="F469" s="85">
        <f t="shared" ref="F469:G469" si="123">F470</f>
        <v>2700000</v>
      </c>
      <c r="G469" s="85">
        <f t="shared" si="123"/>
        <v>2700000</v>
      </c>
    </row>
    <row r="470" spans="1:7" ht="37.5" x14ac:dyDescent="0.25">
      <c r="A470" s="46" t="s">
        <v>17</v>
      </c>
      <c r="B470" s="47" t="s">
        <v>635</v>
      </c>
      <c r="C470" s="47" t="s">
        <v>118</v>
      </c>
      <c r="D470" s="47" t="s">
        <v>155</v>
      </c>
      <c r="E470" s="47" t="s">
        <v>18</v>
      </c>
      <c r="F470" s="83">
        <v>2700000</v>
      </c>
      <c r="G470" s="83">
        <v>2700000</v>
      </c>
    </row>
    <row r="471" spans="1:7" x14ac:dyDescent="0.25">
      <c r="A471" s="46" t="s">
        <v>19</v>
      </c>
      <c r="B471" s="47" t="s">
        <v>635</v>
      </c>
      <c r="C471" s="47" t="s">
        <v>118</v>
      </c>
      <c r="D471" s="47" t="s">
        <v>155</v>
      </c>
      <c r="E471" s="47" t="s">
        <v>20</v>
      </c>
      <c r="F471" s="85">
        <f t="shared" ref="F471:G471" si="124">F472</f>
        <v>40000</v>
      </c>
      <c r="G471" s="85">
        <f t="shared" si="124"/>
        <v>37000</v>
      </c>
    </row>
    <row r="472" spans="1:7" x14ac:dyDescent="0.25">
      <c r="A472" s="46" t="s">
        <v>21</v>
      </c>
      <c r="B472" s="47" t="s">
        <v>635</v>
      </c>
      <c r="C472" s="47" t="s">
        <v>118</v>
      </c>
      <c r="D472" s="47" t="s">
        <v>155</v>
      </c>
      <c r="E472" s="47" t="s">
        <v>22</v>
      </c>
      <c r="F472" s="83">
        <v>40000</v>
      </c>
      <c r="G472" s="83">
        <v>37000</v>
      </c>
    </row>
    <row r="473" spans="1:7" ht="37.5" x14ac:dyDescent="0.25">
      <c r="A473" s="51" t="s">
        <v>37</v>
      </c>
      <c r="B473" s="47" t="s">
        <v>635</v>
      </c>
      <c r="C473" s="47" t="s">
        <v>118</v>
      </c>
      <c r="D473" s="47" t="s">
        <v>156</v>
      </c>
      <c r="E473" s="47" t="s">
        <v>6</v>
      </c>
      <c r="F473" s="85">
        <f t="shared" ref="F473:G474" si="125">F474</f>
        <v>1851400</v>
      </c>
      <c r="G473" s="85">
        <f t="shared" si="125"/>
        <v>1851400</v>
      </c>
    </row>
    <row r="474" spans="1:7" ht="37.5" x14ac:dyDescent="0.25">
      <c r="A474" s="46" t="s">
        <v>38</v>
      </c>
      <c r="B474" s="47" t="s">
        <v>635</v>
      </c>
      <c r="C474" s="47" t="s">
        <v>118</v>
      </c>
      <c r="D474" s="47" t="s">
        <v>156</v>
      </c>
      <c r="E474" s="47" t="s">
        <v>39</v>
      </c>
      <c r="F474" s="85">
        <f t="shared" si="125"/>
        <v>1851400</v>
      </c>
      <c r="G474" s="85">
        <f t="shared" si="125"/>
        <v>1851400</v>
      </c>
    </row>
    <row r="475" spans="1:7" x14ac:dyDescent="0.25">
      <c r="A475" s="46" t="s">
        <v>40</v>
      </c>
      <c r="B475" s="47" t="s">
        <v>635</v>
      </c>
      <c r="C475" s="47" t="s">
        <v>118</v>
      </c>
      <c r="D475" s="47" t="s">
        <v>156</v>
      </c>
      <c r="E475" s="47" t="s">
        <v>41</v>
      </c>
      <c r="F475" s="83">
        <v>1851400</v>
      </c>
      <c r="G475" s="83">
        <v>1851400</v>
      </c>
    </row>
    <row r="476" spans="1:7" x14ac:dyDescent="0.25">
      <c r="A476" s="79" t="s">
        <v>86</v>
      </c>
      <c r="B476" s="62" t="s">
        <v>635</v>
      </c>
      <c r="C476" s="62" t="s">
        <v>87</v>
      </c>
      <c r="D476" s="62" t="s">
        <v>127</v>
      </c>
      <c r="E476" s="62" t="s">
        <v>6</v>
      </c>
      <c r="F476" s="87">
        <f t="shared" ref="F476:G476" si="126">F477+F483</f>
        <v>4126179</v>
      </c>
      <c r="G476" s="87">
        <f t="shared" si="126"/>
        <v>3839302</v>
      </c>
    </row>
    <row r="477" spans="1:7" x14ac:dyDescent="0.25">
      <c r="A477" s="46" t="s">
        <v>95</v>
      </c>
      <c r="B477" s="47" t="s">
        <v>635</v>
      </c>
      <c r="C477" s="47" t="s">
        <v>96</v>
      </c>
      <c r="D477" s="47" t="s">
        <v>127</v>
      </c>
      <c r="E477" s="47" t="s">
        <v>6</v>
      </c>
      <c r="F477" s="85">
        <f t="shared" ref="F477:G481" si="127">F478</f>
        <v>2460000</v>
      </c>
      <c r="G477" s="85">
        <f t="shared" si="127"/>
        <v>2460000</v>
      </c>
    </row>
    <row r="478" spans="1:7" ht="37.5" x14ac:dyDescent="0.25">
      <c r="A478" s="79" t="s">
        <v>419</v>
      </c>
      <c r="B478" s="62" t="s">
        <v>635</v>
      </c>
      <c r="C478" s="62" t="s">
        <v>96</v>
      </c>
      <c r="D478" s="62" t="s">
        <v>139</v>
      </c>
      <c r="E478" s="62" t="s">
        <v>6</v>
      </c>
      <c r="F478" s="87">
        <f>F479</f>
        <v>2460000</v>
      </c>
      <c r="G478" s="87">
        <f>G479</f>
        <v>2460000</v>
      </c>
    </row>
    <row r="479" spans="1:7" x14ac:dyDescent="0.25">
      <c r="A479" s="49" t="s">
        <v>507</v>
      </c>
      <c r="B479" s="47" t="s">
        <v>635</v>
      </c>
      <c r="C479" s="47" t="s">
        <v>96</v>
      </c>
      <c r="D479" s="47" t="s">
        <v>508</v>
      </c>
      <c r="E479" s="47" t="s">
        <v>6</v>
      </c>
      <c r="F479" s="85">
        <f>F480</f>
        <v>2460000</v>
      </c>
      <c r="G479" s="85">
        <f>G480</f>
        <v>2460000</v>
      </c>
    </row>
    <row r="480" spans="1:7" ht="75" x14ac:dyDescent="0.25">
      <c r="A480" s="29" t="s">
        <v>429</v>
      </c>
      <c r="B480" s="47" t="s">
        <v>635</v>
      </c>
      <c r="C480" s="47" t="s">
        <v>96</v>
      </c>
      <c r="D480" s="47" t="s">
        <v>509</v>
      </c>
      <c r="E480" s="47" t="s">
        <v>6</v>
      </c>
      <c r="F480" s="85">
        <f t="shared" si="127"/>
        <v>2460000</v>
      </c>
      <c r="G480" s="85">
        <f t="shared" si="127"/>
        <v>2460000</v>
      </c>
    </row>
    <row r="481" spans="1:8" x14ac:dyDescent="0.25">
      <c r="A481" s="46" t="s">
        <v>91</v>
      </c>
      <c r="B481" s="47" t="s">
        <v>635</v>
      </c>
      <c r="C481" s="47" t="s">
        <v>96</v>
      </c>
      <c r="D481" s="47" t="s">
        <v>509</v>
      </c>
      <c r="E481" s="47" t="s">
        <v>92</v>
      </c>
      <c r="F481" s="85">
        <f t="shared" si="127"/>
        <v>2460000</v>
      </c>
      <c r="G481" s="85">
        <f t="shared" si="127"/>
        <v>2460000</v>
      </c>
    </row>
    <row r="482" spans="1:8" ht="37.5" x14ac:dyDescent="0.25">
      <c r="A482" s="46" t="s">
        <v>98</v>
      </c>
      <c r="B482" s="47" t="s">
        <v>635</v>
      </c>
      <c r="C482" s="47" t="s">
        <v>96</v>
      </c>
      <c r="D482" s="47" t="s">
        <v>509</v>
      </c>
      <c r="E482" s="47" t="s">
        <v>99</v>
      </c>
      <c r="F482" s="83">
        <v>2460000</v>
      </c>
      <c r="G482" s="83">
        <v>2460000</v>
      </c>
    </row>
    <row r="483" spans="1:8" x14ac:dyDescent="0.25">
      <c r="A483" s="46" t="s">
        <v>124</v>
      </c>
      <c r="B483" s="47" t="s">
        <v>635</v>
      </c>
      <c r="C483" s="47" t="s">
        <v>125</v>
      </c>
      <c r="D483" s="47" t="s">
        <v>127</v>
      </c>
      <c r="E483" s="47" t="s">
        <v>6</v>
      </c>
      <c r="F483" s="85">
        <f t="shared" ref="F483:G484" si="128">F484</f>
        <v>1666179</v>
      </c>
      <c r="G483" s="85">
        <f t="shared" si="128"/>
        <v>1379302</v>
      </c>
    </row>
    <row r="484" spans="1:8" ht="37.5" x14ac:dyDescent="0.25">
      <c r="A484" s="79" t="s">
        <v>428</v>
      </c>
      <c r="B484" s="62" t="s">
        <v>635</v>
      </c>
      <c r="C484" s="62" t="s">
        <v>125</v>
      </c>
      <c r="D484" s="62" t="s">
        <v>139</v>
      </c>
      <c r="E484" s="62" t="s">
        <v>6</v>
      </c>
      <c r="F484" s="87">
        <f t="shared" si="128"/>
        <v>1666179</v>
      </c>
      <c r="G484" s="87">
        <f t="shared" si="128"/>
        <v>1379302</v>
      </c>
    </row>
    <row r="485" spans="1:8" ht="37.5" x14ac:dyDescent="0.25">
      <c r="A485" s="46" t="s">
        <v>420</v>
      </c>
      <c r="B485" s="47" t="s">
        <v>635</v>
      </c>
      <c r="C485" s="47" t="s">
        <v>125</v>
      </c>
      <c r="D485" s="47" t="s">
        <v>140</v>
      </c>
      <c r="E485" s="47" t="s">
        <v>6</v>
      </c>
      <c r="F485" s="85">
        <f>F486</f>
        <v>1666179</v>
      </c>
      <c r="G485" s="85">
        <f>G486</f>
        <v>1379302</v>
      </c>
    </row>
    <row r="486" spans="1:8" x14ac:dyDescent="0.25">
      <c r="A486" s="80" t="s">
        <v>205</v>
      </c>
      <c r="B486" s="47" t="s">
        <v>635</v>
      </c>
      <c r="C486" s="47" t="s">
        <v>125</v>
      </c>
      <c r="D486" s="47" t="s">
        <v>236</v>
      </c>
      <c r="E486" s="47" t="s">
        <v>6</v>
      </c>
      <c r="F486" s="85">
        <f>F487</f>
        <v>1666179</v>
      </c>
      <c r="G486" s="85">
        <f>G487</f>
        <v>1379302</v>
      </c>
    </row>
    <row r="487" spans="1:8" ht="112.5" x14ac:dyDescent="0.25">
      <c r="A487" s="46" t="s">
        <v>430</v>
      </c>
      <c r="B487" s="47" t="s">
        <v>635</v>
      </c>
      <c r="C487" s="47" t="s">
        <v>125</v>
      </c>
      <c r="D487" s="47" t="s">
        <v>157</v>
      </c>
      <c r="E487" s="47" t="s">
        <v>6</v>
      </c>
      <c r="F487" s="85">
        <f>F488</f>
        <v>1666179</v>
      </c>
      <c r="G487" s="85">
        <f>G488</f>
        <v>1379302</v>
      </c>
    </row>
    <row r="488" spans="1:8" x14ac:dyDescent="0.25">
      <c r="A488" s="46" t="s">
        <v>91</v>
      </c>
      <c r="B488" s="47" t="s">
        <v>635</v>
      </c>
      <c r="C488" s="47" t="s">
        <v>125</v>
      </c>
      <c r="D488" s="47" t="s">
        <v>157</v>
      </c>
      <c r="E488" s="47" t="s">
        <v>92</v>
      </c>
      <c r="F488" s="85">
        <f t="shared" ref="F488:G488" si="129">F489</f>
        <v>1666179</v>
      </c>
      <c r="G488" s="85">
        <f t="shared" si="129"/>
        <v>1379302</v>
      </c>
    </row>
    <row r="489" spans="1:8" ht="37.5" x14ac:dyDescent="0.25">
      <c r="A489" s="46" t="s">
        <v>98</v>
      </c>
      <c r="B489" s="47" t="s">
        <v>635</v>
      </c>
      <c r="C489" s="47" t="s">
        <v>125</v>
      </c>
      <c r="D489" s="47" t="s">
        <v>157</v>
      </c>
      <c r="E489" s="47" t="s">
        <v>99</v>
      </c>
      <c r="F489" s="83">
        <v>1666179</v>
      </c>
      <c r="G489" s="83">
        <v>1379302</v>
      </c>
    </row>
    <row r="490" spans="1:8" x14ac:dyDescent="0.3">
      <c r="A490" s="216" t="s">
        <v>119</v>
      </c>
      <c r="B490" s="216"/>
      <c r="C490" s="216"/>
      <c r="D490" s="216"/>
      <c r="E490" s="216"/>
      <c r="F490" s="94">
        <f>F9+F31+F347+F379</f>
        <v>728319253.96000004</v>
      </c>
      <c r="G490" s="94">
        <f>G9+G31+G347+G379</f>
        <v>755694068.06999993</v>
      </c>
    </row>
    <row r="492" spans="1:8" x14ac:dyDescent="0.3">
      <c r="D492" s="23" t="s">
        <v>494</v>
      </c>
      <c r="F492" s="53">
        <f>'прил 8'!C9</f>
        <v>298730100</v>
      </c>
      <c r="G492" s="53">
        <f>'прил 8'!D9</f>
        <v>309601600</v>
      </c>
      <c r="H492" s="4"/>
    </row>
    <row r="493" spans="1:8" x14ac:dyDescent="0.3">
      <c r="D493" s="23" t="s">
        <v>639</v>
      </c>
      <c r="F493" s="53">
        <f>F47+F102+F149+F155+F186+F313+F388+F411+F414+F480+F487</f>
        <v>392201607.48000002</v>
      </c>
      <c r="G493" s="53">
        <f>G47+G102+G149+G155+G186+G313+G388+G411+G414+G480+G487</f>
        <v>411768895.31</v>
      </c>
      <c r="H493" s="4"/>
    </row>
    <row r="494" spans="1:8" x14ac:dyDescent="0.3">
      <c r="D494" s="52" t="s">
        <v>495</v>
      </c>
      <c r="F494" s="195">
        <f>(F492/102.5*2.5)</f>
        <v>7286100</v>
      </c>
      <c r="G494" s="195">
        <f>(G492/105)*5</f>
        <v>14742933.333333332</v>
      </c>
      <c r="H494" s="2" t="s">
        <v>496</v>
      </c>
    </row>
    <row r="495" spans="1:8" x14ac:dyDescent="0.3">
      <c r="H495" s="4"/>
    </row>
    <row r="496" spans="1:8" x14ac:dyDescent="0.3">
      <c r="F496" s="53">
        <f>F490+F494</f>
        <v>735605353.96000004</v>
      </c>
      <c r="G496" s="53">
        <f>G490+G494</f>
        <v>770437001.40333331</v>
      </c>
      <c r="H496" s="4"/>
    </row>
    <row r="497" spans="1:8" x14ac:dyDescent="0.3">
      <c r="F497" s="53">
        <f>'прил 8'!C54</f>
        <v>735605353.96000004</v>
      </c>
      <c r="G497" s="53">
        <f>'прил 8'!D54</f>
        <v>770437001.39999998</v>
      </c>
      <c r="H497" s="4"/>
    </row>
    <row r="498" spans="1:8" x14ac:dyDescent="0.3">
      <c r="F498" s="53">
        <f>F497-F496</f>
        <v>0</v>
      </c>
      <c r="G498" s="53">
        <f>G497-G496</f>
        <v>-3.3333301544189453E-3</v>
      </c>
      <c r="H498" s="4"/>
    </row>
    <row r="499" spans="1:8" x14ac:dyDescent="0.3">
      <c r="G499" s="53"/>
      <c r="H499" s="4"/>
    </row>
    <row r="500" spans="1:8" x14ac:dyDescent="0.3">
      <c r="C500" s="144" t="s">
        <v>8</v>
      </c>
      <c r="F500" s="53">
        <f>F10+F32+F348</f>
        <v>100576742.59999999</v>
      </c>
      <c r="G500" s="53">
        <f>G10+G32+G348</f>
        <v>100520274.22</v>
      </c>
      <c r="H500" s="4"/>
    </row>
    <row r="501" spans="1:8" x14ac:dyDescent="0.3">
      <c r="C501" s="144" t="s">
        <v>26</v>
      </c>
      <c r="F501" s="53">
        <v>0</v>
      </c>
      <c r="G501" s="53">
        <v>0</v>
      </c>
      <c r="H501" s="4"/>
    </row>
    <row r="502" spans="1:8" x14ac:dyDescent="0.3">
      <c r="C502" s="144" t="s">
        <v>43</v>
      </c>
      <c r="F502" s="53">
        <f>F135</f>
        <v>440000</v>
      </c>
      <c r="G502" s="53">
        <f>G135</f>
        <v>440000</v>
      </c>
      <c r="H502" s="4"/>
    </row>
    <row r="503" spans="1:8" x14ac:dyDescent="0.3">
      <c r="C503" s="144" t="s">
        <v>47</v>
      </c>
      <c r="F503" s="53">
        <f>F146</f>
        <v>13535514.17</v>
      </c>
      <c r="G503" s="53">
        <f>G146</f>
        <v>13535514.17</v>
      </c>
      <c r="H503" s="4"/>
    </row>
    <row r="504" spans="1:8" x14ac:dyDescent="0.3">
      <c r="C504" s="144" t="s">
        <v>56</v>
      </c>
      <c r="F504" s="53">
        <f>F178</f>
        <v>29804370.300000001</v>
      </c>
      <c r="G504" s="53">
        <f>G178</f>
        <v>29804370.300000001</v>
      </c>
      <c r="H504" s="4"/>
    </row>
    <row r="505" spans="1:8" x14ac:dyDescent="0.3">
      <c r="C505" s="144" t="s">
        <v>66</v>
      </c>
      <c r="F505" s="53">
        <f>F245</f>
        <v>515000</v>
      </c>
      <c r="G505" s="53">
        <f>G245</f>
        <v>515000</v>
      </c>
      <c r="H505" s="4"/>
    </row>
    <row r="506" spans="1:8" x14ac:dyDescent="0.3">
      <c r="C506" s="144" t="s">
        <v>71</v>
      </c>
      <c r="F506" s="53">
        <f>F261+F380</f>
        <v>510797596.51000005</v>
      </c>
      <c r="G506" s="53">
        <f>G261+G380</f>
        <v>537422477.88</v>
      </c>
      <c r="H506" s="4"/>
    </row>
    <row r="507" spans="1:8" x14ac:dyDescent="0.3">
      <c r="C507" s="144" t="s">
        <v>81</v>
      </c>
      <c r="F507" s="53">
        <f>F272</f>
        <v>25114948.489999998</v>
      </c>
      <c r="G507" s="53">
        <f>G272</f>
        <v>25703386.34</v>
      </c>
      <c r="H507" s="4"/>
    </row>
    <row r="508" spans="1:8" x14ac:dyDescent="0.3">
      <c r="C508" s="144" t="s">
        <v>87</v>
      </c>
      <c r="F508" s="53">
        <f>F290+F476</f>
        <v>44475901.890000001</v>
      </c>
      <c r="G508" s="53">
        <f>G290+G476</f>
        <v>44640377.160000004</v>
      </c>
      <c r="H508" s="4"/>
    </row>
    <row r="509" spans="1:8" x14ac:dyDescent="0.3">
      <c r="C509" s="144" t="s">
        <v>102</v>
      </c>
      <c r="F509" s="53">
        <f>F326</f>
        <v>711000</v>
      </c>
      <c r="G509" s="53">
        <f>G326</f>
        <v>711000</v>
      </c>
      <c r="H509" s="4"/>
    </row>
    <row r="510" spans="1:8" x14ac:dyDescent="0.3">
      <c r="C510" s="23">
        <v>1200</v>
      </c>
      <c r="F510" s="53">
        <f>F340</f>
        <v>1000000</v>
      </c>
      <c r="G510" s="53">
        <f>G340</f>
        <v>1000000</v>
      </c>
      <c r="H510" s="4"/>
    </row>
    <row r="511" spans="1:8" s="148" customFormat="1" x14ac:dyDescent="0.3">
      <c r="A511" s="145"/>
      <c r="B511" s="146"/>
      <c r="C511" s="146"/>
      <c r="D511" s="146"/>
      <c r="E511" s="146"/>
      <c r="F511" s="147">
        <f>SUM(F500:F510)</f>
        <v>726971073.96000004</v>
      </c>
      <c r="G511" s="147">
        <f>SUM(G500:G510)</f>
        <v>754292400.06999993</v>
      </c>
      <c r="H511" s="101"/>
    </row>
    <row r="512" spans="1:8" x14ac:dyDescent="0.3">
      <c r="H512" s="4"/>
    </row>
    <row r="513" spans="1:8" x14ac:dyDescent="0.3">
      <c r="H513" s="4"/>
    </row>
    <row r="514" spans="1:8" x14ac:dyDescent="0.3">
      <c r="H514" s="4"/>
    </row>
    <row r="515" spans="1:8" x14ac:dyDescent="0.3">
      <c r="D515" s="23" t="s">
        <v>497</v>
      </c>
      <c r="F515" s="196">
        <f>F295+F316+F321</f>
        <v>19100255.949999999</v>
      </c>
      <c r="G515" s="196">
        <f>G295+G316+G321</f>
        <v>19518673.16</v>
      </c>
      <c r="H515" s="4"/>
    </row>
    <row r="516" spans="1:8" x14ac:dyDescent="0.3">
      <c r="H516" s="4"/>
    </row>
    <row r="517" spans="1:8" x14ac:dyDescent="0.3">
      <c r="H517" s="4"/>
    </row>
    <row r="518" spans="1:8" x14ac:dyDescent="0.3">
      <c r="A518" s="23"/>
      <c r="F518" s="23"/>
      <c r="G518" s="23"/>
      <c r="H518" s="4"/>
    </row>
    <row r="519" spans="1:8" x14ac:dyDescent="0.3">
      <c r="A519" s="23"/>
      <c r="F519" s="23"/>
      <c r="G519" s="23"/>
      <c r="H519" s="4"/>
    </row>
    <row r="520" spans="1:8" x14ac:dyDescent="0.3">
      <c r="A520" s="23"/>
      <c r="F520" s="23"/>
      <c r="G520" s="23"/>
      <c r="H520" s="4"/>
    </row>
    <row r="521" spans="1:8" x14ac:dyDescent="0.3">
      <c r="A521" s="23"/>
      <c r="F521" s="23"/>
      <c r="G521" s="23"/>
      <c r="H521" s="4"/>
    </row>
    <row r="522" spans="1:8" x14ac:dyDescent="0.3">
      <c r="A522" s="23"/>
      <c r="F522" s="23"/>
      <c r="G522" s="23"/>
      <c r="H522" s="4"/>
    </row>
    <row r="523" spans="1:8" x14ac:dyDescent="0.3">
      <c r="A523" s="23"/>
      <c r="F523" s="23"/>
      <c r="G523" s="23"/>
      <c r="H523" s="4"/>
    </row>
    <row r="524" spans="1:8" x14ac:dyDescent="0.3">
      <c r="A524" s="23"/>
      <c r="F524" s="23"/>
      <c r="G524" s="23"/>
      <c r="H524" s="4"/>
    </row>
    <row r="525" spans="1:8" x14ac:dyDescent="0.3">
      <c r="A525" s="23"/>
      <c r="F525" s="23"/>
      <c r="G525" s="23"/>
      <c r="H525" s="4"/>
    </row>
    <row r="526" spans="1:8" x14ac:dyDescent="0.3">
      <c r="A526" s="23"/>
      <c r="F526" s="23"/>
      <c r="G526" s="23"/>
      <c r="H526" s="4"/>
    </row>
    <row r="527" spans="1:8" x14ac:dyDescent="0.3">
      <c r="A527" s="23"/>
      <c r="F527" s="23"/>
      <c r="G527" s="23"/>
      <c r="H527" s="4"/>
    </row>
    <row r="528" spans="1:8" x14ac:dyDescent="0.3">
      <c r="A528" s="23"/>
      <c r="F528" s="23"/>
      <c r="G528" s="23"/>
      <c r="H528" s="4"/>
    </row>
    <row r="529" spans="1:8" x14ac:dyDescent="0.3">
      <c r="A529" s="23"/>
      <c r="F529" s="23"/>
      <c r="G529" s="23"/>
      <c r="H529" s="4"/>
    </row>
    <row r="530" spans="1:8" x14ac:dyDescent="0.3">
      <c r="A530" s="23"/>
      <c r="F530" s="23"/>
      <c r="G530" s="23"/>
      <c r="H530" s="4"/>
    </row>
    <row r="531" spans="1:8" x14ac:dyDescent="0.3">
      <c r="A531" s="23"/>
      <c r="F531" s="23"/>
      <c r="G531" s="23"/>
      <c r="H531" s="4"/>
    </row>
    <row r="532" spans="1:8" x14ac:dyDescent="0.3">
      <c r="A532" s="23"/>
      <c r="F532" s="23"/>
      <c r="G532" s="23"/>
      <c r="H532" s="4"/>
    </row>
    <row r="533" spans="1:8" x14ac:dyDescent="0.3">
      <c r="A533" s="23"/>
      <c r="F533" s="23"/>
      <c r="G533" s="23"/>
      <c r="H533" s="4"/>
    </row>
    <row r="534" spans="1:8" x14ac:dyDescent="0.3">
      <c r="A534" s="23"/>
      <c r="F534" s="23"/>
      <c r="G534" s="23"/>
      <c r="H534" s="4"/>
    </row>
    <row r="535" spans="1:8" x14ac:dyDescent="0.3">
      <c r="A535" s="23"/>
      <c r="F535" s="23"/>
      <c r="G535" s="23"/>
      <c r="H535" s="4"/>
    </row>
    <row r="536" spans="1:8" x14ac:dyDescent="0.3">
      <c r="A536" s="23"/>
      <c r="F536" s="23"/>
      <c r="G536" s="23"/>
      <c r="H536" s="4"/>
    </row>
    <row r="537" spans="1:8" x14ac:dyDescent="0.3">
      <c r="A537" s="23"/>
      <c r="F537" s="23"/>
      <c r="G537" s="23"/>
      <c r="H537" s="4"/>
    </row>
    <row r="538" spans="1:8" x14ac:dyDescent="0.3">
      <c r="A538" s="23"/>
      <c r="F538" s="23"/>
      <c r="G538" s="23"/>
      <c r="H538" s="4"/>
    </row>
    <row r="539" spans="1:8" x14ac:dyDescent="0.3">
      <c r="A539" s="23"/>
      <c r="F539" s="23"/>
      <c r="G539" s="23"/>
      <c r="H539" s="4"/>
    </row>
    <row r="540" spans="1:8" x14ac:dyDescent="0.3">
      <c r="A540" s="23"/>
      <c r="F540" s="23"/>
      <c r="G540" s="23"/>
      <c r="H540" s="4"/>
    </row>
    <row r="541" spans="1:8" x14ac:dyDescent="0.3">
      <c r="A541" s="23"/>
      <c r="F541" s="23"/>
      <c r="G541" s="23"/>
      <c r="H541" s="4"/>
    </row>
    <row r="542" spans="1:8" x14ac:dyDescent="0.3">
      <c r="A542" s="23"/>
      <c r="F542" s="23"/>
      <c r="G542" s="23"/>
      <c r="H542" s="4"/>
    </row>
    <row r="543" spans="1:8" x14ac:dyDescent="0.3">
      <c r="A543" s="23"/>
      <c r="F543" s="23"/>
      <c r="G543" s="23"/>
      <c r="H543" s="4"/>
    </row>
    <row r="544" spans="1:8" x14ac:dyDescent="0.3">
      <c r="A544" s="23"/>
      <c r="F544" s="23"/>
      <c r="G544" s="23"/>
      <c r="H544" s="4"/>
    </row>
    <row r="545" spans="1:8" x14ac:dyDescent="0.3">
      <c r="A545" s="23"/>
      <c r="F545" s="23"/>
      <c r="G545" s="23"/>
      <c r="H545" s="4"/>
    </row>
    <row r="546" spans="1:8" x14ac:dyDescent="0.3">
      <c r="A546" s="23"/>
      <c r="F546" s="23"/>
      <c r="G546" s="23"/>
      <c r="H546" s="4"/>
    </row>
    <row r="547" spans="1:8" x14ac:dyDescent="0.3">
      <c r="A547" s="23"/>
      <c r="F547" s="23"/>
      <c r="G547" s="23"/>
      <c r="H547" s="4"/>
    </row>
    <row r="548" spans="1:8" x14ac:dyDescent="0.3">
      <c r="A548" s="23"/>
      <c r="F548" s="23"/>
      <c r="G548" s="23"/>
      <c r="H548" s="4"/>
    </row>
    <row r="549" spans="1:8" x14ac:dyDescent="0.3">
      <c r="A549" s="23"/>
      <c r="F549" s="23"/>
      <c r="G549" s="23"/>
      <c r="H549" s="4"/>
    </row>
    <row r="550" spans="1:8" x14ac:dyDescent="0.3">
      <c r="A550" s="23"/>
      <c r="F550" s="23"/>
      <c r="G550" s="23"/>
      <c r="H550" s="4"/>
    </row>
    <row r="551" spans="1:8" x14ac:dyDescent="0.3">
      <c r="A551" s="23"/>
      <c r="F551" s="23"/>
      <c r="G551" s="23"/>
      <c r="H551" s="4"/>
    </row>
    <row r="552" spans="1:8" x14ac:dyDescent="0.3">
      <c r="A552" s="23"/>
      <c r="F552" s="23"/>
      <c r="G552" s="23"/>
      <c r="H552" s="4"/>
    </row>
    <row r="553" spans="1:8" x14ac:dyDescent="0.3">
      <c r="A553" s="23"/>
      <c r="F553" s="23"/>
      <c r="G553" s="23"/>
      <c r="H553" s="4"/>
    </row>
    <row r="554" spans="1:8" x14ac:dyDescent="0.3">
      <c r="A554" s="23"/>
      <c r="F554" s="23"/>
      <c r="G554" s="23"/>
      <c r="H554" s="4"/>
    </row>
    <row r="555" spans="1:8" x14ac:dyDescent="0.3">
      <c r="A555" s="23"/>
      <c r="F555" s="23"/>
      <c r="G555" s="23"/>
      <c r="H555" s="4"/>
    </row>
    <row r="556" spans="1:8" x14ac:dyDescent="0.3">
      <c r="A556" s="23"/>
      <c r="F556" s="23"/>
      <c r="G556" s="23"/>
      <c r="H556" s="4"/>
    </row>
    <row r="557" spans="1:8" x14ac:dyDescent="0.3">
      <c r="A557" s="23"/>
      <c r="F557" s="23"/>
      <c r="G557" s="23"/>
      <c r="H557" s="4"/>
    </row>
    <row r="558" spans="1:8" x14ac:dyDescent="0.3">
      <c r="A558" s="23"/>
      <c r="F558" s="23"/>
      <c r="G558" s="23"/>
      <c r="H558" s="4"/>
    </row>
    <row r="559" spans="1:8" x14ac:dyDescent="0.3">
      <c r="A559" s="23"/>
      <c r="F559" s="23"/>
      <c r="G559" s="23"/>
      <c r="H559" s="4"/>
    </row>
    <row r="560" spans="1:8" x14ac:dyDescent="0.3">
      <c r="A560" s="23"/>
      <c r="F560" s="23"/>
      <c r="G560" s="23"/>
      <c r="H560" s="4"/>
    </row>
    <row r="561" spans="1:8" x14ac:dyDescent="0.3">
      <c r="A561" s="23"/>
      <c r="F561" s="23"/>
      <c r="G561" s="23"/>
      <c r="H561" s="4"/>
    </row>
    <row r="562" spans="1:8" x14ac:dyDescent="0.3">
      <c r="A562" s="23"/>
      <c r="F562" s="23"/>
      <c r="G562" s="23"/>
      <c r="H562" s="4"/>
    </row>
    <row r="563" spans="1:8" x14ac:dyDescent="0.3">
      <c r="A563" s="23"/>
      <c r="F563" s="23"/>
      <c r="G563" s="23"/>
      <c r="H563" s="4"/>
    </row>
    <row r="564" spans="1:8" x14ac:dyDescent="0.3">
      <c r="A564" s="23"/>
      <c r="F564" s="23"/>
      <c r="G564" s="23"/>
      <c r="H564" s="4"/>
    </row>
    <row r="565" spans="1:8" x14ac:dyDescent="0.3">
      <c r="A565" s="23"/>
      <c r="F565" s="23"/>
      <c r="G565" s="23"/>
      <c r="H565" s="4"/>
    </row>
    <row r="566" spans="1:8" x14ac:dyDescent="0.3">
      <c r="A566" s="23"/>
      <c r="F566" s="23"/>
      <c r="G566" s="23"/>
      <c r="H566" s="4"/>
    </row>
    <row r="567" spans="1:8" x14ac:dyDescent="0.3">
      <c r="A567" s="23"/>
      <c r="F567" s="23"/>
      <c r="G567" s="23"/>
      <c r="H567" s="4"/>
    </row>
    <row r="568" spans="1:8" x14ac:dyDescent="0.3">
      <c r="A568" s="23"/>
      <c r="F568" s="23"/>
      <c r="G568" s="23"/>
      <c r="H568" s="4"/>
    </row>
    <row r="569" spans="1:8" x14ac:dyDescent="0.3">
      <c r="A569" s="23"/>
      <c r="F569" s="23"/>
      <c r="G569" s="23"/>
      <c r="H569" s="4"/>
    </row>
    <row r="570" spans="1:8" x14ac:dyDescent="0.3">
      <c r="A570" s="23"/>
      <c r="F570" s="23"/>
      <c r="G570" s="23"/>
      <c r="H570" s="4"/>
    </row>
    <row r="571" spans="1:8" x14ac:dyDescent="0.3">
      <c r="A571" s="23"/>
      <c r="F571" s="23"/>
      <c r="G571" s="23"/>
      <c r="H571" s="4"/>
    </row>
    <row r="572" spans="1:8" x14ac:dyDescent="0.3">
      <c r="A572" s="23"/>
      <c r="F572" s="23"/>
      <c r="G572" s="23"/>
      <c r="H572" s="4"/>
    </row>
    <row r="573" spans="1:8" x14ac:dyDescent="0.3">
      <c r="A573" s="23"/>
      <c r="F573" s="23"/>
      <c r="G573" s="23"/>
      <c r="H573" s="4"/>
    </row>
    <row r="574" spans="1:8" x14ac:dyDescent="0.3">
      <c r="A574" s="23"/>
      <c r="F574" s="23"/>
      <c r="G574" s="23"/>
      <c r="H574" s="4"/>
    </row>
    <row r="575" spans="1:8" x14ac:dyDescent="0.3">
      <c r="A575" s="23"/>
      <c r="F575" s="23"/>
      <c r="G575" s="23"/>
      <c r="H575" s="4"/>
    </row>
    <row r="576" spans="1:8" x14ac:dyDescent="0.3">
      <c r="A576" s="23"/>
      <c r="F576" s="23"/>
      <c r="G576" s="23"/>
      <c r="H576" s="4"/>
    </row>
    <row r="577" spans="1:8" x14ac:dyDescent="0.3">
      <c r="A577" s="23"/>
      <c r="F577" s="23"/>
      <c r="G577" s="23"/>
      <c r="H577" s="4"/>
    </row>
    <row r="578" spans="1:8" x14ac:dyDescent="0.3">
      <c r="A578" s="23"/>
      <c r="F578" s="23"/>
      <c r="G578" s="23"/>
      <c r="H578" s="4"/>
    </row>
    <row r="579" spans="1:8" x14ac:dyDescent="0.3">
      <c r="A579" s="23"/>
      <c r="F579" s="23"/>
      <c r="G579" s="23"/>
      <c r="H579" s="4"/>
    </row>
    <row r="580" spans="1:8" x14ac:dyDescent="0.3">
      <c r="A580" s="23"/>
      <c r="F580" s="23"/>
      <c r="G580" s="23"/>
      <c r="H580" s="4"/>
    </row>
    <row r="581" spans="1:8" x14ac:dyDescent="0.3">
      <c r="A581" s="23"/>
      <c r="F581" s="23"/>
      <c r="G581" s="23"/>
      <c r="H581" s="4"/>
    </row>
    <row r="582" spans="1:8" x14ac:dyDescent="0.3">
      <c r="A582" s="23"/>
      <c r="F582" s="23"/>
      <c r="G582" s="23"/>
      <c r="H582" s="4"/>
    </row>
    <row r="583" spans="1:8" x14ac:dyDescent="0.3">
      <c r="A583" s="23"/>
      <c r="F583" s="23"/>
      <c r="G583" s="23"/>
      <c r="H583" s="4"/>
    </row>
    <row r="584" spans="1:8" x14ac:dyDescent="0.3">
      <c r="A584" s="23"/>
      <c r="F584" s="23"/>
      <c r="G584" s="23"/>
      <c r="H584" s="4"/>
    </row>
    <row r="585" spans="1:8" x14ac:dyDescent="0.3">
      <c r="A585" s="23"/>
      <c r="F585" s="23"/>
      <c r="G585" s="23"/>
      <c r="H585" s="4"/>
    </row>
    <row r="586" spans="1:8" x14ac:dyDescent="0.3">
      <c r="A586" s="23"/>
      <c r="F586" s="23"/>
      <c r="G586" s="23"/>
      <c r="H586" s="4"/>
    </row>
    <row r="587" spans="1:8" x14ac:dyDescent="0.3">
      <c r="A587" s="23"/>
      <c r="F587" s="23"/>
      <c r="G587" s="23"/>
      <c r="H587" s="4"/>
    </row>
    <row r="588" spans="1:8" x14ac:dyDescent="0.3">
      <c r="A588" s="23"/>
      <c r="F588" s="23"/>
      <c r="G588" s="23"/>
      <c r="H588" s="4"/>
    </row>
    <row r="589" spans="1:8" x14ac:dyDescent="0.3">
      <c r="A589" s="23"/>
      <c r="F589" s="23"/>
      <c r="G589" s="23"/>
      <c r="H589" s="4"/>
    </row>
    <row r="590" spans="1:8" x14ac:dyDescent="0.3">
      <c r="A590" s="23"/>
      <c r="F590" s="23"/>
      <c r="G590" s="23"/>
      <c r="H590" s="4"/>
    </row>
    <row r="591" spans="1:8" x14ac:dyDescent="0.3">
      <c r="A591" s="23"/>
      <c r="F591" s="23"/>
      <c r="G591" s="23"/>
      <c r="H591" s="4"/>
    </row>
    <row r="592" spans="1:8" x14ac:dyDescent="0.3">
      <c r="A592" s="23"/>
      <c r="F592" s="23"/>
      <c r="G592" s="23"/>
      <c r="H592" s="4"/>
    </row>
    <row r="593" spans="1:8" x14ac:dyDescent="0.3">
      <c r="A593" s="23"/>
      <c r="F593" s="23"/>
      <c r="G593" s="23"/>
      <c r="H593" s="4"/>
    </row>
    <row r="594" spans="1:8" x14ac:dyDescent="0.3">
      <c r="A594" s="23"/>
      <c r="F594" s="23"/>
      <c r="G594" s="23"/>
      <c r="H594" s="4"/>
    </row>
    <row r="595" spans="1:8" x14ac:dyDescent="0.3">
      <c r="A595" s="23"/>
      <c r="F595" s="23"/>
      <c r="G595" s="23"/>
      <c r="H595" s="4"/>
    </row>
    <row r="596" spans="1:8" x14ac:dyDescent="0.3">
      <c r="A596" s="23"/>
      <c r="F596" s="23"/>
      <c r="G596" s="23"/>
      <c r="H596" s="4"/>
    </row>
    <row r="597" spans="1:8" x14ac:dyDescent="0.3">
      <c r="A597" s="23"/>
      <c r="F597" s="23"/>
      <c r="G597" s="23"/>
      <c r="H597" s="4"/>
    </row>
    <row r="598" spans="1:8" x14ac:dyDescent="0.3">
      <c r="A598" s="23"/>
      <c r="F598" s="23"/>
      <c r="G598" s="23"/>
      <c r="H598" s="4"/>
    </row>
    <row r="599" spans="1:8" x14ac:dyDescent="0.3">
      <c r="A599" s="23"/>
      <c r="F599" s="23"/>
      <c r="G599" s="23"/>
      <c r="H599" s="4"/>
    </row>
    <row r="600" spans="1:8" x14ac:dyDescent="0.3">
      <c r="A600" s="23"/>
      <c r="F600" s="23"/>
      <c r="G600" s="23"/>
      <c r="H600" s="4"/>
    </row>
    <row r="601" spans="1:8" x14ac:dyDescent="0.3">
      <c r="A601" s="23"/>
      <c r="F601" s="23"/>
      <c r="G601" s="23"/>
      <c r="H601" s="4"/>
    </row>
    <row r="602" spans="1:8" x14ac:dyDescent="0.3">
      <c r="A602" s="23"/>
      <c r="F602" s="23"/>
      <c r="G602" s="23"/>
      <c r="H602" s="4"/>
    </row>
    <row r="603" spans="1:8" x14ac:dyDescent="0.3">
      <c r="A603" s="23"/>
      <c r="F603" s="23"/>
      <c r="G603" s="23"/>
      <c r="H603" s="4"/>
    </row>
    <row r="604" spans="1:8" x14ac:dyDescent="0.3">
      <c r="A604" s="23"/>
      <c r="F604" s="23"/>
      <c r="G604" s="23"/>
      <c r="H604" s="4"/>
    </row>
    <row r="605" spans="1:8" x14ac:dyDescent="0.3">
      <c r="A605" s="23"/>
      <c r="F605" s="23"/>
      <c r="G605" s="23"/>
      <c r="H605" s="4"/>
    </row>
    <row r="606" spans="1:8" x14ac:dyDescent="0.3">
      <c r="A606" s="23"/>
      <c r="F606" s="23"/>
      <c r="G606" s="23"/>
      <c r="H606" s="4"/>
    </row>
    <row r="607" spans="1:8" x14ac:dyDescent="0.3">
      <c r="A607" s="23"/>
      <c r="F607" s="23"/>
      <c r="G607" s="23"/>
      <c r="H607" s="4"/>
    </row>
    <row r="608" spans="1:8" x14ac:dyDescent="0.3">
      <c r="A608" s="23"/>
      <c r="F608" s="23"/>
      <c r="G608" s="23"/>
      <c r="H608" s="4"/>
    </row>
    <row r="609" spans="1:8" x14ac:dyDescent="0.3">
      <c r="A609" s="23"/>
      <c r="F609" s="23"/>
      <c r="G609" s="23"/>
      <c r="H609" s="4"/>
    </row>
    <row r="610" spans="1:8" x14ac:dyDescent="0.3">
      <c r="A610" s="23"/>
      <c r="F610" s="23"/>
      <c r="G610" s="23"/>
      <c r="H610" s="4"/>
    </row>
    <row r="611" spans="1:8" x14ac:dyDescent="0.3">
      <c r="A611" s="23"/>
      <c r="F611" s="23"/>
      <c r="G611" s="23"/>
      <c r="H611" s="4"/>
    </row>
    <row r="612" spans="1:8" x14ac:dyDescent="0.3">
      <c r="A612" s="23"/>
      <c r="F612" s="23"/>
      <c r="G612" s="23"/>
      <c r="H612" s="4"/>
    </row>
    <row r="613" spans="1:8" x14ac:dyDescent="0.3">
      <c r="A613" s="23"/>
      <c r="F613" s="23"/>
      <c r="G613" s="23"/>
      <c r="H613" s="4"/>
    </row>
    <row r="614" spans="1:8" x14ac:dyDescent="0.3">
      <c r="A614" s="23"/>
      <c r="F614" s="23"/>
      <c r="G614" s="23"/>
      <c r="H614" s="4"/>
    </row>
    <row r="615" spans="1:8" x14ac:dyDescent="0.3">
      <c r="A615" s="23"/>
      <c r="F615" s="23"/>
      <c r="G615" s="23"/>
      <c r="H615" s="4"/>
    </row>
    <row r="616" spans="1:8" x14ac:dyDescent="0.3">
      <c r="A616" s="23"/>
      <c r="F616" s="23"/>
      <c r="G616" s="23"/>
      <c r="H616" s="4"/>
    </row>
    <row r="617" spans="1:8" x14ac:dyDescent="0.3">
      <c r="A617" s="23"/>
      <c r="F617" s="23"/>
      <c r="G617" s="23"/>
      <c r="H617" s="4"/>
    </row>
    <row r="618" spans="1:8" x14ac:dyDescent="0.3">
      <c r="A618" s="23"/>
      <c r="F618" s="23"/>
      <c r="G618" s="23"/>
      <c r="H618" s="4"/>
    </row>
    <row r="619" spans="1:8" x14ac:dyDescent="0.3">
      <c r="A619" s="23"/>
      <c r="F619" s="23"/>
      <c r="G619" s="23"/>
      <c r="H619" s="4"/>
    </row>
    <row r="620" spans="1:8" x14ac:dyDescent="0.3">
      <c r="A620" s="23"/>
      <c r="F620" s="23"/>
      <c r="G620" s="23"/>
      <c r="H620" s="4"/>
    </row>
    <row r="621" spans="1:8" x14ac:dyDescent="0.3">
      <c r="A621" s="23"/>
      <c r="F621" s="23"/>
      <c r="G621" s="23"/>
      <c r="H621" s="4"/>
    </row>
    <row r="622" spans="1:8" x14ac:dyDescent="0.3">
      <c r="A622" s="23"/>
      <c r="F622" s="23"/>
      <c r="G622" s="23"/>
      <c r="H622" s="4"/>
    </row>
    <row r="623" spans="1:8" x14ac:dyDescent="0.3">
      <c r="A623" s="23"/>
      <c r="F623" s="23"/>
      <c r="G623" s="23"/>
      <c r="H623" s="4"/>
    </row>
    <row r="624" spans="1:8" x14ac:dyDescent="0.3">
      <c r="A624" s="23"/>
      <c r="F624" s="23"/>
      <c r="G624" s="23"/>
      <c r="H624" s="4"/>
    </row>
    <row r="625" spans="1:8" x14ac:dyDescent="0.3">
      <c r="A625" s="23"/>
      <c r="F625" s="23"/>
      <c r="G625" s="23"/>
      <c r="H625" s="4"/>
    </row>
    <row r="626" spans="1:8" x14ac:dyDescent="0.3">
      <c r="A626" s="23"/>
      <c r="F626" s="23"/>
      <c r="G626" s="23"/>
      <c r="H626" s="4"/>
    </row>
    <row r="627" spans="1:8" x14ac:dyDescent="0.3">
      <c r="A627" s="23"/>
      <c r="F627" s="23"/>
      <c r="G627" s="23"/>
      <c r="H627" s="4"/>
    </row>
    <row r="628" spans="1:8" x14ac:dyDescent="0.3">
      <c r="A628" s="23"/>
      <c r="F628" s="23"/>
      <c r="G628" s="23"/>
      <c r="H628" s="4"/>
    </row>
    <row r="629" spans="1:8" x14ac:dyDescent="0.3">
      <c r="A629" s="23"/>
      <c r="F629" s="23"/>
      <c r="G629" s="23"/>
      <c r="H629" s="4"/>
    </row>
    <row r="630" spans="1:8" x14ac:dyDescent="0.3">
      <c r="A630" s="23"/>
      <c r="F630" s="23"/>
      <c r="G630" s="23"/>
      <c r="H630" s="4"/>
    </row>
    <row r="631" spans="1:8" x14ac:dyDescent="0.3">
      <c r="A631" s="23"/>
      <c r="F631" s="23"/>
      <c r="G631" s="23"/>
      <c r="H631" s="4"/>
    </row>
    <row r="632" spans="1:8" x14ac:dyDescent="0.3">
      <c r="A632" s="23"/>
      <c r="F632" s="23"/>
      <c r="G632" s="23"/>
      <c r="H632" s="4"/>
    </row>
    <row r="633" spans="1:8" x14ac:dyDescent="0.3">
      <c r="A633" s="23"/>
      <c r="F633" s="23"/>
      <c r="G633" s="23"/>
      <c r="H633" s="4"/>
    </row>
    <row r="634" spans="1:8" x14ac:dyDescent="0.3">
      <c r="A634" s="23"/>
      <c r="F634" s="23"/>
      <c r="G634" s="23"/>
      <c r="H634" s="4"/>
    </row>
    <row r="635" spans="1:8" x14ac:dyDescent="0.3">
      <c r="A635" s="23"/>
      <c r="F635" s="23"/>
      <c r="G635" s="23"/>
      <c r="H635" s="4"/>
    </row>
    <row r="636" spans="1:8" x14ac:dyDescent="0.3">
      <c r="A636" s="23"/>
      <c r="F636" s="23"/>
      <c r="G636" s="23"/>
      <c r="H636" s="4"/>
    </row>
    <row r="637" spans="1:8" x14ac:dyDescent="0.3">
      <c r="A637" s="23"/>
      <c r="F637" s="23"/>
      <c r="G637" s="23"/>
      <c r="H637" s="4"/>
    </row>
    <row r="638" spans="1:8" x14ac:dyDescent="0.3">
      <c r="A638" s="23"/>
      <c r="F638" s="23"/>
      <c r="G638" s="23"/>
      <c r="H638" s="4"/>
    </row>
    <row r="639" spans="1:8" x14ac:dyDescent="0.3">
      <c r="A639" s="23"/>
      <c r="F639" s="23"/>
      <c r="G639" s="23"/>
      <c r="H639" s="4"/>
    </row>
    <row r="640" spans="1:8" x14ac:dyDescent="0.3">
      <c r="A640" s="23"/>
      <c r="F640" s="23"/>
      <c r="G640" s="23"/>
      <c r="H640" s="4"/>
    </row>
    <row r="641" spans="1:8" x14ac:dyDescent="0.3">
      <c r="A641" s="23"/>
      <c r="F641" s="23"/>
      <c r="G641" s="23"/>
      <c r="H641" s="4"/>
    </row>
    <row r="642" spans="1:8" x14ac:dyDescent="0.3">
      <c r="A642" s="23"/>
      <c r="F642" s="23"/>
      <c r="G642" s="23"/>
      <c r="H642" s="4"/>
    </row>
    <row r="643" spans="1:8" x14ac:dyDescent="0.3">
      <c r="A643" s="23"/>
      <c r="F643" s="23"/>
      <c r="G643" s="23"/>
      <c r="H643" s="4"/>
    </row>
    <row r="644" spans="1:8" x14ac:dyDescent="0.3">
      <c r="A644" s="23"/>
      <c r="F644" s="23"/>
      <c r="G644" s="23"/>
      <c r="H644" s="4"/>
    </row>
    <row r="645" spans="1:8" x14ac:dyDescent="0.3">
      <c r="A645" s="23"/>
      <c r="F645" s="23"/>
      <c r="G645" s="23"/>
      <c r="H645" s="4"/>
    </row>
    <row r="646" spans="1:8" x14ac:dyDescent="0.3">
      <c r="A646" s="23"/>
      <c r="F646" s="23"/>
      <c r="G646" s="23"/>
      <c r="H646" s="4"/>
    </row>
    <row r="647" spans="1:8" x14ac:dyDescent="0.3">
      <c r="A647" s="23"/>
      <c r="F647" s="23"/>
      <c r="G647" s="23"/>
      <c r="H647" s="4"/>
    </row>
    <row r="648" spans="1:8" x14ac:dyDescent="0.3">
      <c r="A648" s="23"/>
      <c r="F648" s="23"/>
      <c r="G648" s="23"/>
      <c r="H648" s="4"/>
    </row>
    <row r="649" spans="1:8" x14ac:dyDescent="0.3">
      <c r="A649" s="23"/>
      <c r="F649" s="23"/>
      <c r="G649" s="23"/>
      <c r="H649" s="4"/>
    </row>
    <row r="650" spans="1:8" x14ac:dyDescent="0.3">
      <c r="A650" s="23"/>
      <c r="F650" s="23"/>
      <c r="G650" s="23"/>
      <c r="H650" s="4"/>
    </row>
    <row r="651" spans="1:8" x14ac:dyDescent="0.3">
      <c r="A651" s="23"/>
      <c r="F651" s="23"/>
      <c r="G651" s="23"/>
      <c r="H651" s="4"/>
    </row>
    <row r="652" spans="1:8" x14ac:dyDescent="0.3">
      <c r="A652" s="23"/>
      <c r="F652" s="23"/>
      <c r="G652" s="23"/>
      <c r="H652" s="4"/>
    </row>
    <row r="653" spans="1:8" x14ac:dyDescent="0.3">
      <c r="A653" s="23"/>
      <c r="F653" s="23"/>
      <c r="G653" s="23"/>
      <c r="H653" s="4"/>
    </row>
    <row r="654" spans="1:8" x14ac:dyDescent="0.3">
      <c r="A654" s="23"/>
      <c r="F654" s="23"/>
      <c r="G654" s="23"/>
      <c r="H654" s="4"/>
    </row>
    <row r="655" spans="1:8" x14ac:dyDescent="0.3">
      <c r="A655" s="23"/>
      <c r="F655" s="23"/>
      <c r="G655" s="23"/>
      <c r="H655" s="4"/>
    </row>
    <row r="656" spans="1:8" x14ac:dyDescent="0.3">
      <c r="A656" s="23"/>
      <c r="F656" s="23"/>
      <c r="G656" s="23"/>
      <c r="H656" s="4"/>
    </row>
    <row r="657" spans="1:8" x14ac:dyDescent="0.3">
      <c r="A657" s="23"/>
      <c r="F657" s="23"/>
      <c r="G657" s="23"/>
      <c r="H657" s="4"/>
    </row>
    <row r="658" spans="1:8" x14ac:dyDescent="0.3">
      <c r="A658" s="23"/>
      <c r="F658" s="23"/>
      <c r="G658" s="23"/>
      <c r="H658" s="4"/>
    </row>
    <row r="659" spans="1:8" x14ac:dyDescent="0.3">
      <c r="A659" s="23"/>
      <c r="F659" s="23"/>
      <c r="G659" s="23"/>
      <c r="H659" s="4"/>
    </row>
    <row r="660" spans="1:8" x14ac:dyDescent="0.3">
      <c r="A660" s="23"/>
      <c r="F660" s="23"/>
      <c r="G660" s="23"/>
      <c r="H660" s="4"/>
    </row>
    <row r="661" spans="1:8" x14ac:dyDescent="0.3">
      <c r="A661" s="23"/>
      <c r="F661" s="23"/>
      <c r="G661" s="23"/>
      <c r="H661" s="4"/>
    </row>
    <row r="662" spans="1:8" x14ac:dyDescent="0.3">
      <c r="A662" s="23"/>
      <c r="F662" s="23"/>
      <c r="G662" s="23"/>
      <c r="H662" s="4"/>
    </row>
    <row r="663" spans="1:8" x14ac:dyDescent="0.3">
      <c r="A663" s="23"/>
      <c r="F663" s="23"/>
      <c r="G663" s="23"/>
      <c r="H663" s="4"/>
    </row>
    <row r="664" spans="1:8" x14ac:dyDescent="0.3">
      <c r="A664" s="23"/>
      <c r="F664" s="23"/>
      <c r="G664" s="23"/>
      <c r="H664" s="4"/>
    </row>
    <row r="665" spans="1:8" x14ac:dyDescent="0.3">
      <c r="A665" s="23"/>
      <c r="F665" s="23"/>
      <c r="G665" s="23"/>
      <c r="H665" s="4"/>
    </row>
    <row r="666" spans="1:8" x14ac:dyDescent="0.3">
      <c r="A666" s="23"/>
      <c r="F666" s="23"/>
      <c r="G666" s="23"/>
      <c r="H666" s="4"/>
    </row>
    <row r="667" spans="1:8" x14ac:dyDescent="0.3">
      <c r="A667" s="23"/>
      <c r="F667" s="23"/>
      <c r="G667" s="23"/>
      <c r="H667" s="4"/>
    </row>
    <row r="668" spans="1:8" x14ac:dyDescent="0.3">
      <c r="A668" s="23"/>
      <c r="F668" s="23"/>
      <c r="G668" s="23"/>
      <c r="H668" s="4"/>
    </row>
    <row r="669" spans="1:8" x14ac:dyDescent="0.3">
      <c r="A669" s="23"/>
      <c r="F669" s="23"/>
      <c r="G669" s="23"/>
      <c r="H669" s="4"/>
    </row>
    <row r="670" spans="1:8" x14ac:dyDescent="0.3">
      <c r="A670" s="23"/>
      <c r="F670" s="23"/>
      <c r="G670" s="23"/>
      <c r="H670" s="4"/>
    </row>
    <row r="671" spans="1:8" x14ac:dyDescent="0.3">
      <c r="A671" s="23"/>
      <c r="F671" s="23"/>
      <c r="G671" s="23"/>
      <c r="H671" s="4"/>
    </row>
    <row r="672" spans="1:8" x14ac:dyDescent="0.3">
      <c r="A672" s="23"/>
      <c r="F672" s="23"/>
      <c r="G672" s="23"/>
      <c r="H672" s="4"/>
    </row>
    <row r="673" spans="1:8" x14ac:dyDescent="0.3">
      <c r="A673" s="23"/>
      <c r="F673" s="23"/>
      <c r="G673" s="23"/>
      <c r="H673" s="4"/>
    </row>
    <row r="674" spans="1:8" x14ac:dyDescent="0.3">
      <c r="A674" s="23"/>
      <c r="F674" s="23"/>
      <c r="G674" s="23"/>
      <c r="H674" s="4"/>
    </row>
    <row r="675" spans="1:8" x14ac:dyDescent="0.3">
      <c r="A675" s="23"/>
      <c r="F675" s="23"/>
      <c r="G675" s="23"/>
      <c r="H675" s="4"/>
    </row>
    <row r="676" spans="1:8" x14ac:dyDescent="0.3">
      <c r="A676" s="23"/>
      <c r="F676" s="23"/>
      <c r="G676" s="23"/>
      <c r="H676" s="4"/>
    </row>
    <row r="677" spans="1:8" x14ac:dyDescent="0.3">
      <c r="A677" s="23"/>
      <c r="F677" s="23"/>
      <c r="G677" s="23"/>
      <c r="H677" s="4"/>
    </row>
    <row r="678" spans="1:8" x14ac:dyDescent="0.3">
      <c r="A678" s="23"/>
      <c r="F678" s="23"/>
      <c r="G678" s="23"/>
      <c r="H678" s="4"/>
    </row>
    <row r="679" spans="1:8" x14ac:dyDescent="0.3">
      <c r="A679" s="23"/>
      <c r="F679" s="23"/>
      <c r="G679" s="23"/>
      <c r="H679" s="4"/>
    </row>
    <row r="680" spans="1:8" x14ac:dyDescent="0.3">
      <c r="A680" s="23"/>
      <c r="F680" s="23"/>
      <c r="G680" s="23"/>
      <c r="H680" s="4"/>
    </row>
    <row r="681" spans="1:8" x14ac:dyDescent="0.3">
      <c r="A681" s="23"/>
      <c r="F681" s="23"/>
      <c r="G681" s="23"/>
      <c r="H681" s="4"/>
    </row>
    <row r="682" spans="1:8" x14ac:dyDescent="0.3">
      <c r="A682" s="23"/>
      <c r="F682" s="23"/>
      <c r="G682" s="23"/>
      <c r="H682" s="4"/>
    </row>
    <row r="683" spans="1:8" x14ac:dyDescent="0.3">
      <c r="A683" s="23"/>
      <c r="F683" s="23"/>
      <c r="G683" s="23"/>
      <c r="H683" s="4"/>
    </row>
    <row r="684" spans="1:8" x14ac:dyDescent="0.3">
      <c r="A684" s="23"/>
      <c r="F684" s="23"/>
      <c r="G684" s="23"/>
      <c r="H684" s="4"/>
    </row>
    <row r="685" spans="1:8" x14ac:dyDescent="0.3">
      <c r="A685" s="23"/>
      <c r="F685" s="23"/>
      <c r="G685" s="23"/>
      <c r="H685" s="4"/>
    </row>
    <row r="686" spans="1:8" x14ac:dyDescent="0.3">
      <c r="A686" s="23"/>
      <c r="F686" s="23"/>
      <c r="G686" s="23"/>
      <c r="H686" s="4"/>
    </row>
    <row r="687" spans="1:8" x14ac:dyDescent="0.3">
      <c r="A687" s="23"/>
      <c r="F687" s="23"/>
      <c r="G687" s="23"/>
      <c r="H687" s="4"/>
    </row>
    <row r="688" spans="1:8" x14ac:dyDescent="0.3">
      <c r="A688" s="23"/>
      <c r="F688" s="23"/>
      <c r="G688" s="23"/>
      <c r="H688" s="4"/>
    </row>
    <row r="689" spans="1:8" x14ac:dyDescent="0.3">
      <c r="A689" s="23"/>
      <c r="F689" s="23"/>
      <c r="G689" s="23"/>
      <c r="H689" s="4"/>
    </row>
    <row r="690" spans="1:8" x14ac:dyDescent="0.3">
      <c r="A690" s="23"/>
      <c r="F690" s="23"/>
      <c r="G690" s="23"/>
      <c r="H690" s="4"/>
    </row>
    <row r="691" spans="1:8" x14ac:dyDescent="0.3">
      <c r="A691" s="23"/>
      <c r="F691" s="23"/>
      <c r="G691" s="23"/>
      <c r="H691" s="4"/>
    </row>
    <row r="692" spans="1:8" x14ac:dyDescent="0.3">
      <c r="A692" s="23"/>
      <c r="F692" s="23"/>
      <c r="G692" s="23"/>
      <c r="H692" s="4"/>
    </row>
    <row r="693" spans="1:8" x14ac:dyDescent="0.3">
      <c r="A693" s="23"/>
      <c r="F693" s="23"/>
      <c r="G693" s="23"/>
      <c r="H693" s="4"/>
    </row>
    <row r="694" spans="1:8" x14ac:dyDescent="0.3">
      <c r="A694" s="23"/>
      <c r="F694" s="23"/>
      <c r="G694" s="23"/>
      <c r="H694" s="4"/>
    </row>
    <row r="695" spans="1:8" x14ac:dyDescent="0.3">
      <c r="A695" s="23"/>
      <c r="F695" s="23"/>
      <c r="G695" s="23"/>
      <c r="H695" s="4"/>
    </row>
    <row r="696" spans="1:8" x14ac:dyDescent="0.3">
      <c r="A696" s="23"/>
      <c r="F696" s="23"/>
      <c r="G696" s="23"/>
      <c r="H696" s="4"/>
    </row>
    <row r="697" spans="1:8" x14ac:dyDescent="0.3">
      <c r="A697" s="23"/>
      <c r="F697" s="23"/>
      <c r="G697" s="23"/>
      <c r="H697" s="4"/>
    </row>
    <row r="698" spans="1:8" x14ac:dyDescent="0.3">
      <c r="A698" s="23"/>
      <c r="F698" s="23"/>
      <c r="G698" s="23"/>
      <c r="H698" s="4"/>
    </row>
    <row r="699" spans="1:8" x14ac:dyDescent="0.3">
      <c r="A699" s="23"/>
      <c r="F699" s="23"/>
      <c r="G699" s="23"/>
      <c r="H699" s="4"/>
    </row>
    <row r="700" spans="1:8" x14ac:dyDescent="0.3">
      <c r="A700" s="23"/>
      <c r="F700" s="23"/>
      <c r="G700" s="23"/>
      <c r="H700" s="4"/>
    </row>
    <row r="701" spans="1:8" x14ac:dyDescent="0.3">
      <c r="A701" s="23"/>
      <c r="F701" s="23"/>
      <c r="G701" s="23"/>
      <c r="H701" s="4"/>
    </row>
    <row r="702" spans="1:8" x14ac:dyDescent="0.3">
      <c r="A702" s="23"/>
      <c r="F702" s="23"/>
      <c r="G702" s="23"/>
      <c r="H702" s="4"/>
    </row>
    <row r="703" spans="1:8" x14ac:dyDescent="0.3">
      <c r="A703" s="23"/>
      <c r="F703" s="23"/>
      <c r="G703" s="23"/>
      <c r="H703" s="4"/>
    </row>
    <row r="704" spans="1:8" x14ac:dyDescent="0.3">
      <c r="A704" s="23"/>
      <c r="F704" s="23"/>
      <c r="G704" s="23"/>
      <c r="H704" s="4"/>
    </row>
    <row r="705" spans="1:8" x14ac:dyDescent="0.3">
      <c r="A705" s="23"/>
      <c r="F705" s="23"/>
      <c r="G705" s="23"/>
      <c r="H705" s="4"/>
    </row>
    <row r="706" spans="1:8" x14ac:dyDescent="0.3">
      <c r="A706" s="23"/>
      <c r="F706" s="23"/>
      <c r="G706" s="23"/>
      <c r="H706" s="4"/>
    </row>
    <row r="707" spans="1:8" x14ac:dyDescent="0.3">
      <c r="A707" s="23"/>
      <c r="F707" s="23"/>
      <c r="G707" s="23"/>
      <c r="H707" s="4"/>
    </row>
    <row r="708" spans="1:8" x14ac:dyDescent="0.3">
      <c r="A708" s="23"/>
      <c r="F708" s="23"/>
      <c r="G708" s="23"/>
      <c r="H708" s="4"/>
    </row>
    <row r="709" spans="1:8" x14ac:dyDescent="0.3">
      <c r="A709" s="23"/>
      <c r="F709" s="23"/>
      <c r="G709" s="23"/>
      <c r="H709" s="4"/>
    </row>
    <row r="710" spans="1:8" x14ac:dyDescent="0.3">
      <c r="A710" s="23"/>
      <c r="F710" s="23"/>
      <c r="G710" s="23"/>
      <c r="H710" s="4"/>
    </row>
    <row r="711" spans="1:8" x14ac:dyDescent="0.3">
      <c r="A711" s="23"/>
      <c r="F711" s="23"/>
      <c r="G711" s="23"/>
      <c r="H711" s="4"/>
    </row>
    <row r="712" spans="1:8" x14ac:dyDescent="0.3">
      <c r="A712" s="23"/>
      <c r="F712" s="23"/>
      <c r="G712" s="23"/>
      <c r="H712" s="4"/>
    </row>
    <row r="713" spans="1:8" x14ac:dyDescent="0.3">
      <c r="A713" s="23"/>
      <c r="F713" s="23"/>
      <c r="G713" s="23"/>
      <c r="H713" s="4"/>
    </row>
    <row r="714" spans="1:8" x14ac:dyDescent="0.3">
      <c r="A714" s="23"/>
      <c r="F714" s="23"/>
      <c r="G714" s="23"/>
      <c r="H714" s="4"/>
    </row>
    <row r="715" spans="1:8" x14ac:dyDescent="0.3">
      <c r="A715" s="23"/>
      <c r="F715" s="23"/>
      <c r="G715" s="23"/>
      <c r="H715" s="4"/>
    </row>
    <row r="716" spans="1:8" x14ac:dyDescent="0.3">
      <c r="A716" s="23"/>
      <c r="F716" s="23"/>
      <c r="G716" s="23"/>
      <c r="H716" s="4"/>
    </row>
    <row r="717" spans="1:8" x14ac:dyDescent="0.3">
      <c r="A717" s="23"/>
      <c r="F717" s="23"/>
      <c r="G717" s="23"/>
      <c r="H717" s="4"/>
    </row>
    <row r="718" spans="1:8" x14ac:dyDescent="0.3">
      <c r="A718" s="23"/>
      <c r="F718" s="23"/>
      <c r="G718" s="23"/>
      <c r="H718" s="4"/>
    </row>
    <row r="719" spans="1:8" x14ac:dyDescent="0.3">
      <c r="A719" s="23"/>
      <c r="F719" s="23"/>
      <c r="G719" s="23"/>
      <c r="H719" s="4"/>
    </row>
    <row r="720" spans="1:8" x14ac:dyDescent="0.3">
      <c r="A720" s="23"/>
      <c r="F720" s="23"/>
      <c r="G720" s="23"/>
      <c r="H720" s="4"/>
    </row>
    <row r="721" spans="1:8" x14ac:dyDescent="0.3">
      <c r="A721" s="23"/>
      <c r="F721" s="23"/>
      <c r="G721" s="23"/>
      <c r="H721" s="4"/>
    </row>
    <row r="722" spans="1:8" x14ac:dyDescent="0.3">
      <c r="A722" s="23"/>
      <c r="F722" s="23"/>
      <c r="G722" s="23"/>
      <c r="H722" s="4"/>
    </row>
    <row r="723" spans="1:8" x14ac:dyDescent="0.3">
      <c r="A723" s="23"/>
      <c r="F723" s="23"/>
      <c r="G723" s="23"/>
      <c r="H723" s="4"/>
    </row>
    <row r="724" spans="1:8" x14ac:dyDescent="0.3">
      <c r="A724" s="23"/>
      <c r="F724" s="23"/>
      <c r="G724" s="23"/>
      <c r="H724" s="4"/>
    </row>
    <row r="725" spans="1:8" x14ac:dyDescent="0.3">
      <c r="A725" s="23"/>
      <c r="F725" s="23"/>
      <c r="G725" s="23"/>
      <c r="H725" s="4"/>
    </row>
    <row r="726" spans="1:8" x14ac:dyDescent="0.3">
      <c r="A726" s="23"/>
      <c r="F726" s="23"/>
      <c r="G726" s="23"/>
      <c r="H726" s="4"/>
    </row>
    <row r="727" spans="1:8" x14ac:dyDescent="0.3">
      <c r="A727" s="23"/>
      <c r="F727" s="23"/>
      <c r="G727" s="23"/>
      <c r="H727" s="4"/>
    </row>
    <row r="728" spans="1:8" x14ac:dyDescent="0.3">
      <c r="A728" s="23"/>
      <c r="F728" s="23"/>
      <c r="G728" s="23"/>
      <c r="H728" s="4"/>
    </row>
    <row r="729" spans="1:8" x14ac:dyDescent="0.3">
      <c r="A729" s="23"/>
      <c r="F729" s="23"/>
      <c r="G729" s="23"/>
      <c r="H729" s="4"/>
    </row>
    <row r="730" spans="1:8" x14ac:dyDescent="0.3">
      <c r="A730" s="23"/>
      <c r="F730" s="23"/>
      <c r="G730" s="23"/>
      <c r="H730" s="4"/>
    </row>
    <row r="731" spans="1:8" x14ac:dyDescent="0.3">
      <c r="A731" s="23"/>
      <c r="F731" s="23"/>
      <c r="G731" s="23"/>
      <c r="H731" s="4"/>
    </row>
    <row r="732" spans="1:8" x14ac:dyDescent="0.3">
      <c r="A732" s="23"/>
      <c r="F732" s="23"/>
      <c r="G732" s="23"/>
      <c r="H732" s="4"/>
    </row>
    <row r="733" spans="1:8" x14ac:dyDescent="0.3">
      <c r="A733" s="23"/>
      <c r="F733" s="23"/>
      <c r="G733" s="23"/>
      <c r="H733" s="4"/>
    </row>
    <row r="734" spans="1:8" x14ac:dyDescent="0.3">
      <c r="A734" s="23"/>
      <c r="F734" s="23"/>
      <c r="G734" s="23"/>
      <c r="H734" s="4"/>
    </row>
    <row r="735" spans="1:8" x14ac:dyDescent="0.3">
      <c r="A735" s="23"/>
      <c r="F735" s="23"/>
      <c r="G735" s="23"/>
      <c r="H735" s="4"/>
    </row>
    <row r="736" spans="1:8" x14ac:dyDescent="0.3">
      <c r="A736" s="23"/>
      <c r="F736" s="23"/>
      <c r="G736" s="23"/>
      <c r="H736" s="4"/>
    </row>
    <row r="737" spans="1:8" x14ac:dyDescent="0.3">
      <c r="A737" s="23"/>
      <c r="F737" s="23"/>
      <c r="G737" s="23"/>
      <c r="H737" s="4"/>
    </row>
    <row r="738" spans="1:8" x14ac:dyDescent="0.3">
      <c r="A738" s="23"/>
      <c r="F738" s="23"/>
      <c r="G738" s="23"/>
      <c r="H738" s="4"/>
    </row>
    <row r="739" spans="1:8" x14ac:dyDescent="0.3">
      <c r="A739" s="23"/>
      <c r="F739" s="23"/>
      <c r="G739" s="23"/>
      <c r="H739" s="4"/>
    </row>
    <row r="740" spans="1:8" x14ac:dyDescent="0.3">
      <c r="A740" s="23"/>
      <c r="F740" s="23"/>
      <c r="G740" s="23"/>
      <c r="H740" s="4"/>
    </row>
    <row r="741" spans="1:8" x14ac:dyDescent="0.3">
      <c r="A741" s="23"/>
      <c r="F741" s="23"/>
      <c r="G741" s="23"/>
      <c r="H741" s="4"/>
    </row>
    <row r="742" spans="1:8" x14ac:dyDescent="0.3">
      <c r="A742" s="23"/>
      <c r="F742" s="23"/>
      <c r="G742" s="23"/>
      <c r="H742" s="4"/>
    </row>
    <row r="743" spans="1:8" x14ac:dyDescent="0.3">
      <c r="A743" s="23"/>
      <c r="F743" s="23"/>
      <c r="G743" s="23"/>
      <c r="H743" s="4"/>
    </row>
    <row r="744" spans="1:8" x14ac:dyDescent="0.3">
      <c r="A744" s="23"/>
      <c r="F744" s="23"/>
      <c r="G744" s="23"/>
      <c r="H744" s="4"/>
    </row>
    <row r="745" spans="1:8" x14ac:dyDescent="0.3">
      <c r="A745" s="23"/>
      <c r="F745" s="23"/>
      <c r="G745" s="23"/>
      <c r="H745" s="4"/>
    </row>
  </sheetData>
  <autoFilter ref="A9:WVL490"/>
  <mergeCells count="3">
    <mergeCell ref="A5:G5"/>
    <mergeCell ref="A6:G6"/>
    <mergeCell ref="A490:E490"/>
  </mergeCells>
  <pageMargins left="0.70866141732283472" right="0.70866141732283472" top="0.35433070866141736" bottom="0.35433070866141736" header="0.31496062992125984" footer="0.31496062992125984"/>
  <pageSetup paperSize="9" scale="52" orientation="portrait" r:id="rId1"/>
  <colBreaks count="1" manualBreakCount="1">
    <brk id="7" max="7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9</vt:i4>
      </vt:variant>
    </vt:vector>
  </HeadingPairs>
  <TitlesOfParts>
    <vt:vector size="22" baseType="lpstr">
      <vt:lpstr>прил 1</vt:lpstr>
      <vt:lpstr>прил 2</vt:lpstr>
      <vt:lpstr>прил 6</vt:lpstr>
      <vt:lpstr>прил 7</vt:lpstr>
      <vt:lpstr>прил 8</vt:lpstr>
      <vt:lpstr>прил 9</vt:lpstr>
      <vt:lpstr>прил 10</vt:lpstr>
      <vt:lpstr>прил 11</vt:lpstr>
      <vt:lpstr>прил 12</vt:lpstr>
      <vt:lpstr>прил 13</vt:lpstr>
      <vt:lpstr>прил 14</vt:lpstr>
      <vt:lpstr>прил 15</vt:lpstr>
      <vt:lpstr>прил 16</vt:lpstr>
      <vt:lpstr>'прил 10'!Область_печати</vt:lpstr>
      <vt:lpstr>'прил 11'!Область_печати</vt:lpstr>
      <vt:lpstr>'прил 12'!Область_печати</vt:lpstr>
      <vt:lpstr>'прил 13'!Область_печати</vt:lpstr>
      <vt:lpstr>'прил 14'!Область_печати</vt:lpstr>
      <vt:lpstr>'прил 15'!Область_печати</vt:lpstr>
      <vt:lpstr>'прил 16'!Область_печати</vt:lpstr>
      <vt:lpstr>'прил 2'!Область_печати</vt:lpstr>
      <vt:lpstr>'прил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2020-12-08T00:34:39Z</dcterms:modified>
</cp:coreProperties>
</file>