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_Архив документов_\Нормативно-правовая база\Администрация\2023\Постановления\"/>
    </mc:Choice>
  </mc:AlternateContent>
  <bookViews>
    <workbookView xWindow="0" yWindow="0" windowWidth="19140" windowHeight="12810" activeTab="1"/>
  </bookViews>
  <sheets>
    <sheet name=" прил 3" sheetId="19" r:id="rId1"/>
    <sheet name="прил 4" sheetId="18" r:id="rId2"/>
  </sheets>
  <definedNames>
    <definedName name="_xlnm.Print_Area" localSheetId="0">' прил 3'!$A$1:$M$33</definedName>
    <definedName name="_xlnm.Print_Area" localSheetId="1">'прил 4'!$A$1:$I$117</definedName>
  </definedNames>
  <calcPr calcId="152511"/>
</workbook>
</file>

<file path=xl/calcChain.xml><?xml version="1.0" encoding="utf-8"?>
<calcChain xmlns="http://schemas.openxmlformats.org/spreadsheetml/2006/main">
  <c r="G19" i="18" l="1"/>
  <c r="K27" i="19" l="1"/>
  <c r="G23" i="18" l="1"/>
  <c r="K15" i="19"/>
  <c r="K14" i="19"/>
  <c r="F98" i="18" l="1"/>
  <c r="F101" i="18"/>
  <c r="D106" i="18"/>
  <c r="J31" i="19" l="1"/>
  <c r="H31" i="19"/>
  <c r="G17" i="18" l="1"/>
  <c r="M13" i="19" l="1"/>
  <c r="L13" i="19"/>
  <c r="G92" i="18"/>
  <c r="G102" i="18"/>
  <c r="G100" i="18"/>
  <c r="D90" i="18"/>
  <c r="G46" i="18" l="1"/>
  <c r="G33" i="18"/>
  <c r="K18" i="19"/>
  <c r="K16" i="19"/>
  <c r="G18" i="18" l="1"/>
  <c r="K13" i="19"/>
  <c r="G20" i="18"/>
  <c r="G14" i="18" l="1"/>
  <c r="G101" i="18"/>
  <c r="G91" i="18" s="1"/>
  <c r="G13" i="18" s="1"/>
  <c r="G12" i="18"/>
  <c r="G11" i="18"/>
  <c r="G68" i="18"/>
  <c r="G98" i="18" l="1"/>
  <c r="G88" i="18"/>
  <c r="G15" i="18"/>
  <c r="I27" i="19"/>
  <c r="K12" i="19"/>
  <c r="L27" i="19"/>
  <c r="M27" i="19"/>
  <c r="I88" i="18"/>
  <c r="F80" i="18" l="1"/>
  <c r="F78" i="18" s="1"/>
  <c r="E80" i="18"/>
  <c r="E75" i="18" s="1"/>
  <c r="D80" i="18"/>
  <c r="D75" i="18" s="1"/>
  <c r="I78" i="18"/>
  <c r="H78" i="18"/>
  <c r="G78" i="18"/>
  <c r="E78" i="18"/>
  <c r="D78" i="18" l="1"/>
  <c r="I93" i="18"/>
  <c r="H48" i="18"/>
  <c r="H30" i="18"/>
  <c r="I30" i="18"/>
  <c r="E70" i="18" l="1"/>
  <c r="E17" i="18" s="1"/>
  <c r="I68" i="18"/>
  <c r="H68" i="18"/>
  <c r="D68" i="18"/>
  <c r="E68" i="18" l="1"/>
  <c r="J29" i="19"/>
  <c r="H29" i="19"/>
  <c r="H27" i="19" s="1"/>
  <c r="J28" i="19"/>
  <c r="J27" i="19" s="1"/>
  <c r="L12" i="19"/>
  <c r="J21" i="19"/>
  <c r="H21" i="19"/>
  <c r="J20" i="19"/>
  <c r="I20" i="19"/>
  <c r="H20" i="19"/>
  <c r="I19" i="19"/>
  <c r="H19" i="19"/>
  <c r="J17" i="19"/>
  <c r="H17" i="19"/>
  <c r="I14" i="19"/>
  <c r="H14" i="19"/>
  <c r="H13" i="19" l="1"/>
  <c r="H12" i="19" s="1"/>
  <c r="J13" i="19"/>
  <c r="J12" i="19" s="1"/>
  <c r="I13" i="19"/>
  <c r="I12" i="19" s="1"/>
  <c r="M12" i="19"/>
  <c r="F75" i="18" l="1"/>
  <c r="F106" i="18" l="1"/>
  <c r="F96" i="18"/>
  <c r="F61" i="18"/>
  <c r="F39" i="18"/>
  <c r="F91" i="18" l="1"/>
  <c r="F56" i="18"/>
  <c r="F18" i="18" s="1"/>
  <c r="F60" i="18" l="1"/>
  <c r="F17" i="18" s="1"/>
  <c r="I16" i="18"/>
  <c r="I11" i="18" s="1"/>
  <c r="I17" i="18"/>
  <c r="I12" i="18" s="1"/>
  <c r="I18" i="18"/>
  <c r="I19" i="18"/>
  <c r="I20" i="18"/>
  <c r="I36" i="18"/>
  <c r="I43" i="18"/>
  <c r="I48" i="18"/>
  <c r="I53" i="18"/>
  <c r="I58" i="18"/>
  <c r="I63" i="18"/>
  <c r="I76" i="18"/>
  <c r="I83" i="18"/>
  <c r="I98" i="18"/>
  <c r="I103" i="18"/>
  <c r="I108" i="18"/>
  <c r="I113" i="18"/>
  <c r="I15" i="18" l="1"/>
  <c r="I10" i="18" s="1"/>
  <c r="I13" i="18"/>
  <c r="F53" i="18"/>
  <c r="D92" i="18" l="1"/>
  <c r="D89" i="18"/>
  <c r="H113" i="18" l="1"/>
  <c r="G113" i="18"/>
  <c r="F113" i="18"/>
  <c r="E113" i="18"/>
  <c r="D113" i="18"/>
  <c r="F20" i="18" l="1"/>
  <c r="F93" i="18" l="1"/>
  <c r="H103" i="18"/>
  <c r="G103" i="18"/>
  <c r="F103" i="18"/>
  <c r="E103" i="18"/>
  <c r="D103" i="18"/>
  <c r="F12" i="18" l="1"/>
  <c r="H108" i="18"/>
  <c r="G108" i="18"/>
  <c r="F108" i="18"/>
  <c r="E108" i="18"/>
  <c r="D108" i="18"/>
  <c r="D101" i="18"/>
  <c r="D91" i="18" s="1"/>
  <c r="H98" i="18"/>
  <c r="E98" i="18"/>
  <c r="H93" i="18"/>
  <c r="G93" i="18"/>
  <c r="E93" i="18"/>
  <c r="D93" i="18"/>
  <c r="H91" i="18"/>
  <c r="H88" i="18" s="1"/>
  <c r="E91" i="18"/>
  <c r="E88" i="18" s="1"/>
  <c r="F88" i="18"/>
  <c r="E83" i="18"/>
  <c r="D83" i="18"/>
  <c r="H83" i="18"/>
  <c r="G83" i="18"/>
  <c r="F83" i="18"/>
  <c r="H76" i="18"/>
  <c r="H73" i="18" s="1"/>
  <c r="G73" i="18"/>
  <c r="F76" i="18"/>
  <c r="E76" i="18"/>
  <c r="D76" i="18"/>
  <c r="H63" i="18"/>
  <c r="F63" i="18"/>
  <c r="E63" i="18"/>
  <c r="D63" i="18"/>
  <c r="D61" i="18"/>
  <c r="D60" i="18"/>
  <c r="H58" i="18"/>
  <c r="G58" i="18"/>
  <c r="F58" i="18"/>
  <c r="E58" i="18"/>
  <c r="E56" i="18"/>
  <c r="E53" i="18" s="1"/>
  <c r="D56" i="18"/>
  <c r="D53" i="18" s="1"/>
  <c r="H53" i="18"/>
  <c r="G53" i="18"/>
  <c r="E51" i="18"/>
  <c r="E48" i="18" s="1"/>
  <c r="D51" i="18"/>
  <c r="D48" i="18" s="1"/>
  <c r="G48" i="18"/>
  <c r="F48" i="18"/>
  <c r="H43" i="18"/>
  <c r="G43" i="18"/>
  <c r="E43" i="18"/>
  <c r="D43" i="18"/>
  <c r="E39" i="18"/>
  <c r="E36" i="18" s="1"/>
  <c r="D39" i="18"/>
  <c r="H36" i="18"/>
  <c r="G36" i="18"/>
  <c r="F36" i="18"/>
  <c r="D36" i="18"/>
  <c r="G30" i="18"/>
  <c r="E30" i="18"/>
  <c r="D30" i="18"/>
  <c r="E23" i="18"/>
  <c r="E20" i="18" s="1"/>
  <c r="D23" i="18"/>
  <c r="D20" i="18" s="1"/>
  <c r="H20" i="18"/>
  <c r="H19" i="18"/>
  <c r="H14" i="18" s="1"/>
  <c r="F19" i="18"/>
  <c r="F14" i="18" s="1"/>
  <c r="E19" i="18"/>
  <c r="D19" i="18"/>
  <c r="H18" i="18"/>
  <c r="H17" i="18"/>
  <c r="H12" i="18" s="1"/>
  <c r="H16" i="18"/>
  <c r="H11" i="18" s="1"/>
  <c r="F16" i="18"/>
  <c r="F11" i="18" s="1"/>
  <c r="E16" i="18"/>
  <c r="E11" i="18" s="1"/>
  <c r="D16" i="18"/>
  <c r="G10" i="18" l="1"/>
  <c r="F73" i="18"/>
  <c r="F13" i="18"/>
  <c r="F10" i="18" s="1"/>
  <c r="D98" i="18"/>
  <c r="D88" i="18" s="1"/>
  <c r="E13" i="18"/>
  <c r="H13" i="18"/>
  <c r="D73" i="18"/>
  <c r="D58" i="18"/>
  <c r="D15" i="18" s="1"/>
  <c r="D14" i="18"/>
  <c r="E73" i="18"/>
  <c r="H15" i="18"/>
  <c r="H10" i="18" s="1"/>
  <c r="F15" i="18"/>
  <c r="D17" i="18"/>
  <c r="D18" i="18"/>
  <c r="D13" i="18" s="1"/>
  <c r="D12" i="18" l="1"/>
  <c r="D10" i="18"/>
  <c r="E12" i="18"/>
</calcChain>
</file>

<file path=xl/sharedStrings.xml><?xml version="1.0" encoding="utf-8"?>
<sst xmlns="http://schemas.openxmlformats.org/spreadsheetml/2006/main" count="274" uniqueCount="90">
  <si>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</si>
  <si>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</si>
  <si>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</si>
  <si>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</si>
  <si>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1.1</t>
  </si>
  <si>
    <t>Приобретение специализированной коммунальной техники, оборудования, материалов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</si>
  <si>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</si>
  <si>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</si>
  <si>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1.3</t>
  </si>
  <si>
    <t>Ремонт и замена котельного оборудования, приобретение материалов</t>
  </si>
  <si>
    <t>1.4</t>
  </si>
  <si>
    <t>Субсидии на возмещение части затрат по водоснабжению (электроэнергия водовод)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</si>
  <si>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</si>
  <si>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</si>
  <si>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1.6</t>
  </si>
  <si>
    <t>Расходы по обеспечению граждан твёрдым топливом (дровами)</t>
  </si>
  <si>
    <t>1.7</t>
  </si>
  <si>
    <t>Отдельные мероприятия</t>
  </si>
  <si>
    <t>2.1</t>
  </si>
  <si>
    <t>Содержание мест захоронения</t>
  </si>
  <si>
    <t>Оценка расходов</t>
  </si>
  <si>
    <t>(тыс. руб.), годы 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</si>
  <si>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</si>
  <si>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</si>
  <si>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</si>
  <si>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</si>
  <si>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</si>
  <si>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</si>
  <si>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</si>
  <si>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</si>
  <si>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>2</t>
  </si>
  <si>
    <t>1</t>
  </si>
  <si>
    <t>Основное мероприятие: Развитие систем энерго-тепло-газо-водоснабжения</t>
  </si>
  <si>
    <t>Субсидии на увеличение уставногго капитала МУП</t>
  </si>
  <si>
    <t xml:space="preserve">Мероприятия по обустройству контейнерных площадок </t>
  </si>
  <si>
    <t>1.2.1</t>
  </si>
  <si>
    <t>1.8</t>
  </si>
  <si>
    <t>Федеральная программа «Чистая вода»</t>
  </si>
  <si>
    <t>Мероприятия по ремонту лестницы «Смотровая площадка»</t>
  </si>
  <si>
    <t>3.2.1</t>
  </si>
  <si>
    <t>реализации  муниципальной программы «Развитие систем жилищно-коммунальной инфраструктуры в Ханкайском муниципальном округе» на 2020-2025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</si>
  <si>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«Приложение № 4                                                                                                                               к муниципальной программе  «Развитие систем жилищно-коммунальной инфраструктуры  в Ханкайском муниципальном округе» на 2020-2025 годы, утвержденной  постановлением Администрации  муниципального района от 31.10.2019 № 919-па» </t>
  </si>
  <si>
    <t>Муниципальная  программа  «Развитие систем жилищно-коммунальной инфраструктуры  в Ханкайском муниципальном округе»</t>
  </si>
  <si>
    <t xml:space="preserve">«Приложение № 3 к муниципальной программе  «Развитие систем жилищно-коммунальной инфраструктуры  в Ханкайском муниципальном округе» на 2020-2025 годы, утвержденной  постановлением Администрации  муниципального района от 31.10.2019 № 919-па» 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</si>
  <si>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округе» на 2020-2025 годы</t>
  </si>
  <si>
    <t>Код бюджетной классификации</t>
  </si>
  <si>
    <t>Расходы (тыс. руб.), годы</t>
  </si>
  <si>
    <t>ГРБС</t>
  </si>
  <si>
    <t>РзПр</t>
  </si>
  <si>
    <t>ЦСР</t>
  </si>
  <si>
    <t>ВР</t>
  </si>
  <si>
    <t>Муниципальная программа «Развитие систем жилищно-коммунальной инфраструктуры»</t>
  </si>
  <si>
    <t>Всего</t>
  </si>
  <si>
    <t>Х</t>
  </si>
  <si>
    <t>0502</t>
  </si>
  <si>
    <t>0797241200</t>
  </si>
  <si>
    <t>07972S2320</t>
  </si>
  <si>
    <t>07972S2270</t>
  </si>
  <si>
    <t>0797241500</t>
  </si>
  <si>
    <t>0797241600</t>
  </si>
  <si>
    <t>0505</t>
  </si>
  <si>
    <t>07972S2620</t>
  </si>
  <si>
    <t>Субсидии на увеличение уставного капитала МУП</t>
  </si>
  <si>
    <t>07972S2360</t>
  </si>
  <si>
    <t>Федеральная программа "Чистая вода"</t>
  </si>
  <si>
    <t>Строительство второй очереди водовода с. Камень-Рыболов- с.Астраханка, строительство очитсных сооружений с. Камень-Рыболов</t>
  </si>
  <si>
    <t>079G5S2430</t>
  </si>
  <si>
    <t>0503</t>
  </si>
  <si>
    <t>0797443300</t>
  </si>
  <si>
    <t>0797440010</t>
  </si>
  <si>
    <t>240</t>
  </si>
  <si>
    <t>07974S5762</t>
  </si>
  <si>
    <t>Мероприятия по ремонту лестницы "Смотровая площадка"</t>
  </si>
  <si>
    <t>1.9</t>
  </si>
  <si>
    <t>1.9.1</t>
  </si>
  <si>
    <t>2.2</t>
  </si>
  <si>
    <t>2.2.1</t>
  </si>
  <si>
    <t>2.2.2</t>
  </si>
  <si>
    <t>2.3</t>
  </si>
  <si>
    <t>1.10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</si>
  <si>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</si>
  <si>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956</t>
  </si>
  <si>
    <t>000</t>
  </si>
  <si>
    <t>Реализация  проекта инициативного бюджетирования «Твой проект»</t>
  </si>
  <si>
    <t xml:space="preserve">  </t>
  </si>
  <si>
    <t>1.1.1</t>
  </si>
  <si>
    <t>07972L5762</t>
  </si>
  <si>
    <t>Основное мероприятие:
Развитие систем энерго-тепло-газо-водоснабжения</t>
  </si>
  <si>
    <t>Приложение  № 1                                                                                    к постановлению Администрации                                                                                    Ханкайского муниципального округа                                                     от 01.06.2023  № 622-па</t>
  </si>
  <si>
    <t>Приложение № 2    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01.06.2023   № 622-па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</si>
</sst>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0" fillId="2" borderId="0" xfId="0" applyFont="1" applyFill="1"/>
    <xf numFmtId="164" fontId="1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164" fontId="1" fillId="3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90" zoomScaleNormal="100" zoomScaleSheetLayoutView="90" workbookViewId="0">
      <selection activeCell="H1" sqref="H1:M3"/>
    </sheetView>
  </sheetViews>
  <sheetFormatPr defaultColWidth="8.85546875" defaultRowHeight="15" x14ac:dyDescent="0.25"/>
  <cols>
    <col min="1" max="1" width="5.5703125" style="1" customWidth="1"/>
    <col min="2" max="2" width="36.5703125" style="1" customWidth="1"/>
    <col min="3" max="3" width="8.28515625" style="1" customWidth="1"/>
    <col min="4" max="5" width="8.85546875" style="1"/>
    <col min="6" max="6" width="11" style="1" customWidth="1"/>
    <col min="7" max="7" width="8" style="1" customWidth="1"/>
    <col min="8" max="8" width="11.140625" style="57" customWidth="1"/>
    <col min="9" max="10" width="11.140625" style="27" customWidth="1"/>
    <col min="11" max="11" width="11.140625" style="59" customWidth="1"/>
    <col min="12" max="12" width="11.140625" style="65" customWidth="1"/>
    <col min="13" max="13" width="9.42578125" style="62" bestFit="1" customWidth="1"/>
    <col min="14" max="16384" width="8.85546875" style="1"/>
  </cols>
  <sheetData>
    <row r="1" spans="1:13" ht="15" customHeight="1" x14ac:dyDescent="0.25">
      <c r="H1" s="97" t="s">
        <v>88</v>
      </c>
      <c r="I1" s="97"/>
      <c r="J1" s="97"/>
      <c r="K1" s="97"/>
      <c r="L1" s="97"/>
      <c r="M1" s="97"/>
    </row>
    <row r="2" spans="1:13" ht="15" customHeight="1" x14ac:dyDescent="0.3">
      <c r="G2" s="44"/>
      <c r="H2" s="97"/>
      <c r="I2" s="97"/>
      <c r="J2" s="97"/>
      <c r="K2" s="97"/>
      <c r="L2" s="97"/>
      <c r="M2" s="97"/>
    </row>
    <row r="3" spans="1:13" ht="46.5" customHeight="1" x14ac:dyDescent="0.3">
      <c r="G3" s="44"/>
      <c r="H3" s="97"/>
      <c r="I3" s="97"/>
      <c r="J3" s="97"/>
      <c r="K3" s="97"/>
      <c r="L3" s="97"/>
      <c r="M3" s="97"/>
    </row>
    <row r="4" spans="1:13" ht="23.25" customHeight="1" x14ac:dyDescent="0.3">
      <c r="A4" s="71"/>
      <c r="B4" s="71"/>
      <c r="C4" s="71"/>
      <c r="D4" s="71"/>
      <c r="E4" s="71"/>
      <c r="F4" s="71"/>
      <c r="G4" s="44"/>
      <c r="H4" s="44"/>
      <c r="I4" s="44"/>
      <c r="J4" s="44"/>
      <c r="K4" s="44"/>
      <c r="L4" s="44"/>
      <c r="M4" s="44"/>
    </row>
    <row r="5" spans="1:13" ht="57" customHeight="1" x14ac:dyDescent="0.25">
      <c r="A5" s="72"/>
      <c r="B5" s="72"/>
      <c r="C5" s="72"/>
      <c r="D5" s="72"/>
      <c r="E5" s="72"/>
      <c r="F5" s="72"/>
      <c r="G5" s="73"/>
      <c r="H5" s="98" t="s">
        <v>43</v>
      </c>
      <c r="I5" s="98"/>
      <c r="J5" s="98"/>
      <c r="K5" s="98"/>
      <c r="L5" s="98"/>
      <c r="M5" s="98"/>
    </row>
    <row r="6" spans="1:13" ht="39" customHeight="1" x14ac:dyDescent="0.25">
      <c r="A6" s="99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3"/>
    </row>
    <row r="7" spans="1:13" ht="37.5" customHeight="1" x14ac:dyDescent="0.25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 x14ac:dyDescent="0.25">
      <c r="A8" s="74"/>
      <c r="B8" s="74"/>
      <c r="C8" s="74"/>
      <c r="D8" s="74"/>
      <c r="E8" s="74"/>
      <c r="F8" s="75"/>
      <c r="G8" s="75"/>
      <c r="H8" s="75"/>
      <c r="I8" s="43"/>
      <c r="J8" s="43"/>
      <c r="K8" s="43"/>
      <c r="L8" s="75"/>
      <c r="M8" s="73"/>
    </row>
    <row r="9" spans="1:13" ht="75" customHeight="1" x14ac:dyDescent="0.25">
      <c r="A9" s="101" t="s">
        <v>1</v>
      </c>
      <c r="B9" s="101" t="s">
        <v>2</v>
      </c>
      <c r="C9" s="101" t="s">
        <v>3</v>
      </c>
      <c r="D9" s="76" t="s">
        <v>45</v>
      </c>
      <c r="E9" s="76"/>
      <c r="F9" s="76"/>
      <c r="G9" s="76"/>
      <c r="H9" s="103" t="s">
        <v>46</v>
      </c>
      <c r="I9" s="104"/>
      <c r="J9" s="104"/>
      <c r="K9" s="104"/>
      <c r="L9" s="104"/>
      <c r="M9" s="105"/>
    </row>
    <row r="10" spans="1:13" x14ac:dyDescent="0.25">
      <c r="A10" s="102"/>
      <c r="B10" s="102"/>
      <c r="C10" s="102"/>
      <c r="D10" s="76" t="s">
        <v>47</v>
      </c>
      <c r="E10" s="76" t="s">
        <v>48</v>
      </c>
      <c r="F10" s="76" t="s">
        <v>49</v>
      </c>
      <c r="G10" s="76" t="s">
        <v>50</v>
      </c>
      <c r="H10" s="76">
        <v>2020</v>
      </c>
      <c r="I10" s="45">
        <v>2021</v>
      </c>
      <c r="J10" s="45">
        <v>2022</v>
      </c>
      <c r="K10" s="45">
        <v>2023</v>
      </c>
      <c r="L10" s="76">
        <v>2024</v>
      </c>
      <c r="M10" s="45">
        <v>2025</v>
      </c>
    </row>
    <row r="11" spans="1:13" ht="18.75" customHeight="1" x14ac:dyDescent="0.25">
      <c r="A11" s="76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6">
        <v>9</v>
      </c>
      <c r="I11" s="46">
        <v>10</v>
      </c>
      <c r="J11" s="46">
        <v>11</v>
      </c>
      <c r="K11" s="46">
        <v>12</v>
      </c>
      <c r="L11" s="46">
        <v>13</v>
      </c>
      <c r="M11" s="46">
        <v>14</v>
      </c>
    </row>
    <row r="12" spans="1:13" ht="46.5" customHeight="1" x14ac:dyDescent="0.25">
      <c r="A12" s="78"/>
      <c r="B12" s="78" t="s">
        <v>51</v>
      </c>
      <c r="C12" s="79" t="s">
        <v>52</v>
      </c>
      <c r="D12" s="80" t="s">
        <v>53</v>
      </c>
      <c r="E12" s="80" t="s">
        <v>53</v>
      </c>
      <c r="F12" s="80" t="s">
        <v>53</v>
      </c>
      <c r="G12" s="80" t="s">
        <v>53</v>
      </c>
      <c r="H12" s="70">
        <f>H13+H25+H27</f>
        <v>33167.289000000004</v>
      </c>
      <c r="I12" s="48">
        <f>I13+I25+I27</f>
        <v>33994.800000000003</v>
      </c>
      <c r="J12" s="48">
        <f>J13+J25+J27</f>
        <v>42414.187999999995</v>
      </c>
      <c r="K12" s="48">
        <f>K13+K27</f>
        <v>33266.834000000003</v>
      </c>
      <c r="L12" s="48">
        <f>L13+L25+L27</f>
        <v>5191.8289999999997</v>
      </c>
      <c r="M12" s="48">
        <f>M13+M25+M27</f>
        <v>591.81200000000001</v>
      </c>
    </row>
    <row r="13" spans="1:13" ht="47.25" customHeight="1" x14ac:dyDescent="0.25">
      <c r="A13" s="79">
        <v>1</v>
      </c>
      <c r="B13" s="78" t="s">
        <v>87</v>
      </c>
      <c r="C13" s="79" t="s">
        <v>52</v>
      </c>
      <c r="D13" s="80" t="s">
        <v>53</v>
      </c>
      <c r="E13" s="80" t="s">
        <v>53</v>
      </c>
      <c r="F13" s="80" t="s">
        <v>53</v>
      </c>
      <c r="G13" s="80" t="s">
        <v>53</v>
      </c>
      <c r="H13" s="70">
        <f>H14+H16+H18+H19+H20+H21+H22+H17</f>
        <v>30497.264000000003</v>
      </c>
      <c r="I13" s="48">
        <f>I14+I16+I18+I19+I20+I21+I22+I17+I23</f>
        <v>33644.800000000003</v>
      </c>
      <c r="J13" s="48">
        <f>J14+J16+J18+J19+J20+J2+J25+J265+J22+J17+J23+J26+J21</f>
        <v>40034.787999999993</v>
      </c>
      <c r="K13" s="48">
        <f>K14+K15+K16+K18+K19+K20+K2+K22+K17+K23+K26+K21+K24+K25</f>
        <v>31976.884000000002</v>
      </c>
      <c r="L13" s="48">
        <f>L14+L15+L16+L18+L19+L20+L22+L17+L26+L21</f>
        <v>4291.8289999999997</v>
      </c>
      <c r="M13" s="48">
        <f>M14+M15+M16+M18+M19+M20+M22+M17+M26+M21</f>
        <v>391.81200000000001</v>
      </c>
    </row>
    <row r="14" spans="1:13" ht="18.75" customHeight="1" x14ac:dyDescent="0.25">
      <c r="A14" s="93" t="s">
        <v>4</v>
      </c>
      <c r="B14" s="95" t="s">
        <v>5</v>
      </c>
      <c r="C14" s="42"/>
      <c r="D14" s="6">
        <v>956</v>
      </c>
      <c r="E14" s="7" t="s">
        <v>54</v>
      </c>
      <c r="F14" s="7" t="s">
        <v>55</v>
      </c>
      <c r="G14" s="50">
        <v>240</v>
      </c>
      <c r="H14" s="51">
        <f>500+5600-25-1696.06+150.567+200</f>
        <v>4729.5070000000005</v>
      </c>
      <c r="I14" s="22">
        <f>2139.124+4140-750+200+0.818</f>
        <v>5729.942</v>
      </c>
      <c r="J14" s="22">
        <v>2780.4969999999998</v>
      </c>
      <c r="K14" s="22">
        <f>459.292-178.688+6200-5300</f>
        <v>1180.6040000000003</v>
      </c>
      <c r="L14" s="69">
        <v>500</v>
      </c>
      <c r="M14" s="69">
        <v>100</v>
      </c>
    </row>
    <row r="15" spans="1:13" ht="20.25" customHeight="1" x14ac:dyDescent="0.25">
      <c r="A15" s="94"/>
      <c r="B15" s="96"/>
      <c r="C15" s="83"/>
      <c r="D15" s="6">
        <v>956</v>
      </c>
      <c r="E15" s="7" t="s">
        <v>54</v>
      </c>
      <c r="F15" s="7" t="s">
        <v>55</v>
      </c>
      <c r="G15" s="50">
        <v>410</v>
      </c>
      <c r="H15" s="51">
        <v>0</v>
      </c>
      <c r="I15" s="22">
        <v>0</v>
      </c>
      <c r="J15" s="22">
        <v>0</v>
      </c>
      <c r="K15" s="22">
        <f>178.688+300</f>
        <v>478.68799999999999</v>
      </c>
      <c r="L15" s="69">
        <v>0</v>
      </c>
      <c r="M15" s="69">
        <v>0</v>
      </c>
    </row>
    <row r="16" spans="1:13" ht="67.5" customHeight="1" x14ac:dyDescent="0.25">
      <c r="A16" s="39" t="s">
        <v>6</v>
      </c>
      <c r="B16" s="42" t="s">
        <v>7</v>
      </c>
      <c r="C16" s="42"/>
      <c r="D16" s="6">
        <v>956</v>
      </c>
      <c r="E16" s="7" t="s">
        <v>54</v>
      </c>
      <c r="F16" s="7" t="s">
        <v>56</v>
      </c>
      <c r="G16" s="6">
        <v>410</v>
      </c>
      <c r="H16" s="51">
        <v>0</v>
      </c>
      <c r="I16" s="52">
        <v>0</v>
      </c>
      <c r="J16" s="52">
        <v>0</v>
      </c>
      <c r="K16" s="52">
        <f>200-200</f>
        <v>0</v>
      </c>
      <c r="L16" s="63">
        <v>0</v>
      </c>
      <c r="M16" s="63">
        <v>0</v>
      </c>
    </row>
    <row r="17" spans="1:13" ht="64.900000000000006" customHeight="1" x14ac:dyDescent="0.25">
      <c r="A17" s="53" t="s">
        <v>35</v>
      </c>
      <c r="B17" s="42" t="s">
        <v>7</v>
      </c>
      <c r="C17" s="42"/>
      <c r="D17" s="6">
        <v>956</v>
      </c>
      <c r="E17" s="7" t="s">
        <v>54</v>
      </c>
      <c r="F17" s="7" t="s">
        <v>55</v>
      </c>
      <c r="G17" s="6">
        <v>410</v>
      </c>
      <c r="H17" s="51">
        <f>3410+500</f>
        <v>3910</v>
      </c>
      <c r="I17" s="52">
        <v>1023.876</v>
      </c>
      <c r="J17" s="52">
        <f>595.628+482.32+300</f>
        <v>1377.9480000000001</v>
      </c>
      <c r="K17" s="52">
        <v>0</v>
      </c>
      <c r="L17" s="63">
        <v>0</v>
      </c>
      <c r="M17" s="63">
        <v>0</v>
      </c>
    </row>
    <row r="18" spans="1:13" ht="34.15" customHeight="1" x14ac:dyDescent="0.25">
      <c r="A18" s="39" t="s">
        <v>8</v>
      </c>
      <c r="B18" s="42" t="s">
        <v>9</v>
      </c>
      <c r="C18" s="42"/>
      <c r="D18" s="6">
        <v>956</v>
      </c>
      <c r="E18" s="7" t="s">
        <v>54</v>
      </c>
      <c r="F18" s="7" t="s">
        <v>57</v>
      </c>
      <c r="G18" s="6">
        <v>240</v>
      </c>
      <c r="H18" s="51">
        <v>0</v>
      </c>
      <c r="I18" s="22">
        <v>0</v>
      </c>
      <c r="J18" s="22">
        <v>0</v>
      </c>
      <c r="K18" s="22">
        <f>151.444-151.444</f>
        <v>0</v>
      </c>
      <c r="L18" s="69">
        <v>0</v>
      </c>
      <c r="M18" s="69">
        <v>0</v>
      </c>
    </row>
    <row r="19" spans="1:13" ht="36.6" customHeight="1" x14ac:dyDescent="0.25">
      <c r="A19" s="39" t="s">
        <v>10</v>
      </c>
      <c r="B19" s="42" t="s">
        <v>11</v>
      </c>
      <c r="C19" s="42"/>
      <c r="D19" s="6">
        <v>956</v>
      </c>
      <c r="E19" s="7" t="s">
        <v>54</v>
      </c>
      <c r="F19" s="7" t="s">
        <v>58</v>
      </c>
      <c r="G19" s="6">
        <v>810</v>
      </c>
      <c r="H19" s="51">
        <f>500+890.009+520+2900</f>
        <v>4810.009</v>
      </c>
      <c r="I19" s="52">
        <f>500+600</f>
        <v>1100</v>
      </c>
      <c r="J19" s="52">
        <v>4000</v>
      </c>
      <c r="K19" s="52">
        <v>4400</v>
      </c>
      <c r="L19" s="63">
        <v>3500</v>
      </c>
      <c r="M19" s="63">
        <v>0</v>
      </c>
    </row>
    <row r="20" spans="1:13" ht="75.75" customHeight="1" x14ac:dyDescent="0.25">
      <c r="A20" s="39" t="s">
        <v>12</v>
      </c>
      <c r="B20" s="42" t="s">
        <v>13</v>
      </c>
      <c r="C20" s="42"/>
      <c r="D20" s="6">
        <v>956</v>
      </c>
      <c r="E20" s="7" t="s">
        <v>54</v>
      </c>
      <c r="F20" s="7" t="s">
        <v>59</v>
      </c>
      <c r="G20" s="6">
        <v>810</v>
      </c>
      <c r="H20" s="51">
        <f>600+1012.487+9144.5-3410+1696.06+1215.598+1600</f>
        <v>11858.645</v>
      </c>
      <c r="I20" s="52">
        <f>500+10500+2650</f>
        <v>13650</v>
      </c>
      <c r="J20" s="52">
        <f>10778+5000+3996.083+377.176+1500</f>
        <v>21651.258999999998</v>
      </c>
      <c r="K20" s="52">
        <v>15439</v>
      </c>
      <c r="L20" s="63">
        <v>0</v>
      </c>
      <c r="M20" s="63">
        <v>0</v>
      </c>
    </row>
    <row r="21" spans="1:13" ht="25.5" x14ac:dyDescent="0.25">
      <c r="A21" s="39" t="s">
        <v>14</v>
      </c>
      <c r="B21" s="42" t="s">
        <v>15</v>
      </c>
      <c r="C21" s="42"/>
      <c r="D21" s="6">
        <v>956</v>
      </c>
      <c r="E21" s="7" t="s">
        <v>60</v>
      </c>
      <c r="F21" s="7" t="s">
        <v>61</v>
      </c>
      <c r="G21" s="6">
        <v>810</v>
      </c>
      <c r="H21" s="51">
        <f>130.208-68.592</f>
        <v>61.616</v>
      </c>
      <c r="I21" s="52">
        <v>150</v>
      </c>
      <c r="J21" s="52">
        <f>300-74.916</f>
        <v>225.084</v>
      </c>
      <c r="K21" s="52">
        <v>300</v>
      </c>
      <c r="L21" s="63">
        <v>291.82900000000001</v>
      </c>
      <c r="M21" s="63">
        <v>291.81200000000001</v>
      </c>
    </row>
    <row r="22" spans="1:13" ht="25.5" x14ac:dyDescent="0.25">
      <c r="A22" s="39" t="s">
        <v>16</v>
      </c>
      <c r="B22" s="42" t="s">
        <v>62</v>
      </c>
      <c r="C22" s="42"/>
      <c r="D22" s="6">
        <v>956</v>
      </c>
      <c r="E22" s="7" t="s">
        <v>54</v>
      </c>
      <c r="F22" s="7" t="s">
        <v>55</v>
      </c>
      <c r="G22" s="6">
        <v>810</v>
      </c>
      <c r="H22" s="51">
        <v>5127.4870000000001</v>
      </c>
      <c r="I22" s="52">
        <v>11931</v>
      </c>
      <c r="J22" s="52">
        <v>10000</v>
      </c>
      <c r="K22" s="52">
        <v>10000</v>
      </c>
      <c r="L22" s="63">
        <v>0</v>
      </c>
      <c r="M22" s="63">
        <v>0</v>
      </c>
    </row>
    <row r="23" spans="1:13" ht="29.25" customHeight="1" x14ac:dyDescent="0.25">
      <c r="A23" s="39" t="s">
        <v>36</v>
      </c>
      <c r="B23" s="42" t="s">
        <v>83</v>
      </c>
      <c r="C23" s="42"/>
      <c r="D23" s="6">
        <v>956</v>
      </c>
      <c r="E23" s="7" t="s">
        <v>54</v>
      </c>
      <c r="F23" s="7" t="s">
        <v>63</v>
      </c>
      <c r="G23" s="6">
        <v>240</v>
      </c>
      <c r="H23" s="51">
        <v>0</v>
      </c>
      <c r="I23" s="52">
        <v>59.981999999999999</v>
      </c>
      <c r="J23" s="52">
        <v>0</v>
      </c>
      <c r="K23" s="52">
        <v>30.303000000000001</v>
      </c>
      <c r="L23" s="63">
        <v>0</v>
      </c>
      <c r="M23" s="63">
        <v>0</v>
      </c>
    </row>
    <row r="24" spans="1:13" s="81" customFormat="1" ht="27" customHeight="1" x14ac:dyDescent="0.25">
      <c r="A24" s="84" t="s">
        <v>73</v>
      </c>
      <c r="B24" s="86" t="s">
        <v>64</v>
      </c>
      <c r="C24" s="85" t="s">
        <v>52</v>
      </c>
      <c r="D24" s="6" t="s">
        <v>53</v>
      </c>
      <c r="E24" s="6" t="s">
        <v>53</v>
      </c>
      <c r="F24" s="6" t="s">
        <v>53</v>
      </c>
      <c r="G24" s="6" t="s">
        <v>53</v>
      </c>
      <c r="H24" s="51">
        <v>0</v>
      </c>
      <c r="I24" s="52">
        <v>0</v>
      </c>
      <c r="J24" s="52">
        <v>0</v>
      </c>
      <c r="K24" s="52">
        <v>0</v>
      </c>
      <c r="L24" s="63">
        <v>0</v>
      </c>
      <c r="M24" s="63">
        <v>0</v>
      </c>
    </row>
    <row r="25" spans="1:13" s="81" customFormat="1" ht="136.5" customHeight="1" x14ac:dyDescent="0.25">
      <c r="A25" s="66" t="s">
        <v>79</v>
      </c>
      <c r="B25" s="68" t="s">
        <v>80</v>
      </c>
      <c r="C25" s="67" t="s">
        <v>52</v>
      </c>
      <c r="D25" s="6" t="s">
        <v>81</v>
      </c>
      <c r="E25" s="6" t="s">
        <v>54</v>
      </c>
      <c r="F25" s="6" t="s">
        <v>84</v>
      </c>
      <c r="G25" s="6" t="s">
        <v>82</v>
      </c>
      <c r="H25" s="51">
        <v>0</v>
      </c>
      <c r="I25" s="52">
        <v>0</v>
      </c>
      <c r="J25" s="52">
        <v>0</v>
      </c>
      <c r="K25" s="52">
        <v>148.28899999999999</v>
      </c>
      <c r="L25" s="63">
        <v>0</v>
      </c>
      <c r="M25" s="63">
        <v>0</v>
      </c>
    </row>
    <row r="26" spans="1:13" ht="51" hidden="1" x14ac:dyDescent="0.25">
      <c r="A26" s="39" t="s">
        <v>18</v>
      </c>
      <c r="B26" s="42" t="s">
        <v>65</v>
      </c>
      <c r="C26" s="42"/>
      <c r="D26" s="6">
        <v>956</v>
      </c>
      <c r="E26" s="7" t="s">
        <v>54</v>
      </c>
      <c r="F26" s="55" t="s">
        <v>66</v>
      </c>
      <c r="G26" s="6">
        <v>410</v>
      </c>
      <c r="H26" s="51">
        <v>0</v>
      </c>
      <c r="I26" s="52">
        <v>0</v>
      </c>
      <c r="J26" s="52">
        <v>0</v>
      </c>
      <c r="K26" s="58">
        <v>0</v>
      </c>
      <c r="L26" s="64">
        <v>0</v>
      </c>
      <c r="M26" s="61">
        <v>0</v>
      </c>
    </row>
    <row r="27" spans="1:13" ht="20.25" customHeight="1" x14ac:dyDescent="0.25">
      <c r="A27" s="54" t="s">
        <v>30</v>
      </c>
      <c r="B27" s="41" t="s">
        <v>17</v>
      </c>
      <c r="C27" s="5" t="s">
        <v>52</v>
      </c>
      <c r="D27" s="47" t="s">
        <v>53</v>
      </c>
      <c r="E27" s="47" t="s">
        <v>53</v>
      </c>
      <c r="F27" s="47" t="s">
        <v>53</v>
      </c>
      <c r="G27" s="47" t="s">
        <v>53</v>
      </c>
      <c r="H27" s="49">
        <f t="shared" ref="H27:M27" si="0">H28+H30+H32+H29</f>
        <v>2670.0250000000001</v>
      </c>
      <c r="I27" s="49">
        <f t="shared" si="0"/>
        <v>350</v>
      </c>
      <c r="J27" s="48">
        <f t="shared" si="0"/>
        <v>2379.4</v>
      </c>
      <c r="K27" s="48">
        <f>K28+K29+K33</f>
        <v>1289.95</v>
      </c>
      <c r="L27" s="48">
        <f t="shared" si="0"/>
        <v>900</v>
      </c>
      <c r="M27" s="48">
        <f t="shared" si="0"/>
        <v>200</v>
      </c>
    </row>
    <row r="28" spans="1:13" x14ac:dyDescent="0.25">
      <c r="A28" s="39" t="s">
        <v>18</v>
      </c>
      <c r="B28" s="42" t="s">
        <v>19</v>
      </c>
      <c r="C28" s="41"/>
      <c r="D28" s="6">
        <v>956</v>
      </c>
      <c r="E28" s="7" t="s">
        <v>67</v>
      </c>
      <c r="F28" s="7" t="s">
        <v>68</v>
      </c>
      <c r="G28" s="6">
        <v>240</v>
      </c>
      <c r="H28" s="51">
        <v>231</v>
      </c>
      <c r="I28" s="52">
        <v>350</v>
      </c>
      <c r="J28" s="52">
        <f>500-200</f>
        <v>300</v>
      </c>
      <c r="K28" s="52">
        <v>500</v>
      </c>
      <c r="L28" s="63">
        <v>500</v>
      </c>
      <c r="M28" s="63">
        <v>200</v>
      </c>
    </row>
    <row r="29" spans="1:13" ht="25.5" x14ac:dyDescent="0.25">
      <c r="A29" s="39" t="s">
        <v>75</v>
      </c>
      <c r="B29" s="42" t="s">
        <v>34</v>
      </c>
      <c r="C29" s="41"/>
      <c r="D29" s="89" t="s">
        <v>53</v>
      </c>
      <c r="E29" s="56" t="s">
        <v>53</v>
      </c>
      <c r="F29" s="56" t="s">
        <v>53</v>
      </c>
      <c r="G29" s="56" t="s">
        <v>53</v>
      </c>
      <c r="H29" s="90">
        <f>2500-60.975</f>
        <v>2439.0250000000001</v>
      </c>
      <c r="I29" s="91">
        <v>0</v>
      </c>
      <c r="J29" s="91">
        <f>2179.4-100</f>
        <v>2079.4</v>
      </c>
      <c r="K29" s="52">
        <v>789.95</v>
      </c>
      <c r="L29" s="92">
        <v>400</v>
      </c>
      <c r="M29" s="92">
        <v>0</v>
      </c>
    </row>
    <row r="30" spans="1:13" ht="25.5" hidden="1" x14ac:dyDescent="0.25">
      <c r="A30" s="39" t="s">
        <v>39</v>
      </c>
      <c r="B30" s="42" t="s">
        <v>34</v>
      </c>
      <c r="C30" s="41"/>
      <c r="D30" s="6">
        <v>956</v>
      </c>
      <c r="E30" s="56" t="s">
        <v>67</v>
      </c>
      <c r="F30" s="56" t="s">
        <v>71</v>
      </c>
      <c r="G30" s="56" t="s">
        <v>70</v>
      </c>
      <c r="H30" s="51">
        <v>0</v>
      </c>
      <c r="I30" s="52">
        <v>0</v>
      </c>
      <c r="J30" s="52">
        <v>0</v>
      </c>
      <c r="K30" s="52">
        <v>0</v>
      </c>
      <c r="L30" s="63">
        <v>0</v>
      </c>
      <c r="M30" s="63">
        <v>0</v>
      </c>
    </row>
    <row r="31" spans="1:13" ht="25.5" x14ac:dyDescent="0.25">
      <c r="A31" s="87" t="s">
        <v>76</v>
      </c>
      <c r="B31" s="88" t="s">
        <v>34</v>
      </c>
      <c r="C31" s="89"/>
      <c r="D31" s="89">
        <v>956</v>
      </c>
      <c r="E31" s="56" t="s">
        <v>67</v>
      </c>
      <c r="F31" s="56" t="s">
        <v>69</v>
      </c>
      <c r="G31" s="56" t="s">
        <v>70</v>
      </c>
      <c r="H31" s="90">
        <f>2500-60.975</f>
        <v>2439.0250000000001</v>
      </c>
      <c r="I31" s="91">
        <v>0</v>
      </c>
      <c r="J31" s="91">
        <f>2179.4-100</f>
        <v>2079.4</v>
      </c>
      <c r="K31" s="91">
        <v>0</v>
      </c>
      <c r="L31" s="92">
        <v>400</v>
      </c>
      <c r="M31" s="92">
        <v>0</v>
      </c>
    </row>
    <row r="32" spans="1:13" ht="25.5" x14ac:dyDescent="0.25">
      <c r="A32" s="39" t="s">
        <v>77</v>
      </c>
      <c r="B32" s="42" t="s">
        <v>34</v>
      </c>
      <c r="C32" s="41"/>
      <c r="D32" s="6">
        <v>956</v>
      </c>
      <c r="E32" s="56" t="s">
        <v>67</v>
      </c>
      <c r="F32" s="56" t="s">
        <v>86</v>
      </c>
      <c r="G32" s="56" t="s">
        <v>70</v>
      </c>
      <c r="H32" s="51">
        <v>0</v>
      </c>
      <c r="I32" s="52">
        <v>0</v>
      </c>
      <c r="J32" s="52">
        <v>0</v>
      </c>
      <c r="K32" s="52">
        <v>789.95</v>
      </c>
      <c r="L32" s="63">
        <v>0</v>
      </c>
      <c r="M32" s="63">
        <v>0</v>
      </c>
    </row>
    <row r="33" spans="1:13" ht="25.5" x14ac:dyDescent="0.25">
      <c r="A33" s="39" t="s">
        <v>78</v>
      </c>
      <c r="B33" s="42" t="s">
        <v>72</v>
      </c>
      <c r="C33" s="41"/>
      <c r="D33" s="6">
        <v>956</v>
      </c>
      <c r="E33" s="56" t="s">
        <v>67</v>
      </c>
      <c r="F33" s="56" t="s">
        <v>69</v>
      </c>
      <c r="G33" s="56" t="s">
        <v>70</v>
      </c>
      <c r="H33" s="51">
        <v>20</v>
      </c>
      <c r="I33" s="52">
        <v>0</v>
      </c>
      <c r="J33" s="52">
        <v>0</v>
      </c>
      <c r="K33" s="52">
        <v>0</v>
      </c>
      <c r="L33" s="63">
        <v>0</v>
      </c>
      <c r="M33" s="63">
        <v>0</v>
      </c>
    </row>
  </sheetData>
  <mergeCells count="10">
    <mergeCell ref="A14:A15"/>
    <mergeCell ref="B14:B15"/>
    <mergeCell ref="H1:M3"/>
    <mergeCell ref="H5:M5"/>
    <mergeCell ref="A6:L6"/>
    <mergeCell ref="A7:M7"/>
    <mergeCell ref="A9:A10"/>
    <mergeCell ref="B9:B10"/>
    <mergeCell ref="C9:C10"/>
    <mergeCell ref="H9:M9"/>
  </mergeCells>
  <pageMargins left="0.25" right="0.25" top="0.75" bottom="0.75" header="0.3" footer="0.3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Normal="100" zoomScaleSheetLayoutView="100" workbookViewId="0">
      <selection activeCell="E1" sqref="E1:I2"/>
    </sheetView>
  </sheetViews>
  <sheetFormatPr defaultColWidth="8.85546875" defaultRowHeight="15" x14ac:dyDescent="0.25"/>
  <cols>
    <col min="1" max="1" width="6" style="1" customWidth="1"/>
    <col min="2" max="2" width="33.85546875" style="1" customWidth="1"/>
    <col min="3" max="3" width="34" style="1" customWidth="1"/>
    <col min="4" max="4" width="16.28515625" style="17" customWidth="1"/>
    <col min="5" max="5" width="12.140625" style="27" customWidth="1"/>
    <col min="6" max="6" width="11.140625" style="27" customWidth="1"/>
    <col min="7" max="7" width="11" style="59" customWidth="1"/>
    <col min="8" max="8" width="11" style="1" customWidth="1"/>
    <col min="9" max="9" width="9.85546875" style="1" bestFit="1" customWidth="1"/>
    <col min="10" max="16384" width="8.85546875" style="1"/>
  </cols>
  <sheetData>
    <row r="1" spans="1:9" ht="14.25" customHeight="1" x14ac:dyDescent="0.25">
      <c r="A1" s="3"/>
      <c r="B1" s="3"/>
      <c r="C1" s="3"/>
      <c r="E1" s="116" t="s">
        <v>89</v>
      </c>
      <c r="F1" s="116"/>
      <c r="G1" s="116"/>
      <c r="H1" s="116"/>
      <c r="I1" s="116"/>
    </row>
    <row r="2" spans="1:9" ht="59.25" customHeight="1" x14ac:dyDescent="0.25">
      <c r="A2" s="3"/>
      <c r="B2" s="3"/>
      <c r="C2" s="3"/>
      <c r="D2" s="37"/>
      <c r="E2" s="116"/>
      <c r="F2" s="116"/>
      <c r="G2" s="116"/>
      <c r="H2" s="116"/>
      <c r="I2" s="116"/>
    </row>
    <row r="3" spans="1:9" ht="68.25" customHeight="1" x14ac:dyDescent="0.25">
      <c r="A3" s="4"/>
      <c r="B3" s="4"/>
      <c r="C3" s="4"/>
      <c r="E3" s="117" t="s">
        <v>41</v>
      </c>
      <c r="F3" s="117"/>
      <c r="G3" s="117"/>
      <c r="H3" s="117"/>
      <c r="I3" s="117"/>
    </row>
    <row r="4" spans="1:9" ht="18.75" x14ac:dyDescent="0.25">
      <c r="A4" s="118" t="s">
        <v>0</v>
      </c>
      <c r="B4" s="118"/>
      <c r="C4" s="118"/>
      <c r="D4" s="118"/>
      <c r="E4" s="118"/>
      <c r="F4" s="118"/>
      <c r="G4" s="118"/>
      <c r="H4" s="118"/>
    </row>
    <row r="5" spans="1:9" ht="75" customHeight="1" x14ac:dyDescent="0.25">
      <c r="A5" s="121" t="s">
        <v>40</v>
      </c>
      <c r="B5" s="121"/>
      <c r="C5" s="121"/>
      <c r="D5" s="121"/>
      <c r="E5" s="121"/>
      <c r="F5" s="121"/>
      <c r="G5" s="121"/>
      <c r="H5" s="121"/>
      <c r="I5" s="121"/>
    </row>
    <row r="6" spans="1:9" x14ac:dyDescent="0.25">
      <c r="A6" s="119" t="s">
        <v>1</v>
      </c>
      <c r="B6" s="120" t="s">
        <v>2</v>
      </c>
      <c r="C6" s="120" t="s">
        <v>3</v>
      </c>
      <c r="D6" s="122" t="s">
        <v>20</v>
      </c>
      <c r="E6" s="123"/>
      <c r="F6" s="123"/>
      <c r="G6" s="123"/>
      <c r="H6" s="123"/>
      <c r="I6" s="124"/>
    </row>
    <row r="7" spans="1:9" x14ac:dyDescent="0.25">
      <c r="A7" s="119"/>
      <c r="B7" s="120"/>
      <c r="C7" s="120"/>
      <c r="D7" s="122" t="s">
        <v>21</v>
      </c>
      <c r="E7" s="123"/>
      <c r="F7" s="123"/>
      <c r="G7" s="123"/>
      <c r="H7" s="123"/>
      <c r="I7" s="124"/>
    </row>
    <row r="8" spans="1:9" x14ac:dyDescent="0.25">
      <c r="A8" s="119"/>
      <c r="B8" s="120"/>
      <c r="C8" s="120"/>
      <c r="D8" s="12">
        <v>2020</v>
      </c>
      <c r="E8" s="24">
        <v>2021</v>
      </c>
      <c r="F8" s="24">
        <v>2022</v>
      </c>
      <c r="G8" s="24">
        <v>2023</v>
      </c>
      <c r="H8" s="28">
        <v>2024</v>
      </c>
      <c r="I8" s="36">
        <v>2025</v>
      </c>
    </row>
    <row r="9" spans="1:9" x14ac:dyDescent="0.25">
      <c r="A9" s="7">
        <v>1</v>
      </c>
      <c r="B9" s="6">
        <v>2</v>
      </c>
      <c r="C9" s="6">
        <v>3</v>
      </c>
      <c r="D9" s="13">
        <v>4</v>
      </c>
      <c r="E9" s="25">
        <v>5</v>
      </c>
      <c r="F9" s="25">
        <v>6</v>
      </c>
      <c r="G9" s="25">
        <v>7</v>
      </c>
      <c r="H9" s="25">
        <v>8</v>
      </c>
      <c r="I9" s="11">
        <v>9</v>
      </c>
    </row>
    <row r="10" spans="1:9" x14ac:dyDescent="0.25">
      <c r="A10" s="106"/>
      <c r="B10" s="107" t="s">
        <v>42</v>
      </c>
      <c r="C10" s="5" t="s">
        <v>22</v>
      </c>
      <c r="D10" s="14">
        <f>D15+D73+D88</f>
        <v>71928.616539999988</v>
      </c>
      <c r="E10" s="23">
        <v>160239.304</v>
      </c>
      <c r="F10" s="23">
        <f>F11+F12+F13</f>
        <v>77181.267000000007</v>
      </c>
      <c r="G10" s="23">
        <f>G11+G12+G13+G14</f>
        <v>45668.288</v>
      </c>
      <c r="H10" s="8">
        <f t="shared" ref="H10:I13" si="0">H15+H73+H88</f>
        <v>5191.8289999999997</v>
      </c>
      <c r="I10" s="8">
        <f t="shared" si="0"/>
        <v>591.81200000000001</v>
      </c>
    </row>
    <row r="11" spans="1:9" x14ac:dyDescent="0.25">
      <c r="A11" s="106"/>
      <c r="B11" s="108"/>
      <c r="C11" s="28" t="s">
        <v>23</v>
      </c>
      <c r="D11" s="15">
        <v>0</v>
      </c>
      <c r="E11" s="22">
        <f>E16+E74+E89</f>
        <v>0</v>
      </c>
      <c r="F11" s="22">
        <f>F16+F74+F89</f>
        <v>0</v>
      </c>
      <c r="G11" s="22">
        <f>G16+G74+G89</f>
        <v>6264.3789999999999</v>
      </c>
      <c r="H11" s="10">
        <f t="shared" si="0"/>
        <v>0</v>
      </c>
      <c r="I11" s="10">
        <f t="shared" si="0"/>
        <v>0</v>
      </c>
    </row>
    <row r="12" spans="1:9" x14ac:dyDescent="0.25">
      <c r="A12" s="106"/>
      <c r="B12" s="108"/>
      <c r="C12" s="28" t="s">
        <v>24</v>
      </c>
      <c r="D12" s="15">
        <f t="shared" ref="D12:F13" si="1">D17+D75+D90</f>
        <v>39034.592539999998</v>
      </c>
      <c r="E12" s="22">
        <f t="shared" si="1"/>
        <v>126244.50599999999</v>
      </c>
      <c r="F12" s="22">
        <f t="shared" si="1"/>
        <v>32687.679</v>
      </c>
      <c r="G12" s="22">
        <f>G17+G90</f>
        <v>5887.6639999999998</v>
      </c>
      <c r="H12" s="10">
        <f t="shared" si="0"/>
        <v>0</v>
      </c>
      <c r="I12" s="10">
        <f t="shared" si="0"/>
        <v>0</v>
      </c>
    </row>
    <row r="13" spans="1:9" x14ac:dyDescent="0.25">
      <c r="A13" s="106"/>
      <c r="B13" s="108"/>
      <c r="C13" s="28" t="s">
        <v>25</v>
      </c>
      <c r="D13" s="15">
        <f t="shared" si="1"/>
        <v>33167.289000000004</v>
      </c>
      <c r="E13" s="22">
        <f t="shared" si="1"/>
        <v>33994.800000000003</v>
      </c>
      <c r="F13" s="22">
        <f t="shared" si="1"/>
        <v>44493.588000000003</v>
      </c>
      <c r="G13" s="22">
        <f>G18+G91</f>
        <v>33266.834000000003</v>
      </c>
      <c r="H13" s="10">
        <f t="shared" si="0"/>
        <v>5191.8289999999997</v>
      </c>
      <c r="I13" s="10">
        <f t="shared" si="0"/>
        <v>591.81200000000001</v>
      </c>
    </row>
    <row r="14" spans="1:9" ht="12" customHeight="1" x14ac:dyDescent="0.25">
      <c r="A14" s="106"/>
      <c r="B14" s="109"/>
      <c r="C14" s="28" t="s">
        <v>26</v>
      </c>
      <c r="D14" s="15">
        <f>D19+D77+D92</f>
        <v>0</v>
      </c>
      <c r="E14" s="22">
        <v>0</v>
      </c>
      <c r="F14" s="22">
        <f>F19+F77+F92</f>
        <v>0</v>
      </c>
      <c r="G14" s="22">
        <f>G19+G92</f>
        <v>249.411</v>
      </c>
      <c r="H14" s="10">
        <f>H19+H77+H92</f>
        <v>0</v>
      </c>
      <c r="I14" s="10">
        <v>0</v>
      </c>
    </row>
    <row r="15" spans="1:9" ht="12" customHeight="1" x14ac:dyDescent="0.25">
      <c r="A15" s="110" t="s">
        <v>31</v>
      </c>
      <c r="B15" s="113" t="s">
        <v>32</v>
      </c>
      <c r="C15" s="19" t="s">
        <v>22</v>
      </c>
      <c r="D15" s="14">
        <f>D20+D30+D43+D48+D53+D63+D58+D36</f>
        <v>36597.264999999999</v>
      </c>
      <c r="E15" s="23">
        <v>41929.019999999997</v>
      </c>
      <c r="F15" s="23">
        <f>F16+F17+F18+F19</f>
        <v>47312.487000000001</v>
      </c>
      <c r="G15" s="23">
        <f>G16+G17+G18+G19</f>
        <v>42526.777999999998</v>
      </c>
      <c r="H15" s="18">
        <f>H20+H30+H43+H48+H53+H63+H58</f>
        <v>4291.8289999999997</v>
      </c>
      <c r="I15" s="18">
        <f>I20+I30+I43+I48+I53+I63+I58</f>
        <v>391.81200000000001</v>
      </c>
    </row>
    <row r="16" spans="1:9" ht="13.5" customHeight="1" x14ac:dyDescent="0.25">
      <c r="A16" s="111"/>
      <c r="B16" s="114"/>
      <c r="C16" s="20" t="s">
        <v>23</v>
      </c>
      <c r="D16" s="15">
        <f>D21+D31+D44+D49+D54+D64</f>
        <v>0</v>
      </c>
      <c r="E16" s="22">
        <f>E21+E31+E44+E49+E54+E64</f>
        <v>0</v>
      </c>
      <c r="F16" s="22">
        <f>F21+F31+F44+F49+F54+F64</f>
        <v>0</v>
      </c>
      <c r="G16" s="22">
        <v>4452.3</v>
      </c>
      <c r="H16" s="16">
        <f>H21+H31+H44+H49+H54+H64</f>
        <v>0</v>
      </c>
      <c r="I16" s="16">
        <f>I21+I31+I44+I49+I54+I64</f>
        <v>0</v>
      </c>
    </row>
    <row r="17" spans="1:9" ht="15" customHeight="1" x14ac:dyDescent="0.25">
      <c r="A17" s="111"/>
      <c r="B17" s="114"/>
      <c r="C17" s="20" t="s">
        <v>27</v>
      </c>
      <c r="D17" s="15">
        <f>D60</f>
        <v>6100.0009999999993</v>
      </c>
      <c r="E17" s="22">
        <f>E22+E32+E38+E45+E50+E55+E60+E65+E70</f>
        <v>8284.2200000000012</v>
      </c>
      <c r="F17" s="22">
        <f>F22+F32+F38+F45+F50+F55+F60+F65+F70</f>
        <v>7277.6989999999996</v>
      </c>
      <c r="G17" s="22">
        <f>G22+G32+G37+G45+G50+G55+G60+G65+G70+G75+G85</f>
        <v>5850.683</v>
      </c>
      <c r="H17" s="16">
        <f>H60</f>
        <v>0</v>
      </c>
      <c r="I17" s="16">
        <f>I60</f>
        <v>0</v>
      </c>
    </row>
    <row r="18" spans="1:9" ht="13.5" customHeight="1" x14ac:dyDescent="0.25">
      <c r="A18" s="111"/>
      <c r="B18" s="114"/>
      <c r="C18" s="20" t="s">
        <v>25</v>
      </c>
      <c r="D18" s="15">
        <f>D23+D33+D46+D51+D56+D66+D61+D39</f>
        <v>30497.264000000003</v>
      </c>
      <c r="E18" s="22">
        <v>33644.800000000003</v>
      </c>
      <c r="F18" s="22">
        <f>F23+F33+F39+F46+F51+F56+F61+F66+F71</f>
        <v>40034.788</v>
      </c>
      <c r="G18" s="22">
        <f>G23+G25+G33+G46+G51+G56+G66+G61+G39+G71+G86</f>
        <v>31976.884000000002</v>
      </c>
      <c r="H18" s="16">
        <f>H23+H33+H46+H51+H56+H66+H61+H39</f>
        <v>4291.8289999999997</v>
      </c>
      <c r="I18" s="16">
        <f>I23+I33+I46+I51+I56+I66+I61+I39</f>
        <v>391.81200000000001</v>
      </c>
    </row>
    <row r="19" spans="1:9" ht="13.5" customHeight="1" x14ac:dyDescent="0.25">
      <c r="A19" s="112"/>
      <c r="B19" s="115"/>
      <c r="C19" s="20" t="s">
        <v>26</v>
      </c>
      <c r="D19" s="15">
        <f>D24+D34+D47+D52+D57+D67</f>
        <v>0</v>
      </c>
      <c r="E19" s="22">
        <f>E24+E34+E47+E52+E57+E67</f>
        <v>0</v>
      </c>
      <c r="F19" s="22">
        <f>F24+F34+F47+F52+F57+F67</f>
        <v>0</v>
      </c>
      <c r="G19" s="22">
        <f>G24+G34+G47+G52+G57+G67+G87+G62+G72+G77</f>
        <v>246.911</v>
      </c>
      <c r="H19" s="16">
        <f>H24+H34+H47+H52+H57+H67</f>
        <v>0</v>
      </c>
      <c r="I19" s="16">
        <f>I24+I34+I47+I52+I57+I67</f>
        <v>0</v>
      </c>
    </row>
    <row r="20" spans="1:9" ht="11.25" customHeight="1" x14ac:dyDescent="0.25">
      <c r="A20" s="125" t="s">
        <v>4</v>
      </c>
      <c r="B20" s="130" t="s">
        <v>5</v>
      </c>
      <c r="C20" s="5" t="s">
        <v>22</v>
      </c>
      <c r="D20" s="14">
        <f>D21+D22+D23+D24</f>
        <v>4729.5069999999996</v>
      </c>
      <c r="E20" s="23">
        <f>E23</f>
        <v>5729.942</v>
      </c>
      <c r="F20" s="23">
        <f>F23</f>
        <v>2780.4969999999998</v>
      </c>
      <c r="G20" s="23">
        <f>G23</f>
        <v>1659.2920000000004</v>
      </c>
      <c r="H20" s="23">
        <f>H23</f>
        <v>500</v>
      </c>
      <c r="I20" s="23">
        <f>I23</f>
        <v>100</v>
      </c>
    </row>
    <row r="21" spans="1:9" ht="12.75" customHeight="1" x14ac:dyDescent="0.25">
      <c r="A21" s="126"/>
      <c r="B21" s="131"/>
      <c r="C21" s="28" t="s">
        <v>23</v>
      </c>
      <c r="D21" s="15">
        <v>0</v>
      </c>
      <c r="E21" s="22">
        <v>0</v>
      </c>
      <c r="F21" s="22">
        <v>0</v>
      </c>
      <c r="G21" s="22">
        <v>0</v>
      </c>
      <c r="H21" s="10">
        <v>0</v>
      </c>
      <c r="I21" s="10">
        <v>0</v>
      </c>
    </row>
    <row r="22" spans="1:9" ht="15.75" customHeight="1" x14ac:dyDescent="0.25">
      <c r="A22" s="126"/>
      <c r="B22" s="131"/>
      <c r="C22" s="28" t="s">
        <v>27</v>
      </c>
      <c r="D22" s="15">
        <v>0</v>
      </c>
      <c r="E22" s="22">
        <v>0</v>
      </c>
      <c r="F22" s="22">
        <v>0</v>
      </c>
      <c r="G22" s="22">
        <v>0</v>
      </c>
      <c r="H22" s="10">
        <v>0</v>
      </c>
      <c r="I22" s="10">
        <v>0</v>
      </c>
    </row>
    <row r="23" spans="1:9" ht="15.75" customHeight="1" x14ac:dyDescent="0.25">
      <c r="A23" s="126"/>
      <c r="B23" s="131"/>
      <c r="C23" s="28" t="s">
        <v>25</v>
      </c>
      <c r="D23" s="15">
        <f>4529.507+200</f>
        <v>4729.5069999999996</v>
      </c>
      <c r="E23" s="22">
        <f>1000+588+447.15+4140+103.974-750+200+0.818</f>
        <v>5729.942</v>
      </c>
      <c r="F23" s="22">
        <v>2780.4969999999998</v>
      </c>
      <c r="G23" s="22">
        <f>459.292+6200-5000</f>
        <v>1659.2920000000004</v>
      </c>
      <c r="H23" s="10">
        <v>500</v>
      </c>
      <c r="I23" s="10">
        <v>100</v>
      </c>
    </row>
    <row r="24" spans="1:9" ht="14.25" customHeight="1" x14ac:dyDescent="0.25">
      <c r="A24" s="127"/>
      <c r="B24" s="132"/>
      <c r="C24" s="28" t="s">
        <v>26</v>
      </c>
      <c r="D24" s="15">
        <v>0</v>
      </c>
      <c r="E24" s="22">
        <v>0</v>
      </c>
      <c r="F24" s="22">
        <v>0</v>
      </c>
      <c r="G24" s="22">
        <v>0</v>
      </c>
      <c r="H24" s="10">
        <v>0</v>
      </c>
      <c r="I24" s="10">
        <v>0</v>
      </c>
    </row>
    <row r="25" spans="1:9" ht="0.75" hidden="1" customHeight="1" x14ac:dyDescent="0.25">
      <c r="A25" s="93" t="s">
        <v>85</v>
      </c>
      <c r="B25" s="135" t="s">
        <v>5</v>
      </c>
      <c r="C25" s="5" t="s">
        <v>22</v>
      </c>
      <c r="D25" s="15">
        <v>0</v>
      </c>
      <c r="E25" s="15">
        <v>0</v>
      </c>
      <c r="F25" s="15">
        <v>0</v>
      </c>
      <c r="G25" s="22">
        <v>0</v>
      </c>
      <c r="H25" s="10">
        <v>0</v>
      </c>
      <c r="I25" s="10">
        <v>0</v>
      </c>
    </row>
    <row r="26" spans="1:9" ht="23.25" hidden="1" customHeight="1" x14ac:dyDescent="0.25">
      <c r="A26" s="138"/>
      <c r="B26" s="136"/>
      <c r="C26" s="82" t="s">
        <v>23</v>
      </c>
      <c r="D26" s="15">
        <v>0</v>
      </c>
      <c r="E26" s="15">
        <v>0</v>
      </c>
      <c r="F26" s="15">
        <v>0</v>
      </c>
      <c r="G26" s="22">
        <v>0</v>
      </c>
      <c r="H26" s="10">
        <v>0</v>
      </c>
      <c r="I26" s="10">
        <v>0</v>
      </c>
    </row>
    <row r="27" spans="1:9" ht="23.25" hidden="1" customHeight="1" x14ac:dyDescent="0.25">
      <c r="A27" s="138"/>
      <c r="B27" s="136"/>
      <c r="C27" s="82" t="s">
        <v>27</v>
      </c>
      <c r="D27" s="15">
        <v>0</v>
      </c>
      <c r="E27" s="15">
        <v>0</v>
      </c>
      <c r="F27" s="15">
        <v>0</v>
      </c>
      <c r="G27" s="22">
        <v>0</v>
      </c>
      <c r="H27" s="10">
        <v>0</v>
      </c>
      <c r="I27" s="10">
        <v>0</v>
      </c>
    </row>
    <row r="28" spans="1:9" ht="23.25" hidden="1" customHeight="1" x14ac:dyDescent="0.25">
      <c r="A28" s="138"/>
      <c r="B28" s="136"/>
      <c r="C28" s="82" t="s">
        <v>25</v>
      </c>
      <c r="D28" s="15">
        <v>0</v>
      </c>
      <c r="E28" s="15">
        <v>0</v>
      </c>
      <c r="F28" s="15">
        <v>0</v>
      </c>
      <c r="G28" s="22">
        <v>0</v>
      </c>
      <c r="H28" s="10">
        <v>0</v>
      </c>
      <c r="I28" s="10">
        <v>0</v>
      </c>
    </row>
    <row r="29" spans="1:9" ht="23.25" hidden="1" customHeight="1" x14ac:dyDescent="0.25">
      <c r="A29" s="94"/>
      <c r="B29" s="137"/>
      <c r="C29" s="82" t="s">
        <v>26</v>
      </c>
      <c r="D29" s="15">
        <v>0</v>
      </c>
      <c r="E29" s="15">
        <v>0</v>
      </c>
      <c r="F29" s="15">
        <v>0</v>
      </c>
      <c r="G29" s="22">
        <v>0</v>
      </c>
      <c r="H29" s="10">
        <v>0</v>
      </c>
      <c r="I29" s="10">
        <v>0</v>
      </c>
    </row>
    <row r="30" spans="1:9" ht="16.5" customHeight="1" x14ac:dyDescent="0.25">
      <c r="A30" s="125" t="s">
        <v>6</v>
      </c>
      <c r="B30" s="130" t="s">
        <v>7</v>
      </c>
      <c r="C30" s="5" t="s">
        <v>22</v>
      </c>
      <c r="D30" s="14">
        <f>D31+D32+D33+D34</f>
        <v>0</v>
      </c>
      <c r="E30" s="23">
        <f>E31+E32+E33+E34</f>
        <v>0</v>
      </c>
      <c r="F30" s="23">
        <v>0</v>
      </c>
      <c r="G30" s="23">
        <f>G31+G32+G33+G34</f>
        <v>0</v>
      </c>
      <c r="H30" s="8">
        <f>H31+H32+H33+H34</f>
        <v>0</v>
      </c>
      <c r="I30" s="8">
        <f>I31+I32+I33+I34</f>
        <v>0</v>
      </c>
    </row>
    <row r="31" spans="1:9" ht="14.25" customHeight="1" x14ac:dyDescent="0.25">
      <c r="A31" s="126"/>
      <c r="B31" s="131"/>
      <c r="C31" s="28" t="s">
        <v>23</v>
      </c>
      <c r="D31" s="15">
        <v>0</v>
      </c>
      <c r="E31" s="22">
        <v>0</v>
      </c>
      <c r="F31" s="22">
        <v>0</v>
      </c>
      <c r="G31" s="22">
        <v>0</v>
      </c>
      <c r="H31" s="10">
        <v>0</v>
      </c>
      <c r="I31" s="10">
        <v>0</v>
      </c>
    </row>
    <row r="32" spans="1:9" ht="14.25" customHeight="1" x14ac:dyDescent="0.25">
      <c r="A32" s="126"/>
      <c r="B32" s="131"/>
      <c r="C32" s="28" t="s">
        <v>27</v>
      </c>
      <c r="D32" s="15">
        <v>0</v>
      </c>
      <c r="E32" s="22">
        <v>0</v>
      </c>
      <c r="F32" s="22">
        <v>0</v>
      </c>
      <c r="G32" s="22">
        <v>0</v>
      </c>
      <c r="H32" s="10">
        <v>0</v>
      </c>
      <c r="I32" s="10">
        <v>0</v>
      </c>
    </row>
    <row r="33" spans="1:9" ht="12" customHeight="1" x14ac:dyDescent="0.25">
      <c r="A33" s="126"/>
      <c r="B33" s="131"/>
      <c r="C33" s="28" t="s">
        <v>25</v>
      </c>
      <c r="D33" s="15">
        <v>0</v>
      </c>
      <c r="E33" s="22">
        <v>0</v>
      </c>
      <c r="F33" s="22">
        <v>0</v>
      </c>
      <c r="G33" s="22">
        <f>200-200</f>
        <v>0</v>
      </c>
      <c r="H33" s="10">
        <v>0</v>
      </c>
      <c r="I33" s="10">
        <v>0</v>
      </c>
    </row>
    <row r="34" spans="1:9" ht="9" customHeight="1" x14ac:dyDescent="0.25">
      <c r="A34" s="126"/>
      <c r="B34" s="131"/>
      <c r="C34" s="120" t="s">
        <v>26</v>
      </c>
      <c r="D34" s="133">
        <v>0</v>
      </c>
      <c r="E34" s="128">
        <v>0</v>
      </c>
      <c r="F34" s="128">
        <v>0</v>
      </c>
      <c r="G34" s="128">
        <v>0</v>
      </c>
      <c r="H34" s="142">
        <v>0</v>
      </c>
      <c r="I34" s="142">
        <v>0</v>
      </c>
    </row>
    <row r="35" spans="1:9" ht="12.75" customHeight="1" x14ac:dyDescent="0.25">
      <c r="A35" s="127"/>
      <c r="B35" s="132"/>
      <c r="C35" s="120"/>
      <c r="D35" s="134"/>
      <c r="E35" s="129"/>
      <c r="F35" s="129"/>
      <c r="G35" s="129"/>
      <c r="H35" s="143"/>
      <c r="I35" s="143"/>
    </row>
    <row r="36" spans="1:9" x14ac:dyDescent="0.25">
      <c r="A36" s="125" t="s">
        <v>35</v>
      </c>
      <c r="B36" s="130" t="s">
        <v>7</v>
      </c>
      <c r="C36" s="5" t="s">
        <v>22</v>
      </c>
      <c r="D36" s="14">
        <f t="shared" ref="D36:I36" si="2">D37+D38+D39+D40</f>
        <v>3910</v>
      </c>
      <c r="E36" s="23">
        <f t="shared" si="2"/>
        <v>1023.876</v>
      </c>
      <c r="F36" s="23">
        <f t="shared" si="2"/>
        <v>1377.9480000000001</v>
      </c>
      <c r="G36" s="23">
        <f t="shared" si="2"/>
        <v>0</v>
      </c>
      <c r="H36" s="8">
        <f t="shared" si="2"/>
        <v>0</v>
      </c>
      <c r="I36" s="8">
        <f t="shared" si="2"/>
        <v>0</v>
      </c>
    </row>
    <row r="37" spans="1:9" ht="13.5" customHeight="1" x14ac:dyDescent="0.25">
      <c r="A37" s="126"/>
      <c r="B37" s="131"/>
      <c r="C37" s="28" t="s">
        <v>23</v>
      </c>
      <c r="D37" s="15">
        <v>0</v>
      </c>
      <c r="E37" s="22">
        <v>0</v>
      </c>
      <c r="F37" s="22">
        <v>0</v>
      </c>
      <c r="G37" s="22">
        <v>0</v>
      </c>
      <c r="H37" s="10">
        <v>0</v>
      </c>
      <c r="I37" s="10">
        <v>0</v>
      </c>
    </row>
    <row r="38" spans="1:9" ht="13.5" customHeight="1" x14ac:dyDescent="0.25">
      <c r="A38" s="126"/>
      <c r="B38" s="131"/>
      <c r="C38" s="28" t="s">
        <v>27</v>
      </c>
      <c r="D38" s="15">
        <v>0</v>
      </c>
      <c r="E38" s="22">
        <v>0</v>
      </c>
      <c r="F38" s="22">
        <v>0</v>
      </c>
      <c r="G38" s="22">
        <v>0</v>
      </c>
      <c r="H38" s="10">
        <v>0</v>
      </c>
      <c r="I38" s="10">
        <v>0</v>
      </c>
    </row>
    <row r="39" spans="1:9" ht="13.5" customHeight="1" x14ac:dyDescent="0.25">
      <c r="A39" s="126"/>
      <c r="B39" s="131"/>
      <c r="C39" s="28" t="s">
        <v>25</v>
      </c>
      <c r="D39" s="15">
        <f>3410+500</f>
        <v>3910</v>
      </c>
      <c r="E39" s="22">
        <f>752.85+271.026</f>
        <v>1023.876</v>
      </c>
      <c r="F39" s="22">
        <f>1077.948+300</f>
        <v>1377.9480000000001</v>
      </c>
      <c r="G39" s="22">
        <v>0</v>
      </c>
      <c r="H39" s="10">
        <v>0</v>
      </c>
      <c r="I39" s="10">
        <v>0</v>
      </c>
    </row>
    <row r="40" spans="1:9" ht="12" customHeight="1" x14ac:dyDescent="0.25">
      <c r="A40" s="126"/>
      <c r="B40" s="131"/>
      <c r="C40" s="120" t="s">
        <v>26</v>
      </c>
      <c r="D40" s="133">
        <v>0</v>
      </c>
      <c r="E40" s="128">
        <v>0</v>
      </c>
      <c r="F40" s="128">
        <v>0</v>
      </c>
      <c r="G40" s="128">
        <v>0</v>
      </c>
      <c r="H40" s="142">
        <v>0</v>
      </c>
      <c r="I40" s="142">
        <v>0</v>
      </c>
    </row>
    <row r="41" spans="1:9" ht="15" hidden="1" customHeight="1" x14ac:dyDescent="0.25">
      <c r="A41" s="127"/>
      <c r="B41" s="132"/>
      <c r="C41" s="120"/>
      <c r="D41" s="134"/>
      <c r="E41" s="129"/>
      <c r="F41" s="129"/>
      <c r="G41" s="129"/>
      <c r="H41" s="143"/>
      <c r="I41" s="143"/>
    </row>
    <row r="42" spans="1:9" ht="0.75" hidden="1" customHeight="1" x14ac:dyDescent="0.25">
      <c r="A42" s="34"/>
      <c r="B42" s="35"/>
      <c r="C42" s="36"/>
      <c r="D42" s="32"/>
      <c r="E42" s="33"/>
      <c r="F42" s="38"/>
      <c r="G42" s="60"/>
      <c r="H42" s="31"/>
      <c r="I42" s="31"/>
    </row>
    <row r="43" spans="1:9" ht="12" customHeight="1" x14ac:dyDescent="0.25">
      <c r="A43" s="125" t="s">
        <v>8</v>
      </c>
      <c r="B43" s="130" t="s">
        <v>9</v>
      </c>
      <c r="C43" s="5" t="s">
        <v>22</v>
      </c>
      <c r="D43" s="14">
        <f>D44+D45+D46+D47</f>
        <v>0</v>
      </c>
      <c r="E43" s="23">
        <f>E44+E45+E46+E47</f>
        <v>0</v>
      </c>
      <c r="F43" s="23">
        <v>0</v>
      </c>
      <c r="G43" s="23">
        <f>G44+G45+G46+G47</f>
        <v>0</v>
      </c>
      <c r="H43" s="8">
        <f>H44+H45+H46+H47</f>
        <v>0</v>
      </c>
      <c r="I43" s="8">
        <f>I44+I45+I46+I47</f>
        <v>0</v>
      </c>
    </row>
    <row r="44" spans="1:9" ht="14.25" customHeight="1" x14ac:dyDescent="0.25">
      <c r="A44" s="126"/>
      <c r="B44" s="131"/>
      <c r="C44" s="28" t="s">
        <v>23</v>
      </c>
      <c r="D44" s="15">
        <v>0</v>
      </c>
      <c r="E44" s="22">
        <v>0</v>
      </c>
      <c r="F44" s="22">
        <v>0</v>
      </c>
      <c r="G44" s="22">
        <v>0</v>
      </c>
      <c r="H44" s="10">
        <v>0</v>
      </c>
      <c r="I44" s="10">
        <v>0</v>
      </c>
    </row>
    <row r="45" spans="1:9" ht="14.25" customHeight="1" x14ac:dyDescent="0.25">
      <c r="A45" s="126"/>
      <c r="B45" s="131"/>
      <c r="C45" s="28" t="s">
        <v>27</v>
      </c>
      <c r="D45" s="15">
        <v>0</v>
      </c>
      <c r="E45" s="22">
        <v>0</v>
      </c>
      <c r="F45" s="22">
        <v>0</v>
      </c>
      <c r="G45" s="22">
        <v>0</v>
      </c>
      <c r="H45" s="10">
        <v>0</v>
      </c>
      <c r="I45" s="10">
        <v>0</v>
      </c>
    </row>
    <row r="46" spans="1:9" ht="12" customHeight="1" x14ac:dyDescent="0.25">
      <c r="A46" s="126"/>
      <c r="B46" s="131"/>
      <c r="C46" s="28" t="s">
        <v>25</v>
      </c>
      <c r="D46" s="15">
        <v>0</v>
      </c>
      <c r="E46" s="22">
        <v>0</v>
      </c>
      <c r="F46" s="22">
        <v>0</v>
      </c>
      <c r="G46" s="22">
        <f>151.444-151.444</f>
        <v>0</v>
      </c>
      <c r="H46" s="10">
        <v>0</v>
      </c>
      <c r="I46" s="10">
        <v>0</v>
      </c>
    </row>
    <row r="47" spans="1:9" ht="14.25" customHeight="1" x14ac:dyDescent="0.25">
      <c r="A47" s="127"/>
      <c r="B47" s="132"/>
      <c r="C47" s="28" t="s">
        <v>26</v>
      </c>
      <c r="D47" s="15">
        <v>0</v>
      </c>
      <c r="E47" s="22">
        <v>0</v>
      </c>
      <c r="F47" s="22">
        <v>0</v>
      </c>
      <c r="G47" s="22">
        <v>0</v>
      </c>
      <c r="H47" s="10">
        <v>0</v>
      </c>
      <c r="I47" s="10">
        <v>0</v>
      </c>
    </row>
    <row r="48" spans="1:9" ht="14.25" customHeight="1" x14ac:dyDescent="0.25">
      <c r="A48" s="125" t="s">
        <v>10</v>
      </c>
      <c r="B48" s="130" t="s">
        <v>11</v>
      </c>
      <c r="C48" s="5" t="s">
        <v>22</v>
      </c>
      <c r="D48" s="14">
        <f t="shared" ref="D48:I48" si="3">D49+D50+D51+D52</f>
        <v>4810.009</v>
      </c>
      <c r="E48" s="23">
        <f t="shared" si="3"/>
        <v>1100</v>
      </c>
      <c r="F48" s="23">
        <f t="shared" si="3"/>
        <v>4000</v>
      </c>
      <c r="G48" s="23">
        <f t="shared" si="3"/>
        <v>4400</v>
      </c>
      <c r="H48" s="8">
        <f t="shared" si="3"/>
        <v>3500</v>
      </c>
      <c r="I48" s="8">
        <f t="shared" si="3"/>
        <v>0</v>
      </c>
    </row>
    <row r="49" spans="1:9" ht="12.75" customHeight="1" x14ac:dyDescent="0.25">
      <c r="A49" s="126"/>
      <c r="B49" s="131"/>
      <c r="C49" s="28" t="s">
        <v>23</v>
      </c>
      <c r="D49" s="15">
        <v>0</v>
      </c>
      <c r="E49" s="22">
        <v>0</v>
      </c>
      <c r="F49" s="22">
        <v>0</v>
      </c>
      <c r="G49" s="22">
        <v>0</v>
      </c>
      <c r="H49" s="10">
        <v>0</v>
      </c>
      <c r="I49" s="10">
        <v>0</v>
      </c>
    </row>
    <row r="50" spans="1:9" ht="11.25" customHeight="1" x14ac:dyDescent="0.25">
      <c r="A50" s="126"/>
      <c r="B50" s="131"/>
      <c r="C50" s="28" t="s">
        <v>27</v>
      </c>
      <c r="D50" s="15">
        <v>0</v>
      </c>
      <c r="E50" s="22">
        <v>0</v>
      </c>
      <c r="F50" s="22">
        <v>0</v>
      </c>
      <c r="G50" s="22">
        <v>0</v>
      </c>
      <c r="H50" s="10">
        <v>0</v>
      </c>
      <c r="I50" s="10">
        <v>0</v>
      </c>
    </row>
    <row r="51" spans="1:9" ht="11.25" customHeight="1" x14ac:dyDescent="0.25">
      <c r="A51" s="126"/>
      <c r="B51" s="131"/>
      <c r="C51" s="28" t="s">
        <v>25</v>
      </c>
      <c r="D51" s="15">
        <f>500+890.009+520+2900</f>
        <v>4810.009</v>
      </c>
      <c r="E51" s="22">
        <f>500+600</f>
        <v>1100</v>
      </c>
      <c r="F51" s="22">
        <v>4000</v>
      </c>
      <c r="G51" s="22">
        <v>4400</v>
      </c>
      <c r="H51" s="10">
        <v>3500</v>
      </c>
      <c r="I51" s="10">
        <v>0</v>
      </c>
    </row>
    <row r="52" spans="1:9" ht="14.25" customHeight="1" x14ac:dyDescent="0.25">
      <c r="A52" s="127"/>
      <c r="B52" s="132"/>
      <c r="C52" s="28" t="s">
        <v>26</v>
      </c>
      <c r="D52" s="15">
        <v>0</v>
      </c>
      <c r="E52" s="22">
        <v>0</v>
      </c>
      <c r="F52" s="22">
        <v>0</v>
      </c>
      <c r="G52" s="22">
        <v>0</v>
      </c>
      <c r="H52" s="10">
        <v>0</v>
      </c>
      <c r="I52" s="10">
        <v>0</v>
      </c>
    </row>
    <row r="53" spans="1:9" ht="12" customHeight="1" x14ac:dyDescent="0.25">
      <c r="A53" s="119" t="s">
        <v>12</v>
      </c>
      <c r="B53" s="139" t="s">
        <v>13</v>
      </c>
      <c r="C53" s="5" t="s">
        <v>22</v>
      </c>
      <c r="D53" s="18">
        <f t="shared" ref="D53:I53" si="4">D54+D55+D56+D57</f>
        <v>11858.645</v>
      </c>
      <c r="E53" s="23">
        <f t="shared" si="4"/>
        <v>13650</v>
      </c>
      <c r="F53" s="23">
        <f t="shared" si="4"/>
        <v>21651.258999999998</v>
      </c>
      <c r="G53" s="23">
        <f t="shared" si="4"/>
        <v>15439</v>
      </c>
      <c r="H53" s="23">
        <f t="shared" si="4"/>
        <v>0</v>
      </c>
      <c r="I53" s="23">
        <f t="shared" si="4"/>
        <v>0</v>
      </c>
    </row>
    <row r="54" spans="1:9" ht="12.75" customHeight="1" x14ac:dyDescent="0.25">
      <c r="A54" s="119"/>
      <c r="B54" s="139"/>
      <c r="C54" s="28" t="s">
        <v>23</v>
      </c>
      <c r="D54" s="15">
        <v>0</v>
      </c>
      <c r="E54" s="22">
        <v>0</v>
      </c>
      <c r="F54" s="22">
        <v>0</v>
      </c>
      <c r="G54" s="22">
        <v>0</v>
      </c>
      <c r="H54" s="10">
        <v>0</v>
      </c>
      <c r="I54" s="10">
        <v>0</v>
      </c>
    </row>
    <row r="55" spans="1:9" ht="12" customHeight="1" x14ac:dyDescent="0.25">
      <c r="A55" s="119"/>
      <c r="B55" s="139"/>
      <c r="C55" s="28" t="s">
        <v>27</v>
      </c>
      <c r="D55" s="15">
        <v>0</v>
      </c>
      <c r="E55" s="22">
        <v>0</v>
      </c>
      <c r="F55" s="22">
        <v>0</v>
      </c>
      <c r="G55" s="22">
        <v>0</v>
      </c>
      <c r="H55" s="10">
        <v>0</v>
      </c>
      <c r="I55" s="10">
        <v>0</v>
      </c>
    </row>
    <row r="56" spans="1:9" ht="11.25" customHeight="1" x14ac:dyDescent="0.25">
      <c r="A56" s="119"/>
      <c r="B56" s="139"/>
      <c r="C56" s="28" t="s">
        <v>25</v>
      </c>
      <c r="D56" s="16">
        <f>9043.047+1215.598+1600</f>
        <v>11858.645</v>
      </c>
      <c r="E56" s="22">
        <f>500+10500+2650</f>
        <v>13650</v>
      </c>
      <c r="F56" s="22">
        <f>20151.259+1500</f>
        <v>21651.258999999998</v>
      </c>
      <c r="G56" s="22">
        <v>15439</v>
      </c>
      <c r="H56" s="10">
        <v>0</v>
      </c>
      <c r="I56" s="10">
        <v>0</v>
      </c>
    </row>
    <row r="57" spans="1:9" ht="16.5" customHeight="1" x14ac:dyDescent="0.25">
      <c r="A57" s="119"/>
      <c r="B57" s="139"/>
      <c r="C57" s="28" t="s">
        <v>26</v>
      </c>
      <c r="D57" s="15">
        <v>0</v>
      </c>
      <c r="E57" s="22">
        <v>0</v>
      </c>
      <c r="F57" s="22">
        <v>0</v>
      </c>
      <c r="G57" s="22">
        <v>0</v>
      </c>
      <c r="H57" s="10">
        <v>0</v>
      </c>
      <c r="I57" s="10">
        <v>0</v>
      </c>
    </row>
    <row r="58" spans="1:9" ht="11.25" customHeight="1" x14ac:dyDescent="0.25">
      <c r="A58" s="119" t="s">
        <v>14</v>
      </c>
      <c r="B58" s="139" t="s">
        <v>15</v>
      </c>
      <c r="C58" s="5" t="s">
        <v>22</v>
      </c>
      <c r="D58" s="14">
        <f t="shared" ref="D58:I58" si="5">D59+D60+D61+D62</f>
        <v>6161.6169999999993</v>
      </c>
      <c r="E58" s="23">
        <f t="shared" si="5"/>
        <v>2496</v>
      </c>
      <c r="F58" s="23">
        <f t="shared" si="5"/>
        <v>7502.7829999999994</v>
      </c>
      <c r="G58" s="23">
        <f t="shared" si="5"/>
        <v>3059.82</v>
      </c>
      <c r="H58" s="21">
        <f t="shared" si="5"/>
        <v>291.82900000000001</v>
      </c>
      <c r="I58" s="21">
        <f t="shared" si="5"/>
        <v>291.81200000000001</v>
      </c>
    </row>
    <row r="59" spans="1:9" ht="11.25" customHeight="1" x14ac:dyDescent="0.25">
      <c r="A59" s="119"/>
      <c r="B59" s="139"/>
      <c r="C59" s="28" t="s">
        <v>23</v>
      </c>
      <c r="D59" s="15">
        <v>0</v>
      </c>
      <c r="E59" s="22">
        <v>0</v>
      </c>
      <c r="F59" s="22">
        <v>0</v>
      </c>
      <c r="G59" s="22">
        <v>0</v>
      </c>
      <c r="H59" s="10">
        <v>0</v>
      </c>
      <c r="I59" s="10">
        <v>0</v>
      </c>
    </row>
    <row r="60" spans="1:9" ht="13.5" customHeight="1" x14ac:dyDescent="0.25">
      <c r="A60" s="119"/>
      <c r="B60" s="139"/>
      <c r="C60" s="28" t="s">
        <v>27</v>
      </c>
      <c r="D60" s="15">
        <f>12890.621-3326.643-3463.977</f>
        <v>6100.0009999999993</v>
      </c>
      <c r="E60" s="22">
        <v>2346</v>
      </c>
      <c r="F60" s="22">
        <f>7160.869+116.83</f>
        <v>7277.6989999999996</v>
      </c>
      <c r="G60" s="22">
        <v>2759.82</v>
      </c>
      <c r="H60" s="10">
        <v>0</v>
      </c>
      <c r="I60" s="10">
        <v>0</v>
      </c>
    </row>
    <row r="61" spans="1:9" ht="12" customHeight="1" x14ac:dyDescent="0.25">
      <c r="A61" s="119"/>
      <c r="B61" s="139"/>
      <c r="C61" s="28" t="s">
        <v>25</v>
      </c>
      <c r="D61" s="15">
        <f>130.208-68.592</f>
        <v>61.616</v>
      </c>
      <c r="E61" s="22">
        <v>150</v>
      </c>
      <c r="F61" s="22">
        <f>300-74.916</f>
        <v>225.084</v>
      </c>
      <c r="G61" s="22">
        <v>300</v>
      </c>
      <c r="H61" s="10">
        <v>291.82900000000001</v>
      </c>
      <c r="I61" s="10">
        <v>291.81200000000001</v>
      </c>
    </row>
    <row r="62" spans="1:9" ht="15" customHeight="1" x14ac:dyDescent="0.25">
      <c r="A62" s="119"/>
      <c r="B62" s="139"/>
      <c r="C62" s="28" t="s">
        <v>26</v>
      </c>
      <c r="D62" s="15">
        <v>0</v>
      </c>
      <c r="E62" s="22">
        <v>0</v>
      </c>
      <c r="F62" s="22">
        <v>0</v>
      </c>
      <c r="G62" s="22">
        <v>0</v>
      </c>
      <c r="H62" s="10">
        <v>0</v>
      </c>
      <c r="I62" s="10">
        <v>0</v>
      </c>
    </row>
    <row r="63" spans="1:9" x14ac:dyDescent="0.25">
      <c r="A63" s="119" t="s">
        <v>16</v>
      </c>
      <c r="B63" s="139" t="s">
        <v>33</v>
      </c>
      <c r="C63" s="5" t="s">
        <v>22</v>
      </c>
      <c r="D63" s="14">
        <f t="shared" ref="D63:I63" si="6">D64+D65+D66+D67</f>
        <v>5127.4870000000001</v>
      </c>
      <c r="E63" s="23">
        <f t="shared" si="6"/>
        <v>11931</v>
      </c>
      <c r="F63" s="23">
        <f t="shared" si="6"/>
        <v>10000</v>
      </c>
      <c r="G63" s="23">
        <v>10000</v>
      </c>
      <c r="H63" s="21">
        <f t="shared" si="6"/>
        <v>0</v>
      </c>
      <c r="I63" s="21">
        <f t="shared" si="6"/>
        <v>0</v>
      </c>
    </row>
    <row r="64" spans="1:9" ht="17.25" customHeight="1" x14ac:dyDescent="0.25">
      <c r="A64" s="119"/>
      <c r="B64" s="139"/>
      <c r="C64" s="28" t="s">
        <v>23</v>
      </c>
      <c r="D64" s="15">
        <v>0</v>
      </c>
      <c r="E64" s="22">
        <v>0</v>
      </c>
      <c r="F64" s="22">
        <v>0</v>
      </c>
      <c r="G64" s="22">
        <v>0</v>
      </c>
      <c r="H64" s="10">
        <v>0</v>
      </c>
      <c r="I64" s="10">
        <v>0</v>
      </c>
    </row>
    <row r="65" spans="1:9" ht="13.5" customHeight="1" x14ac:dyDescent="0.25">
      <c r="A65" s="119"/>
      <c r="B65" s="139"/>
      <c r="C65" s="28" t="s">
        <v>27</v>
      </c>
      <c r="D65" s="15">
        <v>0</v>
      </c>
      <c r="E65" s="22">
        <v>0</v>
      </c>
      <c r="F65" s="22">
        <v>0</v>
      </c>
      <c r="G65" s="22">
        <v>0</v>
      </c>
      <c r="H65" s="10">
        <v>0</v>
      </c>
      <c r="I65" s="10">
        <v>0</v>
      </c>
    </row>
    <row r="66" spans="1:9" ht="15" customHeight="1" x14ac:dyDescent="0.25">
      <c r="A66" s="119"/>
      <c r="B66" s="139"/>
      <c r="C66" s="28" t="s">
        <v>25</v>
      </c>
      <c r="D66" s="15">
        <v>5127.4870000000001</v>
      </c>
      <c r="E66" s="22">
        <v>11931</v>
      </c>
      <c r="F66" s="22">
        <v>10000</v>
      </c>
      <c r="G66" s="22">
        <v>10000</v>
      </c>
      <c r="H66" s="10">
        <v>0</v>
      </c>
      <c r="I66" s="10">
        <v>0</v>
      </c>
    </row>
    <row r="67" spans="1:9" ht="36.75" customHeight="1" x14ac:dyDescent="0.25">
      <c r="A67" s="119"/>
      <c r="B67" s="139"/>
      <c r="C67" s="28" t="s">
        <v>26</v>
      </c>
      <c r="D67" s="15">
        <v>0</v>
      </c>
      <c r="E67" s="22">
        <v>0</v>
      </c>
      <c r="F67" s="22">
        <v>0</v>
      </c>
      <c r="G67" s="22">
        <v>0</v>
      </c>
      <c r="H67" s="10">
        <v>0</v>
      </c>
      <c r="I67" s="10">
        <v>0</v>
      </c>
    </row>
    <row r="68" spans="1:9" x14ac:dyDescent="0.25">
      <c r="A68" s="119" t="s">
        <v>36</v>
      </c>
      <c r="B68" s="139" t="s">
        <v>83</v>
      </c>
      <c r="C68" s="5" t="s">
        <v>22</v>
      </c>
      <c r="D68" s="14">
        <f>D69+D70+D71+D72</f>
        <v>0</v>
      </c>
      <c r="E68" s="23">
        <f>E69+E70+E71+E72</f>
        <v>5998.2020000000002</v>
      </c>
      <c r="F68" s="23">
        <v>0</v>
      </c>
      <c r="G68" s="23">
        <f>G70+G69+G71+G72</f>
        <v>3030.3029999999999</v>
      </c>
      <c r="H68" s="21">
        <f>H69+H70+H71+H72</f>
        <v>0</v>
      </c>
      <c r="I68" s="21">
        <f>I69+I70+I71+I72</f>
        <v>0</v>
      </c>
    </row>
    <row r="69" spans="1:9" ht="15" customHeight="1" x14ac:dyDescent="0.25">
      <c r="A69" s="119"/>
      <c r="B69" s="139"/>
      <c r="C69" s="40" t="s">
        <v>23</v>
      </c>
      <c r="D69" s="15">
        <v>0</v>
      </c>
      <c r="E69" s="22">
        <v>0</v>
      </c>
      <c r="F69" s="22">
        <v>0</v>
      </c>
      <c r="G69" s="22">
        <v>0</v>
      </c>
      <c r="H69" s="10">
        <v>0</v>
      </c>
      <c r="I69" s="10">
        <v>0</v>
      </c>
    </row>
    <row r="70" spans="1:9" ht="12.75" customHeight="1" x14ac:dyDescent="0.25">
      <c r="A70" s="119"/>
      <c r="B70" s="139"/>
      <c r="C70" s="40" t="s">
        <v>27</v>
      </c>
      <c r="D70" s="15">
        <v>0</v>
      </c>
      <c r="E70" s="22">
        <f>6000-61.78</f>
        <v>5938.22</v>
      </c>
      <c r="F70" s="22">
        <v>0</v>
      </c>
      <c r="G70" s="22">
        <v>3000</v>
      </c>
      <c r="H70" s="10">
        <v>0</v>
      </c>
      <c r="I70" s="10">
        <v>0</v>
      </c>
    </row>
    <row r="71" spans="1:9" ht="15.75" customHeight="1" x14ac:dyDescent="0.25">
      <c r="A71" s="119"/>
      <c r="B71" s="139"/>
      <c r="C71" s="40" t="s">
        <v>25</v>
      </c>
      <c r="D71" s="15">
        <v>0</v>
      </c>
      <c r="E71" s="22">
        <v>59.981999999999999</v>
      </c>
      <c r="F71" s="22">
        <v>0</v>
      </c>
      <c r="G71" s="22">
        <v>30.303000000000001</v>
      </c>
      <c r="H71" s="10">
        <v>0</v>
      </c>
      <c r="I71" s="10">
        <v>0</v>
      </c>
    </row>
    <row r="72" spans="1:9" ht="22.5" customHeight="1" x14ac:dyDescent="0.25">
      <c r="A72" s="119"/>
      <c r="B72" s="139"/>
      <c r="C72" s="40" t="s">
        <v>26</v>
      </c>
      <c r="D72" s="15">
        <v>0</v>
      </c>
      <c r="E72" s="22">
        <v>0</v>
      </c>
      <c r="F72" s="22">
        <v>0</v>
      </c>
      <c r="G72" s="22">
        <v>0</v>
      </c>
      <c r="H72" s="10">
        <v>0</v>
      </c>
      <c r="I72" s="10">
        <v>0</v>
      </c>
    </row>
    <row r="73" spans="1:9" x14ac:dyDescent="0.25">
      <c r="A73" s="140" t="s">
        <v>73</v>
      </c>
      <c r="B73" s="141" t="s">
        <v>37</v>
      </c>
      <c r="C73" s="19" t="s">
        <v>22</v>
      </c>
      <c r="D73" s="14">
        <f>D74+D75+D76+D77</f>
        <v>32661.326540000002</v>
      </c>
      <c r="E73" s="23">
        <f>E74+E75+E76+E77</f>
        <v>117960.28599999999</v>
      </c>
      <c r="F73" s="23">
        <f>F74+F75+F76+F77</f>
        <v>25409.98</v>
      </c>
      <c r="G73" s="23">
        <f>G74+G75+G76+G77</f>
        <v>0</v>
      </c>
      <c r="H73" s="14">
        <f>H74+H75+H76+H77</f>
        <v>0</v>
      </c>
      <c r="I73" s="14">
        <v>0</v>
      </c>
    </row>
    <row r="74" spans="1:9" x14ac:dyDescent="0.25">
      <c r="A74" s="140"/>
      <c r="B74" s="141"/>
      <c r="C74" s="20" t="s">
        <v>23</v>
      </c>
      <c r="D74" s="15">
        <v>0</v>
      </c>
      <c r="E74" s="22">
        <v>0</v>
      </c>
      <c r="F74" s="22">
        <v>0</v>
      </c>
      <c r="G74" s="22">
        <v>0</v>
      </c>
      <c r="H74" s="16">
        <v>0</v>
      </c>
      <c r="I74" s="16">
        <v>0</v>
      </c>
    </row>
    <row r="75" spans="1:9" ht="17.45" customHeight="1" x14ac:dyDescent="0.25">
      <c r="A75" s="140"/>
      <c r="B75" s="141"/>
      <c r="C75" s="20" t="s">
        <v>27</v>
      </c>
      <c r="D75" s="15">
        <f>D80</f>
        <v>32661.326540000002</v>
      </c>
      <c r="E75" s="15">
        <f>E80</f>
        <v>117960.28599999999</v>
      </c>
      <c r="F75" s="22">
        <f>21338.98+1068.2+3002.8</f>
        <v>25409.98</v>
      </c>
      <c r="G75" s="22">
        <v>0</v>
      </c>
      <c r="H75" s="16">
        <v>0</v>
      </c>
      <c r="I75" s="16">
        <v>0</v>
      </c>
    </row>
    <row r="76" spans="1:9" ht="18" customHeight="1" x14ac:dyDescent="0.25">
      <c r="A76" s="140"/>
      <c r="B76" s="141"/>
      <c r="C76" s="20" t="s">
        <v>25</v>
      </c>
      <c r="D76" s="15">
        <f>D86</f>
        <v>0</v>
      </c>
      <c r="E76" s="15">
        <f>E86</f>
        <v>0</v>
      </c>
      <c r="F76" s="22">
        <f>F86</f>
        <v>0</v>
      </c>
      <c r="G76" s="22">
        <v>0</v>
      </c>
      <c r="H76" s="15">
        <f>H86</f>
        <v>0</v>
      </c>
      <c r="I76" s="15">
        <f>I86</f>
        <v>0</v>
      </c>
    </row>
    <row r="77" spans="1:9" ht="30" customHeight="1" x14ac:dyDescent="0.25">
      <c r="A77" s="140"/>
      <c r="B77" s="141"/>
      <c r="C77" s="20" t="s">
        <v>26</v>
      </c>
      <c r="D77" s="15">
        <v>0</v>
      </c>
      <c r="E77" s="22">
        <v>0</v>
      </c>
      <c r="F77" s="22">
        <v>0</v>
      </c>
      <c r="G77" s="22">
        <v>0</v>
      </c>
      <c r="H77" s="16">
        <v>0</v>
      </c>
      <c r="I77" s="16">
        <v>1</v>
      </c>
    </row>
    <row r="78" spans="1:9" x14ac:dyDescent="0.25">
      <c r="A78" s="119" t="s">
        <v>74</v>
      </c>
      <c r="B78" s="139" t="s">
        <v>29</v>
      </c>
      <c r="C78" s="67" t="s">
        <v>22</v>
      </c>
      <c r="D78" s="15">
        <f t="shared" ref="D78:I78" si="7">D79+D80+D81+D82</f>
        <v>32661.326540000002</v>
      </c>
      <c r="E78" s="22">
        <f t="shared" si="7"/>
        <v>117960.28599999999</v>
      </c>
      <c r="F78" s="22">
        <f t="shared" si="7"/>
        <v>22407.18</v>
      </c>
      <c r="G78" s="22">
        <f t="shared" si="7"/>
        <v>0</v>
      </c>
      <c r="H78" s="9">
        <f t="shared" si="7"/>
        <v>0</v>
      </c>
      <c r="I78" s="9">
        <f t="shared" si="7"/>
        <v>0</v>
      </c>
    </row>
    <row r="79" spans="1:9" ht="15" customHeight="1" x14ac:dyDescent="0.25">
      <c r="A79" s="119"/>
      <c r="B79" s="139"/>
      <c r="C79" s="67" t="s">
        <v>23</v>
      </c>
      <c r="D79" s="15">
        <v>0</v>
      </c>
      <c r="E79" s="22">
        <v>0</v>
      </c>
      <c r="F79" s="22">
        <v>0</v>
      </c>
      <c r="G79" s="22">
        <v>0</v>
      </c>
      <c r="H79" s="10">
        <v>0</v>
      </c>
      <c r="I79" s="10">
        <v>0</v>
      </c>
    </row>
    <row r="80" spans="1:9" ht="13.5" customHeight="1" x14ac:dyDescent="0.25">
      <c r="A80" s="119"/>
      <c r="B80" s="139"/>
      <c r="C80" s="67" t="s">
        <v>27</v>
      </c>
      <c r="D80" s="15">
        <f>32661.327-0.00046</f>
        <v>32661.326540000002</v>
      </c>
      <c r="E80" s="22">
        <f>155994.082-38033.796</f>
        <v>117960.28599999999</v>
      </c>
      <c r="F80" s="22">
        <f>21338.98+1068.2</f>
        <v>22407.18</v>
      </c>
      <c r="G80" s="22">
        <v>0</v>
      </c>
      <c r="H80" s="10">
        <v>0</v>
      </c>
      <c r="I80" s="10">
        <v>0</v>
      </c>
    </row>
    <row r="81" spans="1:9" ht="16.5" customHeight="1" x14ac:dyDescent="0.25">
      <c r="A81" s="119"/>
      <c r="B81" s="139"/>
      <c r="C81" s="67" t="s">
        <v>25</v>
      </c>
      <c r="D81" s="15">
        <v>0</v>
      </c>
      <c r="E81" s="22">
        <v>0</v>
      </c>
      <c r="F81" s="22">
        <v>0</v>
      </c>
      <c r="G81" s="22">
        <v>0</v>
      </c>
      <c r="H81" s="10">
        <v>0</v>
      </c>
      <c r="I81" s="10">
        <v>0</v>
      </c>
    </row>
    <row r="82" spans="1:9" ht="17.25" customHeight="1" x14ac:dyDescent="0.25">
      <c r="A82" s="119"/>
      <c r="B82" s="139"/>
      <c r="C82" s="67" t="s">
        <v>26</v>
      </c>
      <c r="D82" s="15">
        <v>0</v>
      </c>
      <c r="E82" s="22">
        <v>0</v>
      </c>
      <c r="F82" s="22">
        <v>0</v>
      </c>
      <c r="G82" s="22">
        <v>0</v>
      </c>
      <c r="H82" s="10">
        <v>0</v>
      </c>
      <c r="I82" s="10">
        <v>0</v>
      </c>
    </row>
    <row r="83" spans="1:9" ht="18.75" customHeight="1" x14ac:dyDescent="0.25">
      <c r="A83" s="119" t="s">
        <v>79</v>
      </c>
      <c r="B83" s="139" t="s">
        <v>80</v>
      </c>
      <c r="C83" s="28" t="s">
        <v>22</v>
      </c>
      <c r="D83" s="15">
        <f t="shared" ref="D83:I83" si="8">D84+D85+D86+D87</f>
        <v>0</v>
      </c>
      <c r="E83" s="22">
        <f t="shared" si="8"/>
        <v>0</v>
      </c>
      <c r="F83" s="22">
        <f t="shared" si="8"/>
        <v>0</v>
      </c>
      <c r="G83" s="22">
        <f t="shared" si="8"/>
        <v>4938.3640000000005</v>
      </c>
      <c r="H83" s="9">
        <f t="shared" si="8"/>
        <v>0</v>
      </c>
      <c r="I83" s="9">
        <f t="shared" si="8"/>
        <v>0</v>
      </c>
    </row>
    <row r="84" spans="1:9" ht="18" customHeight="1" x14ac:dyDescent="0.25">
      <c r="A84" s="119"/>
      <c r="B84" s="139"/>
      <c r="C84" s="28" t="s">
        <v>23</v>
      </c>
      <c r="D84" s="15">
        <v>0</v>
      </c>
      <c r="E84" s="22">
        <v>0</v>
      </c>
      <c r="F84" s="22">
        <v>0</v>
      </c>
      <c r="G84" s="22">
        <v>4452.3010000000004</v>
      </c>
      <c r="H84" s="10">
        <v>0</v>
      </c>
      <c r="I84" s="10">
        <v>0</v>
      </c>
    </row>
    <row r="85" spans="1:9" ht="18.75" customHeight="1" x14ac:dyDescent="0.25">
      <c r="A85" s="119"/>
      <c r="B85" s="139"/>
      <c r="C85" s="28" t="s">
        <v>27</v>
      </c>
      <c r="D85" s="15">
        <v>0</v>
      </c>
      <c r="E85" s="22">
        <v>0</v>
      </c>
      <c r="F85" s="22">
        <v>0</v>
      </c>
      <c r="G85" s="22">
        <v>90.863</v>
      </c>
      <c r="H85" s="10">
        <v>0</v>
      </c>
      <c r="I85" s="10">
        <v>0</v>
      </c>
    </row>
    <row r="86" spans="1:9" ht="20.25" customHeight="1" x14ac:dyDescent="0.25">
      <c r="A86" s="119"/>
      <c r="B86" s="139"/>
      <c r="C86" s="28" t="s">
        <v>25</v>
      </c>
      <c r="D86" s="15">
        <v>0</v>
      </c>
      <c r="E86" s="22">
        <v>0</v>
      </c>
      <c r="F86" s="22">
        <v>0</v>
      </c>
      <c r="G86" s="22">
        <v>148.28899999999999</v>
      </c>
      <c r="H86" s="10">
        <v>0</v>
      </c>
      <c r="I86" s="10">
        <v>0</v>
      </c>
    </row>
    <row r="87" spans="1:9" ht="57" customHeight="1" x14ac:dyDescent="0.25">
      <c r="A87" s="119"/>
      <c r="B87" s="139"/>
      <c r="C87" s="28" t="s">
        <v>26</v>
      </c>
      <c r="D87" s="15">
        <v>0</v>
      </c>
      <c r="E87" s="22">
        <v>0</v>
      </c>
      <c r="F87" s="22">
        <v>0</v>
      </c>
      <c r="G87" s="22">
        <v>246.911</v>
      </c>
      <c r="H87" s="10">
        <v>0</v>
      </c>
      <c r="I87" s="10">
        <v>0</v>
      </c>
    </row>
    <row r="88" spans="1:9" x14ac:dyDescent="0.25">
      <c r="A88" s="140" t="s">
        <v>30</v>
      </c>
      <c r="B88" s="113" t="s">
        <v>17</v>
      </c>
      <c r="C88" s="19" t="s">
        <v>22</v>
      </c>
      <c r="D88" s="14">
        <f>D98+D93</f>
        <v>2670.0250000000001</v>
      </c>
      <c r="E88" s="23">
        <f>E91</f>
        <v>350</v>
      </c>
      <c r="F88" s="23">
        <f>F89+F90+F91+F92</f>
        <v>4458.8</v>
      </c>
      <c r="G88" s="23">
        <f>G89+G90+G91+G92</f>
        <v>3141.51</v>
      </c>
      <c r="H88" s="18">
        <f>H89+H90+H91+H92</f>
        <v>900</v>
      </c>
      <c r="I88" s="18">
        <f>I89+I90+I91+I92</f>
        <v>200</v>
      </c>
    </row>
    <row r="89" spans="1:9" ht="15" customHeight="1" x14ac:dyDescent="0.25">
      <c r="A89" s="140"/>
      <c r="B89" s="114"/>
      <c r="C89" s="20" t="s">
        <v>23</v>
      </c>
      <c r="D89" s="15">
        <f>D99+D94+D114</f>
        <v>0</v>
      </c>
      <c r="E89" s="22">
        <v>0</v>
      </c>
      <c r="F89" s="22">
        <v>0</v>
      </c>
      <c r="G89" s="22">
        <v>1812.079</v>
      </c>
      <c r="H89" s="16">
        <v>0</v>
      </c>
      <c r="I89" s="16">
        <v>0</v>
      </c>
    </row>
    <row r="90" spans="1:9" ht="15" customHeight="1" x14ac:dyDescent="0.25">
      <c r="A90" s="140"/>
      <c r="B90" s="114"/>
      <c r="C90" s="20" t="s">
        <v>27</v>
      </c>
      <c r="D90" s="15">
        <f>D115+D100+D95</f>
        <v>273.26499999999999</v>
      </c>
      <c r="E90" s="22">
        <v>0</v>
      </c>
      <c r="F90" s="22">
        <v>0</v>
      </c>
      <c r="G90" s="22">
        <v>36.981000000000002</v>
      </c>
      <c r="H90" s="16">
        <v>0</v>
      </c>
      <c r="I90" s="16">
        <v>0</v>
      </c>
    </row>
    <row r="91" spans="1:9" ht="24" customHeight="1" x14ac:dyDescent="0.25">
      <c r="A91" s="140"/>
      <c r="B91" s="114"/>
      <c r="C91" s="20" t="s">
        <v>25</v>
      </c>
      <c r="D91" s="15">
        <f>D101+D96</f>
        <v>2670.0250000000001</v>
      </c>
      <c r="E91" s="22">
        <f>E96+E101</f>
        <v>350</v>
      </c>
      <c r="F91" s="22">
        <f>F96+F106+F101+F111</f>
        <v>4458.8</v>
      </c>
      <c r="G91" s="22">
        <f>G96+G101</f>
        <v>1289.95</v>
      </c>
      <c r="H91" s="16">
        <f>H96+H101</f>
        <v>900</v>
      </c>
      <c r="I91" s="16">
        <v>200</v>
      </c>
    </row>
    <row r="92" spans="1:9" ht="54.75" customHeight="1" x14ac:dyDescent="0.25">
      <c r="A92" s="140"/>
      <c r="B92" s="115"/>
      <c r="C92" s="20" t="s">
        <v>26</v>
      </c>
      <c r="D92" s="15">
        <f>+D102+D97</f>
        <v>0</v>
      </c>
      <c r="E92" s="22" t="s">
        <v>28</v>
      </c>
      <c r="F92" s="22">
        <v>0</v>
      </c>
      <c r="G92" s="22">
        <f>G112</f>
        <v>2.5</v>
      </c>
      <c r="H92" s="16">
        <v>0</v>
      </c>
      <c r="I92" s="16">
        <v>0</v>
      </c>
    </row>
    <row r="93" spans="1:9" x14ac:dyDescent="0.25">
      <c r="A93" s="119" t="s">
        <v>18</v>
      </c>
      <c r="B93" s="139" t="s">
        <v>19</v>
      </c>
      <c r="C93" s="5" t="s">
        <v>22</v>
      </c>
      <c r="D93" s="14">
        <f t="shared" ref="D93:I93" si="9">D94+D95+D96+D97</f>
        <v>231</v>
      </c>
      <c r="E93" s="23">
        <f t="shared" si="9"/>
        <v>350</v>
      </c>
      <c r="F93" s="23">
        <f t="shared" si="9"/>
        <v>300</v>
      </c>
      <c r="G93" s="23">
        <f t="shared" si="9"/>
        <v>500</v>
      </c>
      <c r="H93" s="8">
        <f t="shared" si="9"/>
        <v>500</v>
      </c>
      <c r="I93" s="8">
        <f t="shared" si="9"/>
        <v>200</v>
      </c>
    </row>
    <row r="94" spans="1:9" ht="15" customHeight="1" x14ac:dyDescent="0.25">
      <c r="A94" s="119"/>
      <c r="B94" s="139"/>
      <c r="C94" s="28" t="s">
        <v>23</v>
      </c>
      <c r="D94" s="15">
        <v>0</v>
      </c>
      <c r="E94" s="22">
        <v>0</v>
      </c>
      <c r="F94" s="22">
        <v>0</v>
      </c>
      <c r="G94" s="22">
        <v>0</v>
      </c>
      <c r="H94" s="10">
        <v>0</v>
      </c>
      <c r="I94" s="10">
        <v>0</v>
      </c>
    </row>
    <row r="95" spans="1:9" ht="18.75" customHeight="1" x14ac:dyDescent="0.25">
      <c r="A95" s="119"/>
      <c r="B95" s="139"/>
      <c r="C95" s="28" t="s">
        <v>27</v>
      </c>
      <c r="D95" s="15">
        <v>0</v>
      </c>
      <c r="E95" s="22">
        <v>0</v>
      </c>
      <c r="F95" s="22">
        <v>0</v>
      </c>
      <c r="G95" s="22">
        <v>0</v>
      </c>
      <c r="H95" s="10">
        <v>0</v>
      </c>
      <c r="I95" s="10">
        <v>0</v>
      </c>
    </row>
    <row r="96" spans="1:9" ht="17.25" customHeight="1" x14ac:dyDescent="0.25">
      <c r="A96" s="119"/>
      <c r="B96" s="139"/>
      <c r="C96" s="28" t="s">
        <v>25</v>
      </c>
      <c r="D96" s="15">
        <v>231</v>
      </c>
      <c r="E96" s="26">
        <v>350</v>
      </c>
      <c r="F96" s="26">
        <f>500-200</f>
        <v>300</v>
      </c>
      <c r="G96" s="26">
        <v>500</v>
      </c>
      <c r="H96" s="2">
        <v>500</v>
      </c>
      <c r="I96" s="2">
        <v>200</v>
      </c>
    </row>
    <row r="97" spans="1:9" ht="21" customHeight="1" x14ac:dyDescent="0.25">
      <c r="A97" s="119"/>
      <c r="B97" s="139"/>
      <c r="C97" s="28" t="s">
        <v>26</v>
      </c>
      <c r="D97" s="15">
        <v>0</v>
      </c>
      <c r="E97" s="22">
        <v>0</v>
      </c>
      <c r="F97" s="22">
        <v>0</v>
      </c>
      <c r="G97" s="22">
        <v>0</v>
      </c>
      <c r="H97" s="10">
        <v>0</v>
      </c>
      <c r="I97" s="10">
        <v>0</v>
      </c>
    </row>
    <row r="98" spans="1:9" x14ac:dyDescent="0.25">
      <c r="A98" s="119" t="s">
        <v>75</v>
      </c>
      <c r="B98" s="139" t="s">
        <v>34</v>
      </c>
      <c r="C98" s="5" t="s">
        <v>22</v>
      </c>
      <c r="D98" s="14">
        <f>D99+D100+D101+D102</f>
        <v>2439.0250000000001</v>
      </c>
      <c r="E98" s="23">
        <f>E99+E100+E101+E102</f>
        <v>0</v>
      </c>
      <c r="F98" s="22">
        <f>2179.4-100</f>
        <v>2079.4</v>
      </c>
      <c r="G98" s="23">
        <f>G99+G100+G101+G102</f>
        <v>2641.51</v>
      </c>
      <c r="H98" s="8">
        <f>H99+H100+H101+H102</f>
        <v>400</v>
      </c>
      <c r="I98" s="8">
        <f>I99+I100+I101+I102</f>
        <v>0</v>
      </c>
    </row>
    <row r="99" spans="1:9" ht="18.75" customHeight="1" x14ac:dyDescent="0.25">
      <c r="A99" s="119"/>
      <c r="B99" s="139"/>
      <c r="C99" s="28" t="s">
        <v>23</v>
      </c>
      <c r="D99" s="15">
        <v>0</v>
      </c>
      <c r="E99" s="22">
        <v>0</v>
      </c>
      <c r="F99" s="22">
        <v>0</v>
      </c>
      <c r="G99" s="22">
        <v>0</v>
      </c>
      <c r="H99" s="10">
        <v>0</v>
      </c>
      <c r="I99" s="10">
        <v>0</v>
      </c>
    </row>
    <row r="100" spans="1:9" ht="21" customHeight="1" x14ac:dyDescent="0.25">
      <c r="A100" s="119"/>
      <c r="B100" s="139"/>
      <c r="C100" s="28" t="s">
        <v>27</v>
      </c>
      <c r="D100" s="15">
        <v>0</v>
      </c>
      <c r="E100" s="22">
        <v>0</v>
      </c>
      <c r="F100" s="22">
        <v>0</v>
      </c>
      <c r="G100" s="22">
        <f>G105+G110</f>
        <v>1849.06</v>
      </c>
      <c r="H100" s="10">
        <v>0</v>
      </c>
      <c r="I100" s="10">
        <v>0</v>
      </c>
    </row>
    <row r="101" spans="1:9" ht="15" customHeight="1" x14ac:dyDescent="0.25">
      <c r="A101" s="119"/>
      <c r="B101" s="139"/>
      <c r="C101" s="28" t="s">
        <v>25</v>
      </c>
      <c r="D101" s="15">
        <f>2500-60.975</f>
        <v>2439.0250000000001</v>
      </c>
      <c r="E101" s="22">
        <v>0</v>
      </c>
      <c r="F101" s="22">
        <f>2179.4-100</f>
        <v>2079.4</v>
      </c>
      <c r="G101" s="22">
        <f>G106+G111</f>
        <v>789.95</v>
      </c>
      <c r="H101" s="10">
        <v>400</v>
      </c>
      <c r="I101" s="10">
        <v>0</v>
      </c>
    </row>
    <row r="102" spans="1:9" ht="25.5" customHeight="1" x14ac:dyDescent="0.25">
      <c r="A102" s="119"/>
      <c r="B102" s="139"/>
      <c r="C102" s="28" t="s">
        <v>26</v>
      </c>
      <c r="D102" s="15">
        <v>0</v>
      </c>
      <c r="E102" s="22">
        <v>0</v>
      </c>
      <c r="F102" s="22">
        <v>0</v>
      </c>
      <c r="G102" s="22">
        <f>G112</f>
        <v>2.5</v>
      </c>
      <c r="H102" s="10">
        <v>0</v>
      </c>
      <c r="I102" s="10">
        <v>0</v>
      </c>
    </row>
    <row r="103" spans="1:9" x14ac:dyDescent="0.25">
      <c r="A103" s="119" t="s">
        <v>76</v>
      </c>
      <c r="B103" s="139" t="s">
        <v>34</v>
      </c>
      <c r="C103" s="5" t="s">
        <v>22</v>
      </c>
      <c r="D103" s="14">
        <f t="shared" ref="D103:I103" si="10">D104+D105+D106+D107</f>
        <v>2439.0250000000001</v>
      </c>
      <c r="E103" s="23">
        <f t="shared" si="10"/>
        <v>0</v>
      </c>
      <c r="F103" s="23">
        <f t="shared" si="10"/>
        <v>2079.4</v>
      </c>
      <c r="G103" s="23">
        <f t="shared" si="10"/>
        <v>0</v>
      </c>
      <c r="H103" s="8">
        <f t="shared" si="10"/>
        <v>400</v>
      </c>
      <c r="I103" s="8">
        <f t="shared" si="10"/>
        <v>0</v>
      </c>
    </row>
    <row r="104" spans="1:9" ht="17.25" customHeight="1" x14ac:dyDescent="0.25">
      <c r="A104" s="119"/>
      <c r="B104" s="139"/>
      <c r="C104" s="29" t="s">
        <v>23</v>
      </c>
      <c r="D104" s="15">
        <v>0</v>
      </c>
      <c r="E104" s="22">
        <v>0</v>
      </c>
      <c r="F104" s="22">
        <v>0</v>
      </c>
      <c r="G104" s="22">
        <v>0</v>
      </c>
      <c r="H104" s="10">
        <v>0</v>
      </c>
      <c r="I104" s="10">
        <v>0</v>
      </c>
    </row>
    <row r="105" spans="1:9" ht="18.75" customHeight="1" x14ac:dyDescent="0.25">
      <c r="A105" s="119"/>
      <c r="B105" s="139"/>
      <c r="C105" s="29" t="s">
        <v>27</v>
      </c>
      <c r="D105" s="15">
        <v>0</v>
      </c>
      <c r="E105" s="22">
        <v>0</v>
      </c>
      <c r="F105" s="22">
        <v>0</v>
      </c>
      <c r="G105" s="22">
        <v>0</v>
      </c>
      <c r="H105" s="10">
        <v>0</v>
      </c>
      <c r="I105" s="10">
        <v>0</v>
      </c>
    </row>
    <row r="106" spans="1:9" ht="18.75" customHeight="1" x14ac:dyDescent="0.25">
      <c r="A106" s="119"/>
      <c r="B106" s="139"/>
      <c r="C106" s="29" t="s">
        <v>25</v>
      </c>
      <c r="D106" s="15">
        <f>2500-60.975</f>
        <v>2439.0250000000001</v>
      </c>
      <c r="E106" s="22">
        <v>0</v>
      </c>
      <c r="F106" s="22">
        <f>2179.4-100</f>
        <v>2079.4</v>
      </c>
      <c r="G106" s="22">
        <v>0</v>
      </c>
      <c r="H106" s="10">
        <v>400</v>
      </c>
      <c r="I106" s="10">
        <v>0</v>
      </c>
    </row>
    <row r="107" spans="1:9" ht="36.75" customHeight="1" x14ac:dyDescent="0.25">
      <c r="A107" s="119"/>
      <c r="B107" s="139"/>
      <c r="C107" s="29" t="s">
        <v>26</v>
      </c>
      <c r="D107" s="15">
        <v>0</v>
      </c>
      <c r="E107" s="22">
        <v>0</v>
      </c>
      <c r="F107" s="22">
        <v>0</v>
      </c>
      <c r="G107" s="22">
        <v>0</v>
      </c>
      <c r="H107" s="10">
        <v>0</v>
      </c>
      <c r="I107" s="10">
        <v>0</v>
      </c>
    </row>
    <row r="108" spans="1:9" x14ac:dyDescent="0.25">
      <c r="A108" s="119" t="s">
        <v>77</v>
      </c>
      <c r="B108" s="139" t="s">
        <v>34</v>
      </c>
      <c r="C108" s="5" t="s">
        <v>22</v>
      </c>
      <c r="D108" s="14">
        <f t="shared" ref="D108:I108" si="11">D109+D110+D111+D112</f>
        <v>0</v>
      </c>
      <c r="E108" s="23">
        <f t="shared" si="11"/>
        <v>0</v>
      </c>
      <c r="F108" s="23">
        <f t="shared" si="11"/>
        <v>0</v>
      </c>
      <c r="G108" s="23">
        <f t="shared" si="11"/>
        <v>2641.51</v>
      </c>
      <c r="H108" s="8">
        <f t="shared" si="11"/>
        <v>0</v>
      </c>
      <c r="I108" s="8">
        <f t="shared" si="11"/>
        <v>0</v>
      </c>
    </row>
    <row r="109" spans="1:9" ht="17.25" customHeight="1" x14ac:dyDescent="0.25">
      <c r="A109" s="119"/>
      <c r="B109" s="139"/>
      <c r="C109" s="28" t="s">
        <v>23</v>
      </c>
      <c r="D109" s="15">
        <v>0</v>
      </c>
      <c r="E109" s="22">
        <v>0</v>
      </c>
      <c r="F109" s="22">
        <v>0</v>
      </c>
      <c r="G109" s="22">
        <v>0</v>
      </c>
      <c r="H109" s="10">
        <v>0</v>
      </c>
      <c r="I109" s="10">
        <v>0</v>
      </c>
    </row>
    <row r="110" spans="1:9" ht="18.75" customHeight="1" x14ac:dyDescent="0.25">
      <c r="A110" s="119"/>
      <c r="B110" s="139"/>
      <c r="C110" s="28" t="s">
        <v>27</v>
      </c>
      <c r="D110" s="15">
        <v>0</v>
      </c>
      <c r="E110" s="22">
        <v>0</v>
      </c>
      <c r="F110" s="22">
        <v>0</v>
      </c>
      <c r="G110" s="22">
        <v>1849.06</v>
      </c>
      <c r="H110" s="10">
        <v>0</v>
      </c>
      <c r="I110" s="10">
        <v>0</v>
      </c>
    </row>
    <row r="111" spans="1:9" ht="18.75" customHeight="1" x14ac:dyDescent="0.25">
      <c r="A111" s="119"/>
      <c r="B111" s="139"/>
      <c r="C111" s="28" t="s">
        <v>25</v>
      </c>
      <c r="D111" s="15">
        <v>0</v>
      </c>
      <c r="E111" s="22">
        <v>0</v>
      </c>
      <c r="F111" s="22">
        <v>0</v>
      </c>
      <c r="G111" s="22">
        <v>789.95</v>
      </c>
      <c r="H111" s="10">
        <v>0</v>
      </c>
      <c r="I111" s="10">
        <v>0</v>
      </c>
    </row>
    <row r="112" spans="1:9" ht="27.75" customHeight="1" x14ac:dyDescent="0.25">
      <c r="A112" s="119"/>
      <c r="B112" s="139"/>
      <c r="C112" s="28" t="s">
        <v>26</v>
      </c>
      <c r="D112" s="15">
        <v>0</v>
      </c>
      <c r="E112" s="22">
        <v>0</v>
      </c>
      <c r="F112" s="22">
        <v>0</v>
      </c>
      <c r="G112" s="22">
        <v>2.5</v>
      </c>
      <c r="H112" s="10">
        <v>0</v>
      </c>
      <c r="I112" s="10">
        <v>0</v>
      </c>
    </row>
    <row r="113" spans="1:9" x14ac:dyDescent="0.25">
      <c r="A113" s="119" t="s">
        <v>78</v>
      </c>
      <c r="B113" s="139" t="s">
        <v>38</v>
      </c>
      <c r="C113" s="5" t="s">
        <v>22</v>
      </c>
      <c r="D113" s="14">
        <f t="shared" ref="D113:I113" si="12">D114+D115+D116+D117</f>
        <v>293.26499999999999</v>
      </c>
      <c r="E113" s="23">
        <f t="shared" si="12"/>
        <v>0</v>
      </c>
      <c r="F113" s="23">
        <f t="shared" si="12"/>
        <v>0</v>
      </c>
      <c r="G113" s="23">
        <f t="shared" si="12"/>
        <v>0</v>
      </c>
      <c r="H113" s="8">
        <f t="shared" si="12"/>
        <v>0</v>
      </c>
      <c r="I113" s="8">
        <f t="shared" si="12"/>
        <v>0</v>
      </c>
    </row>
    <row r="114" spans="1:9" x14ac:dyDescent="0.25">
      <c r="A114" s="119"/>
      <c r="B114" s="139"/>
      <c r="C114" s="30" t="s">
        <v>23</v>
      </c>
      <c r="D114" s="15">
        <v>0</v>
      </c>
      <c r="E114" s="22">
        <v>0</v>
      </c>
      <c r="F114" s="22">
        <v>0</v>
      </c>
      <c r="G114" s="22">
        <v>0</v>
      </c>
      <c r="H114" s="10">
        <v>0</v>
      </c>
      <c r="I114" s="10">
        <v>0</v>
      </c>
    </row>
    <row r="115" spans="1:9" x14ac:dyDescent="0.25">
      <c r="A115" s="119"/>
      <c r="B115" s="139"/>
      <c r="C115" s="30" t="s">
        <v>27</v>
      </c>
      <c r="D115" s="16">
        <v>273.26499999999999</v>
      </c>
      <c r="E115" s="22">
        <v>0</v>
      </c>
      <c r="F115" s="22">
        <v>0</v>
      </c>
      <c r="G115" s="22">
        <v>0</v>
      </c>
      <c r="H115" s="10">
        <v>0</v>
      </c>
      <c r="I115" s="10">
        <v>0</v>
      </c>
    </row>
    <row r="116" spans="1:9" x14ac:dyDescent="0.25">
      <c r="A116" s="119"/>
      <c r="B116" s="139"/>
      <c r="C116" s="30" t="s">
        <v>25</v>
      </c>
      <c r="D116" s="16">
        <v>20</v>
      </c>
      <c r="E116" s="22">
        <v>0</v>
      </c>
      <c r="F116" s="22">
        <v>0</v>
      </c>
      <c r="G116" s="22">
        <v>0</v>
      </c>
      <c r="H116" s="10">
        <v>0</v>
      </c>
      <c r="I116" s="10">
        <v>0</v>
      </c>
    </row>
    <row r="117" spans="1:9" x14ac:dyDescent="0.25">
      <c r="A117" s="119"/>
      <c r="B117" s="139"/>
      <c r="C117" s="30" t="s">
        <v>26</v>
      </c>
      <c r="D117" s="15">
        <v>0</v>
      </c>
      <c r="E117" s="22">
        <v>0</v>
      </c>
      <c r="F117" s="22">
        <v>0</v>
      </c>
      <c r="G117" s="22">
        <v>0</v>
      </c>
      <c r="H117" s="10">
        <v>0</v>
      </c>
      <c r="I117" s="10">
        <v>0</v>
      </c>
    </row>
  </sheetData>
  <mergeCells count="65">
    <mergeCell ref="I34:I35"/>
    <mergeCell ref="I40:I41"/>
    <mergeCell ref="G34:G35"/>
    <mergeCell ref="H34:H35"/>
    <mergeCell ref="F40:F41"/>
    <mergeCell ref="G40:G41"/>
    <mergeCell ref="H40:H41"/>
    <mergeCell ref="F34:F35"/>
    <mergeCell ref="A113:A117"/>
    <mergeCell ref="B113:B117"/>
    <mergeCell ref="A93:A97"/>
    <mergeCell ref="B93:B97"/>
    <mergeCell ref="A98:A102"/>
    <mergeCell ref="B98:B102"/>
    <mergeCell ref="A108:A112"/>
    <mergeCell ref="B108:B112"/>
    <mergeCell ref="A103:A107"/>
    <mergeCell ref="B103:B107"/>
    <mergeCell ref="A73:A77"/>
    <mergeCell ref="B73:B77"/>
    <mergeCell ref="A83:A87"/>
    <mergeCell ref="B83:B87"/>
    <mergeCell ref="A88:A92"/>
    <mergeCell ref="B88:B92"/>
    <mergeCell ref="A78:A82"/>
    <mergeCell ref="B78:B82"/>
    <mergeCell ref="A58:A62"/>
    <mergeCell ref="B58:B62"/>
    <mergeCell ref="A63:A67"/>
    <mergeCell ref="B63:B67"/>
    <mergeCell ref="A68:A72"/>
    <mergeCell ref="B68:B72"/>
    <mergeCell ref="A43:A47"/>
    <mergeCell ref="B43:B47"/>
    <mergeCell ref="A48:A52"/>
    <mergeCell ref="B48:B52"/>
    <mergeCell ref="A53:A57"/>
    <mergeCell ref="B53:B57"/>
    <mergeCell ref="A20:A24"/>
    <mergeCell ref="E40:E41"/>
    <mergeCell ref="A30:A35"/>
    <mergeCell ref="B30:B35"/>
    <mergeCell ref="C34:C35"/>
    <mergeCell ref="D34:D35"/>
    <mergeCell ref="E34:E35"/>
    <mergeCell ref="A36:A41"/>
    <mergeCell ref="B36:B41"/>
    <mergeCell ref="C40:C41"/>
    <mergeCell ref="D40:D41"/>
    <mergeCell ref="B20:B24"/>
    <mergeCell ref="B25:B29"/>
    <mergeCell ref="A25:A29"/>
    <mergeCell ref="A10:A14"/>
    <mergeCell ref="B10:B14"/>
    <mergeCell ref="A15:A19"/>
    <mergeCell ref="B15:B19"/>
    <mergeCell ref="E1:I2"/>
    <mergeCell ref="E3:I3"/>
    <mergeCell ref="A4:H4"/>
    <mergeCell ref="A6:A8"/>
    <mergeCell ref="B6:B8"/>
    <mergeCell ref="C6:C8"/>
    <mergeCell ref="A5:I5"/>
    <mergeCell ref="D6:I6"/>
    <mergeCell ref="D7:I7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прил 3</vt:lpstr>
      <vt:lpstr>прил 4</vt:lpstr>
      <vt:lpstr>' 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Бондаренко Елена Александровна</cp:lastModifiedBy>
  <cp:lastPrinted>2023-06-02T02:59:48Z</cp:lastPrinted>
  <dcterms:created xsi:type="dcterms:W3CDTF">2020-02-06T00:35:13Z</dcterms:created>
  <dcterms:modified xsi:type="dcterms:W3CDTF">2023-06-02T04:15:27Z</dcterms:modified>
</cp:coreProperties>
</file>