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Архив документов_\Нормативно-правовая база\Администрация\2024\Постановления\"/>
    </mc:Choice>
  </mc:AlternateContent>
  <bookViews>
    <workbookView xWindow="0" yWindow="0" windowWidth="19200" windowHeight="11595" firstSheet="1" activeTab="1"/>
  </bookViews>
  <sheets>
    <sheet name="прил 4 " sheetId="11" state="hidden" r:id="rId1"/>
    <sheet name="Прил 5 " sheetId="12" r:id="rId2"/>
    <sheet name="Лист1" sheetId="13" r:id="rId3"/>
  </sheets>
  <definedNames>
    <definedName name="_xlnm._FilterDatabase" localSheetId="1" hidden="1">'Прил 5 '!$A$13:$R$162</definedName>
    <definedName name="_xlnm.Print_Titles" localSheetId="0">'прил 4 '!$10:$13</definedName>
    <definedName name="_xlnm.Print_Titles" localSheetId="1">'Прил 5 '!$14:$14</definedName>
    <definedName name="_xlnm.Print_Area" localSheetId="0">'прил 4 '!$A$1:$O$45</definedName>
    <definedName name="_xlnm.Print_Area" localSheetId="1">'Прил 5 '!$A$1:$N$162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1" i="12" l="1"/>
  <c r="K28" i="11"/>
  <c r="K39" i="11" l="1"/>
  <c r="K37" i="11"/>
  <c r="O64" i="12" l="1"/>
  <c r="N63" i="12"/>
  <c r="N60" i="12" s="1"/>
  <c r="M63" i="12"/>
  <c r="M60" i="12" s="1"/>
  <c r="L63" i="12"/>
  <c r="L60" i="12" s="1"/>
  <c r="I63" i="12"/>
  <c r="I60" i="12" s="1"/>
  <c r="H63" i="12"/>
  <c r="H60" i="12" s="1"/>
  <c r="O62" i="12"/>
  <c r="O61" i="12"/>
  <c r="O39" i="12"/>
  <c r="N38" i="12"/>
  <c r="N23" i="12" s="1"/>
  <c r="M38" i="12"/>
  <c r="M23" i="12" s="1"/>
  <c r="L38" i="12"/>
  <c r="L23" i="12" s="1"/>
  <c r="J38" i="12"/>
  <c r="I38" i="12"/>
  <c r="H38" i="12"/>
  <c r="O37" i="12"/>
  <c r="O36" i="12"/>
  <c r="K16" i="11"/>
  <c r="K15" i="11" s="1"/>
  <c r="O63" i="12" l="1"/>
  <c r="O60" i="12"/>
  <c r="O38" i="12"/>
  <c r="O35" i="12"/>
  <c r="O31" i="12"/>
  <c r="O32" i="12"/>
  <c r="H33" i="12"/>
  <c r="I33" i="12"/>
  <c r="I30" i="12" s="1"/>
  <c r="J30" i="12"/>
  <c r="K33" i="12"/>
  <c r="L30" i="12"/>
  <c r="M30" i="12"/>
  <c r="N30" i="12"/>
  <c r="H41" i="12"/>
  <c r="I41" i="12"/>
  <c r="J41" i="12"/>
  <c r="K41" i="12"/>
  <c r="L41" i="12"/>
  <c r="M41" i="12"/>
  <c r="N41" i="12"/>
  <c r="H42" i="12"/>
  <c r="I42" i="12"/>
  <c r="J42" i="12"/>
  <c r="K42" i="12"/>
  <c r="L42" i="12"/>
  <c r="M42" i="12"/>
  <c r="N42" i="12"/>
  <c r="H44" i="12"/>
  <c r="I44" i="12"/>
  <c r="J44" i="12"/>
  <c r="K44" i="12"/>
  <c r="L44" i="12"/>
  <c r="M44" i="12"/>
  <c r="N44" i="12"/>
  <c r="K26" i="11"/>
  <c r="K25" i="11" s="1"/>
  <c r="K30" i="12" l="1"/>
  <c r="O41" i="12"/>
  <c r="O42" i="12"/>
  <c r="O44" i="12"/>
  <c r="O33" i="12"/>
  <c r="H30" i="12"/>
  <c r="I136" i="12"/>
  <c r="I133" i="12" s="1"/>
  <c r="J136" i="12"/>
  <c r="J133" i="12" s="1"/>
  <c r="L133" i="12"/>
  <c r="M136" i="12"/>
  <c r="M133" i="12" s="1"/>
  <c r="N136" i="12"/>
  <c r="N133" i="12" s="1"/>
  <c r="H136" i="12"/>
  <c r="I131" i="12"/>
  <c r="I128" i="12" s="1"/>
  <c r="J131" i="12"/>
  <c r="J128" i="12" s="1"/>
  <c r="K131" i="12"/>
  <c r="K128" i="12" s="1"/>
  <c r="L131" i="12"/>
  <c r="L128" i="12" s="1"/>
  <c r="M131" i="12"/>
  <c r="M128" i="12" s="1"/>
  <c r="N131" i="12"/>
  <c r="N128" i="12" s="1"/>
  <c r="H131" i="12"/>
  <c r="H128" i="12" s="1"/>
  <c r="I161" i="12"/>
  <c r="J161" i="12"/>
  <c r="L161" i="12"/>
  <c r="M161" i="12"/>
  <c r="N161" i="12"/>
  <c r="I156" i="12"/>
  <c r="I153" i="12" s="1"/>
  <c r="J156" i="12"/>
  <c r="J153" i="12" s="1"/>
  <c r="L156" i="12"/>
  <c r="L153" i="12" s="1"/>
  <c r="M156" i="12"/>
  <c r="M153" i="12" s="1"/>
  <c r="N156" i="12"/>
  <c r="N153" i="12" s="1"/>
  <c r="H156" i="12"/>
  <c r="H161" i="12"/>
  <c r="I151" i="12"/>
  <c r="J151" i="12"/>
  <c r="K151" i="12"/>
  <c r="L151" i="12"/>
  <c r="M151" i="12"/>
  <c r="N151" i="12"/>
  <c r="H151" i="12"/>
  <c r="I144" i="12"/>
  <c r="J144" i="12"/>
  <c r="K144" i="12"/>
  <c r="L144" i="12"/>
  <c r="M144" i="12"/>
  <c r="N144" i="12"/>
  <c r="I145" i="12"/>
  <c r="J145" i="12"/>
  <c r="K145" i="12"/>
  <c r="L145" i="12"/>
  <c r="M145" i="12"/>
  <c r="N145" i="12"/>
  <c r="I147" i="12"/>
  <c r="J147" i="12"/>
  <c r="K147" i="12"/>
  <c r="L147" i="12"/>
  <c r="M147" i="12"/>
  <c r="N147" i="12"/>
  <c r="H145" i="12"/>
  <c r="H144" i="12"/>
  <c r="I138" i="12"/>
  <c r="K138" i="12"/>
  <c r="L138" i="12"/>
  <c r="M138" i="12"/>
  <c r="N138" i="12"/>
  <c r="H138" i="12"/>
  <c r="I126" i="12"/>
  <c r="I123" i="12" s="1"/>
  <c r="J126" i="12"/>
  <c r="J123" i="12" s="1"/>
  <c r="K126" i="12"/>
  <c r="L126" i="12"/>
  <c r="L123" i="12" s="1"/>
  <c r="M126" i="12"/>
  <c r="M123" i="12" s="1"/>
  <c r="N126" i="12"/>
  <c r="N123" i="12" s="1"/>
  <c r="H126" i="12"/>
  <c r="H123" i="12" s="1"/>
  <c r="I121" i="12"/>
  <c r="J121" i="12"/>
  <c r="K121" i="12"/>
  <c r="M121" i="12"/>
  <c r="M118" i="12" s="1"/>
  <c r="N121" i="12"/>
  <c r="N118" i="12" s="1"/>
  <c r="I116" i="12"/>
  <c r="I113" i="12" s="1"/>
  <c r="K116" i="12"/>
  <c r="K113" i="12" s="1"/>
  <c r="L116" i="12"/>
  <c r="L113" i="12" s="1"/>
  <c r="M116" i="12"/>
  <c r="M113" i="12" s="1"/>
  <c r="N116" i="12"/>
  <c r="N113" i="12" s="1"/>
  <c r="I111" i="12"/>
  <c r="I108" i="12" s="1"/>
  <c r="J111" i="12"/>
  <c r="J108" i="12" s="1"/>
  <c r="K111" i="12"/>
  <c r="K108" i="12" s="1"/>
  <c r="L111" i="12"/>
  <c r="L108" i="12" s="1"/>
  <c r="M111" i="12"/>
  <c r="M108" i="12" s="1"/>
  <c r="N111" i="12"/>
  <c r="N108" i="12" s="1"/>
  <c r="I106" i="12"/>
  <c r="I103" i="12" s="1"/>
  <c r="J106" i="12"/>
  <c r="J103" i="12" s="1"/>
  <c r="K106" i="12"/>
  <c r="K103" i="12" s="1"/>
  <c r="L106" i="12"/>
  <c r="L103" i="12" s="1"/>
  <c r="M106" i="12"/>
  <c r="M103" i="12" s="1"/>
  <c r="N106" i="12"/>
  <c r="N103" i="12" s="1"/>
  <c r="I101" i="12"/>
  <c r="I98" i="12" s="1"/>
  <c r="J101" i="12"/>
  <c r="J98" i="12" s="1"/>
  <c r="K101" i="12"/>
  <c r="L101" i="12"/>
  <c r="L98" i="12" s="1"/>
  <c r="M101" i="12"/>
  <c r="N101" i="12"/>
  <c r="N98" i="12" s="1"/>
  <c r="K98" i="12"/>
  <c r="M93" i="12"/>
  <c r="K91" i="12"/>
  <c r="K88" i="12" s="1"/>
  <c r="L91" i="12"/>
  <c r="L88" i="12" s="1"/>
  <c r="M88" i="12"/>
  <c r="N88" i="12"/>
  <c r="M87" i="12"/>
  <c r="N87" i="12"/>
  <c r="K85" i="12"/>
  <c r="M85" i="12"/>
  <c r="N85" i="12"/>
  <c r="K84" i="12"/>
  <c r="M84" i="12"/>
  <c r="N84" i="12"/>
  <c r="I81" i="12"/>
  <c r="I79" i="12" s="1"/>
  <c r="L79" i="12"/>
  <c r="M81" i="12"/>
  <c r="M79" i="12" s="1"/>
  <c r="N81" i="12"/>
  <c r="N79" i="12" s="1"/>
  <c r="I77" i="12"/>
  <c r="I75" i="12" s="1"/>
  <c r="J77" i="12"/>
  <c r="J75" i="12" s="1"/>
  <c r="K77" i="12"/>
  <c r="K75" i="12" s="1"/>
  <c r="L77" i="12"/>
  <c r="M77" i="12"/>
  <c r="M75" i="12" s="1"/>
  <c r="N77" i="12"/>
  <c r="N75" i="12" s="1"/>
  <c r="I73" i="12"/>
  <c r="J73" i="12"/>
  <c r="K73" i="12"/>
  <c r="I67" i="12"/>
  <c r="J67" i="12"/>
  <c r="K67" i="12"/>
  <c r="L67" i="12"/>
  <c r="M67" i="12"/>
  <c r="N67" i="12"/>
  <c r="H67" i="12"/>
  <c r="H66" i="12"/>
  <c r="K58" i="12"/>
  <c r="K55" i="12" s="1"/>
  <c r="L58" i="12"/>
  <c r="L55" i="12" s="1"/>
  <c r="M58" i="12"/>
  <c r="M55" i="12" s="1"/>
  <c r="N58" i="12"/>
  <c r="N55" i="12" s="1"/>
  <c r="I53" i="12"/>
  <c r="I50" i="12" s="1"/>
  <c r="J53" i="12"/>
  <c r="J50" i="12" s="1"/>
  <c r="K53" i="12"/>
  <c r="K50" i="12" s="1"/>
  <c r="L53" i="12"/>
  <c r="L50" i="12" s="1"/>
  <c r="M53" i="12"/>
  <c r="M50" i="12" s="1"/>
  <c r="N53" i="12"/>
  <c r="N50" i="12" s="1"/>
  <c r="I21" i="12"/>
  <c r="J21" i="12"/>
  <c r="K21" i="12"/>
  <c r="L21" i="12"/>
  <c r="M21" i="12"/>
  <c r="N21" i="12"/>
  <c r="I22" i="12"/>
  <c r="J22" i="12"/>
  <c r="K22" i="12"/>
  <c r="L22" i="12"/>
  <c r="M22" i="12"/>
  <c r="N22" i="12"/>
  <c r="I24" i="12"/>
  <c r="J24" i="12"/>
  <c r="K24" i="12"/>
  <c r="L24" i="12"/>
  <c r="M24" i="12"/>
  <c r="N24" i="12"/>
  <c r="N19" i="12" s="1"/>
  <c r="H24" i="12"/>
  <c r="H22" i="12"/>
  <c r="H21" i="12"/>
  <c r="I42" i="11"/>
  <c r="J42" i="11"/>
  <c r="L42" i="11"/>
  <c r="M42" i="11"/>
  <c r="N42" i="11"/>
  <c r="H42" i="11"/>
  <c r="L31" i="11"/>
  <c r="M31" i="11"/>
  <c r="N31" i="11"/>
  <c r="H31" i="11"/>
  <c r="I25" i="11"/>
  <c r="L25" i="11"/>
  <c r="M25" i="11"/>
  <c r="N25" i="11"/>
  <c r="L20" i="11"/>
  <c r="M20" i="11"/>
  <c r="N20" i="11"/>
  <c r="H20" i="11"/>
  <c r="L15" i="11"/>
  <c r="M15" i="11"/>
  <c r="N15" i="11"/>
  <c r="H15" i="11"/>
  <c r="O17" i="11"/>
  <c r="O22" i="11"/>
  <c r="O27" i="11"/>
  <c r="O28" i="11"/>
  <c r="O30" i="11"/>
  <c r="O33" i="11"/>
  <c r="O34" i="11"/>
  <c r="O35" i="11"/>
  <c r="O36" i="11"/>
  <c r="O38" i="11"/>
  <c r="O39" i="11"/>
  <c r="O43" i="11"/>
  <c r="O30" i="12" l="1"/>
  <c r="M98" i="12"/>
  <c r="M86" i="12"/>
  <c r="L75" i="12"/>
  <c r="L68" i="12"/>
  <c r="M19" i="12"/>
  <c r="K17" i="12"/>
  <c r="L43" i="12"/>
  <c r="L40" i="12" s="1"/>
  <c r="N43" i="12"/>
  <c r="N40" i="12" s="1"/>
  <c r="M43" i="12"/>
  <c r="M40" i="12" s="1"/>
  <c r="M83" i="12"/>
  <c r="M17" i="12"/>
  <c r="I146" i="12"/>
  <c r="I143" i="12" s="1"/>
  <c r="N20" i="12"/>
  <c r="M20" i="12"/>
  <c r="M146" i="12"/>
  <c r="M143" i="12" s="1"/>
  <c r="N146" i="12"/>
  <c r="N143" i="12" s="1"/>
  <c r="L146" i="12"/>
  <c r="L143" i="12" s="1"/>
  <c r="J146" i="12"/>
  <c r="J143" i="12" s="1"/>
  <c r="M16" i="12"/>
  <c r="M68" i="12"/>
  <c r="M65" i="12" s="1"/>
  <c r="I68" i="12"/>
  <c r="N68" i="12"/>
  <c r="N17" i="12"/>
  <c r="K45" i="11"/>
  <c r="K44" i="11"/>
  <c r="O45" i="11" l="1"/>
  <c r="K161" i="12"/>
  <c r="M18" i="12"/>
  <c r="M15" i="12" s="1"/>
  <c r="K42" i="11"/>
  <c r="K156" i="12"/>
  <c r="O44" i="11"/>
  <c r="O152" i="12"/>
  <c r="O150" i="12"/>
  <c r="O149" i="12"/>
  <c r="O142" i="12"/>
  <c r="O140" i="12"/>
  <c r="O139" i="12"/>
  <c r="O137" i="12"/>
  <c r="O135" i="12"/>
  <c r="O134" i="12"/>
  <c r="O132" i="12"/>
  <c r="O131" i="12"/>
  <c r="O130" i="12"/>
  <c r="O129" i="12"/>
  <c r="O127" i="12"/>
  <c r="O125" i="12"/>
  <c r="O124" i="12"/>
  <c r="O117" i="12"/>
  <c r="O115" i="12"/>
  <c r="O114" i="12"/>
  <c r="O112" i="12"/>
  <c r="O110" i="12"/>
  <c r="O109" i="12"/>
  <c r="O107" i="12"/>
  <c r="O105" i="12"/>
  <c r="O104" i="12"/>
  <c r="O102" i="12"/>
  <c r="O100" i="12"/>
  <c r="O99" i="12"/>
  <c r="O97" i="12"/>
  <c r="O95" i="12"/>
  <c r="O94" i="12"/>
  <c r="O92" i="12"/>
  <c r="O90" i="12"/>
  <c r="O89" i="12"/>
  <c r="O82" i="12"/>
  <c r="O80" i="12"/>
  <c r="O78" i="12"/>
  <c r="O76" i="12"/>
  <c r="O74" i="12"/>
  <c r="O72" i="12"/>
  <c r="O71" i="12"/>
  <c r="O59" i="12"/>
  <c r="O57" i="12"/>
  <c r="O56" i="12"/>
  <c r="O54" i="12"/>
  <c r="O52" i="12"/>
  <c r="O51" i="12"/>
  <c r="O49" i="12"/>
  <c r="O47" i="12"/>
  <c r="O46" i="12"/>
  <c r="O29" i="12"/>
  <c r="O27" i="12"/>
  <c r="O26" i="12"/>
  <c r="O42" i="11" l="1"/>
  <c r="K21" i="11"/>
  <c r="K20" i="11" s="1"/>
  <c r="K29" i="11"/>
  <c r="K48" i="12" l="1"/>
  <c r="O151" i="12"/>
  <c r="K43" i="12" l="1"/>
  <c r="K40" i="12" s="1"/>
  <c r="K68" i="12"/>
  <c r="K79" i="12"/>
  <c r="K153" i="12"/>
  <c r="K146" i="12"/>
  <c r="K143" i="12" s="1"/>
  <c r="O41" i="11" l="1"/>
  <c r="K136" i="12"/>
  <c r="K133" i="12" s="1"/>
  <c r="H133" i="12"/>
  <c r="H121" i="12"/>
  <c r="J141" i="12"/>
  <c r="L14" i="11"/>
  <c r="O141" i="12" l="1"/>
  <c r="J138" i="12"/>
  <c r="O138" i="12" s="1"/>
  <c r="O136" i="12"/>
  <c r="I158" i="12"/>
  <c r="J158" i="12"/>
  <c r="K158" i="12"/>
  <c r="L158" i="12"/>
  <c r="N158" i="12"/>
  <c r="I148" i="12"/>
  <c r="J148" i="12"/>
  <c r="K148" i="12"/>
  <c r="L148" i="12"/>
  <c r="N148" i="12"/>
  <c r="H162" i="12"/>
  <c r="O159" i="12"/>
  <c r="H157" i="12"/>
  <c r="I66" i="12"/>
  <c r="J66" i="12"/>
  <c r="K66" i="12"/>
  <c r="K16" i="12" s="1"/>
  <c r="L66" i="12"/>
  <c r="N66" i="12"/>
  <c r="H81" i="12"/>
  <c r="H79" i="12" s="1"/>
  <c r="N16" i="12" l="1"/>
  <c r="N65" i="12"/>
  <c r="O162" i="12"/>
  <c r="H158" i="12"/>
  <c r="O158" i="12" s="1"/>
  <c r="O66" i="12"/>
  <c r="O67" i="12"/>
  <c r="H147" i="12"/>
  <c r="O147" i="12" s="1"/>
  <c r="O157" i="12"/>
  <c r="O160" i="12"/>
  <c r="O161" i="12"/>
  <c r="H153" i="12" l="1"/>
  <c r="O153" i="12" s="1"/>
  <c r="H146" i="12"/>
  <c r="O154" i="12"/>
  <c r="O156" i="12"/>
  <c r="O145" i="12"/>
  <c r="O155" i="12"/>
  <c r="H148" i="12"/>
  <c r="O148" i="12" s="1"/>
  <c r="H143" i="12" l="1"/>
  <c r="O143" i="12" s="1"/>
  <c r="O146" i="12"/>
  <c r="O144" i="12"/>
  <c r="H53" i="12"/>
  <c r="H50" i="12" s="1"/>
  <c r="O22" i="12" l="1"/>
  <c r="O24" i="12"/>
  <c r="O53" i="12"/>
  <c r="K70" i="12"/>
  <c r="N14" i="11"/>
  <c r="H116" i="12"/>
  <c r="H113" i="12" s="1"/>
  <c r="H111" i="12"/>
  <c r="I96" i="12"/>
  <c r="I93" i="12" s="1"/>
  <c r="J96" i="12"/>
  <c r="J93" i="12" s="1"/>
  <c r="K96" i="12"/>
  <c r="K93" i="12" s="1"/>
  <c r="L96" i="12"/>
  <c r="L93" i="12" s="1"/>
  <c r="N96" i="12"/>
  <c r="K28" i="12"/>
  <c r="K23" i="12" s="1"/>
  <c r="O121" i="12"/>
  <c r="L122" i="12"/>
  <c r="L87" i="12" s="1"/>
  <c r="L85" i="12"/>
  <c r="L17" i="12" s="1"/>
  <c r="L119" i="12"/>
  <c r="K122" i="12"/>
  <c r="J122" i="12"/>
  <c r="J87" i="12" s="1"/>
  <c r="J120" i="12"/>
  <c r="J85" i="12" s="1"/>
  <c r="J17" i="12" s="1"/>
  <c r="J119" i="12"/>
  <c r="I122" i="12"/>
  <c r="I87" i="12" s="1"/>
  <c r="I120" i="12"/>
  <c r="I85" i="12" s="1"/>
  <c r="I17" i="12" s="1"/>
  <c r="I119" i="12"/>
  <c r="H122" i="12"/>
  <c r="H87" i="12" s="1"/>
  <c r="H120" i="12"/>
  <c r="H85" i="12" s="1"/>
  <c r="H17" i="12" s="1"/>
  <c r="H119" i="12"/>
  <c r="N93" i="12" l="1"/>
  <c r="N86" i="12"/>
  <c r="K20" i="12"/>
  <c r="L20" i="12"/>
  <c r="P19" i="12" s="1"/>
  <c r="H84" i="12"/>
  <c r="H16" i="12" s="1"/>
  <c r="H118" i="12"/>
  <c r="J118" i="12"/>
  <c r="J84" i="12"/>
  <c r="J16" i="12" s="1"/>
  <c r="L118" i="12"/>
  <c r="L84" i="12"/>
  <c r="L16" i="12" s="1"/>
  <c r="K87" i="12"/>
  <c r="K118" i="12"/>
  <c r="I84" i="12"/>
  <c r="I16" i="12" s="1"/>
  <c r="I118" i="12"/>
  <c r="O119" i="12"/>
  <c r="O122" i="12"/>
  <c r="H108" i="12"/>
  <c r="O108" i="12" s="1"/>
  <c r="O111" i="12"/>
  <c r="O120" i="12"/>
  <c r="N45" i="12"/>
  <c r="N25" i="12"/>
  <c r="Q23" i="11"/>
  <c r="L86" i="12"/>
  <c r="L18" i="12" s="1"/>
  <c r="N18" i="12"/>
  <c r="N15" i="12" s="1"/>
  <c r="O87" i="12" l="1"/>
  <c r="L83" i="12"/>
  <c r="N83" i="12"/>
  <c r="O133" i="12"/>
  <c r="O128" i="12"/>
  <c r="O84" i="12"/>
  <c r="O85" i="12"/>
  <c r="J37" i="11" l="1"/>
  <c r="J116" i="12" l="1"/>
  <c r="J113" i="12" s="1"/>
  <c r="O37" i="11"/>
  <c r="O118" i="12"/>
  <c r="J21" i="11"/>
  <c r="J48" i="12" l="1"/>
  <c r="O116" i="12"/>
  <c r="J23" i="11"/>
  <c r="J58" i="12" s="1"/>
  <c r="J55" i="12" s="1"/>
  <c r="J43" i="12" l="1"/>
  <c r="J40" i="12" s="1"/>
  <c r="J20" i="11"/>
  <c r="J32" i="11"/>
  <c r="J29" i="11"/>
  <c r="J16" i="11"/>
  <c r="J31" i="11" l="1"/>
  <c r="J91" i="12"/>
  <c r="J88" i="12" s="1"/>
  <c r="O29" i="11"/>
  <c r="J25" i="11"/>
  <c r="J81" i="12"/>
  <c r="J28" i="12"/>
  <c r="J86" i="12" l="1"/>
  <c r="J83" i="12" s="1"/>
  <c r="J79" i="12"/>
  <c r="J68" i="12"/>
  <c r="O81" i="12"/>
  <c r="I16" i="11" l="1"/>
  <c r="I15" i="11" l="1"/>
  <c r="O16" i="11"/>
  <c r="O19" i="11"/>
  <c r="J15" i="11"/>
  <c r="I28" i="12"/>
  <c r="I23" i="12" s="1"/>
  <c r="O15" i="11" l="1"/>
  <c r="J23" i="12"/>
  <c r="I20" i="12"/>
  <c r="J14" i="11"/>
  <c r="O113" i="12"/>
  <c r="J20" i="12" l="1"/>
  <c r="J18" i="12"/>
  <c r="I32" i="11"/>
  <c r="I21" i="11"/>
  <c r="I23" i="11"/>
  <c r="I48" i="12" l="1"/>
  <c r="O21" i="11"/>
  <c r="I20" i="11"/>
  <c r="O20" i="11" s="1"/>
  <c r="I91" i="12"/>
  <c r="I88" i="12" s="1"/>
  <c r="I31" i="11"/>
  <c r="O32" i="11"/>
  <c r="I58" i="12"/>
  <c r="I55" i="12" s="1"/>
  <c r="O23" i="11"/>
  <c r="H28" i="12"/>
  <c r="O28" i="12" s="1"/>
  <c r="H48" i="12"/>
  <c r="H58" i="12"/>
  <c r="H55" i="12" s="1"/>
  <c r="O17" i="12"/>
  <c r="H77" i="12"/>
  <c r="O77" i="12" s="1"/>
  <c r="H91" i="12"/>
  <c r="H96" i="12"/>
  <c r="H101" i="12"/>
  <c r="H106" i="12"/>
  <c r="H43" i="12" l="1"/>
  <c r="I43" i="12"/>
  <c r="I40" i="12" s="1"/>
  <c r="I86" i="12"/>
  <c r="I83" i="12" s="1"/>
  <c r="O101" i="12"/>
  <c r="H98" i="12"/>
  <c r="H88" i="12"/>
  <c r="H86" i="12"/>
  <c r="H83" i="12" s="1"/>
  <c r="H45" i="12"/>
  <c r="O106" i="12"/>
  <c r="H103" i="12"/>
  <c r="O96" i="12"/>
  <c r="H93" i="12"/>
  <c r="O58" i="12"/>
  <c r="O48" i="12"/>
  <c r="O91" i="12"/>
  <c r="H23" i="12"/>
  <c r="H25" i="12"/>
  <c r="L69" i="12"/>
  <c r="L19" i="12" s="1"/>
  <c r="L15" i="12" s="1"/>
  <c r="K69" i="12"/>
  <c r="K19" i="12" s="1"/>
  <c r="H75" i="12"/>
  <c r="L70" i="12"/>
  <c r="J70" i="12"/>
  <c r="I69" i="12"/>
  <c r="I19" i="12" s="1"/>
  <c r="H69" i="12"/>
  <c r="H19" i="12" s="1"/>
  <c r="L45" i="12"/>
  <c r="K45" i="12"/>
  <c r="J45" i="12"/>
  <c r="I45" i="12"/>
  <c r="L25" i="12"/>
  <c r="J25" i="12"/>
  <c r="H26" i="11"/>
  <c r="O55" i="12"/>
  <c r="K25" i="12"/>
  <c r="J69" i="12"/>
  <c r="J19" i="12" s="1"/>
  <c r="J15" i="12" s="1"/>
  <c r="O43" i="12" l="1"/>
  <c r="H40" i="12"/>
  <c r="O40" i="12" s="1"/>
  <c r="O26" i="11"/>
  <c r="H25" i="11"/>
  <c r="I18" i="12"/>
  <c r="I15" i="12" s="1"/>
  <c r="J65" i="12"/>
  <c r="L65" i="12"/>
  <c r="P17" i="12"/>
  <c r="I65" i="12"/>
  <c r="K65" i="12"/>
  <c r="O23" i="12"/>
  <c r="O50" i="12"/>
  <c r="O103" i="12"/>
  <c r="O21" i="12"/>
  <c r="O69" i="12"/>
  <c r="O19" i="12" s="1"/>
  <c r="O45" i="12"/>
  <c r="O98" i="12"/>
  <c r="O88" i="12"/>
  <c r="O16" i="12"/>
  <c r="H20" i="12"/>
  <c r="H73" i="12"/>
  <c r="I25" i="12"/>
  <c r="O25" i="12" s="1"/>
  <c r="O93" i="12"/>
  <c r="O79" i="12"/>
  <c r="O25" i="11" l="1"/>
  <c r="H14" i="11"/>
  <c r="O73" i="12"/>
  <c r="H68" i="12"/>
  <c r="H18" i="12" s="1"/>
  <c r="O75" i="12"/>
  <c r="I14" i="11"/>
  <c r="O20" i="12"/>
  <c r="I70" i="12"/>
  <c r="H70" i="12"/>
  <c r="H65" i="12" l="1"/>
  <c r="O65" i="12" s="1"/>
  <c r="H15" i="12"/>
  <c r="O70" i="12"/>
  <c r="O68" i="12"/>
  <c r="O126" i="12"/>
  <c r="K123" i="12"/>
  <c r="O123" i="12" s="1"/>
  <c r="K86" i="12"/>
  <c r="K18" i="12" s="1"/>
  <c r="K15" i="12" s="1"/>
  <c r="K31" i="11"/>
  <c r="K14" i="11" s="1"/>
  <c r="O86" i="12" l="1"/>
  <c r="K83" i="12"/>
  <c r="O83" i="12" s="1"/>
  <c r="O31" i="11"/>
  <c r="O40" i="11"/>
  <c r="O14" i="11" l="1"/>
  <c r="P14" i="11"/>
  <c r="O18" i="12"/>
  <c r="O15" i="12"/>
  <c r="P15" i="12"/>
</calcChain>
</file>

<file path=xl/sharedStrings.xml><?xml version="1.0" encoding="utf-8"?>
<sst xmlns="http://schemas.openxmlformats.org/spreadsheetml/2006/main" count="435" uniqueCount="143">
  <si>
    <t>0801</t>
  </si>
  <si>
    <t>0292170080</t>
  </si>
  <si>
    <t>02921S2540</t>
  </si>
  <si>
    <t>0292320080</t>
  </si>
  <si>
    <t>№ п/п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</si>
  <si>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</si>
  <si>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</si>
  <si>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</si>
  <si>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</si>
  <si>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</si>
  <si>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</si>
  <si>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</si>
  <si>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</si>
  <si>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1.</t>
  </si>
  <si>
    <t>1.1.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</si>
  <si>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</si>
  <si>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</si>
  <si>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</si>
  <si>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</si>
  <si>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</si>
  <si>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</si>
  <si>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3.</t>
  </si>
  <si>
    <t>Субсидия районному обществу инвалидов</t>
  </si>
  <si>
    <t>Субсидия районному совету ветеранов</t>
  </si>
  <si>
    <t>0703</t>
  </si>
  <si>
    <t>0292270040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</si>
  <si>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</si>
  <si>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</si>
  <si>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</si>
  <si>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</si>
  <si>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</si>
  <si>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</si>
  <si>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</si>
  <si>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</si>
  <si>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</si>
  <si>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</si>
  <si>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</si>
  <si>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</si>
  <si>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</si>
  <si>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</si>
  <si>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</si>
  <si>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</si>
  <si>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</si>
  <si>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</si>
  <si>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</si>
  <si>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</si>
  <si>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</si>
  <si>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Ремонт  школы искусств</t>
  </si>
  <si>
    <t>Ремонт школы искусств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</si>
  <si>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</si>
  <si>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</si>
  <si>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</si>
  <si>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</si>
  <si>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</si>
  <si>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</si>
  <si>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</si>
  <si>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</si>
  <si>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</si>
  <si>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</si>
  <si>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</si>
  <si>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</si>
  <si>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</si>
  <si>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</si>
  <si>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отдел социальной и молдежной политики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</si>
  <si>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</si>
  <si>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</si>
  <si>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</si>
  <si>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</si>
  <si>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</si>
  <si>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</si>
  <si>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</si>
  <si>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</si>
  <si>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</si>
  <si>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</si>
  <si>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</si>
  <si>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</si>
  <si>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>2.3</t>
  </si>
  <si>
    <t>Ремонт СДК округа</t>
  </si>
  <si>
    <t xml:space="preserve"> </t>
  </si>
  <si>
    <t xml:space="preserve">                       к постановлению Администрации </t>
  </si>
  <si>
    <t xml:space="preserve">                         Ханкайского муниципального округа</t>
  </si>
  <si>
    <t>4.5</t>
  </si>
  <si>
    <t>Расходы на проведение мероприятий по социальной и молодежной политики</t>
  </si>
  <si>
    <t>4.6</t>
  </si>
  <si>
    <t>1.3.</t>
  </si>
  <si>
    <t>0292274923</t>
  </si>
  <si>
    <t>0292270100</t>
  </si>
  <si>
    <t>0292470100</t>
  </si>
  <si>
    <t>Расходы на капитальный и текущий ремонт памятников и скульптурных композиций</t>
  </si>
  <si>
    <t>Региональный  проект "Культурная среда". Субсидия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</t>
  </si>
  <si>
    <t>4.7</t>
  </si>
  <si>
    <t>4.8</t>
  </si>
  <si>
    <t>Расходы на реализацию федеральной целевой программы "Увековечение памяти погибших при защите Отечества на 2019-2025 годы"</t>
  </si>
  <si>
    <t>Расходы на проведение работ по сохранению объектов культурного наследия</t>
  </si>
  <si>
    <t>4.10</t>
  </si>
  <si>
    <t>Расходы на капитальный, текущий ремонт и благоустройство прилегающей территории учреждений культуры, включая расходы на капитальный и текущий ремонт памятников и скульптурных композиций</t>
  </si>
  <si>
    <t>4.9</t>
  </si>
  <si>
    <t>02923S2490</t>
  </si>
  <si>
    <t>0292370100</t>
  </si>
  <si>
    <t>Расходы на капитальный, текущий ремонт и благоустройство прилегающей территории учреждений культуры, включая расходы на капитальный и текущий ремонт пмятников и скульптурных композиций</t>
  </si>
  <si>
    <t>1006</t>
  </si>
  <si>
    <t>02923S2640</t>
  </si>
  <si>
    <t>5</t>
  </si>
  <si>
    <t>Участие в региональном проекте "Культурная среда"</t>
  </si>
  <si>
    <t>Ремонт сети учреждений культуры</t>
  </si>
  <si>
    <t>5.1</t>
  </si>
  <si>
    <t>5.2</t>
  </si>
  <si>
    <t>Оснащение ДШИ музыкальными инструментами, оборудованием и учебными материалами</t>
  </si>
  <si>
    <t>Ремонт и модернизация ДШИ</t>
  </si>
  <si>
    <t>5.3</t>
  </si>
  <si>
    <t>0000</t>
  </si>
  <si>
    <t>0000000000</t>
  </si>
  <si>
    <t>000</t>
  </si>
  <si>
    <t>029А155191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</si>
  <si>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</si>
  <si>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4.11</t>
  </si>
  <si>
    <t>Наименование муниципальной программы</t>
  </si>
  <si>
    <t>Прочие мероприятия в области культуры</t>
  </si>
  <si>
    <t>Гранты в форме субсидий социально ориентированным некоммерческим организациям 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поддержкуна дополнительное профессиональное образование работников и  добровольцев (волонтеров) СО НКО, информационную поддерж  СО НКО)</t>
  </si>
  <si>
    <t>Гранты в форме субсидий социально ориентированным некоммерческим организациям 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 на дополнительное профессиональное образоыание работников и  добровольцев (волонтеров) СО НКО, информационную поддерж  СО НКО)</t>
  </si>
  <si>
    <t>029А155192</t>
  </si>
  <si>
    <t>029A155130</t>
  </si>
  <si>
    <t>610</t>
  </si>
  <si>
    <t>0,2923S2490</t>
  </si>
  <si>
    <t xml:space="preserve">                      Приложение № 4    </t>
  </si>
  <si>
    <t>Расходы на приобретение муниципальными учреждениями недвижимого и особо ценного движимого имущества</t>
  </si>
  <si>
    <t>0292170060</t>
  </si>
  <si>
    <t>0292470060</t>
  </si>
  <si>
    <t>2.4</t>
  </si>
  <si>
    <t>к муниципальной программе «Развитие культуры и туризма» в Ханкайском муниципальном округе" на 2020-2026 годы</t>
  </si>
  <si>
    <t>Муниципальная программа «Развитие культуры и туризма в  Ханкайском муниципальном районе» на 2020-2026 годы</t>
  </si>
  <si>
    <t>Муниципальная программа «Развитие культуры и туризма в Ханкайском муниципальном округе» на 2020-2026 годы</t>
  </si>
  <si>
    <r>
      <rPr>
        <b/>
        <sz val="12"/>
        <rFont val="Times New Roman"/>
        <family val="1"/>
        <charset val="204"/>
      </rPr>
      <t>РЕСУРСНОЕ ОБЕСПЕЧЕНИЕ</t>
    </r>
    <r>
      <rPr>
        <sz val="12"/>
        <rFont val="Times New Roman"/>
        <family val="1"/>
        <charset val="204"/>
      </rPr>
      <t xml:space="preserve">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2020-2026 годы</t>
    </r>
  </si>
  <si>
    <t xml:space="preserve">                      Приложение № 1</t>
  </si>
  <si>
    <t xml:space="preserve">                      от 27.12.2023 № 1506-па</t>
  </si>
  <si>
    <t>РзПР</t>
  </si>
  <si>
    <t>х</t>
  </si>
  <si>
    <r>
      <rPr>
        <b/>
        <sz val="10"/>
        <rFont val="Times New Roman"/>
        <family val="1"/>
        <charset val="204"/>
      </rPr>
      <t>ИНФОРМАЦИЯ</t>
    </r>
    <r>
      <rPr>
        <sz val="10"/>
        <rFont val="Times New Roman"/>
        <family val="1"/>
        <charset val="204"/>
      </rPr>
      <t xml:space="preserve">
о ресурсном обеспечении муниципальной программы «Развитие культуры и туризма в Ханкайском муниципальном округе» на 2020-2026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</t>
    </r>
  </si>
  <si>
    <t>Приложение № 4                                                                    к муниципальной программе "Развитие культуры              и туризма в Ханкайском муниципальном округе"           на 2020-2026 годы, утверженную постановлением Администрации Ханкайского муниципального района от 31.10.2019 № 922-па</t>
  </si>
  <si>
    <t>Приложение</t>
  </si>
  <si>
    <t xml:space="preserve">  к постановлению Администрации </t>
  </si>
  <si>
    <t xml:space="preserve">                       Ханкайского муниципального округа</t>
  </si>
  <si>
    <t xml:space="preserve">                            от 29.03.2024  № 379-па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</si>
</sst>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7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2"/>
      <color theme="1"/>
      <name val="Times New Roman"/>
      <family val="1"/>
      <charset val="204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2" borderId="0"/>
    <xf numFmtId="0" fontId="6" fillId="0" borderId="6">
      <alignment horizontal="center" vertical="center" wrapText="1"/>
    </xf>
    <xf numFmtId="1" fontId="6" fillId="0" borderId="6">
      <alignment horizontal="left" vertical="top" wrapText="1" indent="2"/>
    </xf>
    <xf numFmtId="0" fontId="6" fillId="0" borderId="0"/>
    <xf numFmtId="0" fontId="6" fillId="0" borderId="6">
      <alignment horizontal="center" vertical="center" wrapText="1"/>
    </xf>
    <xf numFmtId="1" fontId="6" fillId="0" borderId="6">
      <alignment horizontal="center" vertical="top" shrinkToFi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2" borderId="0">
      <alignment shrinkToFi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7" fillId="0" borderId="6">
      <alignment horizontal="left"/>
    </xf>
    <xf numFmtId="0" fontId="6" fillId="0" borderId="6">
      <alignment horizontal="center" vertical="center" wrapText="1"/>
    </xf>
    <xf numFmtId="4" fontId="6" fillId="0" borderId="6">
      <alignment horizontal="right" vertical="top" shrinkToFit="1"/>
    </xf>
    <xf numFmtId="4" fontId="7" fillId="3" borderId="6">
      <alignment horizontal="right" vertical="top" shrinkToFit="1"/>
    </xf>
    <xf numFmtId="0" fontId="6" fillId="0" borderId="0">
      <alignment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6">
      <alignment horizontal="center" vertical="center" wrapText="1"/>
    </xf>
    <xf numFmtId="0" fontId="6" fillId="0" borderId="0">
      <alignment horizontal="left" wrapText="1"/>
    </xf>
    <xf numFmtId="10" fontId="6" fillId="0" borderId="6">
      <alignment horizontal="right" vertical="top" shrinkToFit="1"/>
    </xf>
    <xf numFmtId="10" fontId="7" fillId="3" borderId="6">
      <alignment horizontal="right" vertical="top" shrinkToFit="1"/>
    </xf>
    <xf numFmtId="0" fontId="8" fillId="0" borderId="0">
      <alignment horizontal="center" wrapText="1"/>
    </xf>
    <xf numFmtId="0" fontId="8" fillId="0" borderId="0">
      <alignment horizontal="center"/>
    </xf>
    <xf numFmtId="0" fontId="6" fillId="0" borderId="0">
      <alignment horizontal="right"/>
    </xf>
    <xf numFmtId="0" fontId="6" fillId="0" borderId="0">
      <alignment vertical="top"/>
    </xf>
    <xf numFmtId="0" fontId="7" fillId="0" borderId="6">
      <alignment vertical="top" wrapText="1"/>
    </xf>
    <xf numFmtId="0" fontId="6" fillId="2" borderId="0">
      <alignment horizontal="center"/>
    </xf>
    <xf numFmtId="0" fontId="6" fillId="2" borderId="0">
      <alignment horizontal="left"/>
    </xf>
    <xf numFmtId="4" fontId="7" fillId="4" borderId="6">
      <alignment horizontal="right" vertical="top" shrinkToFit="1"/>
    </xf>
    <xf numFmtId="10" fontId="7" fillId="4" borderId="6">
      <alignment horizontal="right" vertical="top" shrinkToFit="1"/>
    </xf>
  </cellStyleXfs>
  <cellXfs count="135">
    <xf numFmtId="0" fontId="0" fillId="0" borderId="0" xfId="0"/>
    <xf numFmtId="0" fontId="0" fillId="6" borderId="0" xfId="0" applyFill="1"/>
    <xf numFmtId="0" fontId="1" fillId="6" borderId="0" xfId="0" applyFont="1" applyFill="1" applyAlignment="1">
      <alignment horizontal="center" wrapText="1"/>
    </xf>
    <xf numFmtId="0" fontId="0" fillId="6" borderId="0" xfId="0" applyFill="1" applyAlignment="1"/>
    <xf numFmtId="0" fontId="1" fillId="6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justify"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0" fillId="6" borderId="0" xfId="0" applyNumberFormat="1" applyFill="1"/>
    <xf numFmtId="164" fontId="9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wrapText="1"/>
    </xf>
    <xf numFmtId="49" fontId="2" fillId="6" borderId="0" xfId="0" applyNumberFormat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49" fontId="2" fillId="6" borderId="0" xfId="0" applyNumberFormat="1" applyFont="1" applyFill="1" applyBorder="1" applyAlignment="1">
      <alignment horizontal="center" vertical="center"/>
    </xf>
    <xf numFmtId="164" fontId="9" fillId="6" borderId="0" xfId="0" applyNumberFormat="1" applyFont="1" applyFill="1" applyBorder="1" applyAlignment="1">
      <alignment horizontal="center" vertical="center"/>
    </xf>
    <xf numFmtId="164" fontId="9" fillId="6" borderId="0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4" fontId="0" fillId="6" borderId="0" xfId="0" applyNumberFormat="1" applyFill="1"/>
    <xf numFmtId="0" fontId="2" fillId="6" borderId="1" xfId="0" applyFont="1" applyFill="1" applyBorder="1" applyAlignment="1">
      <alignment vertical="center"/>
    </xf>
    <xf numFmtId="0" fontId="2" fillId="6" borderId="0" xfId="0" applyFont="1" applyFill="1"/>
    <xf numFmtId="49" fontId="2" fillId="6" borderId="1" xfId="0" applyNumberFormat="1" applyFont="1" applyFill="1" applyBorder="1" applyAlignment="1">
      <alignment horizontal="center"/>
    </xf>
    <xf numFmtId="49" fontId="2" fillId="6" borderId="1" xfId="0" applyNumberFormat="1" applyFont="1" applyFill="1" applyBorder="1"/>
    <xf numFmtId="0" fontId="0" fillId="5" borderId="0" xfId="0" applyFill="1"/>
    <xf numFmtId="165" fontId="2" fillId="6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0" fontId="2" fillId="6" borderId="0" xfId="0" applyFont="1" applyFill="1" applyBorder="1"/>
    <xf numFmtId="0" fontId="2" fillId="6" borderId="0" xfId="0" applyFont="1" applyFill="1" applyBorder="1" applyAlignment="1">
      <alignment wrapText="1"/>
    </xf>
    <xf numFmtId="0" fontId="2" fillId="6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12" fillId="6" borderId="1" xfId="0" applyNumberFormat="1" applyFont="1" applyFill="1" applyBorder="1" applyAlignment="1">
      <alignment horizontal="center" vertical="center" wrapText="1"/>
    </xf>
    <xf numFmtId="0" fontId="11" fillId="6" borderId="0" xfId="0" applyFont="1" applyFill="1"/>
    <xf numFmtId="0" fontId="12" fillId="6" borderId="0" xfId="0" applyFont="1" applyFill="1" applyAlignment="1"/>
    <xf numFmtId="0" fontId="12" fillId="6" borderId="0" xfId="0" applyFont="1" applyFill="1" applyAlignment="1">
      <alignment horizontal="center" wrapText="1"/>
    </xf>
    <xf numFmtId="0" fontId="11" fillId="6" borderId="0" xfId="0" applyFont="1" applyFill="1" applyAlignment="1">
      <alignment wrapText="1"/>
    </xf>
    <xf numFmtId="0" fontId="13" fillId="6" borderId="1" xfId="0" applyFont="1" applyFill="1" applyBorder="1" applyAlignment="1">
      <alignment horizontal="center" vertical="center" wrapText="1"/>
    </xf>
    <xf numFmtId="164" fontId="11" fillId="6" borderId="1" xfId="0" applyNumberFormat="1" applyFont="1" applyFill="1" applyBorder="1"/>
    <xf numFmtId="0" fontId="12" fillId="6" borderId="0" xfId="0" applyFont="1" applyFill="1"/>
    <xf numFmtId="49" fontId="2" fillId="6" borderId="5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6" borderId="0" xfId="0" applyFont="1" applyFill="1"/>
    <xf numFmtId="0" fontId="15" fillId="6" borderId="0" xfId="0" applyFont="1" applyFill="1"/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right"/>
    </xf>
    <xf numFmtId="0" fontId="15" fillId="6" borderId="0" xfId="0" applyFont="1" applyFill="1" applyAlignment="1">
      <alignment horizontal="center" wrapText="1"/>
    </xf>
    <xf numFmtId="0" fontId="15" fillId="6" borderId="0" xfId="0" applyFont="1" applyFill="1" applyAlignment="1"/>
    <xf numFmtId="0" fontId="15" fillId="6" borderId="0" xfId="0" applyFont="1" applyFill="1" applyAlignment="1">
      <alignment horizontal="right" wrapText="1"/>
    </xf>
    <xf numFmtId="0" fontId="15" fillId="6" borderId="0" xfId="0" applyFont="1" applyFill="1" applyAlignment="1">
      <alignment horizontal="right" vertical="top"/>
    </xf>
    <xf numFmtId="0" fontId="15" fillId="6" borderId="1" xfId="0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164" fontId="15" fillId="6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 applyProtection="1">
      <alignment horizontal="center" vertical="center"/>
      <protection locked="0"/>
    </xf>
    <xf numFmtId="4" fontId="15" fillId="6" borderId="1" xfId="0" applyNumberFormat="1" applyFont="1" applyFill="1" applyBorder="1" applyAlignment="1" applyProtection="1">
      <alignment horizontal="center" vertical="center"/>
      <protection locked="0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vertical="top" wrapText="1"/>
    </xf>
    <xf numFmtId="0" fontId="2" fillId="6" borderId="0" xfId="0" applyFont="1" applyFill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vertical="center" wrapText="1"/>
    </xf>
    <xf numFmtId="0" fontId="14" fillId="6" borderId="5" xfId="0" applyFont="1" applyFill="1" applyBorder="1" applyAlignment="1">
      <alignment vertical="center" wrapText="1"/>
    </xf>
    <xf numFmtId="0" fontId="4" fillId="6" borderId="0" xfId="0" applyFont="1" applyFill="1" applyAlignment="1">
      <alignment horizontal="center" wrapText="1"/>
    </xf>
    <xf numFmtId="0" fontId="10" fillId="6" borderId="0" xfId="0" applyFont="1" applyFill="1" applyAlignment="1"/>
    <xf numFmtId="0" fontId="1" fillId="6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5" xfId="0" applyNumberFormat="1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center" vertical="top" wrapText="1"/>
    </xf>
    <xf numFmtId="0" fontId="2" fillId="6" borderId="0" xfId="0" applyFont="1" applyFill="1" applyAlignment="1">
      <alignment horizontal="center" vertical="top"/>
    </xf>
    <xf numFmtId="0" fontId="1" fillId="6" borderId="4" xfId="0" applyFont="1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5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1" fillId="6" borderId="0" xfId="0" applyFont="1" applyFill="1" applyAlignment="1">
      <alignment wrapText="1"/>
    </xf>
    <xf numFmtId="0" fontId="15" fillId="6" borderId="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15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6" borderId="1" xfId="0" applyFont="1" applyFill="1" applyBorder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wrapText="1"/>
    </xf>
    <xf numFmtId="0" fontId="1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/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view="pageBreakPreview" topLeftCell="A3" zoomScale="86" zoomScaleNormal="86" zoomScaleSheetLayoutView="86" zoomScalePageLayoutView="75" workbookViewId="0">
      <selection activeCell="J16" sqref="J16"/>
    </sheetView>
  </sheetViews>
  <sheetFormatPr defaultColWidth="9.140625" defaultRowHeight="27.75" customHeight="1" x14ac:dyDescent="0.25"/>
  <cols>
    <col min="1" max="1" width="8.28515625" style="1" customWidth="1"/>
    <col min="2" max="2" width="18.5703125" style="5" customWidth="1"/>
    <col min="3" max="3" width="7.7109375" style="1" customWidth="1"/>
    <col min="4" max="5" width="4.85546875" style="1" customWidth="1"/>
    <col min="6" max="6" width="11.85546875" style="1" customWidth="1"/>
    <col min="7" max="7" width="6.7109375" style="1" customWidth="1"/>
    <col min="8" max="8" width="11.5703125" style="1" customWidth="1"/>
    <col min="9" max="9" width="11.140625" style="1" customWidth="1"/>
    <col min="10" max="10" width="11" style="1" customWidth="1"/>
    <col min="11" max="11" width="11.5703125" style="1" customWidth="1"/>
    <col min="12" max="13" width="12" style="1" customWidth="1"/>
    <col min="14" max="14" width="11.7109375" style="1" customWidth="1"/>
    <col min="15" max="15" width="14.5703125" style="1" customWidth="1"/>
    <col min="16" max="16" width="9.140625" style="1" customWidth="1"/>
    <col min="17" max="16384" width="9.140625" style="1"/>
  </cols>
  <sheetData>
    <row r="1" spans="1:17" ht="27.75" customHeight="1" x14ac:dyDescent="0.3">
      <c r="B1" s="1"/>
      <c r="J1" s="89" t="s">
        <v>133</v>
      </c>
      <c r="K1" s="89"/>
      <c r="L1" s="89"/>
      <c r="M1" s="89"/>
      <c r="N1" s="89"/>
      <c r="O1" s="90"/>
    </row>
    <row r="2" spans="1:17" ht="18.75" customHeight="1" x14ac:dyDescent="0.3">
      <c r="B2" s="1"/>
      <c r="J2" s="89" t="s">
        <v>79</v>
      </c>
      <c r="K2" s="89"/>
      <c r="L2" s="89"/>
      <c r="M2" s="89"/>
      <c r="N2" s="89"/>
      <c r="O2" s="90"/>
    </row>
    <row r="3" spans="1:17" ht="18" customHeight="1" x14ac:dyDescent="0.3">
      <c r="B3" s="1"/>
      <c r="J3" s="89" t="s">
        <v>80</v>
      </c>
      <c r="K3" s="90"/>
      <c r="L3" s="90"/>
      <c r="M3" s="90"/>
      <c r="N3" s="90"/>
      <c r="O3" s="90"/>
    </row>
    <row r="4" spans="1:17" ht="15.75" customHeight="1" x14ac:dyDescent="0.3">
      <c r="B4" s="1"/>
      <c r="J4" s="89" t="s">
        <v>134</v>
      </c>
      <c r="K4" s="90"/>
      <c r="L4" s="90"/>
      <c r="M4" s="90"/>
      <c r="N4" s="90"/>
      <c r="O4" s="90"/>
    </row>
    <row r="5" spans="1:17" ht="20.25" customHeight="1" x14ac:dyDescent="0.25">
      <c r="B5" s="1"/>
      <c r="J5" s="2"/>
      <c r="K5" s="3"/>
      <c r="L5" s="3"/>
      <c r="M5" s="3"/>
      <c r="N5" s="3"/>
      <c r="O5" s="3"/>
    </row>
    <row r="6" spans="1:17" ht="27.75" customHeight="1" x14ac:dyDescent="0.25">
      <c r="B6" s="1"/>
      <c r="J6" s="91" t="s">
        <v>124</v>
      </c>
      <c r="K6" s="92"/>
      <c r="L6" s="92"/>
      <c r="M6" s="92"/>
      <c r="N6" s="92"/>
      <c r="O6" s="93"/>
    </row>
    <row r="7" spans="1:17" ht="27.75" customHeight="1" x14ac:dyDescent="0.25">
      <c r="B7" s="1"/>
      <c r="J7" s="38"/>
      <c r="K7" s="98" t="s">
        <v>129</v>
      </c>
      <c r="L7" s="99"/>
      <c r="M7" s="99"/>
      <c r="N7" s="99"/>
      <c r="O7" s="99"/>
    </row>
    <row r="8" spans="1:17" ht="14.25" customHeight="1" x14ac:dyDescent="0.25">
      <c r="B8" s="1"/>
      <c r="J8" s="4"/>
      <c r="K8" s="5"/>
      <c r="L8" s="5" t="s">
        <v>78</v>
      </c>
      <c r="M8" s="5"/>
      <c r="N8" s="5"/>
    </row>
    <row r="9" spans="1:17" ht="57.75" customHeight="1" x14ac:dyDescent="0.25">
      <c r="A9" s="100" t="s">
        <v>132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</row>
    <row r="10" spans="1:17" ht="12.2" customHeight="1" x14ac:dyDescent="0.25">
      <c r="A10" s="102" t="s">
        <v>4</v>
      </c>
      <c r="B10" s="83" t="s">
        <v>116</v>
      </c>
      <c r="C10" s="102" t="s">
        <v>5</v>
      </c>
      <c r="D10" s="102" t="s">
        <v>6</v>
      </c>
      <c r="E10" s="102"/>
      <c r="F10" s="102"/>
      <c r="G10" s="102"/>
      <c r="H10" s="108" t="s">
        <v>7</v>
      </c>
      <c r="I10" s="109"/>
      <c r="J10" s="109"/>
      <c r="K10" s="109"/>
      <c r="L10" s="109"/>
      <c r="M10" s="109"/>
      <c r="N10" s="110"/>
      <c r="O10" s="83" t="s">
        <v>12</v>
      </c>
    </row>
    <row r="11" spans="1:17" ht="17.45" customHeight="1" x14ac:dyDescent="0.25">
      <c r="A11" s="102"/>
      <c r="B11" s="106"/>
      <c r="C11" s="102"/>
      <c r="D11" s="102"/>
      <c r="E11" s="102"/>
      <c r="F11" s="102"/>
      <c r="G11" s="102"/>
      <c r="H11" s="111"/>
      <c r="I11" s="112"/>
      <c r="J11" s="112"/>
      <c r="K11" s="112"/>
      <c r="L11" s="112"/>
      <c r="M11" s="112"/>
      <c r="N11" s="113"/>
      <c r="O11" s="106"/>
    </row>
    <row r="12" spans="1:17" ht="51" customHeight="1" x14ac:dyDescent="0.25">
      <c r="A12" s="102"/>
      <c r="B12" s="107"/>
      <c r="C12" s="102"/>
      <c r="D12" s="6" t="s">
        <v>8</v>
      </c>
      <c r="E12" s="6" t="s">
        <v>9</v>
      </c>
      <c r="F12" s="6" t="s">
        <v>10</v>
      </c>
      <c r="G12" s="6" t="s">
        <v>11</v>
      </c>
      <c r="H12" s="6">
        <v>2020</v>
      </c>
      <c r="I12" s="6">
        <v>2021</v>
      </c>
      <c r="J12" s="6">
        <v>2022</v>
      </c>
      <c r="K12" s="6">
        <v>2023</v>
      </c>
      <c r="L12" s="6">
        <v>2024</v>
      </c>
      <c r="M12" s="39">
        <v>2025</v>
      </c>
      <c r="N12" s="6">
        <v>2026</v>
      </c>
      <c r="O12" s="107"/>
    </row>
    <row r="13" spans="1:17" ht="12.75" customHeight="1" x14ac:dyDescent="0.25">
      <c r="A13" s="6">
        <v>1</v>
      </c>
      <c r="B13" s="6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6">
        <v>15</v>
      </c>
    </row>
    <row r="14" spans="1:17" ht="128.25" customHeight="1" x14ac:dyDescent="0.25">
      <c r="A14" s="6"/>
      <c r="B14" s="8" t="s">
        <v>130</v>
      </c>
      <c r="C14" s="6" t="s">
        <v>45</v>
      </c>
      <c r="D14" s="7" t="s">
        <v>70</v>
      </c>
      <c r="E14" s="7" t="s">
        <v>70</v>
      </c>
      <c r="F14" s="9" t="s">
        <v>70</v>
      </c>
      <c r="G14" s="7" t="s">
        <v>70</v>
      </c>
      <c r="H14" s="10">
        <f>H15+H20+H25+H31+H42</f>
        <v>24184.673999999999</v>
      </c>
      <c r="I14" s="10">
        <f>I15+I20+I25+I31</f>
        <v>50073.318999999996</v>
      </c>
      <c r="J14" s="10">
        <f>J15+J20+J25+J31</f>
        <v>56250.019</v>
      </c>
      <c r="K14" s="10">
        <f>K15+K20+K25+K31+K42</f>
        <v>62410.484000000011</v>
      </c>
      <c r="L14" s="10">
        <f>L15+L20+L25+L31+L42</f>
        <v>58915.612000000001</v>
      </c>
      <c r="M14" s="10">
        <v>53606.137000000002</v>
      </c>
      <c r="N14" s="10">
        <f>N15+N20+N25+N31+N42</f>
        <v>53606.137000000002</v>
      </c>
      <c r="O14" s="10">
        <f>H14+I14+J14+K14+L14+N14+M14</f>
        <v>359046.38199999998</v>
      </c>
      <c r="P14" s="12">
        <f>K14-62351.28</f>
        <v>59.204000000012456</v>
      </c>
    </row>
    <row r="15" spans="1:17" ht="119.25" customHeight="1" x14ac:dyDescent="0.25">
      <c r="A15" s="6" t="s">
        <v>13</v>
      </c>
      <c r="B15" s="11" t="s">
        <v>46</v>
      </c>
      <c r="C15" s="103" t="s">
        <v>45</v>
      </c>
      <c r="D15" s="7">
        <v>956</v>
      </c>
      <c r="E15" s="9" t="s">
        <v>0</v>
      </c>
      <c r="F15" s="9" t="s">
        <v>70</v>
      </c>
      <c r="G15" s="7" t="s">
        <v>70</v>
      </c>
      <c r="H15" s="10">
        <f t="shared" ref="H15:N15" si="0">H16+H17+H19</f>
        <v>7742.0079999999998</v>
      </c>
      <c r="I15" s="10">
        <f t="shared" si="0"/>
        <v>8241.8790000000008</v>
      </c>
      <c r="J15" s="10">
        <f t="shared" si="0"/>
        <v>10017.363000000001</v>
      </c>
      <c r="K15" s="10">
        <f>K16+K17+K18</f>
        <v>11149.646000000001</v>
      </c>
      <c r="L15" s="10">
        <f t="shared" si="0"/>
        <v>10536.275</v>
      </c>
      <c r="M15" s="10">
        <f t="shared" si="0"/>
        <v>9687.3220000000001</v>
      </c>
      <c r="N15" s="10">
        <f t="shared" si="0"/>
        <v>9687.3220000000001</v>
      </c>
      <c r="O15" s="10">
        <f t="shared" ref="O15:O45" si="1">H15+I15+J15+K15+L15+N15+M15</f>
        <v>67061.815000000002</v>
      </c>
      <c r="Q15" s="12"/>
    </row>
    <row r="16" spans="1:17" ht="214.5" customHeight="1" x14ac:dyDescent="0.25">
      <c r="A16" s="6" t="s">
        <v>14</v>
      </c>
      <c r="B16" s="11" t="s">
        <v>44</v>
      </c>
      <c r="C16" s="104"/>
      <c r="D16" s="7">
        <v>956</v>
      </c>
      <c r="E16" s="9" t="s">
        <v>0</v>
      </c>
      <c r="F16" s="9" t="s">
        <v>1</v>
      </c>
      <c r="G16" s="7">
        <v>610</v>
      </c>
      <c r="H16" s="13">
        <v>7740.5</v>
      </c>
      <c r="I16" s="13">
        <f>8212.376+22.5</f>
        <v>8234.8760000000002</v>
      </c>
      <c r="J16" s="13">
        <f>9329.031+51.206-0.001+637.127</f>
        <v>10017.363000000001</v>
      </c>
      <c r="K16" s="13">
        <f>10602.651+291.799</f>
        <v>10894.45</v>
      </c>
      <c r="L16" s="13">
        <v>10531.079</v>
      </c>
      <c r="M16" s="13">
        <v>9682.1260000000002</v>
      </c>
      <c r="N16" s="13">
        <v>9682.1260000000002</v>
      </c>
      <c r="O16" s="10">
        <f t="shared" si="1"/>
        <v>66782.52</v>
      </c>
    </row>
    <row r="17" spans="1:17" ht="147" customHeight="1" x14ac:dyDescent="0.25">
      <c r="A17" s="6" t="s">
        <v>15</v>
      </c>
      <c r="B17" s="11" t="s">
        <v>16</v>
      </c>
      <c r="C17" s="104"/>
      <c r="D17" s="7">
        <v>956</v>
      </c>
      <c r="E17" s="9" t="s">
        <v>0</v>
      </c>
      <c r="F17" s="9" t="s">
        <v>2</v>
      </c>
      <c r="G17" s="7">
        <v>610</v>
      </c>
      <c r="H17" s="13">
        <v>1.508</v>
      </c>
      <c r="I17" s="13">
        <v>7.0030000000000001</v>
      </c>
      <c r="J17" s="13">
        <v>0</v>
      </c>
      <c r="K17" s="13">
        <v>5.1959999999999997</v>
      </c>
      <c r="L17" s="13">
        <v>5.1959999999999997</v>
      </c>
      <c r="M17" s="13">
        <v>5.1959999999999997</v>
      </c>
      <c r="N17" s="13">
        <v>5.1959999999999997</v>
      </c>
      <c r="O17" s="10">
        <f t="shared" si="1"/>
        <v>29.294999999999995</v>
      </c>
    </row>
    <row r="18" spans="1:17" ht="131.25" customHeight="1" x14ac:dyDescent="0.25">
      <c r="A18" s="83" t="s">
        <v>84</v>
      </c>
      <c r="B18" s="96" t="s">
        <v>125</v>
      </c>
      <c r="C18" s="105"/>
      <c r="D18" s="7">
        <v>956</v>
      </c>
      <c r="E18" s="9" t="s">
        <v>0</v>
      </c>
      <c r="F18" s="9" t="s">
        <v>126</v>
      </c>
      <c r="G18" s="7">
        <v>610</v>
      </c>
      <c r="H18" s="13">
        <v>0</v>
      </c>
      <c r="I18" s="13">
        <v>0</v>
      </c>
      <c r="J18" s="13">
        <v>0</v>
      </c>
      <c r="K18" s="13">
        <v>250</v>
      </c>
      <c r="L18" s="13">
        <v>0</v>
      </c>
      <c r="M18" s="13">
        <v>0</v>
      </c>
      <c r="N18" s="13">
        <v>0</v>
      </c>
      <c r="O18" s="10">
        <v>250</v>
      </c>
    </row>
    <row r="19" spans="1:17" ht="0.75" hidden="1" customHeight="1" x14ac:dyDescent="0.25">
      <c r="A19" s="85"/>
      <c r="B19" s="97"/>
      <c r="C19" s="103" t="s">
        <v>63</v>
      </c>
      <c r="D19" s="7"/>
      <c r="E19" s="9"/>
      <c r="F19" s="9"/>
      <c r="G19" s="7"/>
      <c r="H19" s="13"/>
      <c r="I19" s="13"/>
      <c r="J19" s="13"/>
      <c r="K19" s="13"/>
      <c r="L19" s="13"/>
      <c r="M19" s="13"/>
      <c r="N19" s="13"/>
      <c r="O19" s="10">
        <f t="shared" si="1"/>
        <v>0</v>
      </c>
    </row>
    <row r="20" spans="1:17" ht="107.25" customHeight="1" x14ac:dyDescent="0.25">
      <c r="A20" s="15" t="s">
        <v>17</v>
      </c>
      <c r="B20" s="11" t="s">
        <v>67</v>
      </c>
      <c r="C20" s="104"/>
      <c r="D20" s="7">
        <v>956</v>
      </c>
      <c r="E20" s="9" t="s">
        <v>0</v>
      </c>
      <c r="F20" s="9" t="s">
        <v>70</v>
      </c>
      <c r="G20" s="7" t="s">
        <v>70</v>
      </c>
      <c r="H20" s="13">
        <f t="shared" ref="H20:N20" si="2">H21+H22+H23</f>
        <v>0</v>
      </c>
      <c r="I20" s="13">
        <f t="shared" si="2"/>
        <v>23473.534</v>
      </c>
      <c r="J20" s="13">
        <f t="shared" si="2"/>
        <v>25483.7</v>
      </c>
      <c r="K20" s="13">
        <f>K21+K22+K23+K24</f>
        <v>27074.135000000002</v>
      </c>
      <c r="L20" s="13">
        <f t="shared" si="2"/>
        <v>27395.002</v>
      </c>
      <c r="M20" s="13">
        <f t="shared" si="2"/>
        <v>25888.294000000002</v>
      </c>
      <c r="N20" s="13">
        <f t="shared" si="2"/>
        <v>25888.294000000002</v>
      </c>
      <c r="O20" s="10">
        <f t="shared" si="1"/>
        <v>155202.959</v>
      </c>
    </row>
    <row r="21" spans="1:17" ht="182.25" customHeight="1" x14ac:dyDescent="0.25">
      <c r="A21" s="15" t="s">
        <v>50</v>
      </c>
      <c r="B21" s="11" t="s">
        <v>71</v>
      </c>
      <c r="C21" s="104"/>
      <c r="D21" s="7">
        <v>956</v>
      </c>
      <c r="E21" s="9" t="s">
        <v>0</v>
      </c>
      <c r="F21" s="9" t="s">
        <v>72</v>
      </c>
      <c r="G21" s="7">
        <v>610</v>
      </c>
      <c r="H21" s="13">
        <v>0</v>
      </c>
      <c r="I21" s="13">
        <f>22493.86-1533.896</f>
        <v>20959.964</v>
      </c>
      <c r="J21" s="13">
        <f>24239.343-685.863</f>
        <v>23553.48</v>
      </c>
      <c r="K21" s="13">
        <f>26585.898-338.763+100</f>
        <v>26347.135000000002</v>
      </c>
      <c r="L21" s="13">
        <v>27395.002</v>
      </c>
      <c r="M21" s="13">
        <v>25888.294000000002</v>
      </c>
      <c r="N21" s="13">
        <v>25888.294000000002</v>
      </c>
      <c r="O21" s="10">
        <f t="shared" si="1"/>
        <v>150032.16899999999</v>
      </c>
    </row>
    <row r="22" spans="1:17" ht="135.75" customHeight="1" x14ac:dyDescent="0.25">
      <c r="A22" s="15" t="s">
        <v>51</v>
      </c>
      <c r="B22" s="11" t="s">
        <v>64</v>
      </c>
      <c r="C22" s="105"/>
      <c r="D22" s="7">
        <v>956</v>
      </c>
      <c r="E22" s="9" t="s">
        <v>75</v>
      </c>
      <c r="F22" s="9" t="s">
        <v>73</v>
      </c>
      <c r="G22" s="7">
        <v>610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0">
        <f t="shared" si="1"/>
        <v>0</v>
      </c>
    </row>
    <row r="23" spans="1:17" ht="42" customHeight="1" x14ac:dyDescent="0.25">
      <c r="A23" s="15" t="s">
        <v>76</v>
      </c>
      <c r="B23" s="11" t="s">
        <v>77</v>
      </c>
      <c r="C23" s="103" t="s">
        <v>45</v>
      </c>
      <c r="D23" s="7">
        <v>956</v>
      </c>
      <c r="E23" s="9" t="s">
        <v>0</v>
      </c>
      <c r="F23" s="9" t="s">
        <v>87</v>
      </c>
      <c r="G23" s="7">
        <v>610</v>
      </c>
      <c r="H23" s="13">
        <v>0</v>
      </c>
      <c r="I23" s="13">
        <f>2571.7-58.13</f>
        <v>2513.5699999999997</v>
      </c>
      <c r="J23" s="13">
        <f>900+1516.943-613.723+127</f>
        <v>1930.2200000000003</v>
      </c>
      <c r="K23" s="13">
        <v>0</v>
      </c>
      <c r="L23" s="13">
        <v>0</v>
      </c>
      <c r="M23" s="13">
        <v>0</v>
      </c>
      <c r="N23" s="13">
        <v>0</v>
      </c>
      <c r="O23" s="10">
        <f t="shared" si="1"/>
        <v>4443.79</v>
      </c>
      <c r="P23" s="12"/>
      <c r="Q23" s="12">
        <f>K25-21102.798</f>
        <v>795.65000000000146</v>
      </c>
    </row>
    <row r="24" spans="1:17" ht="142.5" customHeight="1" x14ac:dyDescent="0.25">
      <c r="A24" s="15" t="s">
        <v>128</v>
      </c>
      <c r="B24" s="11" t="s">
        <v>125</v>
      </c>
      <c r="C24" s="104"/>
      <c r="D24" s="7">
        <v>956</v>
      </c>
      <c r="E24" s="9" t="s">
        <v>0</v>
      </c>
      <c r="F24" s="9" t="s">
        <v>127</v>
      </c>
      <c r="G24" s="7">
        <v>610</v>
      </c>
      <c r="H24" s="13">
        <v>0</v>
      </c>
      <c r="I24" s="13">
        <v>0</v>
      </c>
      <c r="J24" s="13">
        <v>0</v>
      </c>
      <c r="K24" s="13">
        <v>727</v>
      </c>
      <c r="L24" s="13">
        <v>0</v>
      </c>
      <c r="M24" s="13">
        <v>0</v>
      </c>
      <c r="N24" s="13">
        <v>0</v>
      </c>
      <c r="O24" s="10">
        <v>727</v>
      </c>
      <c r="P24" s="12"/>
      <c r="Q24" s="12"/>
    </row>
    <row r="25" spans="1:17" ht="105" customHeight="1" x14ac:dyDescent="0.25">
      <c r="A25" s="15" t="s">
        <v>21</v>
      </c>
      <c r="B25" s="11" t="s">
        <v>18</v>
      </c>
      <c r="C25" s="104"/>
      <c r="D25" s="7">
        <v>956</v>
      </c>
      <c r="E25" s="9" t="s">
        <v>24</v>
      </c>
      <c r="F25" s="9" t="s">
        <v>70</v>
      </c>
      <c r="G25" s="7" t="s">
        <v>70</v>
      </c>
      <c r="H25" s="13">
        <f>H26+H27+H28+H29+H30</f>
        <v>15437.005000000001</v>
      </c>
      <c r="I25" s="13">
        <f t="shared" ref="I25:N25" si="3">I26+I27+I28+I29+I30</f>
        <v>16476.919999999998</v>
      </c>
      <c r="J25" s="13">
        <f t="shared" si="3"/>
        <v>19831.561000000002</v>
      </c>
      <c r="K25" s="13">
        <f>K26+K27+K28</f>
        <v>21898.448</v>
      </c>
      <c r="L25" s="13">
        <f t="shared" si="3"/>
        <v>20237.834999999999</v>
      </c>
      <c r="M25" s="13">
        <f t="shared" si="3"/>
        <v>17284.021000000001</v>
      </c>
      <c r="N25" s="13">
        <f t="shared" si="3"/>
        <v>17284.021000000001</v>
      </c>
      <c r="O25" s="10">
        <f t="shared" si="1"/>
        <v>128449.81100000002</v>
      </c>
      <c r="P25" s="12"/>
    </row>
    <row r="26" spans="1:17" ht="201.75" customHeight="1" x14ac:dyDescent="0.25">
      <c r="A26" s="15" t="s">
        <v>54</v>
      </c>
      <c r="B26" s="11" t="s">
        <v>19</v>
      </c>
      <c r="C26" s="104"/>
      <c r="D26" s="7">
        <v>956</v>
      </c>
      <c r="E26" s="9" t="s">
        <v>24</v>
      </c>
      <c r="F26" s="9" t="s">
        <v>25</v>
      </c>
      <c r="G26" s="7">
        <v>610</v>
      </c>
      <c r="H26" s="13">
        <f>15411.913+25.092</f>
        <v>15437.005000000001</v>
      </c>
      <c r="I26" s="13">
        <v>16476.919999999998</v>
      </c>
      <c r="J26" s="13">
        <v>18639.561000000002</v>
      </c>
      <c r="K26" s="16">
        <f>20985.467+629.267</f>
        <v>21614.734</v>
      </c>
      <c r="L26" s="13">
        <v>20237.834999999999</v>
      </c>
      <c r="M26" s="13">
        <v>17284.021000000001</v>
      </c>
      <c r="N26" s="13">
        <v>17284.021000000001</v>
      </c>
      <c r="O26" s="10">
        <f t="shared" si="1"/>
        <v>126974.09700000001</v>
      </c>
    </row>
    <row r="27" spans="1:17" ht="29.25" customHeight="1" x14ac:dyDescent="0.25">
      <c r="A27" s="15" t="s">
        <v>55</v>
      </c>
      <c r="B27" s="11" t="s">
        <v>20</v>
      </c>
      <c r="C27" s="104"/>
      <c r="D27" s="7">
        <v>956</v>
      </c>
      <c r="E27" s="9" t="s">
        <v>24</v>
      </c>
      <c r="F27" s="9" t="s">
        <v>74</v>
      </c>
      <c r="G27" s="7">
        <v>610</v>
      </c>
      <c r="H27" s="13">
        <v>0</v>
      </c>
      <c r="I27" s="13">
        <v>0</v>
      </c>
      <c r="J27" s="13">
        <v>0</v>
      </c>
      <c r="K27" s="16">
        <v>0</v>
      </c>
      <c r="L27" s="13">
        <v>0</v>
      </c>
      <c r="M27" s="13">
        <v>0</v>
      </c>
      <c r="N27" s="13">
        <v>0</v>
      </c>
      <c r="O27" s="10">
        <f t="shared" si="1"/>
        <v>0</v>
      </c>
    </row>
    <row r="28" spans="1:17" ht="30" customHeight="1" x14ac:dyDescent="0.25">
      <c r="A28" s="94" t="s">
        <v>56</v>
      </c>
      <c r="B28" s="96" t="s">
        <v>47</v>
      </c>
      <c r="C28" s="104"/>
      <c r="D28" s="7">
        <v>956</v>
      </c>
      <c r="E28" s="9" t="s">
        <v>24</v>
      </c>
      <c r="F28" s="9" t="s">
        <v>86</v>
      </c>
      <c r="G28" s="7">
        <v>610</v>
      </c>
      <c r="H28" s="13">
        <v>0</v>
      </c>
      <c r="I28" s="13">
        <v>0</v>
      </c>
      <c r="J28" s="13">
        <v>98.36</v>
      </c>
      <c r="K28" s="16">
        <f>902.694+68.02-687</f>
        <v>283.71399999999994</v>
      </c>
      <c r="L28" s="13">
        <v>0</v>
      </c>
      <c r="M28" s="13">
        <v>0</v>
      </c>
      <c r="N28" s="13">
        <v>0</v>
      </c>
      <c r="O28" s="10">
        <f t="shared" si="1"/>
        <v>382.07399999999996</v>
      </c>
    </row>
    <row r="29" spans="1:17" s="32" customFormat="1" ht="123" hidden="1" customHeight="1" x14ac:dyDescent="0.25">
      <c r="A29" s="95"/>
      <c r="B29" s="97"/>
      <c r="C29" s="105"/>
      <c r="D29" s="7">
        <v>956</v>
      </c>
      <c r="E29" s="9" t="s">
        <v>24</v>
      </c>
      <c r="F29" s="9" t="s">
        <v>86</v>
      </c>
      <c r="G29" s="7">
        <v>610</v>
      </c>
      <c r="H29" s="13">
        <v>0</v>
      </c>
      <c r="I29" s="13">
        <v>0</v>
      </c>
      <c r="J29" s="13">
        <f>800+392-98.36</f>
        <v>1093.6400000000001</v>
      </c>
      <c r="K29" s="16">
        <f>117.331+85.363+700</f>
        <v>902.69399999999996</v>
      </c>
      <c r="L29" s="13">
        <v>0</v>
      </c>
      <c r="M29" s="13">
        <v>0</v>
      </c>
      <c r="N29" s="13">
        <v>0</v>
      </c>
      <c r="O29" s="10">
        <f t="shared" si="1"/>
        <v>1996.3340000000001</v>
      </c>
    </row>
    <row r="30" spans="1:17" ht="268.5" customHeight="1" x14ac:dyDescent="0.25">
      <c r="A30" s="48" t="s">
        <v>57</v>
      </c>
      <c r="B30" s="49" t="s">
        <v>89</v>
      </c>
      <c r="C30" s="83" t="s">
        <v>45</v>
      </c>
      <c r="D30" s="7">
        <v>956</v>
      </c>
      <c r="E30" s="9" t="s">
        <v>0</v>
      </c>
      <c r="F30" s="9" t="s">
        <v>70</v>
      </c>
      <c r="G30" s="7" t="s">
        <v>70</v>
      </c>
      <c r="H30" s="13">
        <v>0</v>
      </c>
      <c r="I30" s="13">
        <v>0</v>
      </c>
      <c r="J30" s="13">
        <v>0</v>
      </c>
      <c r="K30" s="16">
        <v>0</v>
      </c>
      <c r="L30" s="13">
        <v>0</v>
      </c>
      <c r="M30" s="13">
        <v>0</v>
      </c>
      <c r="N30" s="13">
        <v>0</v>
      </c>
      <c r="O30" s="10">
        <f t="shared" si="1"/>
        <v>0</v>
      </c>
    </row>
    <row r="31" spans="1:17" ht="77.25" customHeight="1" x14ac:dyDescent="0.25">
      <c r="A31" s="15" t="s">
        <v>58</v>
      </c>
      <c r="B31" s="11" t="s">
        <v>68</v>
      </c>
      <c r="C31" s="84"/>
      <c r="D31" s="7">
        <v>956</v>
      </c>
      <c r="E31" s="9" t="s">
        <v>0</v>
      </c>
      <c r="F31" s="9" t="s">
        <v>85</v>
      </c>
      <c r="G31" s="7" t="s">
        <v>70</v>
      </c>
      <c r="H31" s="13">
        <f>H32+H33+H34+H36+H35+H37+H38+H39+H40+H41</f>
        <v>1005.6609999999999</v>
      </c>
      <c r="I31" s="13">
        <f t="shared" ref="I31:N31" si="4">I32+I33+I34+I36+I35+I37+I38+I39+I40+I41</f>
        <v>1880.9859999999999</v>
      </c>
      <c r="J31" s="13">
        <f t="shared" si="4"/>
        <v>917.39499999999998</v>
      </c>
      <c r="K31" s="13">
        <f t="shared" si="4"/>
        <v>2242.0350000000003</v>
      </c>
      <c r="L31" s="13">
        <f t="shared" si="4"/>
        <v>746.5</v>
      </c>
      <c r="M31" s="13">
        <f t="shared" si="4"/>
        <v>746.5</v>
      </c>
      <c r="N31" s="13">
        <f t="shared" si="4"/>
        <v>746.5</v>
      </c>
      <c r="O31" s="10">
        <f t="shared" si="1"/>
        <v>8285.5770000000011</v>
      </c>
      <c r="P31" s="12"/>
      <c r="Q31" s="12"/>
    </row>
    <row r="32" spans="1:17" ht="120.75" customHeight="1" x14ac:dyDescent="0.25">
      <c r="A32" s="15" t="s">
        <v>65</v>
      </c>
      <c r="B32" s="11" t="s">
        <v>69</v>
      </c>
      <c r="C32" s="84"/>
      <c r="D32" s="7">
        <v>956</v>
      </c>
      <c r="E32" s="9" t="s">
        <v>0</v>
      </c>
      <c r="F32" s="9" t="s">
        <v>3</v>
      </c>
      <c r="G32" s="7">
        <v>610</v>
      </c>
      <c r="H32" s="13">
        <v>886.66099999999994</v>
      </c>
      <c r="I32" s="13">
        <f>2107.5-340.514</f>
        <v>1766.9859999999999</v>
      </c>
      <c r="J32" s="13">
        <f>567.5-149</f>
        <v>418.5</v>
      </c>
      <c r="K32" s="13">
        <v>698.60599999999999</v>
      </c>
      <c r="L32" s="13">
        <v>567.5</v>
      </c>
      <c r="M32" s="13">
        <v>567.5</v>
      </c>
      <c r="N32" s="13">
        <v>567.5</v>
      </c>
      <c r="O32" s="10">
        <f t="shared" si="1"/>
        <v>5473.2529999999997</v>
      </c>
    </row>
    <row r="33" spans="1:28" ht="60.75" customHeight="1" x14ac:dyDescent="0.25">
      <c r="A33" s="15" t="s">
        <v>60</v>
      </c>
      <c r="B33" s="11" t="s">
        <v>23</v>
      </c>
      <c r="C33" s="84"/>
      <c r="D33" s="7">
        <v>956</v>
      </c>
      <c r="E33" s="9" t="s">
        <v>100</v>
      </c>
      <c r="F33" s="9" t="s">
        <v>3</v>
      </c>
      <c r="G33" s="7">
        <v>630</v>
      </c>
      <c r="H33" s="13">
        <v>84</v>
      </c>
      <c r="I33" s="13">
        <v>84</v>
      </c>
      <c r="J33" s="13">
        <v>84</v>
      </c>
      <c r="K33" s="13">
        <v>84</v>
      </c>
      <c r="L33" s="13">
        <v>84</v>
      </c>
      <c r="M33" s="13">
        <v>84</v>
      </c>
      <c r="N33" s="13">
        <v>84</v>
      </c>
      <c r="O33" s="10">
        <f t="shared" si="1"/>
        <v>588</v>
      </c>
    </row>
    <row r="34" spans="1:28" ht="65.25" customHeight="1" x14ac:dyDescent="0.25">
      <c r="A34" s="15" t="s">
        <v>61</v>
      </c>
      <c r="B34" s="11" t="s">
        <v>22</v>
      </c>
      <c r="C34" s="84"/>
      <c r="D34" s="7">
        <v>956</v>
      </c>
      <c r="E34" s="9" t="s">
        <v>100</v>
      </c>
      <c r="F34" s="9" t="s">
        <v>3</v>
      </c>
      <c r="G34" s="7">
        <v>630</v>
      </c>
      <c r="H34" s="13">
        <v>30</v>
      </c>
      <c r="I34" s="13">
        <v>30</v>
      </c>
      <c r="J34" s="13">
        <v>30</v>
      </c>
      <c r="K34" s="13">
        <v>30</v>
      </c>
      <c r="L34" s="13">
        <v>30</v>
      </c>
      <c r="M34" s="13">
        <v>30</v>
      </c>
      <c r="N34" s="13">
        <v>30</v>
      </c>
      <c r="O34" s="10">
        <f t="shared" si="1"/>
        <v>210</v>
      </c>
      <c r="P34" s="15"/>
      <c r="Q34" s="11"/>
      <c r="R34" s="6"/>
      <c r="S34" s="7"/>
      <c r="T34" s="9"/>
      <c r="U34" s="9"/>
      <c r="V34" s="7"/>
      <c r="W34" s="13"/>
      <c r="X34" s="13"/>
      <c r="Y34" s="13"/>
      <c r="Z34" s="13"/>
      <c r="AA34" s="13"/>
      <c r="AB34" s="14"/>
    </row>
    <row r="35" spans="1:28" ht="204" customHeight="1" x14ac:dyDescent="0.25">
      <c r="A35" s="15" t="s">
        <v>66</v>
      </c>
      <c r="B35" s="17" t="s">
        <v>42</v>
      </c>
      <c r="C35" s="84"/>
      <c r="D35" s="7">
        <v>956</v>
      </c>
      <c r="E35" s="9" t="s">
        <v>0</v>
      </c>
      <c r="F35" s="9" t="s">
        <v>43</v>
      </c>
      <c r="G35" s="7">
        <v>810</v>
      </c>
      <c r="H35" s="13">
        <v>5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0">
        <f t="shared" si="1"/>
        <v>5</v>
      </c>
      <c r="P35" s="18"/>
      <c r="Q35" s="19"/>
      <c r="R35" s="20"/>
      <c r="S35" s="21"/>
      <c r="T35" s="22"/>
      <c r="U35" s="22"/>
      <c r="V35" s="21"/>
      <c r="W35" s="23"/>
      <c r="X35" s="23"/>
      <c r="Y35" s="23"/>
      <c r="Z35" s="23"/>
      <c r="AA35" s="23"/>
      <c r="AB35" s="24"/>
    </row>
    <row r="36" spans="1:28" ht="87.75" customHeight="1" x14ac:dyDescent="0.25">
      <c r="A36" s="15" t="s">
        <v>81</v>
      </c>
      <c r="B36" s="17" t="s">
        <v>82</v>
      </c>
      <c r="C36" s="85"/>
      <c r="D36" s="7">
        <v>956</v>
      </c>
      <c r="E36" s="9" t="s">
        <v>0</v>
      </c>
      <c r="F36" s="9" t="s">
        <v>3</v>
      </c>
      <c r="G36" s="7">
        <v>610</v>
      </c>
      <c r="H36" s="13">
        <v>0</v>
      </c>
      <c r="I36" s="13">
        <v>0</v>
      </c>
      <c r="J36" s="13">
        <v>65</v>
      </c>
      <c r="K36" s="13">
        <v>65</v>
      </c>
      <c r="L36" s="13">
        <v>65</v>
      </c>
      <c r="M36" s="13">
        <v>65</v>
      </c>
      <c r="N36" s="13">
        <v>65</v>
      </c>
      <c r="O36" s="10">
        <f t="shared" si="1"/>
        <v>325</v>
      </c>
      <c r="P36" s="27"/>
    </row>
    <row r="37" spans="1:28" ht="85.5" customHeight="1" x14ac:dyDescent="0.25">
      <c r="A37" s="25" t="s">
        <v>83</v>
      </c>
      <c r="B37" s="11" t="s">
        <v>88</v>
      </c>
      <c r="C37" s="83"/>
      <c r="D37" s="7">
        <v>956</v>
      </c>
      <c r="E37" s="9" t="s">
        <v>0</v>
      </c>
      <c r="F37" s="9" t="s">
        <v>98</v>
      </c>
      <c r="G37" s="7">
        <v>610</v>
      </c>
      <c r="H37" s="26">
        <v>0</v>
      </c>
      <c r="I37" s="26">
        <v>0</v>
      </c>
      <c r="J37" s="26">
        <f>1000+20-650.105-50</f>
        <v>319.89499999999998</v>
      </c>
      <c r="K37" s="26">
        <f>428.187-153.09</f>
        <v>275.09699999999998</v>
      </c>
      <c r="L37" s="26">
        <v>0</v>
      </c>
      <c r="M37" s="26">
        <v>0</v>
      </c>
      <c r="N37" s="26">
        <v>0</v>
      </c>
      <c r="O37" s="10">
        <f t="shared" si="1"/>
        <v>594.99199999999996</v>
      </c>
      <c r="P37" s="27"/>
    </row>
    <row r="38" spans="1:28" ht="387.75" customHeight="1" x14ac:dyDescent="0.25">
      <c r="A38" s="15" t="s">
        <v>90</v>
      </c>
      <c r="B38" s="17" t="s">
        <v>118</v>
      </c>
      <c r="C38" s="84"/>
      <c r="D38" s="7">
        <v>956</v>
      </c>
      <c r="E38" s="9" t="s">
        <v>100</v>
      </c>
      <c r="F38" s="9" t="s">
        <v>101</v>
      </c>
      <c r="G38" s="7">
        <v>630</v>
      </c>
      <c r="H38" s="13">
        <v>0</v>
      </c>
      <c r="I38" s="13">
        <v>0</v>
      </c>
      <c r="J38" s="13">
        <v>0</v>
      </c>
      <c r="K38" s="13">
        <v>10</v>
      </c>
      <c r="L38" s="13">
        <v>0</v>
      </c>
      <c r="M38" s="13">
        <v>0</v>
      </c>
      <c r="N38" s="13">
        <v>0</v>
      </c>
      <c r="O38" s="10">
        <f t="shared" si="1"/>
        <v>10</v>
      </c>
      <c r="P38" s="27"/>
    </row>
    <row r="39" spans="1:28" s="29" customFormat="1" ht="210" customHeight="1" x14ac:dyDescent="0.25">
      <c r="A39" s="15" t="s">
        <v>91</v>
      </c>
      <c r="B39" s="17" t="s">
        <v>99</v>
      </c>
      <c r="C39" s="84"/>
      <c r="D39" s="7">
        <v>956</v>
      </c>
      <c r="E39" s="9" t="s">
        <v>0</v>
      </c>
      <c r="F39" s="9" t="s">
        <v>98</v>
      </c>
      <c r="G39" s="7">
        <v>610</v>
      </c>
      <c r="H39" s="13">
        <v>0</v>
      </c>
      <c r="I39" s="13">
        <v>0</v>
      </c>
      <c r="J39" s="13">
        <v>0</v>
      </c>
      <c r="K39" s="13">
        <f>1000-89.792</f>
        <v>910.20799999999997</v>
      </c>
      <c r="L39" s="13">
        <v>0</v>
      </c>
      <c r="M39" s="13">
        <v>0</v>
      </c>
      <c r="N39" s="13">
        <v>0</v>
      </c>
      <c r="O39" s="10">
        <f t="shared" si="1"/>
        <v>910.20799999999997</v>
      </c>
    </row>
    <row r="40" spans="1:28" s="29" customFormat="1" ht="141.75" customHeight="1" x14ac:dyDescent="0.25">
      <c r="A40" s="15" t="s">
        <v>96</v>
      </c>
      <c r="B40" s="17" t="s">
        <v>92</v>
      </c>
      <c r="C40" s="85"/>
      <c r="D40" s="7">
        <v>956</v>
      </c>
      <c r="E40" s="9" t="s">
        <v>0</v>
      </c>
      <c r="F40" s="28" t="s">
        <v>97</v>
      </c>
      <c r="G40" s="7">
        <v>610</v>
      </c>
      <c r="H40" s="33">
        <v>0</v>
      </c>
      <c r="I40" s="33">
        <v>0</v>
      </c>
      <c r="J40" s="33">
        <v>0</v>
      </c>
      <c r="K40" s="34">
        <v>66.944999999999993</v>
      </c>
      <c r="L40" s="33">
        <v>0</v>
      </c>
      <c r="M40" s="33">
        <v>0</v>
      </c>
      <c r="N40" s="33">
        <v>0</v>
      </c>
      <c r="O40" s="10">
        <f t="shared" si="1"/>
        <v>66.944999999999993</v>
      </c>
    </row>
    <row r="41" spans="1:28" s="29" customFormat="1" ht="90.75" customHeight="1" x14ac:dyDescent="0.25">
      <c r="A41" s="15" t="s">
        <v>94</v>
      </c>
      <c r="B41" s="17" t="s">
        <v>93</v>
      </c>
      <c r="C41" s="86" t="s">
        <v>45</v>
      </c>
      <c r="D41" s="7">
        <v>956</v>
      </c>
      <c r="E41" s="9" t="s">
        <v>0</v>
      </c>
      <c r="F41" s="7" t="s">
        <v>123</v>
      </c>
      <c r="G41" s="7">
        <v>610</v>
      </c>
      <c r="H41" s="33">
        <v>0</v>
      </c>
      <c r="I41" s="33">
        <v>0</v>
      </c>
      <c r="J41" s="33">
        <v>0</v>
      </c>
      <c r="K41" s="34">
        <v>102.179</v>
      </c>
      <c r="L41" s="33">
        <v>0</v>
      </c>
      <c r="M41" s="33">
        <v>0</v>
      </c>
      <c r="N41" s="33">
        <v>0</v>
      </c>
      <c r="O41" s="10">
        <f t="shared" si="1"/>
        <v>102.179</v>
      </c>
    </row>
    <row r="42" spans="1:28" s="29" customFormat="1" ht="66.75" customHeight="1" x14ac:dyDescent="0.25">
      <c r="A42" s="30">
        <v>5</v>
      </c>
      <c r="B42" s="17" t="s">
        <v>103</v>
      </c>
      <c r="C42" s="87"/>
      <c r="D42" s="7">
        <v>956</v>
      </c>
      <c r="E42" s="30" t="s">
        <v>110</v>
      </c>
      <c r="F42" s="31" t="s">
        <v>111</v>
      </c>
      <c r="G42" s="9" t="s">
        <v>112</v>
      </c>
      <c r="H42" s="33">
        <f>H43+H44+H45</f>
        <v>0</v>
      </c>
      <c r="I42" s="33">
        <f t="shared" ref="I42:O42" si="5">I43+I44+I45</f>
        <v>0</v>
      </c>
      <c r="J42" s="33">
        <f t="shared" si="5"/>
        <v>0</v>
      </c>
      <c r="K42" s="33">
        <f>K43+K44+K45</f>
        <v>46.220000000000006</v>
      </c>
      <c r="L42" s="33">
        <f t="shared" si="5"/>
        <v>0</v>
      </c>
      <c r="M42" s="33">
        <f t="shared" si="5"/>
        <v>0</v>
      </c>
      <c r="N42" s="33">
        <f t="shared" si="5"/>
        <v>0</v>
      </c>
      <c r="O42" s="33">
        <f t="shared" si="5"/>
        <v>46.220000000000006</v>
      </c>
    </row>
    <row r="43" spans="1:28" s="29" customFormat="1" ht="92.25" customHeight="1" x14ac:dyDescent="0.25">
      <c r="A43" s="30" t="s">
        <v>105</v>
      </c>
      <c r="B43" s="17" t="s">
        <v>107</v>
      </c>
      <c r="C43" s="87"/>
      <c r="D43" s="7">
        <v>956</v>
      </c>
      <c r="E43" s="30" t="s">
        <v>24</v>
      </c>
      <c r="F43" s="31" t="s">
        <v>113</v>
      </c>
      <c r="G43" s="9" t="s">
        <v>112</v>
      </c>
      <c r="H43" s="33">
        <v>0</v>
      </c>
      <c r="I43" s="33">
        <v>0</v>
      </c>
      <c r="J43" s="33">
        <v>0</v>
      </c>
      <c r="K43" s="34">
        <v>9.01</v>
      </c>
      <c r="L43" s="33">
        <v>0</v>
      </c>
      <c r="M43" s="33">
        <v>0</v>
      </c>
      <c r="N43" s="33">
        <v>0</v>
      </c>
      <c r="O43" s="10">
        <f t="shared" si="1"/>
        <v>9.01</v>
      </c>
    </row>
    <row r="44" spans="1:28" s="29" customFormat="1" ht="45.75" customHeight="1" x14ac:dyDescent="0.25">
      <c r="A44" s="30" t="s">
        <v>106</v>
      </c>
      <c r="B44" s="17" t="s">
        <v>108</v>
      </c>
      <c r="C44" s="88"/>
      <c r="D44" s="7">
        <v>956</v>
      </c>
      <c r="E44" s="30" t="s">
        <v>24</v>
      </c>
      <c r="F44" s="31" t="s">
        <v>120</v>
      </c>
      <c r="G44" s="9" t="s">
        <v>122</v>
      </c>
      <c r="H44" s="33">
        <v>0</v>
      </c>
      <c r="I44" s="33">
        <v>0</v>
      </c>
      <c r="J44" s="33">
        <v>0</v>
      </c>
      <c r="K44" s="34">
        <f>16.26-3.679</f>
        <v>12.581000000000001</v>
      </c>
      <c r="L44" s="33">
        <v>0</v>
      </c>
      <c r="M44" s="33">
        <v>0</v>
      </c>
      <c r="N44" s="33">
        <v>0</v>
      </c>
      <c r="O44" s="10">
        <f t="shared" si="1"/>
        <v>12.581000000000001</v>
      </c>
    </row>
    <row r="45" spans="1:28" s="29" customFormat="1" ht="45" customHeight="1" x14ac:dyDescent="0.25">
      <c r="A45" s="50" t="s">
        <v>109</v>
      </c>
      <c r="B45" s="51" t="s">
        <v>104</v>
      </c>
      <c r="C45" s="58"/>
      <c r="D45" s="52">
        <v>956</v>
      </c>
      <c r="E45" s="50" t="s">
        <v>0</v>
      </c>
      <c r="F45" s="53" t="s">
        <v>121</v>
      </c>
      <c r="G45" s="54" t="s">
        <v>122</v>
      </c>
      <c r="H45" s="55">
        <v>0</v>
      </c>
      <c r="I45" s="55">
        <v>0</v>
      </c>
      <c r="J45" s="55">
        <v>0</v>
      </c>
      <c r="K45" s="56">
        <f>34.401-9.772</f>
        <v>24.629000000000005</v>
      </c>
      <c r="L45" s="55">
        <v>0</v>
      </c>
      <c r="M45" s="55">
        <v>0</v>
      </c>
      <c r="N45" s="55">
        <v>0</v>
      </c>
      <c r="O45" s="57">
        <f t="shared" si="1"/>
        <v>24.629000000000005</v>
      </c>
    </row>
    <row r="46" spans="1:28" ht="27.75" customHeight="1" x14ac:dyDescent="0.25">
      <c r="A46" s="35"/>
      <c r="B46" s="36"/>
      <c r="D46" s="35"/>
      <c r="E46" s="35"/>
      <c r="F46" s="35"/>
      <c r="G46" s="35"/>
      <c r="H46" s="35"/>
      <c r="I46" s="35"/>
      <c r="J46" s="35"/>
      <c r="K46" s="37"/>
      <c r="L46" s="35"/>
      <c r="M46" s="35"/>
      <c r="N46" s="35"/>
      <c r="O46" s="35"/>
    </row>
  </sheetData>
  <mergeCells count="23">
    <mergeCell ref="A28:A29"/>
    <mergeCell ref="B28:B29"/>
    <mergeCell ref="K7:O7"/>
    <mergeCell ref="A9:O9"/>
    <mergeCell ref="A10:A12"/>
    <mergeCell ref="C10:C12"/>
    <mergeCell ref="D10:G11"/>
    <mergeCell ref="C23:C29"/>
    <mergeCell ref="C15:C18"/>
    <mergeCell ref="C19:C22"/>
    <mergeCell ref="B10:B12"/>
    <mergeCell ref="H10:N11"/>
    <mergeCell ref="O10:O12"/>
    <mergeCell ref="A18:A19"/>
    <mergeCell ref="B18:B19"/>
    <mergeCell ref="C37:C40"/>
    <mergeCell ref="C41:C44"/>
    <mergeCell ref="J1:O1"/>
    <mergeCell ref="J2:O2"/>
    <mergeCell ref="J3:O3"/>
    <mergeCell ref="J4:O4"/>
    <mergeCell ref="J6:O6"/>
    <mergeCell ref="C30:C36"/>
  </mergeCells>
  <pageMargins left="0.11811023622047245" right="0.19685039370078741" top="0.74803149606299213" bottom="0.19685039370078741" header="0" footer="0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2"/>
  <sheetViews>
    <sheetView tabSelected="1" view="pageBreakPreview" zoomScale="118" zoomScaleNormal="118" zoomScaleSheetLayoutView="118" workbookViewId="0">
      <selection activeCell="H7" sqref="H7"/>
    </sheetView>
  </sheetViews>
  <sheetFormatPr defaultColWidth="9.140625" defaultRowHeight="15" x14ac:dyDescent="0.25"/>
  <cols>
    <col min="1" max="1" width="3.5703125" style="29" customWidth="1"/>
    <col min="2" max="2" width="19" style="78" customWidth="1"/>
    <col min="3" max="3" width="13.85546875" style="29" customWidth="1"/>
    <col min="4" max="4" width="3.140625" style="61" customWidth="1"/>
    <col min="5" max="5" width="4.140625" style="61" customWidth="1"/>
    <col min="6" max="6" width="8.5703125" style="61" customWidth="1"/>
    <col min="7" max="7" width="4.85546875" style="61" customWidth="1"/>
    <col min="8" max="9" width="11" style="62" customWidth="1"/>
    <col min="10" max="10" width="10.85546875" style="62" customWidth="1"/>
    <col min="11" max="11" width="11" style="62" customWidth="1"/>
    <col min="12" max="12" width="11.28515625" style="62" customWidth="1"/>
    <col min="13" max="13" width="10" style="62" customWidth="1"/>
    <col min="14" max="14" width="11.28515625" style="62" customWidth="1"/>
    <col min="15" max="15" width="11.5703125" style="1" customWidth="1"/>
    <col min="16" max="16" width="15.140625" style="1" bestFit="1" customWidth="1"/>
    <col min="17" max="17" width="20.7109375" style="1" customWidth="1"/>
    <col min="18" max="16384" width="9.140625" style="1"/>
  </cols>
  <sheetData>
    <row r="1" spans="1:18" ht="12.75" customHeight="1" x14ac:dyDescent="0.25">
      <c r="A1" s="47"/>
      <c r="B1" s="76"/>
      <c r="C1" s="47"/>
      <c r="D1" s="41"/>
      <c r="E1" s="41"/>
      <c r="F1" s="41"/>
      <c r="G1" s="41"/>
      <c r="J1" s="130" t="s">
        <v>139</v>
      </c>
      <c r="K1" s="130"/>
      <c r="L1" s="130"/>
      <c r="M1" s="125"/>
      <c r="N1" s="63"/>
      <c r="O1" s="42"/>
      <c r="P1" s="131"/>
      <c r="Q1" s="131"/>
      <c r="R1" s="131"/>
    </row>
    <row r="2" spans="1:18" ht="14.25" customHeight="1" x14ac:dyDescent="0.25">
      <c r="A2" s="47"/>
      <c r="B2" s="76"/>
      <c r="C2" s="47"/>
      <c r="D2" s="41"/>
      <c r="E2" s="41"/>
      <c r="F2" s="41"/>
      <c r="G2" s="41"/>
      <c r="I2" s="64"/>
      <c r="J2" s="127" t="s">
        <v>140</v>
      </c>
      <c r="K2" s="127"/>
      <c r="L2" s="127"/>
      <c r="M2" s="125"/>
      <c r="N2" s="63"/>
      <c r="O2" s="43"/>
      <c r="P2" s="131"/>
      <c r="Q2" s="131"/>
      <c r="R2" s="131"/>
    </row>
    <row r="3" spans="1:18" ht="12.75" customHeight="1" x14ac:dyDescent="0.25">
      <c r="A3" s="47"/>
      <c r="B3" s="76"/>
      <c r="C3" s="47"/>
      <c r="D3" s="41"/>
      <c r="E3" s="41"/>
      <c r="F3" s="41"/>
      <c r="G3" s="41"/>
      <c r="I3" s="130" t="s">
        <v>141</v>
      </c>
      <c r="J3" s="130"/>
      <c r="K3" s="130"/>
      <c r="L3" s="130"/>
      <c r="M3" s="125"/>
      <c r="N3" s="63"/>
      <c r="O3" s="43"/>
      <c r="P3" s="2"/>
      <c r="Q3" s="2"/>
      <c r="R3" s="2"/>
    </row>
    <row r="4" spans="1:18" ht="12.75" customHeight="1" x14ac:dyDescent="0.25">
      <c r="A4" s="47"/>
      <c r="B4" s="76"/>
      <c r="C4" s="47"/>
      <c r="D4" s="41"/>
      <c r="E4" s="41"/>
      <c r="F4" s="41"/>
      <c r="G4" s="41"/>
      <c r="I4" s="130" t="s">
        <v>142</v>
      </c>
      <c r="J4" s="130"/>
      <c r="K4" s="130"/>
      <c r="L4" s="130"/>
      <c r="M4" s="125"/>
      <c r="N4" s="63"/>
      <c r="O4" s="43"/>
      <c r="P4" s="2"/>
      <c r="Q4" s="2"/>
      <c r="R4" s="2"/>
    </row>
    <row r="5" spans="1:18" ht="10.5" customHeight="1" x14ac:dyDescent="0.25">
      <c r="A5" s="47"/>
      <c r="B5" s="76"/>
      <c r="C5" s="47"/>
      <c r="D5" s="41"/>
      <c r="E5" s="41"/>
      <c r="F5" s="41"/>
      <c r="G5" s="41"/>
      <c r="J5" s="65"/>
      <c r="K5" s="66"/>
      <c r="L5" s="66"/>
      <c r="M5" s="66"/>
      <c r="N5" s="66"/>
      <c r="O5" s="43"/>
      <c r="P5" s="2"/>
      <c r="Q5" s="2"/>
      <c r="R5" s="2"/>
    </row>
    <row r="6" spans="1:18" ht="12.75" customHeight="1" x14ac:dyDescent="0.25">
      <c r="A6" s="47"/>
      <c r="B6" s="76"/>
      <c r="C6" s="47"/>
      <c r="D6" s="41"/>
      <c r="E6" s="41"/>
      <c r="F6" s="41"/>
      <c r="G6" s="41"/>
      <c r="J6" s="124" t="s">
        <v>138</v>
      </c>
      <c r="K6" s="125"/>
      <c r="L6" s="125"/>
      <c r="M6" s="126"/>
      <c r="N6" s="67"/>
      <c r="O6" s="44"/>
      <c r="P6" s="91"/>
      <c r="Q6" s="116"/>
      <c r="R6" s="116"/>
    </row>
    <row r="7" spans="1:18" ht="28.5" customHeight="1" x14ac:dyDescent="0.25">
      <c r="A7" s="47"/>
      <c r="B7" s="76"/>
      <c r="C7" s="47"/>
      <c r="D7" s="41"/>
      <c r="E7" s="41"/>
      <c r="F7" s="41"/>
      <c r="G7" s="41"/>
      <c r="J7" s="125"/>
      <c r="K7" s="125"/>
      <c r="L7" s="125"/>
      <c r="M7" s="126"/>
      <c r="N7" s="68"/>
      <c r="O7" s="44"/>
      <c r="P7" s="117"/>
      <c r="Q7" s="116"/>
      <c r="R7" s="116"/>
    </row>
    <row r="8" spans="1:18" ht="48" customHeight="1" x14ac:dyDescent="0.25">
      <c r="A8" s="47"/>
      <c r="B8" s="76"/>
      <c r="C8" s="47"/>
      <c r="D8" s="41"/>
      <c r="E8" s="41"/>
      <c r="F8" s="41"/>
      <c r="G8" s="41"/>
      <c r="J8" s="126"/>
      <c r="K8" s="126"/>
      <c r="L8" s="126"/>
      <c r="M8" s="126"/>
      <c r="O8" s="41"/>
    </row>
    <row r="9" spans="1:18" ht="66" customHeight="1" x14ac:dyDescent="0.25">
      <c r="A9" s="127" t="s">
        <v>137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8"/>
      <c r="N9" s="128"/>
      <c r="O9" s="41"/>
    </row>
    <row r="10" spans="1:18" ht="18" customHeight="1" x14ac:dyDescent="0.25">
      <c r="A10" s="47"/>
      <c r="B10" s="76"/>
      <c r="C10" s="47"/>
      <c r="D10" s="41"/>
      <c r="E10" s="41"/>
      <c r="F10" s="41"/>
      <c r="G10" s="41"/>
      <c r="O10" s="41"/>
    </row>
    <row r="11" spans="1:18" ht="20.25" customHeight="1" x14ac:dyDescent="0.25">
      <c r="A11" s="60" t="s">
        <v>26</v>
      </c>
      <c r="B11" s="115" t="s">
        <v>28</v>
      </c>
      <c r="C11" s="115" t="s">
        <v>29</v>
      </c>
      <c r="D11" s="119" t="s">
        <v>6</v>
      </c>
      <c r="E11" s="120"/>
      <c r="F11" s="120"/>
      <c r="G11" s="121"/>
      <c r="H11" s="118" t="s">
        <v>30</v>
      </c>
      <c r="I11" s="118"/>
      <c r="J11" s="118"/>
      <c r="K11" s="118"/>
      <c r="L11" s="118"/>
      <c r="M11" s="118"/>
      <c r="N11" s="118"/>
      <c r="O11" s="41"/>
    </row>
    <row r="12" spans="1:18" x14ac:dyDescent="0.25">
      <c r="A12" s="60" t="s">
        <v>27</v>
      </c>
      <c r="B12" s="115"/>
      <c r="C12" s="115"/>
      <c r="D12" s="122" t="s">
        <v>8</v>
      </c>
      <c r="E12" s="122" t="s">
        <v>135</v>
      </c>
      <c r="F12" s="122" t="s">
        <v>10</v>
      </c>
      <c r="G12" s="122" t="s">
        <v>11</v>
      </c>
      <c r="H12" s="118" t="s">
        <v>31</v>
      </c>
      <c r="I12" s="118"/>
      <c r="J12" s="118"/>
      <c r="K12" s="118"/>
      <c r="L12" s="118"/>
      <c r="M12" s="69"/>
      <c r="N12" s="69"/>
      <c r="O12" s="41"/>
    </row>
    <row r="13" spans="1:18" ht="21" customHeight="1" x14ac:dyDescent="0.25">
      <c r="A13" s="77"/>
      <c r="B13" s="115"/>
      <c r="C13" s="115"/>
      <c r="D13" s="123"/>
      <c r="E13" s="123"/>
      <c r="F13" s="123"/>
      <c r="G13" s="123"/>
      <c r="H13" s="69">
        <v>2020</v>
      </c>
      <c r="I13" s="69">
        <v>2021</v>
      </c>
      <c r="J13" s="69">
        <v>2022</v>
      </c>
      <c r="K13" s="69">
        <v>2023</v>
      </c>
      <c r="L13" s="69">
        <v>2024</v>
      </c>
      <c r="M13" s="69">
        <v>2025</v>
      </c>
      <c r="N13" s="69">
        <v>2026</v>
      </c>
      <c r="O13" s="41"/>
    </row>
    <row r="14" spans="1:18" x14ac:dyDescent="0.25">
      <c r="A14" s="60">
        <v>1</v>
      </c>
      <c r="B14" s="60">
        <v>2</v>
      </c>
      <c r="C14" s="60">
        <v>3</v>
      </c>
      <c r="D14" s="60"/>
      <c r="E14" s="60"/>
      <c r="F14" s="60"/>
      <c r="G14" s="60"/>
      <c r="H14" s="69">
        <v>4</v>
      </c>
      <c r="I14" s="69">
        <v>5</v>
      </c>
      <c r="J14" s="69">
        <v>6</v>
      </c>
      <c r="K14" s="69">
        <v>7</v>
      </c>
      <c r="L14" s="69">
        <v>8</v>
      </c>
      <c r="M14" s="69">
        <v>9</v>
      </c>
      <c r="N14" s="69">
        <v>10</v>
      </c>
      <c r="O14" s="41"/>
    </row>
    <row r="15" spans="1:18" ht="18" customHeight="1" x14ac:dyDescent="0.25">
      <c r="A15" s="132"/>
      <c r="B15" s="115" t="s">
        <v>131</v>
      </c>
      <c r="C15" s="45" t="s">
        <v>32</v>
      </c>
      <c r="D15" s="60"/>
      <c r="E15" s="60"/>
      <c r="F15" s="60"/>
      <c r="G15" s="60"/>
      <c r="H15" s="70">
        <f>H16+H17+H18+H19</f>
        <v>24536.981</v>
      </c>
      <c r="I15" s="70">
        <f t="shared" ref="I15:N15" si="0">I16+I17+I18+I19</f>
        <v>50299.718999999997</v>
      </c>
      <c r="J15" s="70">
        <f t="shared" si="0"/>
        <v>57530.236000000004</v>
      </c>
      <c r="K15" s="70">
        <f t="shared" si="0"/>
        <v>79604.268000000011</v>
      </c>
      <c r="L15" s="70">
        <f t="shared" si="0"/>
        <v>69906.627000000008</v>
      </c>
      <c r="M15" s="70">
        <f t="shared" si="0"/>
        <v>56893.028999999995</v>
      </c>
      <c r="N15" s="70">
        <f t="shared" si="0"/>
        <v>55344.921000000002</v>
      </c>
      <c r="O15" s="46">
        <f>SUM(H15:N15)</f>
        <v>394115.78099999996</v>
      </c>
      <c r="P15" s="12">
        <f>K18-'прил 4 '!K14</f>
        <v>0</v>
      </c>
    </row>
    <row r="16" spans="1:18" ht="28.5" customHeight="1" x14ac:dyDescent="0.25">
      <c r="A16" s="132"/>
      <c r="B16" s="115"/>
      <c r="C16" s="60" t="s">
        <v>39</v>
      </c>
      <c r="D16" s="60"/>
      <c r="E16" s="60"/>
      <c r="F16" s="60"/>
      <c r="G16" s="60"/>
      <c r="H16" s="71">
        <f t="shared" ref="H16:N17" si="1">H21+H41+H84+H66+H144+H149</f>
        <v>0</v>
      </c>
      <c r="I16" s="71">
        <f t="shared" si="1"/>
        <v>0</v>
      </c>
      <c r="J16" s="71">
        <f t="shared" si="1"/>
        <v>0</v>
      </c>
      <c r="K16" s="71">
        <f>K21+K41+K84+K66+K144</f>
        <v>10884.775000000001</v>
      </c>
      <c r="L16" s="71">
        <f t="shared" si="1"/>
        <v>0</v>
      </c>
      <c r="M16" s="71">
        <f t="shared" si="1"/>
        <v>0</v>
      </c>
      <c r="N16" s="71">
        <f t="shared" si="1"/>
        <v>0</v>
      </c>
      <c r="O16" s="46">
        <f t="shared" ref="O16:O51" si="2">SUM(H16:N16)</f>
        <v>10884.775000000001</v>
      </c>
    </row>
    <row r="17" spans="1:17" ht="18" customHeight="1" x14ac:dyDescent="0.25">
      <c r="A17" s="132"/>
      <c r="B17" s="115"/>
      <c r="C17" s="60" t="s">
        <v>33</v>
      </c>
      <c r="D17" s="60"/>
      <c r="E17" s="60"/>
      <c r="F17" s="60"/>
      <c r="G17" s="60"/>
      <c r="H17" s="71">
        <f t="shared" si="1"/>
        <v>352.30700000000002</v>
      </c>
      <c r="I17" s="71">
        <f t="shared" si="1"/>
        <v>226.4</v>
      </c>
      <c r="J17" s="71">
        <f t="shared" si="1"/>
        <v>1273.9100000000001</v>
      </c>
      <c r="K17" s="71">
        <f>K22+K42+K85+K67+K145</f>
        <v>6309.009</v>
      </c>
      <c r="L17" s="71">
        <f t="shared" si="1"/>
        <v>195.535</v>
      </c>
      <c r="M17" s="71">
        <f t="shared" si="1"/>
        <v>1908.299</v>
      </c>
      <c r="N17" s="71">
        <f t="shared" si="1"/>
        <v>1929.3919999999998</v>
      </c>
      <c r="O17" s="46">
        <f t="shared" si="2"/>
        <v>12194.851999999999</v>
      </c>
      <c r="P17" s="12">
        <f>L15-59083.617</f>
        <v>10823.010000000009</v>
      </c>
    </row>
    <row r="18" spans="1:17" ht="18.75" customHeight="1" x14ac:dyDescent="0.25">
      <c r="A18" s="132"/>
      <c r="B18" s="115"/>
      <c r="C18" s="60" t="s">
        <v>34</v>
      </c>
      <c r="D18" s="60"/>
      <c r="E18" s="60"/>
      <c r="F18" s="60"/>
      <c r="G18" s="60"/>
      <c r="H18" s="71">
        <f t="shared" ref="H18:N18" si="3">H23+H43+H86+H68+H146</f>
        <v>24184.673999999999</v>
      </c>
      <c r="I18" s="71">
        <f t="shared" si="3"/>
        <v>50073.318999999996</v>
      </c>
      <c r="J18" s="71">
        <f t="shared" si="3"/>
        <v>56256.326000000001</v>
      </c>
      <c r="K18" s="71">
        <f t="shared" si="3"/>
        <v>62410.484000000011</v>
      </c>
      <c r="L18" s="71">
        <f t="shared" si="3"/>
        <v>69711.092000000004</v>
      </c>
      <c r="M18" s="71">
        <f t="shared" si="3"/>
        <v>54984.729999999996</v>
      </c>
      <c r="N18" s="71">
        <f t="shared" si="3"/>
        <v>53415.529000000002</v>
      </c>
      <c r="O18" s="46">
        <f t="shared" si="2"/>
        <v>371036.15399999998</v>
      </c>
      <c r="Q18" s="12"/>
    </row>
    <row r="19" spans="1:17" ht="31.5" customHeight="1" x14ac:dyDescent="0.25">
      <c r="A19" s="132"/>
      <c r="B19" s="115"/>
      <c r="C19" s="60" t="s">
        <v>35</v>
      </c>
      <c r="D19" s="60"/>
      <c r="E19" s="60"/>
      <c r="F19" s="60"/>
      <c r="G19" s="60"/>
      <c r="H19" s="71">
        <f t="shared" ref="H19:O19" si="4">H24+H44+H87+H69+H147+H152</f>
        <v>0</v>
      </c>
      <c r="I19" s="71">
        <f t="shared" si="4"/>
        <v>0</v>
      </c>
      <c r="J19" s="71">
        <f t="shared" si="4"/>
        <v>0</v>
      </c>
      <c r="K19" s="71">
        <f t="shared" si="4"/>
        <v>0</v>
      </c>
      <c r="L19" s="71">
        <f t="shared" si="4"/>
        <v>0</v>
      </c>
      <c r="M19" s="71">
        <f t="shared" si="4"/>
        <v>0</v>
      </c>
      <c r="N19" s="71">
        <f t="shared" si="4"/>
        <v>0</v>
      </c>
      <c r="O19" s="40">
        <f t="shared" si="4"/>
        <v>0</v>
      </c>
      <c r="P19" s="12">
        <f>L20-10704.28</f>
        <v>2008.5329999999994</v>
      </c>
      <c r="Q19" s="12"/>
    </row>
    <row r="20" spans="1:17" ht="15.75" customHeight="1" x14ac:dyDescent="0.25">
      <c r="A20" s="115" t="s">
        <v>13</v>
      </c>
      <c r="B20" s="60" t="s">
        <v>36</v>
      </c>
      <c r="C20" s="45" t="s">
        <v>32</v>
      </c>
      <c r="D20" s="60"/>
      <c r="E20" s="60"/>
      <c r="F20" s="60"/>
      <c r="G20" s="60"/>
      <c r="H20" s="70">
        <f>H21+H22+H23+H24</f>
        <v>7891.2550000000001</v>
      </c>
      <c r="I20" s="70">
        <f t="shared" ref="I20:N20" si="5">I21+I22+I23+I24</f>
        <v>8468.2790000000005</v>
      </c>
      <c r="J20" s="70">
        <f t="shared" si="5"/>
        <v>11297.580000000002</v>
      </c>
      <c r="K20" s="70">
        <f>K21+K22+K23+K24</f>
        <v>11317.651</v>
      </c>
      <c r="L20" s="70">
        <f>L21+L22+L23+L24</f>
        <v>12712.813</v>
      </c>
      <c r="M20" s="70">
        <f t="shared" si="5"/>
        <v>9718.1459999999988</v>
      </c>
      <c r="N20" s="70">
        <f t="shared" si="5"/>
        <v>9684.155999999999</v>
      </c>
      <c r="O20" s="46">
        <f t="shared" si="2"/>
        <v>71089.88</v>
      </c>
    </row>
    <row r="21" spans="1:17" ht="20.25" customHeight="1" x14ac:dyDescent="0.25">
      <c r="A21" s="115"/>
      <c r="B21" s="115" t="s">
        <v>37</v>
      </c>
      <c r="C21" s="60" t="s">
        <v>39</v>
      </c>
      <c r="D21" s="60"/>
      <c r="E21" s="60"/>
      <c r="F21" s="60"/>
      <c r="G21" s="60"/>
      <c r="H21" s="71">
        <f t="shared" ref="H21:N24" si="6">H26+H31</f>
        <v>0</v>
      </c>
      <c r="I21" s="71">
        <f t="shared" si="6"/>
        <v>0</v>
      </c>
      <c r="J21" s="71">
        <f t="shared" si="6"/>
        <v>0</v>
      </c>
      <c r="K21" s="71">
        <f t="shared" si="6"/>
        <v>0</v>
      </c>
      <c r="L21" s="71">
        <f t="shared" si="6"/>
        <v>0</v>
      </c>
      <c r="M21" s="71">
        <f t="shared" si="6"/>
        <v>0</v>
      </c>
      <c r="N21" s="71">
        <f t="shared" si="6"/>
        <v>0</v>
      </c>
      <c r="O21" s="46">
        <f t="shared" si="2"/>
        <v>0</v>
      </c>
      <c r="P21" s="12"/>
    </row>
    <row r="22" spans="1:17" x14ac:dyDescent="0.25">
      <c r="A22" s="115"/>
      <c r="B22" s="115"/>
      <c r="C22" s="60" t="s">
        <v>33</v>
      </c>
      <c r="D22" s="60"/>
      <c r="E22" s="60"/>
      <c r="F22" s="60"/>
      <c r="G22" s="60"/>
      <c r="H22" s="71">
        <f t="shared" si="6"/>
        <v>149.24700000000001</v>
      </c>
      <c r="I22" s="71">
        <f t="shared" si="6"/>
        <v>226.4</v>
      </c>
      <c r="J22" s="71">
        <f t="shared" si="6"/>
        <v>1273.9100000000001</v>
      </c>
      <c r="K22" s="71">
        <f t="shared" si="6"/>
        <v>168.005</v>
      </c>
      <c r="L22" s="71">
        <f t="shared" si="6"/>
        <v>168.005</v>
      </c>
      <c r="M22" s="71">
        <f t="shared" si="6"/>
        <v>168.005</v>
      </c>
      <c r="N22" s="71">
        <f t="shared" si="6"/>
        <v>168.005</v>
      </c>
      <c r="O22" s="46">
        <f t="shared" si="2"/>
        <v>2321.5770000000007</v>
      </c>
    </row>
    <row r="23" spans="1:17" x14ac:dyDescent="0.25">
      <c r="A23" s="115"/>
      <c r="B23" s="115"/>
      <c r="C23" s="60" t="s">
        <v>34</v>
      </c>
      <c r="D23" s="60"/>
      <c r="E23" s="60"/>
      <c r="F23" s="60"/>
      <c r="G23" s="60"/>
      <c r="H23" s="71">
        <f t="shared" si="6"/>
        <v>7742.0079999999998</v>
      </c>
      <c r="I23" s="71">
        <f t="shared" si="6"/>
        <v>8241.8790000000008</v>
      </c>
      <c r="J23" s="71">
        <f t="shared" si="6"/>
        <v>10023.670000000002</v>
      </c>
      <c r="K23" s="71">
        <f>K28+K33+K38</f>
        <v>11149.646000000001</v>
      </c>
      <c r="L23" s="71">
        <f t="shared" ref="L23:N23" si="7">L28+L33+L38</f>
        <v>12544.808000000001</v>
      </c>
      <c r="M23" s="71">
        <f t="shared" si="7"/>
        <v>9550.1409999999996</v>
      </c>
      <c r="N23" s="71">
        <f t="shared" si="7"/>
        <v>9516.1509999999998</v>
      </c>
      <c r="O23" s="46">
        <f t="shared" si="2"/>
        <v>68768.303</v>
      </c>
    </row>
    <row r="24" spans="1:17" ht="39.75" customHeight="1" x14ac:dyDescent="0.25">
      <c r="A24" s="115"/>
      <c r="B24" s="115"/>
      <c r="C24" s="60" t="s">
        <v>35</v>
      </c>
      <c r="D24" s="60"/>
      <c r="E24" s="60"/>
      <c r="F24" s="60"/>
      <c r="G24" s="60"/>
      <c r="H24" s="71">
        <f t="shared" si="6"/>
        <v>0</v>
      </c>
      <c r="I24" s="71">
        <f t="shared" si="6"/>
        <v>0</v>
      </c>
      <c r="J24" s="71">
        <f t="shared" si="6"/>
        <v>0</v>
      </c>
      <c r="K24" s="71">
        <f t="shared" si="6"/>
        <v>0</v>
      </c>
      <c r="L24" s="71">
        <f t="shared" si="6"/>
        <v>0</v>
      </c>
      <c r="M24" s="71">
        <f t="shared" si="6"/>
        <v>0</v>
      </c>
      <c r="N24" s="71">
        <f t="shared" si="6"/>
        <v>0</v>
      </c>
      <c r="O24" s="46">
        <f t="shared" si="2"/>
        <v>0</v>
      </c>
    </row>
    <row r="25" spans="1:17" ht="20.25" customHeight="1" x14ac:dyDescent="0.25">
      <c r="A25" s="115" t="s">
        <v>14</v>
      </c>
      <c r="B25" s="115" t="s">
        <v>38</v>
      </c>
      <c r="C25" s="45" t="s">
        <v>32</v>
      </c>
      <c r="D25" s="60">
        <v>956</v>
      </c>
      <c r="E25" s="59" t="s">
        <v>0</v>
      </c>
      <c r="F25" s="80" t="s">
        <v>1</v>
      </c>
      <c r="G25" s="60">
        <v>610</v>
      </c>
      <c r="H25" s="70">
        <f t="shared" ref="H25:N25" si="8">H26+H27+H28+H29</f>
        <v>7740.5</v>
      </c>
      <c r="I25" s="70">
        <f t="shared" si="8"/>
        <v>8234.8760000000002</v>
      </c>
      <c r="J25" s="70">
        <f t="shared" si="8"/>
        <v>10017.363000000001</v>
      </c>
      <c r="K25" s="70">
        <f t="shared" si="8"/>
        <v>10894.45</v>
      </c>
      <c r="L25" s="70">
        <f t="shared" si="8"/>
        <v>12543.111000000001</v>
      </c>
      <c r="M25" s="70">
        <v>9548.4439999999995</v>
      </c>
      <c r="N25" s="70">
        <f t="shared" si="8"/>
        <v>9514.4539999999997</v>
      </c>
      <c r="O25" s="46">
        <f t="shared" si="2"/>
        <v>68493.198000000004</v>
      </c>
    </row>
    <row r="26" spans="1:17" ht="21" customHeight="1" x14ac:dyDescent="0.25">
      <c r="A26" s="115"/>
      <c r="B26" s="115"/>
      <c r="C26" s="60" t="s">
        <v>39</v>
      </c>
      <c r="D26" s="60"/>
      <c r="E26" s="60"/>
      <c r="F26" s="60"/>
      <c r="G26" s="60"/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46">
        <f t="shared" si="2"/>
        <v>0</v>
      </c>
    </row>
    <row r="27" spans="1:17" x14ac:dyDescent="0.25">
      <c r="A27" s="115"/>
      <c r="B27" s="115"/>
      <c r="C27" s="60" t="s">
        <v>33</v>
      </c>
      <c r="D27" s="60"/>
      <c r="E27" s="60"/>
      <c r="F27" s="60"/>
      <c r="G27" s="60"/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46">
        <f t="shared" si="2"/>
        <v>0</v>
      </c>
    </row>
    <row r="28" spans="1:17" x14ac:dyDescent="0.25">
      <c r="A28" s="115"/>
      <c r="B28" s="115"/>
      <c r="C28" s="60" t="s">
        <v>34</v>
      </c>
      <c r="D28" s="60"/>
      <c r="E28" s="60"/>
      <c r="F28" s="60"/>
      <c r="G28" s="60"/>
      <c r="H28" s="71">
        <f>'прил 4 '!H16</f>
        <v>7740.5</v>
      </c>
      <c r="I28" s="71">
        <f>'прил 4 '!I16</f>
        <v>8234.8760000000002</v>
      </c>
      <c r="J28" s="71">
        <f>'прил 4 '!J16</f>
        <v>10017.363000000001</v>
      </c>
      <c r="K28" s="71">
        <f>'прил 4 '!K16</f>
        <v>10894.45</v>
      </c>
      <c r="L28" s="71">
        <v>12543.111000000001</v>
      </c>
      <c r="M28" s="71">
        <v>9548.4439999999995</v>
      </c>
      <c r="N28" s="71">
        <v>9514.4539999999997</v>
      </c>
      <c r="O28" s="46">
        <f t="shared" si="2"/>
        <v>68493.198000000004</v>
      </c>
    </row>
    <row r="29" spans="1:17" ht="30.75" customHeight="1" x14ac:dyDescent="0.25">
      <c r="A29" s="115"/>
      <c r="B29" s="115"/>
      <c r="C29" s="60" t="s">
        <v>35</v>
      </c>
      <c r="D29" s="60"/>
      <c r="E29" s="60"/>
      <c r="F29" s="60"/>
      <c r="G29" s="60"/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46">
        <f t="shared" si="2"/>
        <v>0</v>
      </c>
    </row>
    <row r="30" spans="1:17" ht="14.25" customHeight="1" x14ac:dyDescent="0.25">
      <c r="A30" s="115" t="s">
        <v>15</v>
      </c>
      <c r="B30" s="115" t="s">
        <v>16</v>
      </c>
      <c r="C30" s="45" t="s">
        <v>32</v>
      </c>
      <c r="D30" s="60">
        <v>956</v>
      </c>
      <c r="E30" s="79" t="s">
        <v>0</v>
      </c>
      <c r="F30" s="60" t="s">
        <v>2</v>
      </c>
      <c r="G30" s="60">
        <v>610</v>
      </c>
      <c r="H30" s="70">
        <f t="shared" ref="H30:N30" si="9">H31+H32+H33+H34</f>
        <v>150.75500000000002</v>
      </c>
      <c r="I30" s="70">
        <f t="shared" si="9"/>
        <v>233.40300000000002</v>
      </c>
      <c r="J30" s="70">
        <f t="shared" si="9"/>
        <v>1280.2170000000001</v>
      </c>
      <c r="K30" s="70">
        <f t="shared" si="9"/>
        <v>173.20099999999999</v>
      </c>
      <c r="L30" s="70">
        <f t="shared" si="9"/>
        <v>169.702</v>
      </c>
      <c r="M30" s="70">
        <f t="shared" si="9"/>
        <v>169.702</v>
      </c>
      <c r="N30" s="70">
        <f t="shared" si="9"/>
        <v>169.702</v>
      </c>
      <c r="O30" s="46">
        <f t="shared" si="2"/>
        <v>2346.6819999999998</v>
      </c>
    </row>
    <row r="31" spans="1:17" ht="23.25" customHeight="1" x14ac:dyDescent="0.25">
      <c r="A31" s="115"/>
      <c r="B31" s="115"/>
      <c r="C31" s="60" t="s">
        <v>39</v>
      </c>
      <c r="D31" s="60"/>
      <c r="E31" s="60"/>
      <c r="F31" s="60"/>
      <c r="G31" s="60"/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46">
        <f t="shared" si="2"/>
        <v>0</v>
      </c>
    </row>
    <row r="32" spans="1:17" ht="20.25" customHeight="1" x14ac:dyDescent="0.25">
      <c r="A32" s="115"/>
      <c r="B32" s="115"/>
      <c r="C32" s="60" t="s">
        <v>33</v>
      </c>
      <c r="D32" s="60"/>
      <c r="E32" s="60"/>
      <c r="F32" s="60"/>
      <c r="G32" s="60"/>
      <c r="H32" s="71">
        <v>149.24700000000001</v>
      </c>
      <c r="I32" s="71">
        <v>226.4</v>
      </c>
      <c r="J32" s="71">
        <v>1273.9100000000001</v>
      </c>
      <c r="K32" s="71">
        <v>168.005</v>
      </c>
      <c r="L32" s="71">
        <v>168.005</v>
      </c>
      <c r="M32" s="71">
        <v>168.005</v>
      </c>
      <c r="N32" s="71">
        <v>168.005</v>
      </c>
      <c r="O32" s="46">
        <f t="shared" si="2"/>
        <v>2321.5770000000007</v>
      </c>
    </row>
    <row r="33" spans="1:15" ht="13.5" customHeight="1" x14ac:dyDescent="0.25">
      <c r="A33" s="115"/>
      <c r="B33" s="115"/>
      <c r="C33" s="60" t="s">
        <v>34</v>
      </c>
      <c r="D33" s="60"/>
      <c r="E33" s="60"/>
      <c r="F33" s="60"/>
      <c r="G33" s="60"/>
      <c r="H33" s="71">
        <f>'прил 4 '!H17+'прил 4 '!H19</f>
        <v>1.508</v>
      </c>
      <c r="I33" s="71">
        <f>'прил 4 '!I17+'прил 4 '!I19</f>
        <v>7.0030000000000001</v>
      </c>
      <c r="J33" s="71">
        <v>6.3070000000000004</v>
      </c>
      <c r="K33" s="71">
        <f>'прил 4 '!K17+'прил 4 '!K19</f>
        <v>5.1959999999999997</v>
      </c>
      <c r="L33" s="71">
        <v>1.6970000000000001</v>
      </c>
      <c r="M33" s="71">
        <v>1.6970000000000001</v>
      </c>
      <c r="N33" s="71">
        <v>1.6970000000000001</v>
      </c>
      <c r="O33" s="46">
        <f t="shared" si="2"/>
        <v>25.104999999999997</v>
      </c>
    </row>
    <row r="34" spans="1:15" ht="32.25" customHeight="1" x14ac:dyDescent="0.25">
      <c r="A34" s="115"/>
      <c r="B34" s="115"/>
      <c r="C34" s="60" t="s">
        <v>35</v>
      </c>
      <c r="D34" s="60"/>
      <c r="E34" s="60"/>
      <c r="F34" s="60"/>
      <c r="G34" s="60"/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40">
        <v>0</v>
      </c>
    </row>
    <row r="35" spans="1:15" ht="14.25" customHeight="1" x14ac:dyDescent="0.25">
      <c r="A35" s="115" t="s">
        <v>84</v>
      </c>
      <c r="B35" s="115" t="s">
        <v>125</v>
      </c>
      <c r="C35" s="45" t="s">
        <v>32</v>
      </c>
      <c r="D35" s="60">
        <v>956</v>
      </c>
      <c r="E35" s="79" t="s">
        <v>0</v>
      </c>
      <c r="F35" s="80" t="s">
        <v>126</v>
      </c>
      <c r="G35" s="60">
        <v>610</v>
      </c>
      <c r="H35" s="70">
        <v>0</v>
      </c>
      <c r="I35" s="70">
        <v>0</v>
      </c>
      <c r="J35" s="70">
        <v>0</v>
      </c>
      <c r="K35" s="70">
        <v>250</v>
      </c>
      <c r="L35" s="70">
        <v>0</v>
      </c>
      <c r="M35" s="70">
        <v>0</v>
      </c>
      <c r="N35" s="70">
        <v>0</v>
      </c>
      <c r="O35" s="46">
        <f t="shared" ref="O35:O39" si="10">SUM(H35:N35)</f>
        <v>250</v>
      </c>
    </row>
    <row r="36" spans="1:15" ht="21" customHeight="1" x14ac:dyDescent="0.25">
      <c r="A36" s="115"/>
      <c r="B36" s="115"/>
      <c r="C36" s="60" t="s">
        <v>39</v>
      </c>
      <c r="D36" s="60"/>
      <c r="E36" s="60"/>
      <c r="F36" s="60"/>
      <c r="G36" s="60"/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46">
        <f t="shared" si="10"/>
        <v>0</v>
      </c>
    </row>
    <row r="37" spans="1:15" ht="15.75" customHeight="1" x14ac:dyDescent="0.25">
      <c r="A37" s="115"/>
      <c r="B37" s="115"/>
      <c r="C37" s="60" t="s">
        <v>33</v>
      </c>
      <c r="D37" s="60"/>
      <c r="E37" s="60"/>
      <c r="F37" s="60"/>
      <c r="G37" s="60"/>
      <c r="H37" s="71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46">
        <f t="shared" si="10"/>
        <v>0</v>
      </c>
    </row>
    <row r="38" spans="1:15" ht="13.5" customHeight="1" x14ac:dyDescent="0.25">
      <c r="A38" s="115"/>
      <c r="B38" s="115"/>
      <c r="C38" s="60" t="s">
        <v>34</v>
      </c>
      <c r="D38" s="60"/>
      <c r="E38" s="60"/>
      <c r="F38" s="60"/>
      <c r="G38" s="60"/>
      <c r="H38" s="71">
        <f>'прил 4 '!H22+'прил 4 '!H24</f>
        <v>0</v>
      </c>
      <c r="I38" s="71">
        <f>'прил 4 '!I22+'прил 4 '!I24</f>
        <v>0</v>
      </c>
      <c r="J38" s="71">
        <f>'прил 4 '!J22+'прил 4 '!J24</f>
        <v>0</v>
      </c>
      <c r="K38" s="71">
        <v>250</v>
      </c>
      <c r="L38" s="71">
        <f>'прил 4 '!L22+'прил 4 '!L24</f>
        <v>0</v>
      </c>
      <c r="M38" s="71">
        <f>'прил 4 '!M22+'прил 4 '!M24</f>
        <v>0</v>
      </c>
      <c r="N38" s="71">
        <f>'прил 4 '!N22+'прил 4 '!N24</f>
        <v>0</v>
      </c>
      <c r="O38" s="46">
        <f t="shared" si="10"/>
        <v>250</v>
      </c>
    </row>
    <row r="39" spans="1:15" ht="35.25" customHeight="1" x14ac:dyDescent="0.25">
      <c r="A39" s="115"/>
      <c r="B39" s="115"/>
      <c r="C39" s="60" t="s">
        <v>35</v>
      </c>
      <c r="D39" s="60"/>
      <c r="E39" s="60"/>
      <c r="F39" s="60"/>
      <c r="G39" s="60"/>
      <c r="H39" s="71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46">
        <f t="shared" si="10"/>
        <v>0</v>
      </c>
    </row>
    <row r="40" spans="1:15" ht="14.25" customHeight="1" x14ac:dyDescent="0.25">
      <c r="A40" s="115">
        <v>2</v>
      </c>
      <c r="B40" s="115" t="s">
        <v>49</v>
      </c>
      <c r="C40" s="45" t="s">
        <v>32</v>
      </c>
      <c r="D40" s="60">
        <v>956</v>
      </c>
      <c r="E40" s="79" t="s">
        <v>0</v>
      </c>
      <c r="F40" s="60" t="s">
        <v>136</v>
      </c>
      <c r="G40" s="60" t="s">
        <v>136</v>
      </c>
      <c r="H40" s="70">
        <f>H41+H42+H43+H44</f>
        <v>0</v>
      </c>
      <c r="I40" s="70">
        <f t="shared" ref="I40:N40" si="11">I41+I42+I43+I44</f>
        <v>23473.534</v>
      </c>
      <c r="J40" s="70">
        <f t="shared" si="11"/>
        <v>25483.7</v>
      </c>
      <c r="K40" s="70">
        <f t="shared" si="11"/>
        <v>27074.135000000002</v>
      </c>
      <c r="L40" s="70">
        <f t="shared" si="11"/>
        <v>29783.116999999998</v>
      </c>
      <c r="M40" s="70">
        <f t="shared" si="11"/>
        <v>24589.059000000001</v>
      </c>
      <c r="N40" s="70">
        <f t="shared" si="11"/>
        <v>24116.458999999999</v>
      </c>
      <c r="O40" s="46">
        <f t="shared" si="2"/>
        <v>154520.00400000002</v>
      </c>
    </row>
    <row r="41" spans="1:15" ht="24" customHeight="1" x14ac:dyDescent="0.25">
      <c r="A41" s="115"/>
      <c r="B41" s="115"/>
      <c r="C41" s="60" t="s">
        <v>39</v>
      </c>
      <c r="D41" s="60"/>
      <c r="E41" s="60"/>
      <c r="F41" s="60"/>
      <c r="G41" s="60"/>
      <c r="H41" s="71">
        <f>H46+H51+H56</f>
        <v>0</v>
      </c>
      <c r="I41" s="71">
        <f t="shared" ref="I41:N41" si="12">I46+I51+I56</f>
        <v>0</v>
      </c>
      <c r="J41" s="71">
        <f t="shared" si="12"/>
        <v>0</v>
      </c>
      <c r="K41" s="71">
        <f t="shared" si="12"/>
        <v>0</v>
      </c>
      <c r="L41" s="71">
        <f t="shared" si="12"/>
        <v>0</v>
      </c>
      <c r="M41" s="71">
        <f t="shared" si="12"/>
        <v>0</v>
      </c>
      <c r="N41" s="71">
        <f t="shared" si="12"/>
        <v>0</v>
      </c>
      <c r="O41" s="46">
        <f t="shared" si="2"/>
        <v>0</v>
      </c>
    </row>
    <row r="42" spans="1:15" x14ac:dyDescent="0.25">
      <c r="A42" s="115"/>
      <c r="B42" s="115"/>
      <c r="C42" s="60" t="s">
        <v>33</v>
      </c>
      <c r="D42" s="60"/>
      <c r="E42" s="60"/>
      <c r="F42" s="60"/>
      <c r="G42" s="60"/>
      <c r="H42" s="71">
        <f t="shared" ref="H42:N44" si="13">H47+H52+H57</f>
        <v>0</v>
      </c>
      <c r="I42" s="71">
        <f t="shared" si="13"/>
        <v>0</v>
      </c>
      <c r="J42" s="71">
        <f t="shared" si="13"/>
        <v>0</v>
      </c>
      <c r="K42" s="71">
        <f t="shared" si="13"/>
        <v>0</v>
      </c>
      <c r="L42" s="71">
        <f t="shared" si="13"/>
        <v>0</v>
      </c>
      <c r="M42" s="71">
        <f t="shared" si="13"/>
        <v>0</v>
      </c>
      <c r="N42" s="71">
        <f t="shared" si="13"/>
        <v>0</v>
      </c>
      <c r="O42" s="46">
        <f t="shared" si="2"/>
        <v>0</v>
      </c>
    </row>
    <row r="43" spans="1:15" ht="13.7" customHeight="1" x14ac:dyDescent="0.25">
      <c r="A43" s="115"/>
      <c r="B43" s="115"/>
      <c r="C43" s="60" t="s">
        <v>34</v>
      </c>
      <c r="D43" s="60"/>
      <c r="E43" s="60"/>
      <c r="F43" s="60"/>
      <c r="G43" s="60"/>
      <c r="H43" s="71">
        <f t="shared" si="13"/>
        <v>0</v>
      </c>
      <c r="I43" s="71">
        <f t="shared" si="13"/>
        <v>23473.534</v>
      </c>
      <c r="J43" s="71">
        <f t="shared" si="13"/>
        <v>25483.7</v>
      </c>
      <c r="K43" s="71">
        <f>K48+K53+K58+K63</f>
        <v>27074.135000000002</v>
      </c>
      <c r="L43" s="71">
        <f t="shared" si="13"/>
        <v>29783.116999999998</v>
      </c>
      <c r="M43" s="71">
        <f t="shared" si="13"/>
        <v>24589.059000000001</v>
      </c>
      <c r="N43" s="71">
        <f t="shared" si="13"/>
        <v>24116.458999999999</v>
      </c>
      <c r="O43" s="46">
        <f t="shared" si="2"/>
        <v>154520.00400000002</v>
      </c>
    </row>
    <row r="44" spans="1:15" ht="33.75" customHeight="1" x14ac:dyDescent="0.25">
      <c r="A44" s="115"/>
      <c r="B44" s="115"/>
      <c r="C44" s="60" t="s">
        <v>35</v>
      </c>
      <c r="D44" s="60"/>
      <c r="E44" s="60"/>
      <c r="F44" s="60"/>
      <c r="G44" s="60"/>
      <c r="H44" s="71">
        <f t="shared" si="13"/>
        <v>0</v>
      </c>
      <c r="I44" s="71">
        <f t="shared" si="13"/>
        <v>0</v>
      </c>
      <c r="J44" s="71">
        <f t="shared" si="13"/>
        <v>0</v>
      </c>
      <c r="K44" s="71">
        <f t="shared" si="13"/>
        <v>0</v>
      </c>
      <c r="L44" s="71">
        <f t="shared" si="13"/>
        <v>0</v>
      </c>
      <c r="M44" s="71">
        <f t="shared" si="13"/>
        <v>0</v>
      </c>
      <c r="N44" s="71">
        <f t="shared" si="13"/>
        <v>0</v>
      </c>
      <c r="O44" s="46">
        <f t="shared" si="2"/>
        <v>0</v>
      </c>
    </row>
    <row r="45" spans="1:15" ht="15.75" customHeight="1" x14ac:dyDescent="0.25">
      <c r="A45" s="114" t="s">
        <v>50</v>
      </c>
      <c r="B45" s="115" t="s">
        <v>53</v>
      </c>
      <c r="C45" s="45" t="s">
        <v>32</v>
      </c>
      <c r="D45" s="60">
        <v>956</v>
      </c>
      <c r="E45" s="79" t="s">
        <v>0</v>
      </c>
      <c r="F45" s="80" t="s">
        <v>72</v>
      </c>
      <c r="G45" s="60">
        <v>610</v>
      </c>
      <c r="H45" s="70">
        <f>H46+H47+H48+H49</f>
        <v>0</v>
      </c>
      <c r="I45" s="70">
        <f t="shared" ref="I45:N45" si="14">I46+I47+I48+I49</f>
        <v>20959.964</v>
      </c>
      <c r="J45" s="70">
        <f t="shared" si="14"/>
        <v>23553.48</v>
      </c>
      <c r="K45" s="70">
        <f t="shared" si="14"/>
        <v>26347.135000000002</v>
      </c>
      <c r="L45" s="70">
        <f t="shared" si="14"/>
        <v>29783.116999999998</v>
      </c>
      <c r="M45" s="70">
        <v>25888.294000000002</v>
      </c>
      <c r="N45" s="70">
        <f t="shared" si="14"/>
        <v>24116.458999999999</v>
      </c>
      <c r="O45" s="46">
        <f t="shared" si="2"/>
        <v>150648.44899999999</v>
      </c>
    </row>
    <row r="46" spans="1:15" ht="21" customHeight="1" x14ac:dyDescent="0.25">
      <c r="A46" s="114"/>
      <c r="B46" s="115"/>
      <c r="C46" s="60" t="s">
        <v>39</v>
      </c>
      <c r="D46" s="60"/>
      <c r="E46" s="60"/>
      <c r="F46" s="60"/>
      <c r="G46" s="60"/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46">
        <f t="shared" si="2"/>
        <v>0</v>
      </c>
    </row>
    <row r="47" spans="1:15" x14ac:dyDescent="0.25">
      <c r="A47" s="114"/>
      <c r="B47" s="115"/>
      <c r="C47" s="60" t="s">
        <v>33</v>
      </c>
      <c r="D47" s="60"/>
      <c r="E47" s="60"/>
      <c r="F47" s="60"/>
      <c r="G47" s="60"/>
      <c r="H47" s="71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46">
        <f t="shared" si="2"/>
        <v>0</v>
      </c>
    </row>
    <row r="48" spans="1:15" ht="15" customHeight="1" x14ac:dyDescent="0.25">
      <c r="A48" s="114"/>
      <c r="B48" s="115"/>
      <c r="C48" s="60" t="s">
        <v>34</v>
      </c>
      <c r="D48" s="60"/>
      <c r="E48" s="60"/>
      <c r="F48" s="60"/>
      <c r="G48" s="60"/>
      <c r="H48" s="71">
        <f>'прил 4 '!H21</f>
        <v>0</v>
      </c>
      <c r="I48" s="71">
        <f>'прил 4 '!I21</f>
        <v>20959.964</v>
      </c>
      <c r="J48" s="71">
        <f>'прил 4 '!J21</f>
        <v>23553.48</v>
      </c>
      <c r="K48" s="71">
        <f>'прил 4 '!K21</f>
        <v>26347.135000000002</v>
      </c>
      <c r="L48" s="71">
        <v>29783.116999999998</v>
      </c>
      <c r="M48" s="71">
        <v>24589.059000000001</v>
      </c>
      <c r="N48" s="71">
        <v>24116.458999999999</v>
      </c>
      <c r="O48" s="46">
        <f t="shared" si="2"/>
        <v>149349.21400000001</v>
      </c>
    </row>
    <row r="49" spans="1:15" ht="51.75" customHeight="1" x14ac:dyDescent="0.25">
      <c r="A49" s="114"/>
      <c r="B49" s="115"/>
      <c r="C49" s="60" t="s">
        <v>35</v>
      </c>
      <c r="D49" s="60"/>
      <c r="E49" s="60"/>
      <c r="F49" s="60"/>
      <c r="G49" s="60"/>
      <c r="H49" s="71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46">
        <f t="shared" si="2"/>
        <v>0</v>
      </c>
    </row>
    <row r="50" spans="1:15" ht="15.75" customHeight="1" x14ac:dyDescent="0.25">
      <c r="A50" s="114" t="s">
        <v>51</v>
      </c>
      <c r="B50" s="115" t="s">
        <v>52</v>
      </c>
      <c r="C50" s="45" t="s">
        <v>32</v>
      </c>
      <c r="D50" s="60">
        <v>956</v>
      </c>
      <c r="E50" s="79" t="s">
        <v>75</v>
      </c>
      <c r="F50" s="60" t="s">
        <v>73</v>
      </c>
      <c r="G50" s="60">
        <v>610</v>
      </c>
      <c r="H50" s="70">
        <f>H51+H52+H53+H54</f>
        <v>0</v>
      </c>
      <c r="I50" s="70">
        <f t="shared" ref="I50:N50" si="15">I51+I52+I53+I54</f>
        <v>0</v>
      </c>
      <c r="J50" s="70">
        <f t="shared" si="15"/>
        <v>0</v>
      </c>
      <c r="K50" s="70">
        <f t="shared" si="15"/>
        <v>0</v>
      </c>
      <c r="L50" s="70">
        <f t="shared" si="15"/>
        <v>0</v>
      </c>
      <c r="M50" s="70">
        <f t="shared" si="15"/>
        <v>0</v>
      </c>
      <c r="N50" s="70">
        <f t="shared" si="15"/>
        <v>0</v>
      </c>
      <c r="O50" s="46">
        <f t="shared" si="2"/>
        <v>0</v>
      </c>
    </row>
    <row r="51" spans="1:15" ht="22.5" x14ac:dyDescent="0.25">
      <c r="A51" s="114"/>
      <c r="B51" s="115"/>
      <c r="C51" s="60" t="s">
        <v>39</v>
      </c>
      <c r="D51" s="60"/>
      <c r="E51" s="60"/>
      <c r="F51" s="60"/>
      <c r="G51" s="60"/>
      <c r="H51" s="71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46">
        <f t="shared" si="2"/>
        <v>0</v>
      </c>
    </row>
    <row r="52" spans="1:15" x14ac:dyDescent="0.25">
      <c r="A52" s="114"/>
      <c r="B52" s="115"/>
      <c r="C52" s="60" t="s">
        <v>33</v>
      </c>
      <c r="D52" s="60"/>
      <c r="E52" s="60"/>
      <c r="F52" s="60"/>
      <c r="G52" s="60"/>
      <c r="H52" s="71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46">
        <f t="shared" ref="O52:O88" si="16">SUM(H52:N52)</f>
        <v>0</v>
      </c>
    </row>
    <row r="53" spans="1:15" x14ac:dyDescent="0.25">
      <c r="A53" s="114"/>
      <c r="B53" s="115"/>
      <c r="C53" s="60" t="s">
        <v>34</v>
      </c>
      <c r="D53" s="60"/>
      <c r="E53" s="60"/>
      <c r="F53" s="60"/>
      <c r="G53" s="60"/>
      <c r="H53" s="71">
        <f>'прил 4 '!H22</f>
        <v>0</v>
      </c>
      <c r="I53" s="71">
        <f>'прил 4 '!I22</f>
        <v>0</v>
      </c>
      <c r="J53" s="71">
        <f>'прил 4 '!J22</f>
        <v>0</v>
      </c>
      <c r="K53" s="71">
        <f>'прил 4 '!K22</f>
        <v>0</v>
      </c>
      <c r="L53" s="71">
        <f>'прил 4 '!L22</f>
        <v>0</v>
      </c>
      <c r="M53" s="71">
        <f>'прил 4 '!M22</f>
        <v>0</v>
      </c>
      <c r="N53" s="71">
        <f>'прил 4 '!N22</f>
        <v>0</v>
      </c>
      <c r="O53" s="46">
        <f t="shared" si="16"/>
        <v>0</v>
      </c>
    </row>
    <row r="54" spans="1:15" ht="31.5" customHeight="1" x14ac:dyDescent="0.25">
      <c r="A54" s="114"/>
      <c r="B54" s="115"/>
      <c r="C54" s="60" t="s">
        <v>35</v>
      </c>
      <c r="D54" s="60"/>
      <c r="E54" s="60"/>
      <c r="F54" s="60"/>
      <c r="G54" s="60"/>
      <c r="H54" s="71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46">
        <f t="shared" si="16"/>
        <v>0</v>
      </c>
    </row>
    <row r="55" spans="1:15" ht="11.25" customHeight="1" x14ac:dyDescent="0.25">
      <c r="A55" s="114" t="s">
        <v>76</v>
      </c>
      <c r="B55" s="115" t="s">
        <v>77</v>
      </c>
      <c r="C55" s="45" t="s">
        <v>32</v>
      </c>
      <c r="D55" s="60">
        <v>956</v>
      </c>
      <c r="E55" s="79" t="s">
        <v>0</v>
      </c>
      <c r="F55" s="80" t="s">
        <v>87</v>
      </c>
      <c r="G55" s="60">
        <v>610</v>
      </c>
      <c r="H55" s="70">
        <f>H56+H57+H58+H59</f>
        <v>0</v>
      </c>
      <c r="I55" s="70">
        <f t="shared" ref="I55:N55" si="17">I56+I57+I58+I59</f>
        <v>2513.5699999999997</v>
      </c>
      <c r="J55" s="70">
        <f t="shared" si="17"/>
        <v>1930.2200000000003</v>
      </c>
      <c r="K55" s="70">
        <f t="shared" si="17"/>
        <v>0</v>
      </c>
      <c r="L55" s="70">
        <f t="shared" si="17"/>
        <v>0</v>
      </c>
      <c r="M55" s="70">
        <f t="shared" si="17"/>
        <v>0</v>
      </c>
      <c r="N55" s="70">
        <f t="shared" si="17"/>
        <v>0</v>
      </c>
      <c r="O55" s="46">
        <f t="shared" si="16"/>
        <v>4443.79</v>
      </c>
    </row>
    <row r="56" spans="1:15" ht="22.5" customHeight="1" x14ac:dyDescent="0.25">
      <c r="A56" s="115"/>
      <c r="B56" s="115"/>
      <c r="C56" s="60" t="s">
        <v>39</v>
      </c>
      <c r="D56" s="60"/>
      <c r="E56" s="60"/>
      <c r="F56" s="60"/>
      <c r="G56" s="60"/>
      <c r="H56" s="71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46">
        <f t="shared" si="16"/>
        <v>0</v>
      </c>
    </row>
    <row r="57" spans="1:15" ht="15" customHeight="1" x14ac:dyDescent="0.25">
      <c r="A57" s="115"/>
      <c r="B57" s="115"/>
      <c r="C57" s="60" t="s">
        <v>33</v>
      </c>
      <c r="D57" s="60"/>
      <c r="E57" s="60"/>
      <c r="F57" s="60"/>
      <c r="G57" s="60"/>
      <c r="H57" s="71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46">
        <f t="shared" si="16"/>
        <v>0</v>
      </c>
    </row>
    <row r="58" spans="1:15" ht="11.25" customHeight="1" x14ac:dyDescent="0.25">
      <c r="A58" s="115"/>
      <c r="B58" s="115"/>
      <c r="C58" s="60" t="s">
        <v>34</v>
      </c>
      <c r="D58" s="60"/>
      <c r="E58" s="60"/>
      <c r="F58" s="60"/>
      <c r="G58" s="60"/>
      <c r="H58" s="71">
        <f>'прил 4 '!H23</f>
        <v>0</v>
      </c>
      <c r="I58" s="71">
        <f>'прил 4 '!I23</f>
        <v>2513.5699999999997</v>
      </c>
      <c r="J58" s="71">
        <f>'прил 4 '!J23</f>
        <v>1930.2200000000003</v>
      </c>
      <c r="K58" s="71">
        <f>'прил 4 '!K23</f>
        <v>0</v>
      </c>
      <c r="L58" s="71">
        <f>'прил 4 '!L23</f>
        <v>0</v>
      </c>
      <c r="M58" s="71">
        <f>'прил 4 '!M23</f>
        <v>0</v>
      </c>
      <c r="N58" s="71">
        <f>'прил 4 '!N23</f>
        <v>0</v>
      </c>
      <c r="O58" s="46">
        <f t="shared" si="16"/>
        <v>4443.79</v>
      </c>
    </row>
    <row r="59" spans="1:15" ht="32.25" customHeight="1" x14ac:dyDescent="0.25">
      <c r="A59" s="115"/>
      <c r="B59" s="115"/>
      <c r="C59" s="60" t="s">
        <v>35</v>
      </c>
      <c r="D59" s="60"/>
      <c r="E59" s="60"/>
      <c r="F59" s="60"/>
      <c r="G59" s="60"/>
      <c r="H59" s="71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46">
        <f t="shared" si="16"/>
        <v>0</v>
      </c>
    </row>
    <row r="60" spans="1:15" ht="17.25" customHeight="1" x14ac:dyDescent="0.25">
      <c r="A60" s="114" t="s">
        <v>128</v>
      </c>
      <c r="B60" s="115" t="s">
        <v>125</v>
      </c>
      <c r="C60" s="45" t="s">
        <v>32</v>
      </c>
      <c r="D60" s="60">
        <v>956</v>
      </c>
      <c r="E60" s="79" t="s">
        <v>0</v>
      </c>
      <c r="F60" s="80" t="s">
        <v>127</v>
      </c>
      <c r="G60" s="60">
        <v>610</v>
      </c>
      <c r="H60" s="70">
        <f>H61+H62+H63+H64</f>
        <v>0</v>
      </c>
      <c r="I60" s="70">
        <f t="shared" ref="I60:N60" si="18">I61+I62+I63+I64</f>
        <v>0</v>
      </c>
      <c r="J60" s="70">
        <v>0</v>
      </c>
      <c r="K60" s="70">
        <v>727</v>
      </c>
      <c r="L60" s="70">
        <f t="shared" si="18"/>
        <v>0</v>
      </c>
      <c r="M60" s="70">
        <f t="shared" si="18"/>
        <v>0</v>
      </c>
      <c r="N60" s="70">
        <f t="shared" si="18"/>
        <v>0</v>
      </c>
      <c r="O60" s="46">
        <f t="shared" ref="O60:O64" si="19">SUM(H60:N60)</f>
        <v>727</v>
      </c>
    </row>
    <row r="61" spans="1:15" ht="23.25" customHeight="1" x14ac:dyDescent="0.25">
      <c r="A61" s="115"/>
      <c r="B61" s="115"/>
      <c r="C61" s="60" t="s">
        <v>39</v>
      </c>
      <c r="D61" s="60"/>
      <c r="E61" s="60"/>
      <c r="F61" s="60"/>
      <c r="G61" s="60"/>
      <c r="H61" s="71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46">
        <f t="shared" si="19"/>
        <v>0</v>
      </c>
    </row>
    <row r="62" spans="1:15" ht="17.25" customHeight="1" x14ac:dyDescent="0.25">
      <c r="A62" s="115"/>
      <c r="B62" s="115"/>
      <c r="C62" s="60" t="s">
        <v>33</v>
      </c>
      <c r="D62" s="60"/>
      <c r="E62" s="60"/>
      <c r="F62" s="60"/>
      <c r="G62" s="60"/>
      <c r="H62" s="71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46">
        <f t="shared" si="19"/>
        <v>0</v>
      </c>
    </row>
    <row r="63" spans="1:15" ht="18.75" customHeight="1" x14ac:dyDescent="0.25">
      <c r="A63" s="115"/>
      <c r="B63" s="115"/>
      <c r="C63" s="60" t="s">
        <v>34</v>
      </c>
      <c r="D63" s="60"/>
      <c r="E63" s="60"/>
      <c r="F63" s="60"/>
      <c r="G63" s="60"/>
      <c r="H63" s="71">
        <f>'прил 4 '!H28</f>
        <v>0</v>
      </c>
      <c r="I63" s="71">
        <f>'прил 4 '!I28</f>
        <v>0</v>
      </c>
      <c r="J63" s="71">
        <v>0</v>
      </c>
      <c r="K63" s="71">
        <v>727</v>
      </c>
      <c r="L63" s="71">
        <f>'прил 4 '!L28</f>
        <v>0</v>
      </c>
      <c r="M63" s="71">
        <f>'прил 4 '!M28</f>
        <v>0</v>
      </c>
      <c r="N63" s="71">
        <f>'прил 4 '!N28</f>
        <v>0</v>
      </c>
      <c r="O63" s="46">
        <f t="shared" si="19"/>
        <v>727</v>
      </c>
    </row>
    <row r="64" spans="1:15" ht="35.25" customHeight="1" x14ac:dyDescent="0.25">
      <c r="A64" s="115"/>
      <c r="B64" s="115"/>
      <c r="C64" s="60" t="s">
        <v>35</v>
      </c>
      <c r="D64" s="60"/>
      <c r="E64" s="60"/>
      <c r="F64" s="60"/>
      <c r="G64" s="60"/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46">
        <f t="shared" si="19"/>
        <v>0</v>
      </c>
    </row>
    <row r="65" spans="1:17" ht="16.5" customHeight="1" x14ac:dyDescent="0.25">
      <c r="A65" s="115">
        <v>3</v>
      </c>
      <c r="B65" s="60" t="s">
        <v>36</v>
      </c>
      <c r="C65" s="45" t="s">
        <v>32</v>
      </c>
      <c r="D65" s="60">
        <v>956</v>
      </c>
      <c r="E65" s="79" t="s">
        <v>24</v>
      </c>
      <c r="F65" s="60" t="s">
        <v>136</v>
      </c>
      <c r="G65" s="60" t="s">
        <v>136</v>
      </c>
      <c r="H65" s="70">
        <f>H66+H67+H68+H69</f>
        <v>15437.005000000001</v>
      </c>
      <c r="I65" s="70">
        <f t="shared" ref="I65:N65" si="20">I66+I67+I68+I69</f>
        <v>16476.919999999998</v>
      </c>
      <c r="J65" s="70">
        <f t="shared" si="20"/>
        <v>19831.561000000002</v>
      </c>
      <c r="K65" s="70">
        <f t="shared" si="20"/>
        <v>21898.448</v>
      </c>
      <c r="L65" s="70">
        <f t="shared" si="20"/>
        <v>26226.667000000001</v>
      </c>
      <c r="M65" s="70">
        <f t="shared" si="20"/>
        <v>20099.53</v>
      </c>
      <c r="N65" s="70">
        <f t="shared" si="20"/>
        <v>19036.919000000002</v>
      </c>
      <c r="O65" s="46">
        <f t="shared" si="16"/>
        <v>139007.05000000002</v>
      </c>
    </row>
    <row r="66" spans="1:17" ht="22.5" x14ac:dyDescent="0.25">
      <c r="A66" s="115"/>
      <c r="B66" s="115" t="s">
        <v>40</v>
      </c>
      <c r="C66" s="60" t="s">
        <v>39</v>
      </c>
      <c r="D66" s="60"/>
      <c r="E66" s="60"/>
      <c r="F66" s="60"/>
      <c r="G66" s="60"/>
      <c r="H66" s="71">
        <f>H71</f>
        <v>0</v>
      </c>
      <c r="I66" s="71">
        <f t="shared" ref="I66:N66" si="21">I71</f>
        <v>0</v>
      </c>
      <c r="J66" s="71">
        <f t="shared" si="21"/>
        <v>0</v>
      </c>
      <c r="K66" s="71">
        <f t="shared" si="21"/>
        <v>0</v>
      </c>
      <c r="L66" s="71">
        <f t="shared" si="21"/>
        <v>0</v>
      </c>
      <c r="M66" s="71">
        <v>0</v>
      </c>
      <c r="N66" s="71">
        <f t="shared" si="21"/>
        <v>0</v>
      </c>
      <c r="O66" s="46">
        <f t="shared" si="16"/>
        <v>0</v>
      </c>
    </row>
    <row r="67" spans="1:17" x14ac:dyDescent="0.25">
      <c r="A67" s="115"/>
      <c r="B67" s="115"/>
      <c r="C67" s="60" t="s">
        <v>33</v>
      </c>
      <c r="D67" s="60"/>
      <c r="E67" s="60"/>
      <c r="F67" s="60"/>
      <c r="G67" s="60"/>
      <c r="H67" s="71">
        <f>H72+H76+H80</f>
        <v>0</v>
      </c>
      <c r="I67" s="71">
        <f t="shared" ref="I67:N67" si="22">I72+I76+I80</f>
        <v>0</v>
      </c>
      <c r="J67" s="71">
        <f t="shared" si="22"/>
        <v>0</v>
      </c>
      <c r="K67" s="71">
        <f t="shared" si="22"/>
        <v>0</v>
      </c>
      <c r="L67" s="71">
        <f t="shared" si="22"/>
        <v>0</v>
      </c>
      <c r="M67" s="71">
        <f t="shared" si="22"/>
        <v>0</v>
      </c>
      <c r="N67" s="71">
        <f t="shared" si="22"/>
        <v>0</v>
      </c>
      <c r="O67" s="46">
        <f t="shared" si="16"/>
        <v>0</v>
      </c>
      <c r="P67" s="12"/>
    </row>
    <row r="68" spans="1:17" x14ac:dyDescent="0.25">
      <c r="A68" s="115"/>
      <c r="B68" s="115"/>
      <c r="C68" s="60" t="s">
        <v>34</v>
      </c>
      <c r="D68" s="60"/>
      <c r="E68" s="60"/>
      <c r="F68" s="60"/>
      <c r="G68" s="60"/>
      <c r="H68" s="71">
        <f>H73+H77+H81</f>
        <v>15437.005000000001</v>
      </c>
      <c r="I68" s="71">
        <f t="shared" ref="I68:N68" si="23">I73+I77+I81</f>
        <v>16476.919999999998</v>
      </c>
      <c r="J68" s="71">
        <f t="shared" si="23"/>
        <v>19831.561000000002</v>
      </c>
      <c r="K68" s="71">
        <f t="shared" si="23"/>
        <v>21898.448</v>
      </c>
      <c r="L68" s="71">
        <f t="shared" si="23"/>
        <v>26226.667000000001</v>
      </c>
      <c r="M68" s="71">
        <f t="shared" si="23"/>
        <v>20099.53</v>
      </c>
      <c r="N68" s="71">
        <f t="shared" si="23"/>
        <v>19036.919000000002</v>
      </c>
      <c r="O68" s="46">
        <f t="shared" si="16"/>
        <v>139007.05000000002</v>
      </c>
    </row>
    <row r="69" spans="1:17" ht="36" customHeight="1" x14ac:dyDescent="0.25">
      <c r="A69" s="115"/>
      <c r="B69" s="115"/>
      <c r="C69" s="60" t="s">
        <v>35</v>
      </c>
      <c r="D69" s="60"/>
      <c r="E69" s="60"/>
      <c r="F69" s="60"/>
      <c r="G69" s="60"/>
      <c r="H69" s="71">
        <f>H74+H78+H82</f>
        <v>0</v>
      </c>
      <c r="I69" s="71">
        <f t="shared" ref="I69:L69" si="24">I74+I78+I82</f>
        <v>0</v>
      </c>
      <c r="J69" s="71">
        <f t="shared" si="24"/>
        <v>0</v>
      </c>
      <c r="K69" s="71">
        <f t="shared" si="24"/>
        <v>0</v>
      </c>
      <c r="L69" s="71">
        <f t="shared" si="24"/>
        <v>0</v>
      </c>
      <c r="M69" s="71">
        <v>0</v>
      </c>
      <c r="N69" s="71">
        <v>0</v>
      </c>
      <c r="O69" s="46">
        <f t="shared" si="16"/>
        <v>0</v>
      </c>
    </row>
    <row r="70" spans="1:17" ht="19.899999999999999" customHeight="1" x14ac:dyDescent="0.25">
      <c r="A70" s="114" t="s">
        <v>54</v>
      </c>
      <c r="B70" s="115" t="s">
        <v>19</v>
      </c>
      <c r="C70" s="45" t="s">
        <v>32</v>
      </c>
      <c r="D70" s="60">
        <v>956</v>
      </c>
      <c r="E70" s="79" t="s">
        <v>24</v>
      </c>
      <c r="F70" s="80" t="s">
        <v>25</v>
      </c>
      <c r="G70" s="60">
        <v>610</v>
      </c>
      <c r="H70" s="70">
        <f>H71+H72+H73+H74</f>
        <v>15437.005000000001</v>
      </c>
      <c r="I70" s="70">
        <f>I71+I72+I73+I74</f>
        <v>16476.919999999998</v>
      </c>
      <c r="J70" s="70">
        <f>J71+J72+J73+J74</f>
        <v>18639.561000000002</v>
      </c>
      <c r="K70" s="70">
        <f>K71+K72+K73+K74</f>
        <v>21614.734</v>
      </c>
      <c r="L70" s="70">
        <f>L71+L72+L73+L74</f>
        <v>25539.667000000001</v>
      </c>
      <c r="M70" s="70">
        <v>20099.53</v>
      </c>
      <c r="N70" s="70">
        <v>19955.093000000001</v>
      </c>
      <c r="O70" s="46">
        <f t="shared" si="16"/>
        <v>137762.51</v>
      </c>
    </row>
    <row r="71" spans="1:17" ht="22.5" x14ac:dyDescent="0.25">
      <c r="A71" s="114"/>
      <c r="B71" s="115"/>
      <c r="C71" s="60" t="s">
        <v>39</v>
      </c>
      <c r="D71" s="60"/>
      <c r="E71" s="60"/>
      <c r="F71" s="60"/>
      <c r="G71" s="60"/>
      <c r="H71" s="71">
        <v>0</v>
      </c>
      <c r="I71" s="71">
        <v>0</v>
      </c>
      <c r="J71" s="71">
        <v>0</v>
      </c>
      <c r="K71" s="71">
        <v>0</v>
      </c>
      <c r="L71" s="71">
        <v>0</v>
      </c>
      <c r="M71" s="71">
        <v>0</v>
      </c>
      <c r="N71" s="71">
        <v>0</v>
      </c>
      <c r="O71" s="46">
        <f t="shared" si="16"/>
        <v>0</v>
      </c>
    </row>
    <row r="72" spans="1:17" x14ac:dyDescent="0.25">
      <c r="A72" s="114"/>
      <c r="B72" s="115"/>
      <c r="C72" s="60" t="s">
        <v>33</v>
      </c>
      <c r="D72" s="60"/>
      <c r="E72" s="60"/>
      <c r="F72" s="60"/>
      <c r="G72" s="60"/>
      <c r="H72" s="71">
        <v>0</v>
      </c>
      <c r="I72" s="71">
        <v>0</v>
      </c>
      <c r="J72" s="71">
        <v>0</v>
      </c>
      <c r="K72" s="71">
        <v>0</v>
      </c>
      <c r="L72" s="71">
        <v>0</v>
      </c>
      <c r="M72" s="71">
        <v>0</v>
      </c>
      <c r="N72" s="71">
        <v>0</v>
      </c>
      <c r="O72" s="46">
        <f t="shared" si="16"/>
        <v>0</v>
      </c>
    </row>
    <row r="73" spans="1:17" ht="13.7" customHeight="1" x14ac:dyDescent="0.25">
      <c r="A73" s="114"/>
      <c r="B73" s="115"/>
      <c r="C73" s="60" t="s">
        <v>34</v>
      </c>
      <c r="D73" s="60"/>
      <c r="E73" s="60"/>
      <c r="F73" s="60"/>
      <c r="G73" s="60"/>
      <c r="H73" s="71">
        <f>'прил 4 '!H26</f>
        <v>15437.005000000001</v>
      </c>
      <c r="I73" s="71">
        <f>'прил 4 '!I26</f>
        <v>16476.919999999998</v>
      </c>
      <c r="J73" s="71">
        <f>'прил 4 '!J26</f>
        <v>18639.561000000002</v>
      </c>
      <c r="K73" s="71">
        <f>'прил 4 '!K26</f>
        <v>21614.734</v>
      </c>
      <c r="L73" s="71">
        <v>25539.667000000001</v>
      </c>
      <c r="M73" s="71">
        <v>20099.53</v>
      </c>
      <c r="N73" s="71">
        <v>19036.919000000002</v>
      </c>
      <c r="O73" s="46">
        <f t="shared" si="16"/>
        <v>136844.33600000001</v>
      </c>
    </row>
    <row r="74" spans="1:17" ht="34.5" customHeight="1" x14ac:dyDescent="0.25">
      <c r="A74" s="114"/>
      <c r="B74" s="115"/>
      <c r="C74" s="60" t="s">
        <v>35</v>
      </c>
      <c r="D74" s="60"/>
      <c r="E74" s="60"/>
      <c r="F74" s="60"/>
      <c r="G74" s="60"/>
      <c r="H74" s="71">
        <v>0</v>
      </c>
      <c r="I74" s="71">
        <v>0</v>
      </c>
      <c r="J74" s="71">
        <v>0</v>
      </c>
      <c r="K74" s="71">
        <v>0</v>
      </c>
      <c r="L74" s="71">
        <v>0</v>
      </c>
      <c r="M74" s="71">
        <v>0</v>
      </c>
      <c r="N74" s="71">
        <v>0</v>
      </c>
      <c r="O74" s="46">
        <f t="shared" si="16"/>
        <v>0</v>
      </c>
    </row>
    <row r="75" spans="1:17" ht="19.5" customHeight="1" x14ac:dyDescent="0.25">
      <c r="A75" s="114" t="s">
        <v>55</v>
      </c>
      <c r="B75" s="115" t="s">
        <v>20</v>
      </c>
      <c r="C75" s="45" t="s">
        <v>32</v>
      </c>
      <c r="D75" s="60">
        <v>956</v>
      </c>
      <c r="E75" s="79" t="s">
        <v>24</v>
      </c>
      <c r="F75" s="60" t="s">
        <v>74</v>
      </c>
      <c r="G75" s="60">
        <v>610</v>
      </c>
      <c r="H75" s="70">
        <f>H76+H77+H78</f>
        <v>0</v>
      </c>
      <c r="I75" s="70">
        <f t="shared" ref="I75:N75" si="25">I76+I77+I78</f>
        <v>0</v>
      </c>
      <c r="J75" s="70">
        <f t="shared" si="25"/>
        <v>0</v>
      </c>
      <c r="K75" s="70">
        <f t="shared" si="25"/>
        <v>0</v>
      </c>
      <c r="L75" s="70">
        <f t="shared" si="25"/>
        <v>0</v>
      </c>
      <c r="M75" s="70">
        <f t="shared" si="25"/>
        <v>0</v>
      </c>
      <c r="N75" s="70">
        <f t="shared" si="25"/>
        <v>0</v>
      </c>
      <c r="O75" s="46">
        <f t="shared" si="16"/>
        <v>0</v>
      </c>
      <c r="Q75" s="12"/>
    </row>
    <row r="76" spans="1:17" x14ac:dyDescent="0.25">
      <c r="A76" s="114"/>
      <c r="B76" s="115"/>
      <c r="C76" s="60" t="s">
        <v>33</v>
      </c>
      <c r="D76" s="60"/>
      <c r="E76" s="60"/>
      <c r="F76" s="60"/>
      <c r="G76" s="60"/>
      <c r="H76" s="71">
        <v>0</v>
      </c>
      <c r="I76" s="71">
        <v>0</v>
      </c>
      <c r="J76" s="71">
        <v>0</v>
      </c>
      <c r="K76" s="71">
        <v>0</v>
      </c>
      <c r="L76" s="71">
        <v>0</v>
      </c>
      <c r="M76" s="71">
        <v>0</v>
      </c>
      <c r="N76" s="71">
        <v>0</v>
      </c>
      <c r="O76" s="46">
        <f t="shared" si="16"/>
        <v>0</v>
      </c>
    </row>
    <row r="77" spans="1:17" x14ac:dyDescent="0.25">
      <c r="A77" s="114"/>
      <c r="B77" s="115"/>
      <c r="C77" s="60" t="s">
        <v>34</v>
      </c>
      <c r="D77" s="60"/>
      <c r="E77" s="60"/>
      <c r="F77" s="60"/>
      <c r="G77" s="60"/>
      <c r="H77" s="71">
        <f>'прил 4 '!H27</f>
        <v>0</v>
      </c>
      <c r="I77" s="71">
        <f>'прил 4 '!I27</f>
        <v>0</v>
      </c>
      <c r="J77" s="71">
        <f>'прил 4 '!J27</f>
        <v>0</v>
      </c>
      <c r="K77" s="71">
        <f>'прил 4 '!K27</f>
        <v>0</v>
      </c>
      <c r="L77" s="71">
        <f>'прил 4 '!L27</f>
        <v>0</v>
      </c>
      <c r="M77" s="71">
        <f>'прил 4 '!M27</f>
        <v>0</v>
      </c>
      <c r="N77" s="71">
        <f>'прил 4 '!N27</f>
        <v>0</v>
      </c>
      <c r="O77" s="46">
        <f t="shared" si="16"/>
        <v>0</v>
      </c>
    </row>
    <row r="78" spans="1:17" ht="33.75" x14ac:dyDescent="0.25">
      <c r="A78" s="114"/>
      <c r="B78" s="115"/>
      <c r="C78" s="60" t="s">
        <v>35</v>
      </c>
      <c r="D78" s="60"/>
      <c r="E78" s="60"/>
      <c r="F78" s="60"/>
      <c r="G78" s="60"/>
      <c r="H78" s="71">
        <v>0</v>
      </c>
      <c r="I78" s="71">
        <v>0</v>
      </c>
      <c r="J78" s="71">
        <v>0</v>
      </c>
      <c r="K78" s="71">
        <v>0</v>
      </c>
      <c r="L78" s="71">
        <v>0</v>
      </c>
      <c r="M78" s="71">
        <v>0</v>
      </c>
      <c r="N78" s="71">
        <v>0</v>
      </c>
      <c r="O78" s="46">
        <f t="shared" si="16"/>
        <v>0</v>
      </c>
    </row>
    <row r="79" spans="1:17" ht="12.75" customHeight="1" x14ac:dyDescent="0.25">
      <c r="A79" s="114" t="s">
        <v>56</v>
      </c>
      <c r="B79" s="115" t="s">
        <v>48</v>
      </c>
      <c r="C79" s="45" t="s">
        <v>32</v>
      </c>
      <c r="D79" s="60">
        <v>956</v>
      </c>
      <c r="E79" s="79" t="s">
        <v>24</v>
      </c>
      <c r="F79" s="80" t="s">
        <v>86</v>
      </c>
      <c r="G79" s="60">
        <v>610</v>
      </c>
      <c r="H79" s="70">
        <f>H80+H81+H82</f>
        <v>0</v>
      </c>
      <c r="I79" s="70">
        <f t="shared" ref="I79:N79" si="26">I80+I81+I82</f>
        <v>0</v>
      </c>
      <c r="J79" s="70">
        <f t="shared" si="26"/>
        <v>1192</v>
      </c>
      <c r="K79" s="70">
        <f t="shared" si="26"/>
        <v>283.71400000000006</v>
      </c>
      <c r="L79" s="70">
        <f t="shared" si="26"/>
        <v>687</v>
      </c>
      <c r="M79" s="70">
        <f t="shared" si="26"/>
        <v>0</v>
      </c>
      <c r="N79" s="70">
        <f t="shared" si="26"/>
        <v>0</v>
      </c>
      <c r="O79" s="46">
        <f t="shared" si="16"/>
        <v>2162.7139999999999</v>
      </c>
    </row>
    <row r="80" spans="1:17" ht="21" customHeight="1" x14ac:dyDescent="0.25">
      <c r="A80" s="114"/>
      <c r="B80" s="115"/>
      <c r="C80" s="60" t="s">
        <v>33</v>
      </c>
      <c r="D80" s="60"/>
      <c r="E80" s="60"/>
      <c r="F80" s="60"/>
      <c r="G80" s="60"/>
      <c r="H80" s="71">
        <v>0</v>
      </c>
      <c r="I80" s="71">
        <v>0</v>
      </c>
      <c r="J80" s="71">
        <v>0</v>
      </c>
      <c r="K80" s="71">
        <v>0</v>
      </c>
      <c r="L80" s="71">
        <v>0</v>
      </c>
      <c r="M80" s="71">
        <v>0</v>
      </c>
      <c r="N80" s="71">
        <v>0</v>
      </c>
      <c r="O80" s="46">
        <f t="shared" si="16"/>
        <v>0</v>
      </c>
    </row>
    <row r="81" spans="1:16" ht="21" customHeight="1" x14ac:dyDescent="0.25">
      <c r="A81" s="114"/>
      <c r="B81" s="115"/>
      <c r="C81" s="60" t="s">
        <v>34</v>
      </c>
      <c r="D81" s="60"/>
      <c r="E81" s="60"/>
      <c r="F81" s="60"/>
      <c r="G81" s="60"/>
      <c r="H81" s="71">
        <f>'прил 4 '!H28+'прил 4 '!H29</f>
        <v>0</v>
      </c>
      <c r="I81" s="71">
        <f>'прил 4 '!I28+'прил 4 '!I29</f>
        <v>0</v>
      </c>
      <c r="J81" s="71">
        <f>'прил 4 '!J28+'прил 4 '!J29</f>
        <v>1192</v>
      </c>
      <c r="K81" s="71">
        <f>970.714-687</f>
        <v>283.71400000000006</v>
      </c>
      <c r="L81" s="71">
        <v>687</v>
      </c>
      <c r="M81" s="71">
        <f>'прил 4 '!M28+'прил 4 '!M29</f>
        <v>0</v>
      </c>
      <c r="N81" s="71">
        <f>'прил 4 '!N28+'прил 4 '!N29</f>
        <v>0</v>
      </c>
      <c r="O81" s="46">
        <f t="shared" si="16"/>
        <v>2162.7139999999999</v>
      </c>
    </row>
    <row r="82" spans="1:16" ht="33.75" x14ac:dyDescent="0.25">
      <c r="A82" s="114"/>
      <c r="B82" s="115"/>
      <c r="C82" s="60" t="s">
        <v>35</v>
      </c>
      <c r="D82" s="60"/>
      <c r="E82" s="60"/>
      <c r="F82" s="60"/>
      <c r="G82" s="60"/>
      <c r="H82" s="71">
        <v>0</v>
      </c>
      <c r="I82" s="71">
        <v>0</v>
      </c>
      <c r="J82" s="71">
        <v>0</v>
      </c>
      <c r="K82" s="71">
        <v>0</v>
      </c>
      <c r="L82" s="71">
        <v>0</v>
      </c>
      <c r="M82" s="71">
        <v>0</v>
      </c>
      <c r="N82" s="71">
        <v>0</v>
      </c>
      <c r="O82" s="46">
        <f t="shared" si="16"/>
        <v>0</v>
      </c>
    </row>
    <row r="83" spans="1:16" ht="18" customHeight="1" x14ac:dyDescent="0.25">
      <c r="A83" s="115" t="s">
        <v>58</v>
      </c>
      <c r="B83" s="60" t="s">
        <v>36</v>
      </c>
      <c r="C83" s="45" t="s">
        <v>32</v>
      </c>
      <c r="D83" s="60">
        <v>956</v>
      </c>
      <c r="E83" s="79" t="s">
        <v>0</v>
      </c>
      <c r="F83" s="80" t="s">
        <v>85</v>
      </c>
      <c r="G83" s="60">
        <v>610</v>
      </c>
      <c r="H83" s="70">
        <f>H84+H85+H86+H87</f>
        <v>1208.721</v>
      </c>
      <c r="I83" s="70">
        <f t="shared" ref="I83:N83" si="27">I84+I85+I86+I87</f>
        <v>1880.9859999999999</v>
      </c>
      <c r="J83" s="70">
        <f t="shared" si="27"/>
        <v>917.39499999999998</v>
      </c>
      <c r="K83" s="70">
        <f t="shared" si="27"/>
        <v>7816.6090000000004</v>
      </c>
      <c r="L83" s="70">
        <f t="shared" si="27"/>
        <v>1184.03</v>
      </c>
      <c r="M83" s="70">
        <f t="shared" si="27"/>
        <v>2486.2939999999999</v>
      </c>
      <c r="N83" s="70">
        <f t="shared" si="27"/>
        <v>2507.3869999999997</v>
      </c>
      <c r="O83" s="46">
        <f t="shared" si="16"/>
        <v>18001.421999999999</v>
      </c>
      <c r="P83" s="12"/>
    </row>
    <row r="84" spans="1:16" ht="21.75" customHeight="1" x14ac:dyDescent="0.25">
      <c r="A84" s="115"/>
      <c r="B84" s="115" t="s">
        <v>117</v>
      </c>
      <c r="C84" s="60" t="s">
        <v>39</v>
      </c>
      <c r="D84" s="60"/>
      <c r="E84" s="60"/>
      <c r="F84" s="60"/>
      <c r="G84" s="60"/>
      <c r="H84" s="71">
        <f>H89+H94+H99+H104+H109+H114+H119+H124+H129+H134+H139</f>
        <v>0</v>
      </c>
      <c r="I84" s="71">
        <f t="shared" ref="I84:N84" si="28">I89+I94+I99+I104+I109+I114+I119+I124+I129+I134+I139</f>
        <v>0</v>
      </c>
      <c r="J84" s="71">
        <f t="shared" si="28"/>
        <v>0</v>
      </c>
      <c r="K84" s="71">
        <f t="shared" si="28"/>
        <v>928.02</v>
      </c>
      <c r="L84" s="71">
        <f t="shared" si="28"/>
        <v>0</v>
      </c>
      <c r="M84" s="71">
        <f t="shared" si="28"/>
        <v>0</v>
      </c>
      <c r="N84" s="71">
        <f t="shared" si="28"/>
        <v>0</v>
      </c>
      <c r="O84" s="46">
        <f t="shared" si="16"/>
        <v>928.02</v>
      </c>
    </row>
    <row r="85" spans="1:16" ht="15" customHeight="1" x14ac:dyDescent="0.25">
      <c r="A85" s="115"/>
      <c r="B85" s="115"/>
      <c r="C85" s="60" t="s">
        <v>33</v>
      </c>
      <c r="D85" s="60"/>
      <c r="E85" s="60"/>
      <c r="F85" s="60"/>
      <c r="G85" s="60"/>
      <c r="H85" s="71">
        <f>H90+H95+H100+H105+H110+H115+H120+H125+H130+H135+H140</f>
        <v>203.06</v>
      </c>
      <c r="I85" s="71">
        <f t="shared" ref="I85:N85" si="29">I90+I95+I100+I105+I110+I115+I120+I125+I130+I135+I140</f>
        <v>0</v>
      </c>
      <c r="J85" s="71">
        <f t="shared" si="29"/>
        <v>0</v>
      </c>
      <c r="K85" s="71">
        <f t="shared" si="29"/>
        <v>4646.5540000000001</v>
      </c>
      <c r="L85" s="71">
        <f t="shared" si="29"/>
        <v>27.53</v>
      </c>
      <c r="M85" s="71">
        <f t="shared" si="29"/>
        <v>1740.2940000000001</v>
      </c>
      <c r="N85" s="71">
        <f t="shared" si="29"/>
        <v>1761.3869999999999</v>
      </c>
      <c r="O85" s="46">
        <f t="shared" si="16"/>
        <v>8378.8250000000007</v>
      </c>
    </row>
    <row r="86" spans="1:16" ht="18" customHeight="1" x14ac:dyDescent="0.25">
      <c r="A86" s="115"/>
      <c r="B86" s="115"/>
      <c r="C86" s="60" t="s">
        <v>34</v>
      </c>
      <c r="D86" s="60"/>
      <c r="E86" s="60"/>
      <c r="F86" s="60"/>
      <c r="G86" s="60"/>
      <c r="H86" s="71">
        <f>H91+H96+H101+H106+H111+H116+H121+H126+H131+H136+H141</f>
        <v>1005.6609999999999</v>
      </c>
      <c r="I86" s="71">
        <f t="shared" ref="I86:N86" si="30">I91+I96+I101+I106+I111+I116+I121+I126+I131+I136+I141</f>
        <v>1880.9859999999999</v>
      </c>
      <c r="J86" s="71">
        <f t="shared" si="30"/>
        <v>917.39499999999998</v>
      </c>
      <c r="K86" s="71">
        <f t="shared" si="30"/>
        <v>2242.0350000000003</v>
      </c>
      <c r="L86" s="71">
        <f t="shared" si="30"/>
        <v>1156.5</v>
      </c>
      <c r="M86" s="71">
        <f t="shared" si="30"/>
        <v>746</v>
      </c>
      <c r="N86" s="71">
        <f t="shared" si="30"/>
        <v>746</v>
      </c>
      <c r="O86" s="46">
        <f t="shared" si="16"/>
        <v>8694.5770000000011</v>
      </c>
    </row>
    <row r="87" spans="1:16" ht="36" customHeight="1" x14ac:dyDescent="0.25">
      <c r="A87" s="115"/>
      <c r="B87" s="115"/>
      <c r="C87" s="60" t="s">
        <v>35</v>
      </c>
      <c r="D87" s="60"/>
      <c r="E87" s="60"/>
      <c r="F87" s="60"/>
      <c r="G87" s="60"/>
      <c r="H87" s="71">
        <f>H92+H97+H102+H107+H112+H117+H122+H127+H132+H137+H142</f>
        <v>0</v>
      </c>
      <c r="I87" s="71">
        <f t="shared" ref="I87:N87" si="31">I92+I97+I102+I107+I112+I117+I122+I127+I132+I137+I142</f>
        <v>0</v>
      </c>
      <c r="J87" s="71">
        <f t="shared" si="31"/>
        <v>0</v>
      </c>
      <c r="K87" s="71">
        <f t="shared" si="31"/>
        <v>0</v>
      </c>
      <c r="L87" s="71">
        <f t="shared" si="31"/>
        <v>0</v>
      </c>
      <c r="M87" s="71">
        <f t="shared" si="31"/>
        <v>0</v>
      </c>
      <c r="N87" s="71">
        <f t="shared" si="31"/>
        <v>0</v>
      </c>
      <c r="O87" s="46">
        <f t="shared" si="16"/>
        <v>0</v>
      </c>
    </row>
    <row r="88" spans="1:16" ht="12.75" customHeight="1" x14ac:dyDescent="0.25">
      <c r="A88" s="114" t="s">
        <v>59</v>
      </c>
      <c r="B88" s="115" t="s">
        <v>41</v>
      </c>
      <c r="C88" s="45" t="s">
        <v>32</v>
      </c>
      <c r="D88" s="60">
        <v>956</v>
      </c>
      <c r="E88" s="79" t="s">
        <v>0</v>
      </c>
      <c r="F88" s="80" t="s">
        <v>3</v>
      </c>
      <c r="G88" s="60">
        <v>610</v>
      </c>
      <c r="H88" s="70">
        <f>H89+H90+H91+H92</f>
        <v>886.66099999999994</v>
      </c>
      <c r="I88" s="70">
        <f t="shared" ref="I88:N88" si="32">I89+I90+I91+I92</f>
        <v>1766.9859999999999</v>
      </c>
      <c r="J88" s="70">
        <f t="shared" si="32"/>
        <v>418.5</v>
      </c>
      <c r="K88" s="70">
        <f t="shared" si="32"/>
        <v>698.60599999999999</v>
      </c>
      <c r="L88" s="70">
        <f t="shared" si="32"/>
        <v>567.5</v>
      </c>
      <c r="M88" s="70">
        <f t="shared" si="32"/>
        <v>567</v>
      </c>
      <c r="N88" s="70">
        <f t="shared" si="32"/>
        <v>567</v>
      </c>
      <c r="O88" s="46">
        <f t="shared" si="16"/>
        <v>5472.2529999999997</v>
      </c>
    </row>
    <row r="89" spans="1:16" ht="22.5" customHeight="1" x14ac:dyDescent="0.25">
      <c r="A89" s="114"/>
      <c r="B89" s="115"/>
      <c r="C89" s="60" t="s">
        <v>39</v>
      </c>
      <c r="D89" s="60"/>
      <c r="E89" s="60"/>
      <c r="F89" s="60"/>
      <c r="G89" s="60"/>
      <c r="H89" s="71">
        <v>0</v>
      </c>
      <c r="I89" s="71">
        <v>0</v>
      </c>
      <c r="J89" s="71">
        <v>0</v>
      </c>
      <c r="K89" s="71">
        <v>0</v>
      </c>
      <c r="L89" s="71">
        <v>0</v>
      </c>
      <c r="M89" s="71">
        <v>0</v>
      </c>
      <c r="N89" s="71">
        <v>0</v>
      </c>
      <c r="O89" s="46">
        <f t="shared" ref="O89:O120" si="33">SUM(H89:N89)</f>
        <v>0</v>
      </c>
    </row>
    <row r="90" spans="1:16" ht="21.75" customHeight="1" x14ac:dyDescent="0.25">
      <c r="A90" s="114"/>
      <c r="B90" s="115"/>
      <c r="C90" s="60" t="s">
        <v>33</v>
      </c>
      <c r="D90" s="60"/>
      <c r="E90" s="60"/>
      <c r="F90" s="60"/>
      <c r="G90" s="60"/>
      <c r="H90" s="71">
        <v>0</v>
      </c>
      <c r="I90" s="71">
        <v>0</v>
      </c>
      <c r="J90" s="71">
        <v>0</v>
      </c>
      <c r="K90" s="71">
        <v>0</v>
      </c>
      <c r="L90" s="71">
        <v>0</v>
      </c>
      <c r="M90" s="71">
        <v>0</v>
      </c>
      <c r="N90" s="71">
        <v>0</v>
      </c>
      <c r="O90" s="46">
        <f t="shared" si="33"/>
        <v>0</v>
      </c>
    </row>
    <row r="91" spans="1:16" ht="19.5" customHeight="1" x14ac:dyDescent="0.25">
      <c r="A91" s="114"/>
      <c r="B91" s="115"/>
      <c r="C91" s="60" t="s">
        <v>34</v>
      </c>
      <c r="D91" s="60"/>
      <c r="E91" s="60"/>
      <c r="F91" s="60"/>
      <c r="G91" s="60"/>
      <c r="H91" s="71">
        <f>'прил 4 '!H32</f>
        <v>886.66099999999994</v>
      </c>
      <c r="I91" s="71">
        <f>'прил 4 '!I32</f>
        <v>1766.9859999999999</v>
      </c>
      <c r="J91" s="71">
        <f>'прил 4 '!J32</f>
        <v>418.5</v>
      </c>
      <c r="K91" s="71">
        <f>'прил 4 '!K32</f>
        <v>698.60599999999999</v>
      </c>
      <c r="L91" s="71">
        <f>'прил 4 '!L32</f>
        <v>567.5</v>
      </c>
      <c r="M91" s="71">
        <v>567</v>
      </c>
      <c r="N91" s="71">
        <v>567</v>
      </c>
      <c r="O91" s="46">
        <f t="shared" si="33"/>
        <v>5472.2529999999997</v>
      </c>
    </row>
    <row r="92" spans="1:16" ht="38.25" customHeight="1" x14ac:dyDescent="0.25">
      <c r="A92" s="114"/>
      <c r="B92" s="115"/>
      <c r="C92" s="60" t="s">
        <v>35</v>
      </c>
      <c r="D92" s="60"/>
      <c r="E92" s="60"/>
      <c r="F92" s="60"/>
      <c r="G92" s="60"/>
      <c r="H92" s="71">
        <v>0</v>
      </c>
      <c r="I92" s="71">
        <v>0</v>
      </c>
      <c r="J92" s="71">
        <v>0</v>
      </c>
      <c r="K92" s="71">
        <v>0</v>
      </c>
      <c r="L92" s="71">
        <v>0</v>
      </c>
      <c r="M92" s="71">
        <v>0</v>
      </c>
      <c r="N92" s="71">
        <v>0</v>
      </c>
      <c r="O92" s="46">
        <f t="shared" si="33"/>
        <v>0</v>
      </c>
    </row>
    <row r="93" spans="1:16" ht="15" customHeight="1" x14ac:dyDescent="0.25">
      <c r="A93" s="114" t="s">
        <v>60</v>
      </c>
      <c r="B93" s="115" t="s">
        <v>23</v>
      </c>
      <c r="C93" s="45" t="s">
        <v>32</v>
      </c>
      <c r="D93" s="60">
        <v>956</v>
      </c>
      <c r="E93" s="60">
        <v>1006</v>
      </c>
      <c r="F93" s="80" t="s">
        <v>3</v>
      </c>
      <c r="G93" s="60">
        <v>630</v>
      </c>
      <c r="H93" s="70">
        <f>H94+H95+H96+H97</f>
        <v>84</v>
      </c>
      <c r="I93" s="70">
        <f t="shared" ref="I93:N93" si="34">I94+I95+I96+I97</f>
        <v>84</v>
      </c>
      <c r="J93" s="70">
        <f t="shared" si="34"/>
        <v>84</v>
      </c>
      <c r="K93" s="70">
        <f t="shared" si="34"/>
        <v>84</v>
      </c>
      <c r="L93" s="70">
        <f t="shared" si="34"/>
        <v>84</v>
      </c>
      <c r="M93" s="70">
        <f t="shared" si="34"/>
        <v>84</v>
      </c>
      <c r="N93" s="70">
        <f t="shared" si="34"/>
        <v>84</v>
      </c>
      <c r="O93" s="46">
        <f t="shared" si="33"/>
        <v>588</v>
      </c>
    </row>
    <row r="94" spans="1:16" ht="22.5" x14ac:dyDescent="0.25">
      <c r="A94" s="114"/>
      <c r="B94" s="115"/>
      <c r="C94" s="60" t="s">
        <v>39</v>
      </c>
      <c r="D94" s="60"/>
      <c r="E94" s="60"/>
      <c r="F94" s="60"/>
      <c r="G94" s="60"/>
      <c r="H94" s="71">
        <v>0</v>
      </c>
      <c r="I94" s="71">
        <v>0</v>
      </c>
      <c r="J94" s="71">
        <v>0</v>
      </c>
      <c r="K94" s="71">
        <v>0</v>
      </c>
      <c r="L94" s="71">
        <v>0</v>
      </c>
      <c r="M94" s="71">
        <v>0</v>
      </c>
      <c r="N94" s="71">
        <v>0</v>
      </c>
      <c r="O94" s="46">
        <f t="shared" si="33"/>
        <v>0</v>
      </c>
    </row>
    <row r="95" spans="1:16" ht="20.25" customHeight="1" x14ac:dyDescent="0.25">
      <c r="A95" s="114"/>
      <c r="B95" s="115"/>
      <c r="C95" s="60" t="s">
        <v>33</v>
      </c>
      <c r="D95" s="60"/>
      <c r="E95" s="60"/>
      <c r="F95" s="60"/>
      <c r="G95" s="60"/>
      <c r="H95" s="71">
        <v>0</v>
      </c>
      <c r="I95" s="71">
        <v>0</v>
      </c>
      <c r="J95" s="71">
        <v>0</v>
      </c>
      <c r="K95" s="71">
        <v>0</v>
      </c>
      <c r="L95" s="71">
        <v>0</v>
      </c>
      <c r="M95" s="71">
        <v>0</v>
      </c>
      <c r="N95" s="71">
        <v>0</v>
      </c>
      <c r="O95" s="46">
        <f t="shared" si="33"/>
        <v>0</v>
      </c>
    </row>
    <row r="96" spans="1:16" ht="19.5" customHeight="1" x14ac:dyDescent="0.25">
      <c r="A96" s="114"/>
      <c r="B96" s="115"/>
      <c r="C96" s="60" t="s">
        <v>34</v>
      </c>
      <c r="D96" s="60"/>
      <c r="E96" s="60"/>
      <c r="F96" s="60"/>
      <c r="G96" s="60"/>
      <c r="H96" s="71">
        <f>'прил 4 '!H33</f>
        <v>84</v>
      </c>
      <c r="I96" s="71">
        <f>'прил 4 '!I33</f>
        <v>84</v>
      </c>
      <c r="J96" s="71">
        <f>'прил 4 '!J33</f>
        <v>84</v>
      </c>
      <c r="K96" s="71">
        <f>'прил 4 '!K33</f>
        <v>84</v>
      </c>
      <c r="L96" s="71">
        <f>'прил 4 '!L33</f>
        <v>84</v>
      </c>
      <c r="M96" s="71">
        <v>84</v>
      </c>
      <c r="N96" s="71">
        <f>'прил 4 '!N33</f>
        <v>84</v>
      </c>
      <c r="O96" s="46">
        <f t="shared" si="33"/>
        <v>588</v>
      </c>
    </row>
    <row r="97" spans="1:15" ht="41.25" customHeight="1" x14ac:dyDescent="0.25">
      <c r="A97" s="114"/>
      <c r="B97" s="115"/>
      <c r="C97" s="60" t="s">
        <v>35</v>
      </c>
      <c r="D97" s="60"/>
      <c r="E97" s="60"/>
      <c r="F97" s="60"/>
      <c r="G97" s="60"/>
      <c r="H97" s="71">
        <v>0</v>
      </c>
      <c r="I97" s="71">
        <v>0</v>
      </c>
      <c r="J97" s="71">
        <v>0</v>
      </c>
      <c r="K97" s="71">
        <v>0</v>
      </c>
      <c r="L97" s="71">
        <v>0</v>
      </c>
      <c r="M97" s="71">
        <v>0</v>
      </c>
      <c r="N97" s="71">
        <v>0</v>
      </c>
      <c r="O97" s="46">
        <f t="shared" si="33"/>
        <v>0</v>
      </c>
    </row>
    <row r="98" spans="1:15" ht="21" customHeight="1" x14ac:dyDescent="0.25">
      <c r="A98" s="114" t="s">
        <v>61</v>
      </c>
      <c r="B98" s="115" t="s">
        <v>22</v>
      </c>
      <c r="C98" s="45" t="s">
        <v>32</v>
      </c>
      <c r="D98" s="60">
        <v>956</v>
      </c>
      <c r="E98" s="60">
        <v>1006</v>
      </c>
      <c r="F98" s="80" t="s">
        <v>3</v>
      </c>
      <c r="G98" s="60">
        <v>630</v>
      </c>
      <c r="H98" s="70">
        <f>H99+H100+H101+H102</f>
        <v>30</v>
      </c>
      <c r="I98" s="70">
        <f t="shared" ref="I98:N98" si="35">I99+I100+I101+I102</f>
        <v>30</v>
      </c>
      <c r="J98" s="70">
        <f t="shared" si="35"/>
        <v>30</v>
      </c>
      <c r="K98" s="70">
        <f t="shared" si="35"/>
        <v>30</v>
      </c>
      <c r="L98" s="70">
        <f t="shared" si="35"/>
        <v>30</v>
      </c>
      <c r="M98" s="70">
        <f t="shared" si="35"/>
        <v>30</v>
      </c>
      <c r="N98" s="70">
        <f t="shared" si="35"/>
        <v>30</v>
      </c>
      <c r="O98" s="46">
        <f t="shared" si="33"/>
        <v>210</v>
      </c>
    </row>
    <row r="99" spans="1:15" ht="26.25" customHeight="1" x14ac:dyDescent="0.25">
      <c r="A99" s="114"/>
      <c r="B99" s="115"/>
      <c r="C99" s="60" t="s">
        <v>39</v>
      </c>
      <c r="D99" s="60"/>
      <c r="E99" s="60"/>
      <c r="F99" s="60"/>
      <c r="G99" s="60"/>
      <c r="H99" s="71">
        <v>0</v>
      </c>
      <c r="I99" s="71">
        <v>0</v>
      </c>
      <c r="J99" s="71">
        <v>0</v>
      </c>
      <c r="K99" s="71">
        <v>0</v>
      </c>
      <c r="L99" s="71">
        <v>0</v>
      </c>
      <c r="M99" s="71">
        <v>0</v>
      </c>
      <c r="N99" s="71">
        <v>0</v>
      </c>
      <c r="O99" s="46">
        <f t="shared" si="33"/>
        <v>0</v>
      </c>
    </row>
    <row r="100" spans="1:15" ht="23.25" customHeight="1" x14ac:dyDescent="0.25">
      <c r="A100" s="114"/>
      <c r="B100" s="115"/>
      <c r="C100" s="60" t="s">
        <v>33</v>
      </c>
      <c r="D100" s="60"/>
      <c r="E100" s="60"/>
      <c r="F100" s="60"/>
      <c r="G100" s="60"/>
      <c r="H100" s="71">
        <v>0</v>
      </c>
      <c r="I100" s="71">
        <v>0</v>
      </c>
      <c r="J100" s="71">
        <v>0</v>
      </c>
      <c r="K100" s="71">
        <v>0</v>
      </c>
      <c r="L100" s="71">
        <v>0</v>
      </c>
      <c r="M100" s="71">
        <v>0</v>
      </c>
      <c r="N100" s="71">
        <v>0</v>
      </c>
      <c r="O100" s="46">
        <f t="shared" si="33"/>
        <v>0</v>
      </c>
    </row>
    <row r="101" spans="1:15" ht="17.25" customHeight="1" x14ac:dyDescent="0.25">
      <c r="A101" s="114"/>
      <c r="B101" s="115"/>
      <c r="C101" s="60" t="s">
        <v>34</v>
      </c>
      <c r="D101" s="60"/>
      <c r="E101" s="60"/>
      <c r="F101" s="60"/>
      <c r="G101" s="60"/>
      <c r="H101" s="71">
        <f>'прил 4 '!H34</f>
        <v>30</v>
      </c>
      <c r="I101" s="71">
        <f>'прил 4 '!I34</f>
        <v>30</v>
      </c>
      <c r="J101" s="71">
        <f>'прил 4 '!J34</f>
        <v>30</v>
      </c>
      <c r="K101" s="71">
        <f>'прил 4 '!K34</f>
        <v>30</v>
      </c>
      <c r="L101" s="71">
        <f>'прил 4 '!L34</f>
        <v>30</v>
      </c>
      <c r="M101" s="71">
        <f>'прил 4 '!M34</f>
        <v>30</v>
      </c>
      <c r="N101" s="71">
        <f>'прил 4 '!N34</f>
        <v>30</v>
      </c>
      <c r="O101" s="46">
        <f t="shared" si="33"/>
        <v>210</v>
      </c>
    </row>
    <row r="102" spans="1:15" ht="35.25" customHeight="1" x14ac:dyDescent="0.25">
      <c r="A102" s="114"/>
      <c r="B102" s="115"/>
      <c r="C102" s="60" t="s">
        <v>35</v>
      </c>
      <c r="D102" s="60"/>
      <c r="E102" s="60"/>
      <c r="F102" s="60"/>
      <c r="G102" s="60"/>
      <c r="H102" s="71">
        <v>0</v>
      </c>
      <c r="I102" s="71">
        <v>0</v>
      </c>
      <c r="J102" s="71">
        <v>0</v>
      </c>
      <c r="K102" s="71">
        <v>0</v>
      </c>
      <c r="L102" s="71">
        <v>0</v>
      </c>
      <c r="M102" s="71">
        <v>0</v>
      </c>
      <c r="N102" s="71">
        <v>0</v>
      </c>
      <c r="O102" s="46">
        <f t="shared" si="33"/>
        <v>0</v>
      </c>
    </row>
    <row r="103" spans="1:15" ht="19.5" customHeight="1" x14ac:dyDescent="0.25">
      <c r="A103" s="114" t="s">
        <v>62</v>
      </c>
      <c r="B103" s="115" t="s">
        <v>42</v>
      </c>
      <c r="C103" s="45" t="s">
        <v>32</v>
      </c>
      <c r="D103" s="60">
        <v>956</v>
      </c>
      <c r="E103" s="80" t="s">
        <v>0</v>
      </c>
      <c r="F103" s="60" t="s">
        <v>43</v>
      </c>
      <c r="G103" s="60">
        <v>610</v>
      </c>
      <c r="H103" s="72">
        <f>H104+H105+H106+H107</f>
        <v>208.06</v>
      </c>
      <c r="I103" s="72">
        <f t="shared" ref="I103:N103" si="36">I104+I105+I106+I107</f>
        <v>0</v>
      </c>
      <c r="J103" s="72">
        <f t="shared" si="36"/>
        <v>0</v>
      </c>
      <c r="K103" s="72">
        <f t="shared" si="36"/>
        <v>0</v>
      </c>
      <c r="L103" s="72">
        <f t="shared" si="36"/>
        <v>0</v>
      </c>
      <c r="M103" s="72">
        <f t="shared" si="36"/>
        <v>0</v>
      </c>
      <c r="N103" s="72">
        <f t="shared" si="36"/>
        <v>0</v>
      </c>
      <c r="O103" s="46">
        <f t="shared" si="33"/>
        <v>208.06</v>
      </c>
    </row>
    <row r="104" spans="1:15" ht="23.25" customHeight="1" x14ac:dyDescent="0.25">
      <c r="A104" s="114"/>
      <c r="B104" s="129"/>
      <c r="C104" s="60" t="s">
        <v>39</v>
      </c>
      <c r="D104" s="60"/>
      <c r="E104" s="60"/>
      <c r="F104" s="60"/>
      <c r="G104" s="60"/>
      <c r="H104" s="73">
        <v>0</v>
      </c>
      <c r="I104" s="73">
        <v>0</v>
      </c>
      <c r="J104" s="73">
        <v>0</v>
      </c>
      <c r="K104" s="73">
        <v>0</v>
      </c>
      <c r="L104" s="73">
        <v>0</v>
      </c>
      <c r="M104" s="73">
        <v>0</v>
      </c>
      <c r="N104" s="73">
        <v>0</v>
      </c>
      <c r="O104" s="46">
        <f t="shared" si="33"/>
        <v>0</v>
      </c>
    </row>
    <row r="105" spans="1:15" ht="19.5" customHeight="1" x14ac:dyDescent="0.25">
      <c r="A105" s="114"/>
      <c r="B105" s="129"/>
      <c r="C105" s="60" t="s">
        <v>33</v>
      </c>
      <c r="D105" s="60"/>
      <c r="E105" s="60"/>
      <c r="F105" s="60"/>
      <c r="G105" s="60"/>
      <c r="H105" s="73">
        <v>203.06</v>
      </c>
      <c r="I105" s="73">
        <v>0</v>
      </c>
      <c r="J105" s="73">
        <v>0</v>
      </c>
      <c r="K105" s="73">
        <v>0</v>
      </c>
      <c r="L105" s="73">
        <v>0</v>
      </c>
      <c r="M105" s="73">
        <v>0</v>
      </c>
      <c r="N105" s="73">
        <v>0</v>
      </c>
      <c r="O105" s="46">
        <f t="shared" si="33"/>
        <v>203.06</v>
      </c>
    </row>
    <row r="106" spans="1:15" ht="20.25" customHeight="1" x14ac:dyDescent="0.25">
      <c r="A106" s="114"/>
      <c r="B106" s="129"/>
      <c r="C106" s="60" t="s">
        <v>34</v>
      </c>
      <c r="D106" s="60"/>
      <c r="E106" s="60"/>
      <c r="F106" s="60"/>
      <c r="G106" s="60"/>
      <c r="H106" s="73">
        <f>'прил 4 '!H35</f>
        <v>5</v>
      </c>
      <c r="I106" s="73">
        <f>'прил 4 '!I35</f>
        <v>0</v>
      </c>
      <c r="J106" s="73">
        <f>'прил 4 '!J35</f>
        <v>0</v>
      </c>
      <c r="K106" s="73">
        <f>'прил 4 '!K35</f>
        <v>0</v>
      </c>
      <c r="L106" s="73">
        <f>'прил 4 '!L35</f>
        <v>0</v>
      </c>
      <c r="M106" s="73">
        <f>'прил 4 '!M35</f>
        <v>0</v>
      </c>
      <c r="N106" s="73">
        <f>'прил 4 '!N35</f>
        <v>0</v>
      </c>
      <c r="O106" s="46">
        <f t="shared" si="33"/>
        <v>5</v>
      </c>
    </row>
    <row r="107" spans="1:15" ht="41.25" customHeight="1" x14ac:dyDescent="0.25">
      <c r="A107" s="114"/>
      <c r="B107" s="129"/>
      <c r="C107" s="60" t="s">
        <v>35</v>
      </c>
      <c r="D107" s="60"/>
      <c r="E107" s="60"/>
      <c r="F107" s="60"/>
      <c r="G107" s="60"/>
      <c r="H107" s="73">
        <v>0</v>
      </c>
      <c r="I107" s="73">
        <v>0</v>
      </c>
      <c r="J107" s="73">
        <v>0</v>
      </c>
      <c r="K107" s="73">
        <v>0</v>
      </c>
      <c r="L107" s="73">
        <v>0</v>
      </c>
      <c r="M107" s="73">
        <v>0</v>
      </c>
      <c r="N107" s="73">
        <v>0</v>
      </c>
      <c r="O107" s="46">
        <f t="shared" si="33"/>
        <v>0</v>
      </c>
    </row>
    <row r="108" spans="1:15" ht="23.25" customHeight="1" x14ac:dyDescent="0.25">
      <c r="A108" s="114" t="s">
        <v>81</v>
      </c>
      <c r="B108" s="115" t="s">
        <v>82</v>
      </c>
      <c r="C108" s="45" t="s">
        <v>32</v>
      </c>
      <c r="D108" s="60">
        <v>956</v>
      </c>
      <c r="E108" s="79" t="s">
        <v>0</v>
      </c>
      <c r="F108" s="80" t="s">
        <v>3</v>
      </c>
      <c r="G108" s="60">
        <v>610</v>
      </c>
      <c r="H108" s="70">
        <f t="shared" ref="H108:N108" si="37">H111</f>
        <v>0</v>
      </c>
      <c r="I108" s="70">
        <f t="shared" si="37"/>
        <v>0</v>
      </c>
      <c r="J108" s="70">
        <f t="shared" si="37"/>
        <v>65</v>
      </c>
      <c r="K108" s="70">
        <f t="shared" si="37"/>
        <v>65</v>
      </c>
      <c r="L108" s="70">
        <f t="shared" si="37"/>
        <v>65</v>
      </c>
      <c r="M108" s="70">
        <f t="shared" si="37"/>
        <v>65</v>
      </c>
      <c r="N108" s="70">
        <f t="shared" si="37"/>
        <v>65</v>
      </c>
      <c r="O108" s="46">
        <f t="shared" si="33"/>
        <v>325</v>
      </c>
    </row>
    <row r="109" spans="1:15" ht="22.5" x14ac:dyDescent="0.25">
      <c r="A109" s="102"/>
      <c r="B109" s="115"/>
      <c r="C109" s="60" t="s">
        <v>39</v>
      </c>
      <c r="D109" s="60"/>
      <c r="E109" s="60"/>
      <c r="F109" s="60"/>
      <c r="G109" s="60"/>
      <c r="H109" s="71">
        <v>0</v>
      </c>
      <c r="I109" s="71">
        <v>0</v>
      </c>
      <c r="J109" s="71">
        <v>0</v>
      </c>
      <c r="K109" s="71">
        <v>0</v>
      </c>
      <c r="L109" s="71">
        <v>0</v>
      </c>
      <c r="M109" s="71">
        <v>0</v>
      </c>
      <c r="N109" s="71">
        <v>0</v>
      </c>
      <c r="O109" s="46">
        <f t="shared" si="33"/>
        <v>0</v>
      </c>
    </row>
    <row r="110" spans="1:15" ht="22.5" customHeight="1" x14ac:dyDescent="0.25">
      <c r="A110" s="102"/>
      <c r="B110" s="115"/>
      <c r="C110" s="60" t="s">
        <v>33</v>
      </c>
      <c r="D110" s="60"/>
      <c r="E110" s="60"/>
      <c r="F110" s="60"/>
      <c r="G110" s="60"/>
      <c r="H110" s="71">
        <v>0</v>
      </c>
      <c r="I110" s="71">
        <v>0</v>
      </c>
      <c r="J110" s="71">
        <v>0</v>
      </c>
      <c r="K110" s="71">
        <v>0</v>
      </c>
      <c r="L110" s="71">
        <v>0</v>
      </c>
      <c r="M110" s="71">
        <v>0</v>
      </c>
      <c r="N110" s="71">
        <v>0</v>
      </c>
      <c r="O110" s="46">
        <f t="shared" si="33"/>
        <v>0</v>
      </c>
    </row>
    <row r="111" spans="1:15" ht="21" customHeight="1" x14ac:dyDescent="0.25">
      <c r="A111" s="102"/>
      <c r="B111" s="115"/>
      <c r="C111" s="60" t="s">
        <v>34</v>
      </c>
      <c r="D111" s="60"/>
      <c r="E111" s="60"/>
      <c r="F111" s="60"/>
      <c r="G111" s="60"/>
      <c r="H111" s="71">
        <f>'прил 4 '!H36</f>
        <v>0</v>
      </c>
      <c r="I111" s="71">
        <f>'прил 4 '!I36</f>
        <v>0</v>
      </c>
      <c r="J111" s="71">
        <f>'прил 4 '!J36</f>
        <v>65</v>
      </c>
      <c r="K111" s="71">
        <f>'прил 4 '!K36</f>
        <v>65</v>
      </c>
      <c r="L111" s="71">
        <f>'прил 4 '!L36</f>
        <v>65</v>
      </c>
      <c r="M111" s="71">
        <f>'прил 4 '!M36</f>
        <v>65</v>
      </c>
      <c r="N111" s="71">
        <f>'прил 4 '!N36</f>
        <v>65</v>
      </c>
      <c r="O111" s="46">
        <f t="shared" si="33"/>
        <v>325</v>
      </c>
    </row>
    <row r="112" spans="1:15" ht="45" customHeight="1" x14ac:dyDescent="0.25">
      <c r="A112" s="102"/>
      <c r="B112" s="115"/>
      <c r="C112" s="60" t="s">
        <v>35</v>
      </c>
      <c r="D112" s="60"/>
      <c r="E112" s="60"/>
      <c r="F112" s="60"/>
      <c r="G112" s="60"/>
      <c r="H112" s="71">
        <v>0</v>
      </c>
      <c r="I112" s="71">
        <v>0</v>
      </c>
      <c r="J112" s="71">
        <v>0</v>
      </c>
      <c r="K112" s="71">
        <v>0</v>
      </c>
      <c r="L112" s="71">
        <v>0</v>
      </c>
      <c r="M112" s="71">
        <v>0</v>
      </c>
      <c r="N112" s="71">
        <v>0</v>
      </c>
      <c r="O112" s="46">
        <f t="shared" si="33"/>
        <v>0</v>
      </c>
    </row>
    <row r="113" spans="1:15" ht="17.25" customHeight="1" x14ac:dyDescent="0.25">
      <c r="A113" s="114" t="s">
        <v>83</v>
      </c>
      <c r="B113" s="115" t="s">
        <v>88</v>
      </c>
      <c r="C113" s="45" t="s">
        <v>32</v>
      </c>
      <c r="D113" s="60">
        <v>956</v>
      </c>
      <c r="E113" s="79" t="s">
        <v>0</v>
      </c>
      <c r="F113" s="80" t="s">
        <v>98</v>
      </c>
      <c r="G113" s="60">
        <v>610</v>
      </c>
      <c r="H113" s="70">
        <f>H114+H115+H116+H117</f>
        <v>0</v>
      </c>
      <c r="I113" s="70">
        <f t="shared" ref="I113:N113" si="38">I114+I115+I116+I117</f>
        <v>0</v>
      </c>
      <c r="J113" s="70">
        <f t="shared" si="38"/>
        <v>319.89499999999998</v>
      </c>
      <c r="K113" s="70">
        <f t="shared" si="38"/>
        <v>275.09699999999998</v>
      </c>
      <c r="L113" s="70">
        <f t="shared" si="38"/>
        <v>0</v>
      </c>
      <c r="M113" s="70">
        <f t="shared" si="38"/>
        <v>0</v>
      </c>
      <c r="N113" s="70">
        <f t="shared" si="38"/>
        <v>0</v>
      </c>
      <c r="O113" s="46">
        <f t="shared" si="33"/>
        <v>594.99199999999996</v>
      </c>
    </row>
    <row r="114" spans="1:15" ht="29.25" customHeight="1" x14ac:dyDescent="0.25">
      <c r="A114" s="102"/>
      <c r="B114" s="115"/>
      <c r="C114" s="60" t="s">
        <v>39</v>
      </c>
      <c r="D114" s="60"/>
      <c r="E114" s="60"/>
      <c r="F114" s="60"/>
      <c r="G114" s="60"/>
      <c r="H114" s="71">
        <v>0</v>
      </c>
      <c r="I114" s="71">
        <v>0</v>
      </c>
      <c r="J114" s="71">
        <v>0</v>
      </c>
      <c r="K114" s="71">
        <v>0</v>
      </c>
      <c r="L114" s="71">
        <v>0</v>
      </c>
      <c r="M114" s="71">
        <v>0</v>
      </c>
      <c r="N114" s="71">
        <v>0</v>
      </c>
      <c r="O114" s="46">
        <f t="shared" si="33"/>
        <v>0</v>
      </c>
    </row>
    <row r="115" spans="1:15" ht="22.5" customHeight="1" x14ac:dyDescent="0.25">
      <c r="A115" s="102"/>
      <c r="B115" s="115"/>
      <c r="C115" s="60" t="s">
        <v>33</v>
      </c>
      <c r="D115" s="60"/>
      <c r="E115" s="60"/>
      <c r="F115" s="60"/>
      <c r="G115" s="60"/>
      <c r="H115" s="71">
        <v>0</v>
      </c>
      <c r="I115" s="71">
        <v>0</v>
      </c>
      <c r="J115" s="71">
        <v>0</v>
      </c>
      <c r="K115" s="71">
        <v>0</v>
      </c>
      <c r="L115" s="71">
        <v>0</v>
      </c>
      <c r="M115" s="71">
        <v>0</v>
      </c>
      <c r="N115" s="71">
        <v>0</v>
      </c>
      <c r="O115" s="46">
        <f t="shared" si="33"/>
        <v>0</v>
      </c>
    </row>
    <row r="116" spans="1:15" ht="21" customHeight="1" x14ac:dyDescent="0.25">
      <c r="A116" s="102"/>
      <c r="B116" s="115"/>
      <c r="C116" s="60" t="s">
        <v>34</v>
      </c>
      <c r="D116" s="60"/>
      <c r="E116" s="60"/>
      <c r="F116" s="60"/>
      <c r="G116" s="60"/>
      <c r="H116" s="71">
        <f>'прил 4 '!H37</f>
        <v>0</v>
      </c>
      <c r="I116" s="71">
        <f>'прил 4 '!I37</f>
        <v>0</v>
      </c>
      <c r="J116" s="71">
        <f>'прил 4 '!J37</f>
        <v>319.89499999999998</v>
      </c>
      <c r="K116" s="71">
        <f>'прил 4 '!K37</f>
        <v>275.09699999999998</v>
      </c>
      <c r="L116" s="71">
        <f>'прил 4 '!L37</f>
        <v>0</v>
      </c>
      <c r="M116" s="71">
        <f>'прил 4 '!M37</f>
        <v>0</v>
      </c>
      <c r="N116" s="71">
        <f>'прил 4 '!N37</f>
        <v>0</v>
      </c>
      <c r="O116" s="46">
        <f t="shared" si="33"/>
        <v>594.99199999999996</v>
      </c>
    </row>
    <row r="117" spans="1:15" ht="44.25" customHeight="1" x14ac:dyDescent="0.25">
      <c r="A117" s="102"/>
      <c r="B117" s="115"/>
      <c r="C117" s="60" t="s">
        <v>35</v>
      </c>
      <c r="D117" s="60"/>
      <c r="E117" s="60"/>
      <c r="F117" s="60"/>
      <c r="G117" s="60"/>
      <c r="H117" s="71">
        <v>0</v>
      </c>
      <c r="I117" s="71">
        <v>0</v>
      </c>
      <c r="J117" s="71">
        <v>0</v>
      </c>
      <c r="K117" s="71">
        <v>0</v>
      </c>
      <c r="L117" s="71">
        <v>0</v>
      </c>
      <c r="M117" s="71">
        <v>0</v>
      </c>
      <c r="N117" s="71">
        <v>0</v>
      </c>
      <c r="O117" s="46">
        <f t="shared" si="33"/>
        <v>0</v>
      </c>
    </row>
    <row r="118" spans="1:15" ht="15" customHeight="1" x14ac:dyDescent="0.25">
      <c r="A118" s="114" t="s">
        <v>90</v>
      </c>
      <c r="B118" s="115" t="s">
        <v>119</v>
      </c>
      <c r="C118" s="45" t="s">
        <v>32</v>
      </c>
      <c r="D118" s="60">
        <v>956</v>
      </c>
      <c r="E118" s="60">
        <v>1006</v>
      </c>
      <c r="F118" s="60" t="s">
        <v>101</v>
      </c>
      <c r="G118" s="60">
        <v>630</v>
      </c>
      <c r="H118" s="70">
        <f>H119+H120+H121+H122</f>
        <v>0</v>
      </c>
      <c r="I118" s="70">
        <f t="shared" ref="I118:N118" si="39">I119+I120+I121+I122</f>
        <v>0</v>
      </c>
      <c r="J118" s="70">
        <f t="shared" si="39"/>
        <v>0</v>
      </c>
      <c r="K118" s="70">
        <f t="shared" si="39"/>
        <v>116.24299999999999</v>
      </c>
      <c r="L118" s="70">
        <f t="shared" si="39"/>
        <v>37.53</v>
      </c>
      <c r="M118" s="70">
        <f t="shared" si="39"/>
        <v>0</v>
      </c>
      <c r="N118" s="70">
        <f t="shared" si="39"/>
        <v>0</v>
      </c>
      <c r="O118" s="46">
        <f t="shared" si="33"/>
        <v>153.773</v>
      </c>
    </row>
    <row r="119" spans="1:15" ht="23.25" customHeight="1" x14ac:dyDescent="0.25">
      <c r="A119" s="102"/>
      <c r="B119" s="102"/>
      <c r="C119" s="60" t="s">
        <v>39</v>
      </c>
      <c r="D119" s="60"/>
      <c r="E119" s="60"/>
      <c r="F119" s="60"/>
      <c r="G119" s="60"/>
      <c r="H119" s="71">
        <f t="shared" ref="H119:J122" si="40">H124+H129+H134</f>
        <v>0</v>
      </c>
      <c r="I119" s="71">
        <f t="shared" si="40"/>
        <v>0</v>
      </c>
      <c r="J119" s="71">
        <f t="shared" si="40"/>
        <v>0</v>
      </c>
      <c r="K119" s="71">
        <v>0</v>
      </c>
      <c r="L119" s="71">
        <f>L124+L129+L134</f>
        <v>0</v>
      </c>
      <c r="M119" s="71">
        <v>0</v>
      </c>
      <c r="N119" s="71">
        <v>0</v>
      </c>
      <c r="O119" s="46">
        <f t="shared" si="33"/>
        <v>0</v>
      </c>
    </row>
    <row r="120" spans="1:15" ht="15" customHeight="1" x14ac:dyDescent="0.25">
      <c r="A120" s="102"/>
      <c r="B120" s="102"/>
      <c r="C120" s="60" t="s">
        <v>33</v>
      </c>
      <c r="D120" s="82">
        <v>956</v>
      </c>
      <c r="E120" s="82">
        <v>1006</v>
      </c>
      <c r="F120" s="82" t="s">
        <v>101</v>
      </c>
      <c r="G120" s="60">
        <v>630</v>
      </c>
      <c r="H120" s="71">
        <f t="shared" si="40"/>
        <v>0</v>
      </c>
      <c r="I120" s="71">
        <f t="shared" si="40"/>
        <v>0</v>
      </c>
      <c r="J120" s="71">
        <f t="shared" si="40"/>
        <v>0</v>
      </c>
      <c r="K120" s="71">
        <v>106.24299999999999</v>
      </c>
      <c r="L120" s="71">
        <v>27.53</v>
      </c>
      <c r="M120" s="71">
        <v>0</v>
      </c>
      <c r="N120" s="71">
        <v>0</v>
      </c>
      <c r="O120" s="46">
        <f t="shared" si="33"/>
        <v>133.773</v>
      </c>
    </row>
    <row r="121" spans="1:15" ht="17.25" customHeight="1" x14ac:dyDescent="0.25">
      <c r="A121" s="102"/>
      <c r="B121" s="102"/>
      <c r="C121" s="60" t="s">
        <v>34</v>
      </c>
      <c r="D121" s="82">
        <v>956</v>
      </c>
      <c r="E121" s="82">
        <v>1006</v>
      </c>
      <c r="F121" s="82" t="s">
        <v>101</v>
      </c>
      <c r="G121" s="82">
        <v>630</v>
      </c>
      <c r="H121" s="71">
        <f>'прил 4 '!H38</f>
        <v>0</v>
      </c>
      <c r="I121" s="71">
        <f>'прил 4 '!I38</f>
        <v>0</v>
      </c>
      <c r="J121" s="71">
        <f>'прил 4 '!J38</f>
        <v>0</v>
      </c>
      <c r="K121" s="71">
        <f>'прил 4 '!K38</f>
        <v>10</v>
      </c>
      <c r="L121" s="71">
        <v>10</v>
      </c>
      <c r="M121" s="71">
        <f>'прил 4 '!M38</f>
        <v>0</v>
      </c>
      <c r="N121" s="71">
        <f>'прил 4 '!N38</f>
        <v>0</v>
      </c>
      <c r="O121" s="46">
        <f t="shared" ref="O121:O152" si="41">SUM(H121:N121)</f>
        <v>20</v>
      </c>
    </row>
    <row r="122" spans="1:15" ht="144.75" customHeight="1" x14ac:dyDescent="0.25">
      <c r="A122" s="102"/>
      <c r="B122" s="102"/>
      <c r="C122" s="60" t="s">
        <v>35</v>
      </c>
      <c r="D122" s="60"/>
      <c r="E122" s="60"/>
      <c r="F122" s="60"/>
      <c r="G122" s="60"/>
      <c r="H122" s="71">
        <f t="shared" si="40"/>
        <v>0</v>
      </c>
      <c r="I122" s="71">
        <f t="shared" si="40"/>
        <v>0</v>
      </c>
      <c r="J122" s="71">
        <f t="shared" si="40"/>
        <v>0</v>
      </c>
      <c r="K122" s="71">
        <f>K127+K132+K137</f>
        <v>0</v>
      </c>
      <c r="L122" s="71">
        <f>L127+L132+L137</f>
        <v>0</v>
      </c>
      <c r="M122" s="71">
        <v>0</v>
      </c>
      <c r="N122" s="71">
        <v>0</v>
      </c>
      <c r="O122" s="46">
        <f t="shared" si="41"/>
        <v>0</v>
      </c>
    </row>
    <row r="123" spans="1:15" ht="17.25" customHeight="1" x14ac:dyDescent="0.25">
      <c r="A123" s="114" t="s">
        <v>91</v>
      </c>
      <c r="B123" s="115" t="s">
        <v>92</v>
      </c>
      <c r="C123" s="45" t="s">
        <v>32</v>
      </c>
      <c r="D123" s="60">
        <v>956</v>
      </c>
      <c r="E123" s="79" t="s">
        <v>0</v>
      </c>
      <c r="F123" s="60" t="s">
        <v>97</v>
      </c>
      <c r="G123" s="60">
        <v>610</v>
      </c>
      <c r="H123" s="70">
        <f>H124+H125+H126+H127</f>
        <v>0</v>
      </c>
      <c r="I123" s="70">
        <f t="shared" ref="I123:N123" si="42">I124+I125+I126+I127</f>
        <v>0</v>
      </c>
      <c r="J123" s="70">
        <f t="shared" si="42"/>
        <v>0</v>
      </c>
      <c r="K123" s="70">
        <f t="shared" si="42"/>
        <v>3074.7570000000001</v>
      </c>
      <c r="L123" s="70">
        <f t="shared" si="42"/>
        <v>0</v>
      </c>
      <c r="M123" s="70">
        <f t="shared" si="42"/>
        <v>0</v>
      </c>
      <c r="N123" s="70">
        <f t="shared" si="42"/>
        <v>0</v>
      </c>
      <c r="O123" s="46">
        <f t="shared" si="41"/>
        <v>3074.7570000000001</v>
      </c>
    </row>
    <row r="124" spans="1:15" ht="23.25" customHeight="1" x14ac:dyDescent="0.25">
      <c r="A124" s="102"/>
      <c r="B124" s="115"/>
      <c r="C124" s="60" t="s">
        <v>39</v>
      </c>
      <c r="D124" s="60"/>
      <c r="E124" s="60"/>
      <c r="F124" s="60"/>
      <c r="G124" s="60"/>
      <c r="H124" s="71">
        <v>0</v>
      </c>
      <c r="I124" s="71"/>
      <c r="J124" s="71">
        <v>0</v>
      </c>
      <c r="K124" s="71">
        <v>928.02</v>
      </c>
      <c r="L124" s="71">
        <v>0</v>
      </c>
      <c r="M124" s="71">
        <v>0</v>
      </c>
      <c r="N124" s="71">
        <v>0</v>
      </c>
      <c r="O124" s="46">
        <f t="shared" si="41"/>
        <v>928.02</v>
      </c>
    </row>
    <row r="125" spans="1:15" ht="15" customHeight="1" x14ac:dyDescent="0.25">
      <c r="A125" s="102"/>
      <c r="B125" s="115"/>
      <c r="C125" s="60" t="s">
        <v>33</v>
      </c>
      <c r="D125" s="60"/>
      <c r="E125" s="60"/>
      <c r="F125" s="60"/>
      <c r="G125" s="60"/>
      <c r="H125" s="71">
        <v>0</v>
      </c>
      <c r="I125" s="71">
        <v>0</v>
      </c>
      <c r="J125" s="71">
        <v>0</v>
      </c>
      <c r="K125" s="71">
        <v>1236.529</v>
      </c>
      <c r="L125" s="71">
        <v>0</v>
      </c>
      <c r="M125" s="71">
        <v>0</v>
      </c>
      <c r="N125" s="71">
        <v>0</v>
      </c>
      <c r="O125" s="46">
        <f t="shared" si="41"/>
        <v>1236.529</v>
      </c>
    </row>
    <row r="126" spans="1:15" ht="15" customHeight="1" x14ac:dyDescent="0.25">
      <c r="A126" s="102"/>
      <c r="B126" s="115"/>
      <c r="C126" s="60" t="s">
        <v>34</v>
      </c>
      <c r="D126" s="60"/>
      <c r="E126" s="60"/>
      <c r="F126" s="60"/>
      <c r="G126" s="60"/>
      <c r="H126" s="71">
        <f>'прил 4 '!H39</f>
        <v>0</v>
      </c>
      <c r="I126" s="71">
        <f>'прил 4 '!I39</f>
        <v>0</v>
      </c>
      <c r="J126" s="71">
        <f>'прил 4 '!J39</f>
        <v>0</v>
      </c>
      <c r="K126" s="71">
        <f>'прил 4 '!K39</f>
        <v>910.20799999999997</v>
      </c>
      <c r="L126" s="71">
        <f>'прил 4 '!L39</f>
        <v>0</v>
      </c>
      <c r="M126" s="71">
        <f>'прил 4 '!M39</f>
        <v>0</v>
      </c>
      <c r="N126" s="71">
        <f>'прил 4 '!N39</f>
        <v>0</v>
      </c>
      <c r="O126" s="46">
        <f t="shared" si="41"/>
        <v>910.20799999999997</v>
      </c>
    </row>
    <row r="127" spans="1:15" ht="33.75" customHeight="1" x14ac:dyDescent="0.25">
      <c r="A127" s="102"/>
      <c r="B127" s="115"/>
      <c r="C127" s="60" t="s">
        <v>35</v>
      </c>
      <c r="D127" s="60"/>
      <c r="E127" s="60"/>
      <c r="F127" s="60"/>
      <c r="G127" s="60"/>
      <c r="H127" s="71">
        <v>0</v>
      </c>
      <c r="I127" s="71">
        <v>0</v>
      </c>
      <c r="J127" s="71">
        <v>0</v>
      </c>
      <c r="K127" s="71">
        <v>0</v>
      </c>
      <c r="L127" s="71">
        <v>0</v>
      </c>
      <c r="M127" s="71">
        <v>0</v>
      </c>
      <c r="N127" s="71">
        <v>0</v>
      </c>
      <c r="O127" s="46">
        <f t="shared" si="41"/>
        <v>0</v>
      </c>
    </row>
    <row r="128" spans="1:15" ht="15.75" customHeight="1" x14ac:dyDescent="0.25">
      <c r="A128" s="114" t="s">
        <v>96</v>
      </c>
      <c r="B128" s="115" t="s">
        <v>93</v>
      </c>
      <c r="C128" s="45" t="s">
        <v>32</v>
      </c>
      <c r="D128" s="60">
        <v>956</v>
      </c>
      <c r="E128" s="79" t="s">
        <v>0</v>
      </c>
      <c r="F128" s="60" t="s">
        <v>97</v>
      </c>
      <c r="G128" s="60">
        <v>610</v>
      </c>
      <c r="H128" s="70">
        <f>H129+H130+H131+H132</f>
        <v>0</v>
      </c>
      <c r="I128" s="70">
        <f t="shared" ref="I128:N128" si="43">I129+I130+I131+I132</f>
        <v>0</v>
      </c>
      <c r="J128" s="70">
        <f t="shared" si="43"/>
        <v>0</v>
      </c>
      <c r="K128" s="70">
        <f t="shared" si="43"/>
        <v>3370.7270000000003</v>
      </c>
      <c r="L128" s="70">
        <f t="shared" si="43"/>
        <v>0</v>
      </c>
      <c r="M128" s="70">
        <f t="shared" si="43"/>
        <v>0</v>
      </c>
      <c r="N128" s="70">
        <f t="shared" si="43"/>
        <v>0</v>
      </c>
      <c r="O128" s="46">
        <f t="shared" si="41"/>
        <v>3370.7270000000003</v>
      </c>
    </row>
    <row r="129" spans="1:15" ht="21" customHeight="1" x14ac:dyDescent="0.25">
      <c r="A129" s="102"/>
      <c r="B129" s="115"/>
      <c r="C129" s="60" t="s">
        <v>39</v>
      </c>
      <c r="D129" s="60"/>
      <c r="E129" s="60"/>
      <c r="F129" s="60"/>
      <c r="G129" s="60"/>
      <c r="H129" s="71">
        <v>0</v>
      </c>
      <c r="I129" s="71">
        <v>0</v>
      </c>
      <c r="J129" s="71">
        <v>0</v>
      </c>
      <c r="K129" s="71">
        <v>0</v>
      </c>
      <c r="L129" s="71">
        <v>0</v>
      </c>
      <c r="M129" s="71">
        <v>0</v>
      </c>
      <c r="N129" s="71">
        <v>0</v>
      </c>
      <c r="O129" s="46">
        <f t="shared" si="41"/>
        <v>0</v>
      </c>
    </row>
    <row r="130" spans="1:15" ht="15.75" customHeight="1" x14ac:dyDescent="0.25">
      <c r="A130" s="102"/>
      <c r="B130" s="115"/>
      <c r="C130" s="60" t="s">
        <v>33</v>
      </c>
      <c r="D130" s="60"/>
      <c r="E130" s="60"/>
      <c r="F130" s="60"/>
      <c r="G130" s="60"/>
      <c r="H130" s="71">
        <v>0</v>
      </c>
      <c r="I130" s="71">
        <v>0</v>
      </c>
      <c r="J130" s="71">
        <v>0</v>
      </c>
      <c r="K130" s="71">
        <v>3303.7820000000002</v>
      </c>
      <c r="L130" s="71">
        <v>0</v>
      </c>
      <c r="M130" s="71">
        <v>0</v>
      </c>
      <c r="N130" s="71">
        <v>0</v>
      </c>
      <c r="O130" s="46">
        <f t="shared" si="41"/>
        <v>3303.7820000000002</v>
      </c>
    </row>
    <row r="131" spans="1:15" ht="16.5" customHeight="1" x14ac:dyDescent="0.25">
      <c r="A131" s="102"/>
      <c r="B131" s="115"/>
      <c r="C131" s="60" t="s">
        <v>34</v>
      </c>
      <c r="D131" s="60"/>
      <c r="E131" s="60"/>
      <c r="F131" s="60"/>
      <c r="G131" s="60"/>
      <c r="H131" s="71">
        <f>'прил 4 '!H40</f>
        <v>0</v>
      </c>
      <c r="I131" s="71">
        <f>'прил 4 '!I40</f>
        <v>0</v>
      </c>
      <c r="J131" s="71">
        <f>'прил 4 '!J40</f>
        <v>0</v>
      </c>
      <c r="K131" s="71">
        <f>'прил 4 '!K40</f>
        <v>66.944999999999993</v>
      </c>
      <c r="L131" s="71">
        <f>'прил 4 '!L40</f>
        <v>0</v>
      </c>
      <c r="M131" s="71">
        <f>'прил 4 '!M40</f>
        <v>0</v>
      </c>
      <c r="N131" s="71">
        <f>'прил 4 '!N40</f>
        <v>0</v>
      </c>
      <c r="O131" s="46">
        <f t="shared" si="41"/>
        <v>66.944999999999993</v>
      </c>
    </row>
    <row r="132" spans="1:15" ht="34.5" customHeight="1" x14ac:dyDescent="0.25">
      <c r="A132" s="102"/>
      <c r="B132" s="115"/>
      <c r="C132" s="60" t="s">
        <v>35</v>
      </c>
      <c r="D132" s="60"/>
      <c r="E132" s="60"/>
      <c r="F132" s="60"/>
      <c r="G132" s="60"/>
      <c r="H132" s="71">
        <v>0</v>
      </c>
      <c r="I132" s="71">
        <v>0</v>
      </c>
      <c r="J132" s="71">
        <v>0</v>
      </c>
      <c r="K132" s="71">
        <v>0</v>
      </c>
      <c r="L132" s="71">
        <v>0</v>
      </c>
      <c r="M132" s="71">
        <v>0</v>
      </c>
      <c r="N132" s="71">
        <v>0</v>
      </c>
      <c r="O132" s="46">
        <f t="shared" si="41"/>
        <v>0</v>
      </c>
    </row>
    <row r="133" spans="1:15" ht="16.5" customHeight="1" x14ac:dyDescent="0.25">
      <c r="A133" s="114" t="s">
        <v>94</v>
      </c>
      <c r="B133" s="115" t="s">
        <v>95</v>
      </c>
      <c r="C133" s="45" t="s">
        <v>32</v>
      </c>
      <c r="D133" s="60">
        <v>956</v>
      </c>
      <c r="E133" s="81" t="s">
        <v>0</v>
      </c>
      <c r="F133" s="81" t="s">
        <v>98</v>
      </c>
      <c r="G133" s="60">
        <v>610</v>
      </c>
      <c r="H133" s="70">
        <f>H134+H135+H136+H137</f>
        <v>0</v>
      </c>
      <c r="I133" s="70">
        <f t="shared" ref="I133:N133" si="44">I134+I135+I136+I137</f>
        <v>0</v>
      </c>
      <c r="J133" s="70">
        <f t="shared" si="44"/>
        <v>0</v>
      </c>
      <c r="K133" s="70">
        <f t="shared" si="44"/>
        <v>102.179</v>
      </c>
      <c r="L133" s="70">
        <f t="shared" si="44"/>
        <v>400</v>
      </c>
      <c r="M133" s="70">
        <f t="shared" si="44"/>
        <v>0</v>
      </c>
      <c r="N133" s="70">
        <f t="shared" si="44"/>
        <v>0</v>
      </c>
      <c r="O133" s="46">
        <f t="shared" si="41"/>
        <v>502.17899999999997</v>
      </c>
    </row>
    <row r="134" spans="1:15" ht="22.5" x14ac:dyDescent="0.25">
      <c r="A134" s="134"/>
      <c r="B134" s="115"/>
      <c r="C134" s="60" t="s">
        <v>39</v>
      </c>
      <c r="D134" s="60"/>
      <c r="E134" s="60"/>
      <c r="F134" s="60"/>
      <c r="G134" s="60"/>
      <c r="H134" s="71">
        <v>0</v>
      </c>
      <c r="I134" s="71">
        <v>0</v>
      </c>
      <c r="J134" s="71">
        <v>0</v>
      </c>
      <c r="K134" s="71">
        <v>0</v>
      </c>
      <c r="L134" s="71">
        <v>0</v>
      </c>
      <c r="M134" s="71">
        <v>0</v>
      </c>
      <c r="N134" s="71">
        <v>0</v>
      </c>
      <c r="O134" s="46">
        <f t="shared" si="41"/>
        <v>0</v>
      </c>
    </row>
    <row r="135" spans="1:15" x14ac:dyDescent="0.25">
      <c r="A135" s="134"/>
      <c r="B135" s="115"/>
      <c r="C135" s="60" t="s">
        <v>33</v>
      </c>
      <c r="D135" s="60"/>
      <c r="E135" s="60"/>
      <c r="F135" s="60"/>
      <c r="G135" s="60"/>
      <c r="H135" s="71">
        <v>0</v>
      </c>
      <c r="I135" s="71">
        <v>0</v>
      </c>
      <c r="J135" s="71">
        <v>0</v>
      </c>
      <c r="K135" s="71">
        <v>0</v>
      </c>
      <c r="L135" s="71">
        <v>0</v>
      </c>
      <c r="M135" s="71">
        <v>0</v>
      </c>
      <c r="N135" s="71">
        <v>0</v>
      </c>
      <c r="O135" s="46">
        <f t="shared" si="41"/>
        <v>0</v>
      </c>
    </row>
    <row r="136" spans="1:15" x14ac:dyDescent="0.25">
      <c r="A136" s="134"/>
      <c r="B136" s="115"/>
      <c r="C136" s="60" t="s">
        <v>34</v>
      </c>
      <c r="D136" s="60"/>
      <c r="E136" s="60"/>
      <c r="F136" s="60"/>
      <c r="G136" s="60"/>
      <c r="H136" s="71">
        <f>'прил 4 '!H41</f>
        <v>0</v>
      </c>
      <c r="I136" s="71">
        <f>'прил 4 '!I41</f>
        <v>0</v>
      </c>
      <c r="J136" s="71">
        <f>'прил 4 '!J41</f>
        <v>0</v>
      </c>
      <c r="K136" s="71">
        <f>'прил 4 '!K41</f>
        <v>102.179</v>
      </c>
      <c r="L136" s="71">
        <v>400</v>
      </c>
      <c r="M136" s="71">
        <f>'прил 4 '!M41</f>
        <v>0</v>
      </c>
      <c r="N136" s="71">
        <f>'прил 4 '!N41</f>
        <v>0</v>
      </c>
      <c r="O136" s="46">
        <f t="shared" si="41"/>
        <v>502.17899999999997</v>
      </c>
    </row>
    <row r="137" spans="1:15" ht="33" customHeight="1" x14ac:dyDescent="0.25">
      <c r="A137" s="134"/>
      <c r="B137" s="115"/>
      <c r="C137" s="60" t="s">
        <v>35</v>
      </c>
      <c r="D137" s="60"/>
      <c r="E137" s="60"/>
      <c r="F137" s="60"/>
      <c r="G137" s="60"/>
      <c r="H137" s="71">
        <v>0</v>
      </c>
      <c r="I137" s="71">
        <v>0</v>
      </c>
      <c r="J137" s="71">
        <v>0</v>
      </c>
      <c r="K137" s="71">
        <v>0</v>
      </c>
      <c r="L137" s="71">
        <v>0</v>
      </c>
      <c r="M137" s="71">
        <v>0</v>
      </c>
      <c r="N137" s="71">
        <v>0</v>
      </c>
      <c r="O137" s="46">
        <f t="shared" si="41"/>
        <v>0</v>
      </c>
    </row>
    <row r="138" spans="1:15" ht="18" customHeight="1" x14ac:dyDescent="0.25">
      <c r="A138" s="114" t="s">
        <v>115</v>
      </c>
      <c r="B138" s="115" t="s">
        <v>114</v>
      </c>
      <c r="C138" s="45" t="s">
        <v>32</v>
      </c>
      <c r="D138" s="60">
        <v>956</v>
      </c>
      <c r="E138" s="79" t="s">
        <v>24</v>
      </c>
      <c r="F138" s="60" t="s">
        <v>113</v>
      </c>
      <c r="G138" s="60">
        <v>610</v>
      </c>
      <c r="H138" s="70">
        <f>H140+H139+H141+H142</f>
        <v>0</v>
      </c>
      <c r="I138" s="70">
        <f t="shared" ref="I138:N138" si="45">I140+I139+I141+I142</f>
        <v>0</v>
      </c>
      <c r="J138" s="70">
        <f t="shared" si="45"/>
        <v>0</v>
      </c>
      <c r="K138" s="70">
        <f t="shared" si="45"/>
        <v>0</v>
      </c>
      <c r="L138" s="70">
        <f t="shared" si="45"/>
        <v>0</v>
      </c>
      <c r="M138" s="70">
        <f t="shared" si="45"/>
        <v>1740.2940000000001</v>
      </c>
      <c r="N138" s="70">
        <f t="shared" si="45"/>
        <v>1761.3869999999999</v>
      </c>
      <c r="O138" s="46">
        <f t="shared" si="41"/>
        <v>3501.681</v>
      </c>
    </row>
    <row r="139" spans="1:15" ht="22.5" x14ac:dyDescent="0.25">
      <c r="A139" s="134"/>
      <c r="B139" s="115"/>
      <c r="C139" s="60" t="s">
        <v>39</v>
      </c>
      <c r="D139" s="60"/>
      <c r="E139" s="60"/>
      <c r="F139" s="60"/>
      <c r="G139" s="60"/>
      <c r="H139" s="71">
        <v>0</v>
      </c>
      <c r="I139" s="71">
        <v>0</v>
      </c>
      <c r="J139" s="71">
        <v>0</v>
      </c>
      <c r="K139" s="71">
        <v>0</v>
      </c>
      <c r="L139" s="71">
        <v>0</v>
      </c>
      <c r="M139" s="71">
        <v>0</v>
      </c>
      <c r="N139" s="71">
        <v>0</v>
      </c>
      <c r="O139" s="46">
        <f t="shared" si="41"/>
        <v>0</v>
      </c>
    </row>
    <row r="140" spans="1:15" ht="19.5" customHeight="1" x14ac:dyDescent="0.25">
      <c r="A140" s="134"/>
      <c r="B140" s="115"/>
      <c r="C140" s="60" t="s">
        <v>33</v>
      </c>
      <c r="D140" s="60"/>
      <c r="E140" s="60"/>
      <c r="F140" s="60"/>
      <c r="G140" s="60"/>
      <c r="H140" s="71">
        <v>0</v>
      </c>
      <c r="I140" s="71">
        <v>0</v>
      </c>
      <c r="J140" s="71">
        <v>0</v>
      </c>
      <c r="K140" s="71">
        <v>0</v>
      </c>
      <c r="L140" s="71">
        <v>0</v>
      </c>
      <c r="M140" s="71">
        <v>1740.2940000000001</v>
      </c>
      <c r="N140" s="71">
        <v>1761.3869999999999</v>
      </c>
      <c r="O140" s="46">
        <f t="shared" si="41"/>
        <v>3501.681</v>
      </c>
    </row>
    <row r="141" spans="1:15" ht="20.25" customHeight="1" x14ac:dyDescent="0.25">
      <c r="A141" s="134"/>
      <c r="B141" s="115"/>
      <c r="C141" s="60" t="s">
        <v>34</v>
      </c>
      <c r="D141" s="60"/>
      <c r="E141" s="60"/>
      <c r="F141" s="60"/>
      <c r="G141" s="60"/>
      <c r="H141" s="71">
        <v>0</v>
      </c>
      <c r="I141" s="71">
        <v>0</v>
      </c>
      <c r="J141" s="71">
        <f>'прил 4 '!J63</f>
        <v>0</v>
      </c>
      <c r="K141" s="71">
        <v>0</v>
      </c>
      <c r="L141" s="71">
        <v>0</v>
      </c>
      <c r="M141" s="71">
        <v>0</v>
      </c>
      <c r="N141" s="71">
        <v>0</v>
      </c>
      <c r="O141" s="46">
        <f t="shared" si="41"/>
        <v>0</v>
      </c>
    </row>
    <row r="142" spans="1:15" ht="36" customHeight="1" x14ac:dyDescent="0.25">
      <c r="A142" s="134"/>
      <c r="B142" s="115"/>
      <c r="C142" s="60" t="s">
        <v>35</v>
      </c>
      <c r="D142" s="60"/>
      <c r="E142" s="60"/>
      <c r="F142" s="60"/>
      <c r="G142" s="60"/>
      <c r="H142" s="71">
        <v>0</v>
      </c>
      <c r="I142" s="71">
        <v>0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46">
        <f t="shared" si="41"/>
        <v>0</v>
      </c>
    </row>
    <row r="143" spans="1:15" s="29" customFormat="1" x14ac:dyDescent="0.25">
      <c r="A143" s="114" t="s">
        <v>102</v>
      </c>
      <c r="B143" s="115" t="s">
        <v>103</v>
      </c>
      <c r="C143" s="45" t="s">
        <v>32</v>
      </c>
      <c r="D143" s="60">
        <v>956</v>
      </c>
      <c r="E143" s="60">
        <v>0</v>
      </c>
      <c r="F143" s="60">
        <v>0</v>
      </c>
      <c r="G143" s="60">
        <v>0</v>
      </c>
      <c r="H143" s="74">
        <f>H144+H145+H146+H147</f>
        <v>0</v>
      </c>
      <c r="I143" s="74">
        <f t="shared" ref="I143:N143" si="46">I144+I145+I146+I147</f>
        <v>0</v>
      </c>
      <c r="J143" s="74">
        <f t="shared" si="46"/>
        <v>0</v>
      </c>
      <c r="K143" s="74">
        <f t="shared" si="46"/>
        <v>11497.425000000001</v>
      </c>
      <c r="L143" s="74">
        <f t="shared" si="46"/>
        <v>0</v>
      </c>
      <c r="M143" s="74">
        <f t="shared" si="46"/>
        <v>0</v>
      </c>
      <c r="N143" s="74">
        <f t="shared" si="46"/>
        <v>0</v>
      </c>
      <c r="O143" s="46">
        <f t="shared" si="41"/>
        <v>11497.425000000001</v>
      </c>
    </row>
    <row r="144" spans="1:15" s="29" customFormat="1" ht="28.5" customHeight="1" x14ac:dyDescent="0.25">
      <c r="A144" s="102"/>
      <c r="B144" s="133"/>
      <c r="C144" s="60" t="s">
        <v>39</v>
      </c>
      <c r="D144" s="60"/>
      <c r="E144" s="60"/>
      <c r="F144" s="60"/>
      <c r="G144" s="60"/>
      <c r="H144" s="74">
        <f>H149+H154+H159</f>
        <v>0</v>
      </c>
      <c r="I144" s="74">
        <f t="shared" ref="I144:N144" si="47">I149+I154+I159</f>
        <v>0</v>
      </c>
      <c r="J144" s="74">
        <f t="shared" si="47"/>
        <v>0</v>
      </c>
      <c r="K144" s="74">
        <f t="shared" si="47"/>
        <v>9956.755000000001</v>
      </c>
      <c r="L144" s="74">
        <f t="shared" si="47"/>
        <v>0</v>
      </c>
      <c r="M144" s="74">
        <f t="shared" si="47"/>
        <v>0</v>
      </c>
      <c r="N144" s="74">
        <f t="shared" si="47"/>
        <v>0</v>
      </c>
      <c r="O144" s="46">
        <f t="shared" si="41"/>
        <v>9956.755000000001</v>
      </c>
    </row>
    <row r="145" spans="1:15" s="29" customFormat="1" ht="19.5" customHeight="1" x14ac:dyDescent="0.25">
      <c r="A145" s="102"/>
      <c r="B145" s="133"/>
      <c r="C145" s="60" t="s">
        <v>33</v>
      </c>
      <c r="D145" s="60"/>
      <c r="E145" s="60"/>
      <c r="F145" s="60"/>
      <c r="G145" s="60"/>
      <c r="H145" s="74">
        <f>H150+H155+H160</f>
        <v>0</v>
      </c>
      <c r="I145" s="74">
        <f t="shared" ref="I145:N145" si="48">I150+I155+I160</f>
        <v>0</v>
      </c>
      <c r="J145" s="74">
        <f t="shared" si="48"/>
        <v>0</v>
      </c>
      <c r="K145" s="74">
        <f t="shared" si="48"/>
        <v>1494.45</v>
      </c>
      <c r="L145" s="74">
        <f t="shared" si="48"/>
        <v>0</v>
      </c>
      <c r="M145" s="74">
        <f t="shared" si="48"/>
        <v>0</v>
      </c>
      <c r="N145" s="74">
        <f t="shared" si="48"/>
        <v>0</v>
      </c>
      <c r="O145" s="46">
        <f t="shared" si="41"/>
        <v>1494.45</v>
      </c>
    </row>
    <row r="146" spans="1:15" s="29" customFormat="1" ht="21.75" customHeight="1" x14ac:dyDescent="0.25">
      <c r="A146" s="102"/>
      <c r="B146" s="133"/>
      <c r="C146" s="60" t="s">
        <v>34</v>
      </c>
      <c r="D146" s="60"/>
      <c r="E146" s="60"/>
      <c r="F146" s="60"/>
      <c r="G146" s="60"/>
      <c r="H146" s="74">
        <f>H151+H156+H161</f>
        <v>0</v>
      </c>
      <c r="I146" s="74">
        <f t="shared" ref="I146:N146" si="49">I151+I156+I161</f>
        <v>0</v>
      </c>
      <c r="J146" s="74">
        <f t="shared" si="49"/>
        <v>0</v>
      </c>
      <c r="K146" s="74">
        <f t="shared" si="49"/>
        <v>46.220000000000006</v>
      </c>
      <c r="L146" s="74">
        <f t="shared" si="49"/>
        <v>0</v>
      </c>
      <c r="M146" s="74">
        <f t="shared" si="49"/>
        <v>0</v>
      </c>
      <c r="N146" s="74">
        <f t="shared" si="49"/>
        <v>0</v>
      </c>
      <c r="O146" s="46">
        <f t="shared" si="41"/>
        <v>46.220000000000006</v>
      </c>
    </row>
    <row r="147" spans="1:15" s="29" customFormat="1" ht="39.75" customHeight="1" x14ac:dyDescent="0.25">
      <c r="A147" s="102"/>
      <c r="B147" s="133"/>
      <c r="C147" s="60" t="s">
        <v>35</v>
      </c>
      <c r="D147" s="60"/>
      <c r="E147" s="60"/>
      <c r="F147" s="60"/>
      <c r="G147" s="60"/>
      <c r="H147" s="74">
        <f>H152+H157+H162</f>
        <v>0</v>
      </c>
      <c r="I147" s="74">
        <f t="shared" ref="I147:N147" si="50">I152+I157+I162</f>
        <v>0</v>
      </c>
      <c r="J147" s="74">
        <f t="shared" si="50"/>
        <v>0</v>
      </c>
      <c r="K147" s="74">
        <f t="shared" si="50"/>
        <v>0</v>
      </c>
      <c r="L147" s="74">
        <f t="shared" si="50"/>
        <v>0</v>
      </c>
      <c r="M147" s="74">
        <f t="shared" si="50"/>
        <v>0</v>
      </c>
      <c r="N147" s="74">
        <f t="shared" si="50"/>
        <v>0</v>
      </c>
      <c r="O147" s="46">
        <f t="shared" si="41"/>
        <v>0</v>
      </c>
    </row>
    <row r="148" spans="1:15" s="47" customFormat="1" ht="22.5" x14ac:dyDescent="0.2">
      <c r="A148" s="114" t="s">
        <v>105</v>
      </c>
      <c r="B148" s="115" t="s">
        <v>107</v>
      </c>
      <c r="C148" s="45" t="s">
        <v>32</v>
      </c>
      <c r="D148" s="60">
        <v>956</v>
      </c>
      <c r="E148" s="79" t="s">
        <v>24</v>
      </c>
      <c r="F148" s="60" t="s">
        <v>113</v>
      </c>
      <c r="G148" s="60">
        <v>0</v>
      </c>
      <c r="H148" s="74">
        <f>H149+H150+H151+H152</f>
        <v>0</v>
      </c>
      <c r="I148" s="74">
        <f t="shared" ref="I148:N148" si="51">I149+I150+I151+I152</f>
        <v>0</v>
      </c>
      <c r="J148" s="74">
        <f t="shared" si="51"/>
        <v>0</v>
      </c>
      <c r="K148" s="74">
        <f t="shared" si="51"/>
        <v>3940.7950000000001</v>
      </c>
      <c r="L148" s="74">
        <f t="shared" si="51"/>
        <v>0</v>
      </c>
      <c r="M148" s="74">
        <v>0</v>
      </c>
      <c r="N148" s="74">
        <f t="shared" si="51"/>
        <v>0</v>
      </c>
      <c r="O148" s="46">
        <f t="shared" si="41"/>
        <v>3940.7950000000001</v>
      </c>
    </row>
    <row r="149" spans="1:15" s="47" customFormat="1" ht="33" customHeight="1" x14ac:dyDescent="0.2">
      <c r="A149" s="102"/>
      <c r="B149" s="133"/>
      <c r="C149" s="60" t="s">
        <v>39</v>
      </c>
      <c r="D149" s="60"/>
      <c r="E149" s="60"/>
      <c r="F149" s="60"/>
      <c r="G149" s="60"/>
      <c r="H149" s="74">
        <v>0</v>
      </c>
      <c r="I149" s="74">
        <v>0</v>
      </c>
      <c r="J149" s="74">
        <v>0</v>
      </c>
      <c r="K149" s="74">
        <v>3640.44</v>
      </c>
      <c r="L149" s="74">
        <v>0</v>
      </c>
      <c r="M149" s="74">
        <v>0</v>
      </c>
      <c r="N149" s="74">
        <v>0</v>
      </c>
      <c r="O149" s="46">
        <f t="shared" si="41"/>
        <v>3640.44</v>
      </c>
    </row>
    <row r="150" spans="1:15" s="47" customFormat="1" ht="20.25" customHeight="1" x14ac:dyDescent="0.2">
      <c r="A150" s="102"/>
      <c r="B150" s="133"/>
      <c r="C150" s="60" t="s">
        <v>33</v>
      </c>
      <c r="D150" s="60"/>
      <c r="E150" s="60"/>
      <c r="F150" s="60"/>
      <c r="G150" s="60"/>
      <c r="H150" s="74">
        <v>0</v>
      </c>
      <c r="I150" s="74">
        <v>0</v>
      </c>
      <c r="J150" s="74">
        <v>0</v>
      </c>
      <c r="K150" s="74">
        <v>291.34500000000003</v>
      </c>
      <c r="L150" s="74">
        <v>0</v>
      </c>
      <c r="M150" s="74">
        <v>0</v>
      </c>
      <c r="N150" s="74">
        <v>0</v>
      </c>
      <c r="O150" s="46">
        <f t="shared" si="41"/>
        <v>291.34500000000003</v>
      </c>
    </row>
    <row r="151" spans="1:15" s="47" customFormat="1" ht="30" customHeight="1" x14ac:dyDescent="0.2">
      <c r="A151" s="102"/>
      <c r="B151" s="133"/>
      <c r="C151" s="60" t="s">
        <v>34</v>
      </c>
      <c r="D151" s="60"/>
      <c r="E151" s="60"/>
      <c r="F151" s="60"/>
      <c r="G151" s="60"/>
      <c r="H151" s="74">
        <f>'прил 4 '!H43</f>
        <v>0</v>
      </c>
      <c r="I151" s="74">
        <f>'прил 4 '!I43</f>
        <v>0</v>
      </c>
      <c r="J151" s="74">
        <f>'прил 4 '!J43</f>
        <v>0</v>
      </c>
      <c r="K151" s="74">
        <f>'прил 4 '!K43</f>
        <v>9.01</v>
      </c>
      <c r="L151" s="74">
        <f>'прил 4 '!L43</f>
        <v>0</v>
      </c>
      <c r="M151" s="74">
        <f>'прил 4 '!M43</f>
        <v>0</v>
      </c>
      <c r="N151" s="74">
        <f>'прил 4 '!N43</f>
        <v>0</v>
      </c>
      <c r="O151" s="46">
        <f t="shared" si="41"/>
        <v>9.01</v>
      </c>
    </row>
    <row r="152" spans="1:15" s="47" customFormat="1" ht="45" customHeight="1" x14ac:dyDescent="0.2">
      <c r="A152" s="102"/>
      <c r="B152" s="133"/>
      <c r="C152" s="60" t="s">
        <v>35</v>
      </c>
      <c r="D152" s="60"/>
      <c r="E152" s="60"/>
      <c r="F152" s="60"/>
      <c r="G152" s="60"/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46">
        <f t="shared" si="41"/>
        <v>0</v>
      </c>
    </row>
    <row r="153" spans="1:15" s="47" customFormat="1" ht="22.5" x14ac:dyDescent="0.2">
      <c r="A153" s="114" t="s">
        <v>106</v>
      </c>
      <c r="B153" s="115" t="s">
        <v>108</v>
      </c>
      <c r="C153" s="45" t="s">
        <v>32</v>
      </c>
      <c r="D153" s="60">
        <v>956</v>
      </c>
      <c r="E153" s="79" t="s">
        <v>24</v>
      </c>
      <c r="F153" s="60" t="s">
        <v>113</v>
      </c>
      <c r="G153" s="60">
        <v>610</v>
      </c>
      <c r="H153" s="74">
        <f>H154+H155+H156+H157</f>
        <v>0</v>
      </c>
      <c r="I153" s="74">
        <f t="shared" ref="I153:N153" si="52">I154+I155+I156+I157</f>
        <v>0</v>
      </c>
      <c r="J153" s="74">
        <f t="shared" si="52"/>
        <v>0</v>
      </c>
      <c r="K153" s="74">
        <f t="shared" si="52"/>
        <v>2554.9280000000003</v>
      </c>
      <c r="L153" s="74">
        <f t="shared" si="52"/>
        <v>0</v>
      </c>
      <c r="M153" s="74">
        <f t="shared" si="52"/>
        <v>0</v>
      </c>
      <c r="N153" s="74">
        <f t="shared" si="52"/>
        <v>0</v>
      </c>
      <c r="O153" s="46">
        <f t="shared" ref="O153:O162" si="53">SUM(H153:N153)</f>
        <v>2554.9280000000003</v>
      </c>
    </row>
    <row r="154" spans="1:15" s="47" customFormat="1" ht="31.5" customHeight="1" x14ac:dyDescent="0.2">
      <c r="A154" s="102"/>
      <c r="B154" s="133"/>
      <c r="C154" s="60" t="s">
        <v>39</v>
      </c>
      <c r="D154" s="60"/>
      <c r="E154" s="60"/>
      <c r="F154" s="60"/>
      <c r="G154" s="60"/>
      <c r="H154" s="74">
        <v>0</v>
      </c>
      <c r="I154" s="74">
        <v>0</v>
      </c>
      <c r="J154" s="74">
        <v>0</v>
      </c>
      <c r="K154" s="75">
        <v>2135.5720000000001</v>
      </c>
      <c r="L154" s="74">
        <v>0</v>
      </c>
      <c r="M154" s="74">
        <v>0</v>
      </c>
      <c r="N154" s="74">
        <v>0</v>
      </c>
      <c r="O154" s="46">
        <f t="shared" si="53"/>
        <v>2135.5720000000001</v>
      </c>
    </row>
    <row r="155" spans="1:15" s="47" customFormat="1" ht="26.25" customHeight="1" x14ac:dyDescent="0.2">
      <c r="A155" s="102"/>
      <c r="B155" s="133"/>
      <c r="C155" s="60" t="s">
        <v>33</v>
      </c>
      <c r="D155" s="60"/>
      <c r="E155" s="60"/>
      <c r="F155" s="60"/>
      <c r="G155" s="60"/>
      <c r="H155" s="74">
        <v>0</v>
      </c>
      <c r="I155" s="74">
        <v>0</v>
      </c>
      <c r="J155" s="74">
        <v>0</v>
      </c>
      <c r="K155" s="74">
        <v>406.77499999999998</v>
      </c>
      <c r="L155" s="74">
        <v>0</v>
      </c>
      <c r="M155" s="74">
        <v>0</v>
      </c>
      <c r="N155" s="74">
        <v>0</v>
      </c>
      <c r="O155" s="46">
        <f t="shared" si="53"/>
        <v>406.77499999999998</v>
      </c>
    </row>
    <row r="156" spans="1:15" s="47" customFormat="1" ht="24" customHeight="1" x14ac:dyDescent="0.2">
      <c r="A156" s="102"/>
      <c r="B156" s="133"/>
      <c r="C156" s="60" t="s">
        <v>34</v>
      </c>
      <c r="D156" s="60"/>
      <c r="E156" s="60"/>
      <c r="F156" s="60"/>
      <c r="G156" s="60"/>
      <c r="H156" s="74">
        <f>'прил 4 '!H44</f>
        <v>0</v>
      </c>
      <c r="I156" s="74">
        <f>'прил 4 '!I44</f>
        <v>0</v>
      </c>
      <c r="J156" s="74">
        <f>'прил 4 '!J44</f>
        <v>0</v>
      </c>
      <c r="K156" s="74">
        <f>'прил 4 '!K44</f>
        <v>12.581000000000001</v>
      </c>
      <c r="L156" s="74">
        <f>'прил 4 '!L44</f>
        <v>0</v>
      </c>
      <c r="M156" s="74">
        <f>'прил 4 '!M44</f>
        <v>0</v>
      </c>
      <c r="N156" s="74">
        <f>'прил 4 '!N44</f>
        <v>0</v>
      </c>
      <c r="O156" s="46">
        <f t="shared" si="53"/>
        <v>12.581000000000001</v>
      </c>
    </row>
    <row r="157" spans="1:15" s="47" customFormat="1" ht="40.5" customHeight="1" x14ac:dyDescent="0.2">
      <c r="A157" s="102"/>
      <c r="B157" s="133"/>
      <c r="C157" s="60" t="s">
        <v>35</v>
      </c>
      <c r="D157" s="60"/>
      <c r="E157" s="60"/>
      <c r="F157" s="60"/>
      <c r="G157" s="60"/>
      <c r="H157" s="74">
        <f>H162+H167+H172</f>
        <v>0</v>
      </c>
      <c r="I157" s="74">
        <v>0</v>
      </c>
      <c r="J157" s="74">
        <v>0</v>
      </c>
      <c r="K157" s="74">
        <v>0</v>
      </c>
      <c r="L157" s="74">
        <v>0</v>
      </c>
      <c r="M157" s="74">
        <v>0</v>
      </c>
      <c r="N157" s="74">
        <v>0</v>
      </c>
      <c r="O157" s="46">
        <f t="shared" si="53"/>
        <v>0</v>
      </c>
    </row>
    <row r="158" spans="1:15" s="47" customFormat="1" ht="22.5" x14ac:dyDescent="0.2">
      <c r="A158" s="114" t="s">
        <v>109</v>
      </c>
      <c r="B158" s="115" t="s">
        <v>104</v>
      </c>
      <c r="C158" s="45" t="s">
        <v>32</v>
      </c>
      <c r="D158" s="60">
        <v>956</v>
      </c>
      <c r="E158" s="79" t="s">
        <v>0</v>
      </c>
      <c r="F158" s="60" t="s">
        <v>113</v>
      </c>
      <c r="G158" s="60">
        <v>610</v>
      </c>
      <c r="H158" s="74">
        <f>H159+H160+H161+H162</f>
        <v>0</v>
      </c>
      <c r="I158" s="74">
        <f t="shared" ref="I158:N158" si="54">I159+I160+I161+I162</f>
        <v>0</v>
      </c>
      <c r="J158" s="74">
        <f t="shared" si="54"/>
        <v>0</v>
      </c>
      <c r="K158" s="74">
        <f t="shared" si="54"/>
        <v>5001.7020000000002</v>
      </c>
      <c r="L158" s="74">
        <f t="shared" si="54"/>
        <v>0</v>
      </c>
      <c r="M158" s="74">
        <v>0</v>
      </c>
      <c r="N158" s="74">
        <f t="shared" si="54"/>
        <v>0</v>
      </c>
      <c r="O158" s="46">
        <f t="shared" si="53"/>
        <v>5001.7020000000002</v>
      </c>
    </row>
    <row r="159" spans="1:15" s="47" customFormat="1" ht="24.75" customHeight="1" x14ac:dyDescent="0.2">
      <c r="A159" s="102"/>
      <c r="B159" s="133"/>
      <c r="C159" s="60" t="s">
        <v>39</v>
      </c>
      <c r="D159" s="60"/>
      <c r="E159" s="60"/>
      <c r="F159" s="60"/>
      <c r="G159" s="60"/>
      <c r="H159" s="74">
        <v>0</v>
      </c>
      <c r="I159" s="74">
        <v>0</v>
      </c>
      <c r="J159" s="74">
        <v>0</v>
      </c>
      <c r="K159" s="74">
        <v>4180.7430000000004</v>
      </c>
      <c r="L159" s="74">
        <v>0</v>
      </c>
      <c r="M159" s="74">
        <v>0</v>
      </c>
      <c r="N159" s="74">
        <v>0</v>
      </c>
      <c r="O159" s="46">
        <f t="shared" si="53"/>
        <v>4180.7430000000004</v>
      </c>
    </row>
    <row r="160" spans="1:15" s="47" customFormat="1" ht="24.75" customHeight="1" x14ac:dyDescent="0.2">
      <c r="A160" s="102"/>
      <c r="B160" s="133"/>
      <c r="C160" s="60" t="s">
        <v>33</v>
      </c>
      <c r="D160" s="60"/>
      <c r="E160" s="60"/>
      <c r="F160" s="60"/>
      <c r="G160" s="60"/>
      <c r="H160" s="74">
        <v>0</v>
      </c>
      <c r="I160" s="74">
        <v>0</v>
      </c>
      <c r="J160" s="74">
        <v>0</v>
      </c>
      <c r="K160" s="74">
        <v>796.33</v>
      </c>
      <c r="L160" s="74">
        <v>0</v>
      </c>
      <c r="M160" s="74">
        <v>0</v>
      </c>
      <c r="N160" s="74">
        <v>0</v>
      </c>
      <c r="O160" s="46">
        <f t="shared" si="53"/>
        <v>796.33</v>
      </c>
    </row>
    <row r="161" spans="1:15" s="47" customFormat="1" ht="22.5" customHeight="1" x14ac:dyDescent="0.2">
      <c r="A161" s="102"/>
      <c r="B161" s="133"/>
      <c r="C161" s="60" t="s">
        <v>34</v>
      </c>
      <c r="D161" s="60"/>
      <c r="E161" s="60"/>
      <c r="F161" s="60"/>
      <c r="G161" s="60"/>
      <c r="H161" s="74">
        <f>'прил 4 '!H45</f>
        <v>0</v>
      </c>
      <c r="I161" s="74">
        <f>'прил 4 '!I45</f>
        <v>0</v>
      </c>
      <c r="J161" s="74">
        <f>'прил 4 '!J45</f>
        <v>0</v>
      </c>
      <c r="K161" s="74">
        <f>'прил 4 '!K45</f>
        <v>24.629000000000005</v>
      </c>
      <c r="L161" s="74">
        <f>'прил 4 '!L45</f>
        <v>0</v>
      </c>
      <c r="M161" s="74">
        <f>'прил 4 '!M45</f>
        <v>0</v>
      </c>
      <c r="N161" s="74">
        <f>'прил 4 '!N45</f>
        <v>0</v>
      </c>
      <c r="O161" s="46">
        <f t="shared" si="53"/>
        <v>24.629000000000005</v>
      </c>
    </row>
    <row r="162" spans="1:15" s="47" customFormat="1" ht="50.25" customHeight="1" x14ac:dyDescent="0.2">
      <c r="A162" s="102"/>
      <c r="B162" s="133"/>
      <c r="C162" s="60" t="s">
        <v>35</v>
      </c>
      <c r="D162" s="60"/>
      <c r="E162" s="60"/>
      <c r="F162" s="60"/>
      <c r="G162" s="60"/>
      <c r="H162" s="74">
        <f>H167+H172+H177</f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46">
        <f t="shared" si="53"/>
        <v>0</v>
      </c>
    </row>
  </sheetData>
  <mergeCells count="79">
    <mergeCell ref="B148:B152"/>
    <mergeCell ref="A148:A152"/>
    <mergeCell ref="A158:A162"/>
    <mergeCell ref="B158:B162"/>
    <mergeCell ref="A153:A157"/>
    <mergeCell ref="B153:B157"/>
    <mergeCell ref="A143:A147"/>
    <mergeCell ref="B143:B147"/>
    <mergeCell ref="A138:A142"/>
    <mergeCell ref="B138:B142"/>
    <mergeCell ref="A108:A112"/>
    <mergeCell ref="A128:A132"/>
    <mergeCell ref="B118:B122"/>
    <mergeCell ref="A133:A137"/>
    <mergeCell ref="A118:A122"/>
    <mergeCell ref="B123:B127"/>
    <mergeCell ref="B128:B132"/>
    <mergeCell ref="B133:B137"/>
    <mergeCell ref="A113:A117"/>
    <mergeCell ref="A123:A127"/>
    <mergeCell ref="B113:B117"/>
    <mergeCell ref="B108:B112"/>
    <mergeCell ref="A70:A74"/>
    <mergeCell ref="B70:B74"/>
    <mergeCell ref="A35:A39"/>
    <mergeCell ref="B35:B39"/>
    <mergeCell ref="A55:A59"/>
    <mergeCell ref="A45:A49"/>
    <mergeCell ref="A40:A44"/>
    <mergeCell ref="B40:B44"/>
    <mergeCell ref="B45:B49"/>
    <mergeCell ref="J1:M1"/>
    <mergeCell ref="P1:R1"/>
    <mergeCell ref="P2:R2"/>
    <mergeCell ref="A65:A69"/>
    <mergeCell ref="B66:B69"/>
    <mergeCell ref="A15:A19"/>
    <mergeCell ref="B15:B19"/>
    <mergeCell ref="A20:A24"/>
    <mergeCell ref="A25:A29"/>
    <mergeCell ref="J2:M2"/>
    <mergeCell ref="I3:M3"/>
    <mergeCell ref="I4:M4"/>
    <mergeCell ref="A30:A34"/>
    <mergeCell ref="B21:B24"/>
    <mergeCell ref="B25:B29"/>
    <mergeCell ref="B30:B34"/>
    <mergeCell ref="A103:A107"/>
    <mergeCell ref="B55:B59"/>
    <mergeCell ref="A60:A64"/>
    <mergeCell ref="B60:B64"/>
    <mergeCell ref="A50:A54"/>
    <mergeCell ref="B50:B54"/>
    <mergeCell ref="B103:B107"/>
    <mergeCell ref="A75:A78"/>
    <mergeCell ref="B75:B78"/>
    <mergeCell ref="A98:A102"/>
    <mergeCell ref="B98:B102"/>
    <mergeCell ref="A79:A82"/>
    <mergeCell ref="B79:B82"/>
    <mergeCell ref="A83:A87"/>
    <mergeCell ref="B84:B87"/>
    <mergeCell ref="A88:A92"/>
    <mergeCell ref="A93:A97"/>
    <mergeCell ref="B93:B97"/>
    <mergeCell ref="B88:B92"/>
    <mergeCell ref="P6:R6"/>
    <mergeCell ref="P7:R7"/>
    <mergeCell ref="B11:B13"/>
    <mergeCell ref="C11:C13"/>
    <mergeCell ref="H12:L12"/>
    <mergeCell ref="H11:N11"/>
    <mergeCell ref="D11:G11"/>
    <mergeCell ref="D12:D13"/>
    <mergeCell ref="E12:E13"/>
    <mergeCell ref="F12:F13"/>
    <mergeCell ref="G12:G13"/>
    <mergeCell ref="J6:M8"/>
    <mergeCell ref="A9:N9"/>
  </mergeCells>
  <pageMargins left="0.9055118110236221" right="0.19685039370078741" top="0.78740157480314965" bottom="0.19685039370078741" header="0" footer="0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D17C76B-36F4-4E8F-A062-B124B67146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4 </vt:lpstr>
      <vt:lpstr>Прил 5 </vt:lpstr>
      <vt:lpstr>Лист1</vt:lpstr>
      <vt:lpstr>'прил 4 '!Заголовки_для_печати</vt:lpstr>
      <vt:lpstr>'Прил 5 '!Заголовки_для_печати</vt:lpstr>
      <vt:lpstr>'прил 4 '!Область_печати</vt:lpstr>
      <vt:lpstr>'Прил 5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Бондаренко Елена Александровна</cp:lastModifiedBy>
  <cp:lastPrinted>2024-03-05T04:46:11Z</cp:lastPrinted>
  <dcterms:created xsi:type="dcterms:W3CDTF">2020-09-22T01:51:47Z</dcterms:created>
  <dcterms:modified xsi:type="dcterms:W3CDTF">2024-04-02T00:45:32Z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