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12105" activeTab="2"/>
  </bookViews>
  <sheets>
    <sheet name="Свод мун.зад." sheetId="1" r:id="rId1"/>
    <sheet name="Ресурсн.обеспеч." sheetId="4" r:id="rId2"/>
    <sheet name="Инфор. о рес.об." sheetId="5" r:id="rId3"/>
  </sheets>
  <calcPr calcId="145621"/>
</workbook>
</file>

<file path=xl/calcChain.xml><?xml version="1.0" encoding="utf-8"?>
<calcChain xmlns="http://schemas.openxmlformats.org/spreadsheetml/2006/main">
  <c r="I61" i="4" l="1"/>
  <c r="I45" i="4"/>
  <c r="I34" i="4"/>
  <c r="M31" i="4"/>
  <c r="I24" i="4"/>
  <c r="I21" i="4"/>
  <c r="E193" i="5"/>
  <c r="F96" i="5"/>
  <c r="G96" i="5"/>
  <c r="H96" i="5"/>
  <c r="E97" i="5"/>
  <c r="F97" i="5"/>
  <c r="G97" i="5"/>
  <c r="H97" i="5"/>
  <c r="E98" i="5"/>
  <c r="F98" i="5"/>
  <c r="G98" i="5"/>
  <c r="H98" i="5"/>
  <c r="E99" i="5"/>
  <c r="F99" i="5"/>
  <c r="G99" i="5"/>
  <c r="H99" i="5"/>
  <c r="E100" i="5"/>
  <c r="F100" i="5"/>
  <c r="G100" i="5"/>
  <c r="H100" i="5"/>
  <c r="D96" i="5"/>
  <c r="D97" i="5"/>
  <c r="D98" i="5"/>
  <c r="D99" i="5"/>
  <c r="D100" i="5"/>
  <c r="I102" i="5"/>
  <c r="I97" i="5" s="1"/>
  <c r="I103" i="5"/>
  <c r="I98" i="5" s="1"/>
  <c r="I104" i="5"/>
  <c r="I99" i="5" s="1"/>
  <c r="I105" i="5"/>
  <c r="I100" i="5" s="1"/>
  <c r="E101" i="5"/>
  <c r="I101" i="5" s="1"/>
  <c r="I96" i="5" s="1"/>
  <c r="E96" i="5" l="1"/>
  <c r="E279" i="5"/>
  <c r="E199" i="5"/>
  <c r="E194" i="5" s="1"/>
  <c r="E119" i="5"/>
  <c r="E54" i="5" l="1"/>
  <c r="E39" i="5"/>
  <c r="E207" i="5" l="1"/>
  <c r="F207" i="5"/>
  <c r="G207" i="5"/>
  <c r="H207" i="5"/>
  <c r="E208" i="5"/>
  <c r="F208" i="5"/>
  <c r="G208" i="5"/>
  <c r="H208" i="5"/>
  <c r="E209" i="5"/>
  <c r="F209" i="5"/>
  <c r="G209" i="5"/>
  <c r="H209" i="5"/>
  <c r="E210" i="5"/>
  <c r="F210" i="5"/>
  <c r="G210" i="5"/>
  <c r="H210" i="5"/>
  <c r="I260" i="5"/>
  <c r="I259" i="5"/>
  <c r="I258" i="5"/>
  <c r="I257" i="5"/>
  <c r="E256" i="5"/>
  <c r="I256" i="5" s="1"/>
  <c r="I265" i="5"/>
  <c r="I264" i="5"/>
  <c r="I263" i="5"/>
  <c r="I262" i="5"/>
  <c r="E261" i="5"/>
  <c r="I261" i="5" s="1"/>
  <c r="E177" i="5" l="1"/>
  <c r="F177" i="5"/>
  <c r="G177" i="5"/>
  <c r="H177" i="5"/>
  <c r="E178" i="5"/>
  <c r="F178" i="5"/>
  <c r="G178" i="5"/>
  <c r="H178" i="5"/>
  <c r="F179" i="5"/>
  <c r="E180" i="5"/>
  <c r="F180" i="5"/>
  <c r="G180" i="5"/>
  <c r="H180" i="5"/>
  <c r="D177" i="5"/>
  <c r="D178" i="5"/>
  <c r="D179" i="5"/>
  <c r="D180" i="5"/>
  <c r="I198" i="5"/>
  <c r="I199" i="5"/>
  <c r="I200" i="5"/>
  <c r="I197" i="5"/>
  <c r="E196" i="5"/>
  <c r="F196" i="5"/>
  <c r="G196" i="5"/>
  <c r="H196" i="5"/>
  <c r="D196" i="5"/>
  <c r="I195" i="5"/>
  <c r="I194" i="5"/>
  <c r="I193" i="5"/>
  <c r="E191" i="5"/>
  <c r="F191" i="5"/>
  <c r="G191" i="5"/>
  <c r="H191" i="5"/>
  <c r="D191" i="5"/>
  <c r="I179" i="5" l="1"/>
  <c r="H176" i="5"/>
  <c r="I191" i="5"/>
  <c r="I178" i="5"/>
  <c r="G176" i="5"/>
  <c r="D176" i="5"/>
  <c r="F176" i="5"/>
  <c r="I180" i="5"/>
  <c r="E176" i="5"/>
  <c r="I196" i="5"/>
  <c r="I177" i="5"/>
  <c r="I176" i="5" l="1"/>
  <c r="H61" i="4"/>
  <c r="I17" i="1" l="1"/>
  <c r="J17" i="1"/>
  <c r="K17" i="1"/>
  <c r="I18" i="1"/>
  <c r="J18" i="1"/>
  <c r="K18" i="1"/>
  <c r="J47" i="4"/>
  <c r="K47" i="4"/>
  <c r="L47" i="4"/>
  <c r="I47" i="4"/>
  <c r="M53" i="4"/>
  <c r="F116" i="5"/>
  <c r="G116" i="5"/>
  <c r="H116" i="5"/>
  <c r="E116" i="5"/>
  <c r="I127" i="5" l="1"/>
  <c r="I128" i="5"/>
  <c r="I129" i="5"/>
  <c r="I130" i="5"/>
  <c r="E113" i="5"/>
  <c r="F113" i="5"/>
  <c r="G113" i="5"/>
  <c r="H113" i="5"/>
  <c r="D113" i="5"/>
  <c r="E308" i="5"/>
  <c r="F308" i="5"/>
  <c r="G308" i="5"/>
  <c r="H308" i="5"/>
  <c r="I135" i="5"/>
  <c r="I134" i="5"/>
  <c r="I133" i="5"/>
  <c r="I132" i="5"/>
  <c r="D131" i="5"/>
  <c r="F131" i="5" l="1"/>
  <c r="G131" i="5"/>
  <c r="H131" i="5"/>
  <c r="E131" i="5"/>
  <c r="I131" i="5" l="1"/>
  <c r="D112" i="5"/>
  <c r="D119" i="5"/>
  <c r="D115" i="5"/>
  <c r="H126" i="5"/>
  <c r="G126" i="5"/>
  <c r="F126" i="5"/>
  <c r="E126" i="5"/>
  <c r="D126" i="5"/>
  <c r="I126" i="5" l="1"/>
  <c r="D279" i="5"/>
  <c r="H67" i="4"/>
  <c r="D233" i="5" l="1"/>
  <c r="H34" i="4" l="1"/>
  <c r="H80" i="4" l="1"/>
  <c r="H70" i="4"/>
  <c r="H38" i="4"/>
  <c r="H24" i="4"/>
  <c r="H23" i="4"/>
  <c r="D284" i="5"/>
  <c r="D294" i="5"/>
  <c r="D149" i="5"/>
  <c r="D54" i="5"/>
  <c r="H76" i="4" l="1"/>
  <c r="H64" i="4"/>
  <c r="H22" i="4" l="1"/>
  <c r="D44" i="5" l="1"/>
  <c r="D239" i="5"/>
  <c r="D274" i="5"/>
  <c r="H75" i="4" l="1"/>
  <c r="I233" i="5" l="1"/>
  <c r="I234" i="5"/>
  <c r="I235" i="5"/>
  <c r="I232" i="5"/>
  <c r="D207" i="5"/>
  <c r="D208" i="5"/>
  <c r="D210" i="5"/>
  <c r="H231" i="5"/>
  <c r="G231" i="5"/>
  <c r="F231" i="5"/>
  <c r="E231" i="5"/>
  <c r="D231" i="5"/>
  <c r="D214" i="5"/>
  <c r="D209" i="5" s="1"/>
  <c r="D204" i="5" s="1"/>
  <c r="H48" i="4"/>
  <c r="H47" i="4" s="1"/>
  <c r="M52" i="4"/>
  <c r="I231" i="5" l="1"/>
  <c r="D164" i="5"/>
  <c r="D139" i="5" s="1"/>
  <c r="H41" i="4"/>
  <c r="I60" i="4" l="1"/>
  <c r="J60" i="4"/>
  <c r="L61" i="4" l="1"/>
  <c r="F121" i="5" l="1"/>
  <c r="F111" i="5" s="1"/>
  <c r="I244" i="5" l="1"/>
  <c r="E45" i="5" l="1"/>
  <c r="F45" i="5"/>
  <c r="G45" i="5"/>
  <c r="H45" i="5"/>
  <c r="E44" i="5"/>
  <c r="F44" i="5"/>
  <c r="G44" i="5"/>
  <c r="H44" i="5"/>
  <c r="E43" i="5"/>
  <c r="F43" i="5"/>
  <c r="G43" i="5"/>
  <c r="H43" i="5"/>
  <c r="E42" i="5"/>
  <c r="F42" i="5"/>
  <c r="G42" i="5"/>
  <c r="H42" i="5"/>
  <c r="D43" i="5"/>
  <c r="D45" i="5"/>
  <c r="D42" i="5"/>
  <c r="I22" i="4"/>
  <c r="J22" i="4"/>
  <c r="K22" i="4"/>
  <c r="L22" i="4"/>
  <c r="I20" i="1" l="1"/>
  <c r="J20" i="1"/>
  <c r="K20" i="1"/>
  <c r="L20" i="1"/>
  <c r="H20" i="1"/>
  <c r="I19" i="1"/>
  <c r="J19" i="1"/>
  <c r="K19" i="1"/>
  <c r="L19" i="1"/>
  <c r="H19" i="1"/>
  <c r="L18" i="1"/>
  <c r="H18" i="1"/>
  <c r="L17" i="1"/>
  <c r="H17" i="1"/>
  <c r="I315" i="5" l="1"/>
  <c r="I310" i="5" s="1"/>
  <c r="I314" i="5"/>
  <c r="I309" i="5" s="1"/>
  <c r="I313" i="5"/>
  <c r="I308" i="5" s="1"/>
  <c r="I312" i="5"/>
  <c r="I307" i="5" s="1"/>
  <c r="I215" i="5"/>
  <c r="I214" i="5"/>
  <c r="I213" i="5"/>
  <c r="I212" i="5"/>
  <c r="I170" i="5"/>
  <c r="I169" i="5"/>
  <c r="I168" i="5"/>
  <c r="I167" i="5"/>
  <c r="I165" i="5"/>
  <c r="I164" i="5"/>
  <c r="I163" i="5"/>
  <c r="I162" i="5"/>
  <c r="I160" i="5"/>
  <c r="I159" i="5"/>
  <c r="I158" i="5"/>
  <c r="I157" i="5"/>
  <c r="I155" i="5"/>
  <c r="I154" i="5"/>
  <c r="I153" i="5"/>
  <c r="I152" i="5"/>
  <c r="I150" i="5"/>
  <c r="I149" i="5"/>
  <c r="I147" i="5"/>
  <c r="I145" i="5"/>
  <c r="I144" i="5"/>
  <c r="I143" i="5"/>
  <c r="I142" i="5"/>
  <c r="I125" i="5"/>
  <c r="I124" i="5"/>
  <c r="I123" i="5"/>
  <c r="I122" i="5"/>
  <c r="E310" i="5"/>
  <c r="F310" i="5"/>
  <c r="G310" i="5"/>
  <c r="H310" i="5"/>
  <c r="E309" i="5"/>
  <c r="F309" i="5"/>
  <c r="G309" i="5"/>
  <c r="H309" i="5"/>
  <c r="E307" i="5"/>
  <c r="F307" i="5"/>
  <c r="G307" i="5"/>
  <c r="H307" i="5"/>
  <c r="D307" i="5"/>
  <c r="D308" i="5"/>
  <c r="D309" i="5"/>
  <c r="D310" i="5"/>
  <c r="E300" i="5"/>
  <c r="F300" i="5"/>
  <c r="G300" i="5"/>
  <c r="H300" i="5"/>
  <c r="E299" i="5"/>
  <c r="F299" i="5"/>
  <c r="G299" i="5"/>
  <c r="H299" i="5"/>
  <c r="E298" i="5"/>
  <c r="F298" i="5"/>
  <c r="G298" i="5"/>
  <c r="H298" i="5"/>
  <c r="E297" i="5"/>
  <c r="F297" i="5"/>
  <c r="G297" i="5"/>
  <c r="H297" i="5"/>
  <c r="D297" i="5"/>
  <c r="D298" i="5"/>
  <c r="D299" i="5"/>
  <c r="D300" i="5"/>
  <c r="E275" i="5"/>
  <c r="F275" i="5"/>
  <c r="G275" i="5"/>
  <c r="H275" i="5"/>
  <c r="H270" i="5" s="1"/>
  <c r="G274" i="5"/>
  <c r="H274" i="5"/>
  <c r="E273" i="5"/>
  <c r="F273" i="5"/>
  <c r="G273" i="5"/>
  <c r="H273" i="5"/>
  <c r="E272" i="5"/>
  <c r="F272" i="5"/>
  <c r="G272" i="5"/>
  <c r="H272" i="5"/>
  <c r="D272" i="5"/>
  <c r="D273" i="5"/>
  <c r="D275" i="5"/>
  <c r="E240" i="5"/>
  <c r="E205" i="5" s="1"/>
  <c r="F240" i="5"/>
  <c r="F205" i="5" s="1"/>
  <c r="G240" i="5"/>
  <c r="G205" i="5" s="1"/>
  <c r="H240" i="5"/>
  <c r="H205" i="5" s="1"/>
  <c r="E239" i="5"/>
  <c r="E204" i="5" s="1"/>
  <c r="F239" i="5"/>
  <c r="F204" i="5" s="1"/>
  <c r="G239" i="5"/>
  <c r="G204" i="5" s="1"/>
  <c r="H239" i="5"/>
  <c r="H204" i="5" s="1"/>
  <c r="E238" i="5"/>
  <c r="E203" i="5" s="1"/>
  <c r="F238" i="5"/>
  <c r="F203" i="5" s="1"/>
  <c r="G238" i="5"/>
  <c r="G203" i="5" s="1"/>
  <c r="H238" i="5"/>
  <c r="H203" i="5" s="1"/>
  <c r="E237" i="5"/>
  <c r="E202" i="5" s="1"/>
  <c r="F237" i="5"/>
  <c r="F202" i="5" s="1"/>
  <c r="G237" i="5"/>
  <c r="G202" i="5" s="1"/>
  <c r="H237" i="5"/>
  <c r="H202" i="5" s="1"/>
  <c r="D237" i="5"/>
  <c r="D202" i="5" s="1"/>
  <c r="D238" i="5"/>
  <c r="D203" i="5" s="1"/>
  <c r="D240" i="5"/>
  <c r="D205" i="5" s="1"/>
  <c r="E140" i="5"/>
  <c r="F140" i="5"/>
  <c r="G140" i="5"/>
  <c r="H140" i="5"/>
  <c r="E139" i="5"/>
  <c r="F139" i="5"/>
  <c r="G139" i="5"/>
  <c r="H139" i="5"/>
  <c r="G138" i="5"/>
  <c r="G108" i="5" s="1"/>
  <c r="H138" i="5"/>
  <c r="H108" i="5" s="1"/>
  <c r="E137" i="5"/>
  <c r="F137" i="5"/>
  <c r="G137" i="5"/>
  <c r="H137" i="5"/>
  <c r="D137" i="5"/>
  <c r="D107" i="5" s="1"/>
  <c r="D140" i="5"/>
  <c r="D110" i="5" s="1"/>
  <c r="E115" i="5"/>
  <c r="F115" i="5"/>
  <c r="F110" i="5" s="1"/>
  <c r="G115" i="5"/>
  <c r="G110" i="5" s="1"/>
  <c r="H115" i="5"/>
  <c r="H110" i="5" s="1"/>
  <c r="E112" i="5"/>
  <c r="F112" i="5"/>
  <c r="G112" i="5"/>
  <c r="H112" i="5"/>
  <c r="H311" i="5"/>
  <c r="H306" i="5" s="1"/>
  <c r="G311" i="5"/>
  <c r="G306" i="5" s="1"/>
  <c r="F311" i="5"/>
  <c r="F306" i="5" s="1"/>
  <c r="E311" i="5"/>
  <c r="E306" i="5" s="1"/>
  <c r="D311" i="5"/>
  <c r="D306" i="5" s="1"/>
  <c r="H301" i="5"/>
  <c r="H296" i="5" s="1"/>
  <c r="G301" i="5"/>
  <c r="G296" i="5" s="1"/>
  <c r="F301" i="5"/>
  <c r="F296" i="5" s="1"/>
  <c r="E301" i="5"/>
  <c r="E296" i="5" s="1"/>
  <c r="D301" i="5"/>
  <c r="D296" i="5" s="1"/>
  <c r="H291" i="5"/>
  <c r="G291" i="5"/>
  <c r="H286" i="5"/>
  <c r="G286" i="5"/>
  <c r="F286" i="5"/>
  <c r="E286" i="5"/>
  <c r="D286" i="5"/>
  <c r="H281" i="5"/>
  <c r="G281" i="5"/>
  <c r="H276" i="5"/>
  <c r="G276" i="5"/>
  <c r="H251" i="5"/>
  <c r="G251" i="5"/>
  <c r="F251" i="5"/>
  <c r="E251" i="5"/>
  <c r="D251" i="5"/>
  <c r="H246" i="5"/>
  <c r="G246" i="5"/>
  <c r="F246" i="5"/>
  <c r="E246" i="5"/>
  <c r="D246" i="5"/>
  <c r="H241" i="5"/>
  <c r="G241" i="5"/>
  <c r="F241" i="5"/>
  <c r="E241" i="5"/>
  <c r="D241" i="5"/>
  <c r="H226" i="5"/>
  <c r="G226" i="5"/>
  <c r="F226" i="5"/>
  <c r="E226" i="5"/>
  <c r="D226" i="5"/>
  <c r="H221" i="5"/>
  <c r="G221" i="5"/>
  <c r="F221" i="5"/>
  <c r="D221" i="5"/>
  <c r="H216" i="5"/>
  <c r="G216" i="5"/>
  <c r="H211" i="5"/>
  <c r="G211" i="5"/>
  <c r="G206" i="5" s="1"/>
  <c r="F211" i="5"/>
  <c r="E211" i="5"/>
  <c r="D211" i="5"/>
  <c r="H186" i="5"/>
  <c r="G186" i="5"/>
  <c r="F186" i="5"/>
  <c r="E186" i="5"/>
  <c r="D186" i="5"/>
  <c r="H181" i="5"/>
  <c r="G181" i="5"/>
  <c r="F181" i="5"/>
  <c r="H171" i="5"/>
  <c r="G171" i="5"/>
  <c r="F171" i="5"/>
  <c r="E171" i="5"/>
  <c r="H166" i="5"/>
  <c r="G166" i="5"/>
  <c r="F166" i="5"/>
  <c r="E166" i="5"/>
  <c r="D166" i="5"/>
  <c r="H161" i="5"/>
  <c r="G161" i="5"/>
  <c r="F161" i="5"/>
  <c r="E161" i="5"/>
  <c r="D161" i="5"/>
  <c r="H156" i="5"/>
  <c r="G156" i="5"/>
  <c r="F156" i="5"/>
  <c r="E156" i="5"/>
  <c r="D156" i="5"/>
  <c r="H151" i="5"/>
  <c r="G151" i="5"/>
  <c r="F151" i="5"/>
  <c r="E151" i="5"/>
  <c r="D151" i="5"/>
  <c r="H146" i="5"/>
  <c r="G146" i="5"/>
  <c r="H141" i="5"/>
  <c r="G141" i="5"/>
  <c r="F141" i="5"/>
  <c r="E141" i="5"/>
  <c r="D141" i="5"/>
  <c r="H121" i="5"/>
  <c r="H111" i="5" s="1"/>
  <c r="G121" i="5"/>
  <c r="G111" i="5" s="1"/>
  <c r="E121" i="5"/>
  <c r="E111" i="5" s="1"/>
  <c r="D121" i="5"/>
  <c r="H206" i="5" l="1"/>
  <c r="E110" i="5"/>
  <c r="F107" i="5"/>
  <c r="E107" i="5"/>
  <c r="H107" i="5"/>
  <c r="G107" i="5"/>
  <c r="G267" i="5"/>
  <c r="D269" i="5"/>
  <c r="D270" i="5"/>
  <c r="H268" i="5"/>
  <c r="H269" i="5"/>
  <c r="I161" i="5"/>
  <c r="I151" i="5"/>
  <c r="H136" i="5"/>
  <c r="H106" i="5" s="1"/>
  <c r="D236" i="5"/>
  <c r="H271" i="5"/>
  <c r="H266" i="5" s="1"/>
  <c r="D268" i="5"/>
  <c r="F267" i="5"/>
  <c r="H236" i="5"/>
  <c r="H201" i="5" s="1"/>
  <c r="D267" i="5"/>
  <c r="E267" i="5"/>
  <c r="E268" i="5"/>
  <c r="G268" i="5"/>
  <c r="G136" i="5"/>
  <c r="G106" i="5" s="1"/>
  <c r="F236" i="5"/>
  <c r="H267" i="5"/>
  <c r="G271" i="5"/>
  <c r="G266" i="5" s="1"/>
  <c r="G269" i="5"/>
  <c r="F268" i="5"/>
  <c r="G236" i="5"/>
  <c r="G201" i="5" s="1"/>
  <c r="E236" i="5"/>
  <c r="I211" i="5"/>
  <c r="I156" i="5"/>
  <c r="I166" i="5"/>
  <c r="I311" i="5"/>
  <c r="I306" i="5" s="1"/>
  <c r="I141" i="5"/>
  <c r="I121" i="5"/>
  <c r="E90" i="5"/>
  <c r="F90" i="5"/>
  <c r="G90" i="5"/>
  <c r="H90" i="5"/>
  <c r="E89" i="5"/>
  <c r="F89" i="5"/>
  <c r="G89" i="5"/>
  <c r="H89" i="5"/>
  <c r="E88" i="5"/>
  <c r="F88" i="5"/>
  <c r="G88" i="5"/>
  <c r="H88" i="5"/>
  <c r="E87" i="5"/>
  <c r="F87" i="5"/>
  <c r="G87" i="5"/>
  <c r="H87" i="5"/>
  <c r="D87" i="5"/>
  <c r="D88" i="5"/>
  <c r="D89" i="5"/>
  <c r="D90" i="5"/>
  <c r="I95" i="5"/>
  <c r="I90" i="5" s="1"/>
  <c r="I94" i="5"/>
  <c r="I93" i="5"/>
  <c r="I88" i="5" s="1"/>
  <c r="I92" i="5"/>
  <c r="I87" i="5" s="1"/>
  <c r="H91" i="5"/>
  <c r="H86" i="5" s="1"/>
  <c r="G91" i="5"/>
  <c r="G86" i="5" s="1"/>
  <c r="F91" i="5"/>
  <c r="F86" i="5" s="1"/>
  <c r="E91" i="5"/>
  <c r="E86" i="5" s="1"/>
  <c r="D91" i="5"/>
  <c r="D86" i="5" s="1"/>
  <c r="E35" i="5"/>
  <c r="F35" i="5"/>
  <c r="G35" i="5"/>
  <c r="H35" i="5"/>
  <c r="D35" i="5"/>
  <c r="E34" i="5"/>
  <c r="E29" i="5" s="1"/>
  <c r="F34" i="5"/>
  <c r="F29" i="5" s="1"/>
  <c r="G34" i="5"/>
  <c r="G29" i="5" s="1"/>
  <c r="H34" i="5"/>
  <c r="H29" i="5" s="1"/>
  <c r="D34" i="5"/>
  <c r="D29" i="5" s="1"/>
  <c r="E33" i="5"/>
  <c r="E28" i="5" s="1"/>
  <c r="F33" i="5"/>
  <c r="F28" i="5" s="1"/>
  <c r="G33" i="5"/>
  <c r="G28" i="5" s="1"/>
  <c r="G23" i="5" s="1"/>
  <c r="H33" i="5"/>
  <c r="H28" i="5" s="1"/>
  <c r="H23" i="5" s="1"/>
  <c r="D33" i="5"/>
  <c r="D28" i="5" s="1"/>
  <c r="E32" i="5"/>
  <c r="F32" i="5"/>
  <c r="F27" i="5" s="1"/>
  <c r="G32" i="5"/>
  <c r="H32" i="5"/>
  <c r="H27" i="5" s="1"/>
  <c r="D32" i="5"/>
  <c r="I85" i="5"/>
  <c r="I84" i="5"/>
  <c r="I83" i="5"/>
  <c r="I82" i="5"/>
  <c r="H81" i="5"/>
  <c r="G81" i="5"/>
  <c r="F81" i="5"/>
  <c r="E81" i="5"/>
  <c r="D81" i="5"/>
  <c r="I80" i="5"/>
  <c r="I79" i="5"/>
  <c r="I78" i="5"/>
  <c r="I77" i="5"/>
  <c r="H76" i="5"/>
  <c r="G76" i="5"/>
  <c r="F76" i="5"/>
  <c r="E76" i="5"/>
  <c r="D76" i="5"/>
  <c r="I75" i="5"/>
  <c r="I74" i="5"/>
  <c r="I73" i="5"/>
  <c r="I72" i="5"/>
  <c r="H71" i="5"/>
  <c r="G71" i="5"/>
  <c r="F71" i="5"/>
  <c r="E71" i="5"/>
  <c r="D71" i="5"/>
  <c r="I70" i="5"/>
  <c r="I69" i="5"/>
  <c r="I68" i="5"/>
  <c r="I67" i="5"/>
  <c r="H66" i="5"/>
  <c r="G66" i="5"/>
  <c r="F66" i="5"/>
  <c r="E66" i="5"/>
  <c r="D66" i="5"/>
  <c r="I65" i="5"/>
  <c r="I64" i="5"/>
  <c r="I63" i="5"/>
  <c r="I62" i="5"/>
  <c r="H61" i="5"/>
  <c r="G61" i="5"/>
  <c r="F61" i="5"/>
  <c r="E61" i="5"/>
  <c r="D61" i="5"/>
  <c r="I60" i="5"/>
  <c r="I59" i="5"/>
  <c r="I58" i="5"/>
  <c r="I57" i="5"/>
  <c r="H56" i="5"/>
  <c r="G56" i="5"/>
  <c r="F56" i="5"/>
  <c r="E56" i="5"/>
  <c r="D56" i="5"/>
  <c r="I55" i="5"/>
  <c r="I54" i="5"/>
  <c r="I53" i="5"/>
  <c r="I52" i="5"/>
  <c r="H51" i="5"/>
  <c r="G51" i="5"/>
  <c r="F51" i="5"/>
  <c r="E51" i="5"/>
  <c r="D51" i="5"/>
  <c r="I50" i="5"/>
  <c r="I49" i="5"/>
  <c r="I48" i="5"/>
  <c r="I47" i="5"/>
  <c r="H46" i="5"/>
  <c r="G46" i="5"/>
  <c r="F46" i="5"/>
  <c r="E46" i="5"/>
  <c r="D46" i="5"/>
  <c r="D36" i="5"/>
  <c r="F22" i="5" l="1"/>
  <c r="H22" i="5"/>
  <c r="E30" i="5"/>
  <c r="I45" i="5"/>
  <c r="I42" i="5"/>
  <c r="I43" i="5"/>
  <c r="H41" i="5"/>
  <c r="F41" i="5"/>
  <c r="G41" i="5"/>
  <c r="I44" i="5"/>
  <c r="D41" i="5"/>
  <c r="E41" i="5"/>
  <c r="G27" i="5"/>
  <c r="G22" i="5" s="1"/>
  <c r="D30" i="5"/>
  <c r="D25" i="5" s="1"/>
  <c r="H30" i="5"/>
  <c r="H25" i="5" s="1"/>
  <c r="D27" i="5"/>
  <c r="D22" i="5" s="1"/>
  <c r="E27" i="5"/>
  <c r="E22" i="5" s="1"/>
  <c r="G30" i="5"/>
  <c r="F30" i="5"/>
  <c r="I66" i="5"/>
  <c r="I91" i="5"/>
  <c r="I86" i="5" s="1"/>
  <c r="I71" i="5"/>
  <c r="I76" i="5"/>
  <c r="I89" i="5"/>
  <c r="I46" i="5"/>
  <c r="I51" i="5"/>
  <c r="I61" i="5"/>
  <c r="I81" i="5"/>
  <c r="I56" i="5"/>
  <c r="E36" i="5"/>
  <c r="E31" i="5" s="1"/>
  <c r="E26" i="5" s="1"/>
  <c r="F36" i="5"/>
  <c r="F31" i="5" s="1"/>
  <c r="F26" i="5" s="1"/>
  <c r="G36" i="5"/>
  <c r="G31" i="5" s="1"/>
  <c r="G26" i="5" s="1"/>
  <c r="H36" i="5"/>
  <c r="H31" i="5" s="1"/>
  <c r="H26" i="5" s="1"/>
  <c r="D31" i="5"/>
  <c r="D26" i="5" s="1"/>
  <c r="I305" i="5"/>
  <c r="I300" i="5" s="1"/>
  <c r="I303" i="5"/>
  <c r="I298" i="5" s="1"/>
  <c r="I302" i="5"/>
  <c r="I295" i="5"/>
  <c r="F291" i="5"/>
  <c r="E291" i="5"/>
  <c r="D291" i="5"/>
  <c r="I293" i="5"/>
  <c r="I292" i="5"/>
  <c r="I290" i="5"/>
  <c r="I289" i="5"/>
  <c r="I288" i="5"/>
  <c r="I287" i="5"/>
  <c r="I285" i="5"/>
  <c r="F281" i="5"/>
  <c r="E281" i="5"/>
  <c r="D281" i="5"/>
  <c r="I283" i="5"/>
  <c r="I282" i="5"/>
  <c r="I280" i="5"/>
  <c r="I278" i="5"/>
  <c r="I277" i="5"/>
  <c r="G270" i="5"/>
  <c r="F270" i="5"/>
  <c r="E270" i="5"/>
  <c r="I255" i="5"/>
  <c r="I254" i="5"/>
  <c r="I253" i="5"/>
  <c r="I252" i="5"/>
  <c r="I250" i="5"/>
  <c r="I249" i="5"/>
  <c r="I248" i="5"/>
  <c r="I247" i="5"/>
  <c r="I245" i="5"/>
  <c r="I243" i="5"/>
  <c r="I242" i="5"/>
  <c r="I230" i="5"/>
  <c r="I229" i="5"/>
  <c r="I228" i="5"/>
  <c r="I227" i="5"/>
  <c r="I225" i="5"/>
  <c r="I224" i="5"/>
  <c r="I223" i="5"/>
  <c r="I222" i="5"/>
  <c r="I220" i="5"/>
  <c r="I210" i="5" s="1"/>
  <c r="I218" i="5"/>
  <c r="I217" i="5"/>
  <c r="I190" i="5"/>
  <c r="I189" i="5"/>
  <c r="I188" i="5"/>
  <c r="I187" i="5"/>
  <c r="I185" i="5"/>
  <c r="I184" i="5"/>
  <c r="I182" i="5"/>
  <c r="I175" i="5"/>
  <c r="I140" i="5" s="1"/>
  <c r="I173" i="5"/>
  <c r="I172" i="5"/>
  <c r="I120" i="5"/>
  <c r="I115" i="5" s="1"/>
  <c r="E114" i="5"/>
  <c r="E109" i="5" s="1"/>
  <c r="I117" i="5"/>
  <c r="I40" i="5"/>
  <c r="I35" i="5" s="1"/>
  <c r="I38" i="5"/>
  <c r="I33" i="5" s="1"/>
  <c r="I28" i="5" s="1"/>
  <c r="I37" i="5"/>
  <c r="I32" i="5" s="1"/>
  <c r="M38" i="4"/>
  <c r="M39" i="4"/>
  <c r="M40" i="4"/>
  <c r="M41" i="4"/>
  <c r="M37" i="4"/>
  <c r="M35" i="4"/>
  <c r="M24" i="4"/>
  <c r="M25" i="4"/>
  <c r="M26" i="4"/>
  <c r="M23" i="4"/>
  <c r="M21" i="4"/>
  <c r="I81" i="4"/>
  <c r="J81" i="4"/>
  <c r="K81" i="4"/>
  <c r="L81" i="4"/>
  <c r="H81" i="4"/>
  <c r="I54" i="4"/>
  <c r="J54" i="4"/>
  <c r="K54" i="4"/>
  <c r="L54" i="4"/>
  <c r="H54" i="4"/>
  <c r="M51" i="4"/>
  <c r="M48" i="4"/>
  <c r="I207" i="5" l="1"/>
  <c r="I208" i="5"/>
  <c r="I110" i="5"/>
  <c r="E25" i="5"/>
  <c r="I27" i="5"/>
  <c r="I238" i="5"/>
  <c r="I240" i="5"/>
  <c r="I205" i="5" s="1"/>
  <c r="I286" i="5"/>
  <c r="I273" i="5"/>
  <c r="I268" i="5" s="1"/>
  <c r="I41" i="5"/>
  <c r="I275" i="5"/>
  <c r="F25" i="5"/>
  <c r="L46" i="4"/>
  <c r="K46" i="4"/>
  <c r="I46" i="4"/>
  <c r="J46" i="4"/>
  <c r="H46" i="4"/>
  <c r="I186" i="5"/>
  <c r="D138" i="5"/>
  <c r="D108" i="5" s="1"/>
  <c r="I148" i="5"/>
  <c r="D146" i="5"/>
  <c r="D181" i="5"/>
  <c r="E146" i="5"/>
  <c r="E136" i="5" s="1"/>
  <c r="E106" i="5" s="1"/>
  <c r="E138" i="5"/>
  <c r="E108" i="5" s="1"/>
  <c r="E23" i="5" s="1"/>
  <c r="I174" i="5"/>
  <c r="I139" i="5" s="1"/>
  <c r="D171" i="5"/>
  <c r="I246" i="5"/>
  <c r="D114" i="5"/>
  <c r="D109" i="5" s="1"/>
  <c r="D116" i="5"/>
  <c r="D111" i="5" s="1"/>
  <c r="H114" i="5"/>
  <c r="H109" i="5" s="1"/>
  <c r="H24" i="5" s="1"/>
  <c r="F146" i="5"/>
  <c r="F136" i="5" s="1"/>
  <c r="F106" i="5" s="1"/>
  <c r="F138" i="5"/>
  <c r="D216" i="5"/>
  <c r="I221" i="5"/>
  <c r="I226" i="5"/>
  <c r="I237" i="5"/>
  <c r="D276" i="5"/>
  <c r="D271" i="5" s="1"/>
  <c r="D266" i="5" s="1"/>
  <c r="I297" i="5"/>
  <c r="G25" i="5"/>
  <c r="I112" i="5"/>
  <c r="F114" i="5"/>
  <c r="F109" i="5" s="1"/>
  <c r="F216" i="5"/>
  <c r="F206" i="5" s="1"/>
  <c r="F201" i="5" s="1"/>
  <c r="F274" i="5"/>
  <c r="F269" i="5" s="1"/>
  <c r="F276" i="5"/>
  <c r="F271" i="5" s="1"/>
  <c r="F266" i="5" s="1"/>
  <c r="G114" i="5"/>
  <c r="G109" i="5" s="1"/>
  <c r="G24" i="5" s="1"/>
  <c r="E181" i="5"/>
  <c r="I251" i="5"/>
  <c r="I30" i="5"/>
  <c r="I137" i="5"/>
  <c r="E216" i="5"/>
  <c r="E206" i="5" s="1"/>
  <c r="E201" i="5" s="1"/>
  <c r="E274" i="5"/>
  <c r="E269" i="5" s="1"/>
  <c r="E24" i="5" s="1"/>
  <c r="E276" i="5"/>
  <c r="E271" i="5" s="1"/>
  <c r="E266" i="5" s="1"/>
  <c r="I272" i="5"/>
  <c r="I183" i="5"/>
  <c r="I39" i="5"/>
  <c r="I119" i="5"/>
  <c r="I114" i="5" s="1"/>
  <c r="I270" i="5"/>
  <c r="I219" i="5"/>
  <c r="I209" i="5" s="1"/>
  <c r="I118" i="5"/>
  <c r="I239" i="5"/>
  <c r="I294" i="5"/>
  <c r="I291" i="5" s="1"/>
  <c r="I304" i="5"/>
  <c r="I299" i="5" s="1"/>
  <c r="I279" i="5"/>
  <c r="I276" i="5" s="1"/>
  <c r="I284" i="5"/>
  <c r="I281" i="5" s="1"/>
  <c r="I44" i="4"/>
  <c r="J44" i="4"/>
  <c r="K44" i="4"/>
  <c r="L44" i="4"/>
  <c r="H44" i="4"/>
  <c r="I36" i="4"/>
  <c r="J36" i="4"/>
  <c r="K36" i="4"/>
  <c r="L36" i="4"/>
  <c r="H36" i="4"/>
  <c r="I33" i="4"/>
  <c r="J33" i="4"/>
  <c r="K33" i="4"/>
  <c r="L33" i="4"/>
  <c r="H33" i="4"/>
  <c r="I20" i="4"/>
  <c r="I19" i="4" s="1"/>
  <c r="J20" i="4"/>
  <c r="J19" i="4" s="1"/>
  <c r="K20" i="4"/>
  <c r="K19" i="4" s="1"/>
  <c r="L20" i="4"/>
  <c r="L19" i="4" s="1"/>
  <c r="M20" i="4"/>
  <c r="H20" i="4"/>
  <c r="H19" i="4" s="1"/>
  <c r="M82" i="4"/>
  <c r="M81" i="4" s="1"/>
  <c r="M80" i="4"/>
  <c r="M79" i="4"/>
  <c r="M78" i="4"/>
  <c r="M77" i="4"/>
  <c r="M76" i="4"/>
  <c r="M75" i="4"/>
  <c r="M74" i="4"/>
  <c r="M73" i="4"/>
  <c r="M72" i="4"/>
  <c r="M71" i="4"/>
  <c r="M70" i="4"/>
  <c r="L69" i="4"/>
  <c r="K69" i="4"/>
  <c r="J69" i="4"/>
  <c r="I69" i="4"/>
  <c r="H69" i="4"/>
  <c r="M66" i="4"/>
  <c r="M65" i="4"/>
  <c r="M64" i="4"/>
  <c r="M63" i="4"/>
  <c r="M62" i="4"/>
  <c r="M61" i="4"/>
  <c r="L60" i="4"/>
  <c r="K60" i="4"/>
  <c r="H60" i="4"/>
  <c r="M57" i="4"/>
  <c r="M56" i="4"/>
  <c r="M55" i="4"/>
  <c r="M50" i="4"/>
  <c r="M49" i="4"/>
  <c r="M47" i="4" s="1"/>
  <c r="M45" i="4"/>
  <c r="M44" i="4" s="1"/>
  <c r="M43" i="4"/>
  <c r="M42" i="4"/>
  <c r="M34" i="4"/>
  <c r="M33" i="4" s="1"/>
  <c r="M30" i="4"/>
  <c r="M29" i="4"/>
  <c r="M28" i="4"/>
  <c r="M27" i="4"/>
  <c r="F24" i="5" l="1"/>
  <c r="I203" i="5"/>
  <c r="E21" i="5"/>
  <c r="I109" i="5"/>
  <c r="I202" i="5"/>
  <c r="I204" i="5"/>
  <c r="I107" i="5"/>
  <c r="F108" i="5"/>
  <c r="F23" i="5" s="1"/>
  <c r="J32" i="4"/>
  <c r="I116" i="5"/>
  <c r="I111" i="5" s="1"/>
  <c r="I113" i="5"/>
  <c r="D24" i="5"/>
  <c r="D206" i="5"/>
  <c r="D201" i="5" s="1"/>
  <c r="K32" i="4"/>
  <c r="I267" i="5"/>
  <c r="I25" i="5"/>
  <c r="M22" i="4"/>
  <c r="M19" i="4" s="1"/>
  <c r="D23" i="5"/>
  <c r="L59" i="4"/>
  <c r="L58" i="4" s="1"/>
  <c r="K59" i="4"/>
  <c r="K58" i="4" s="1"/>
  <c r="J59" i="4"/>
  <c r="J58" i="4" s="1"/>
  <c r="I59" i="4"/>
  <c r="I58" i="4" s="1"/>
  <c r="H59" i="4"/>
  <c r="H58" i="4" s="1"/>
  <c r="I241" i="5"/>
  <c r="I236" i="5" s="1"/>
  <c r="I271" i="5"/>
  <c r="I301" i="5"/>
  <c r="I296" i="5" s="1"/>
  <c r="H21" i="5"/>
  <c r="D136" i="5"/>
  <c r="D106" i="5" s="1"/>
  <c r="G21" i="5"/>
  <c r="I171" i="5"/>
  <c r="I274" i="5"/>
  <c r="I269" i="5" s="1"/>
  <c r="I181" i="5"/>
  <c r="I216" i="5"/>
  <c r="I206" i="5" s="1"/>
  <c r="I138" i="5"/>
  <c r="I146" i="5"/>
  <c r="I36" i="5"/>
  <c r="I31" i="5" s="1"/>
  <c r="I26" i="5" s="1"/>
  <c r="I34" i="5"/>
  <c r="I29" i="5" s="1"/>
  <c r="M36" i="4"/>
  <c r="M32" i="4" s="1"/>
  <c r="L32" i="4"/>
  <c r="H32" i="4"/>
  <c r="I32" i="4"/>
  <c r="M54" i="4"/>
  <c r="M60" i="4"/>
  <c r="M69" i="4"/>
  <c r="I24" i="5" l="1"/>
  <c r="I201" i="5"/>
  <c r="I108" i="5"/>
  <c r="I23" i="5" s="1"/>
  <c r="F21" i="5"/>
  <c r="D21" i="5"/>
  <c r="I136" i="5"/>
  <c r="I106" i="5" s="1"/>
  <c r="I266" i="5"/>
  <c r="I22" i="5"/>
  <c r="H18" i="4"/>
  <c r="K18" i="4"/>
  <c r="M59" i="4"/>
  <c r="M58" i="4" s="1"/>
  <c r="M46" i="4"/>
  <c r="J18" i="4"/>
  <c r="L18" i="4"/>
  <c r="I18" i="4"/>
  <c r="I21" i="5" l="1"/>
  <c r="M18" i="4"/>
  <c r="F21" i="1"/>
  <c r="G21" i="1"/>
  <c r="D21" i="1" l="1"/>
  <c r="E21" i="1"/>
  <c r="C21" i="1"/>
  <c r="J21" i="1"/>
  <c r="I21" i="1" l="1"/>
  <c r="L21" i="1"/>
  <c r="K21" i="1"/>
  <c r="H21" i="1" l="1"/>
</calcChain>
</file>

<file path=xl/sharedStrings.xml><?xml version="1.0" encoding="utf-8"?>
<sst xmlns="http://schemas.openxmlformats.org/spreadsheetml/2006/main" count="691" uniqueCount="227">
  <si>
    <t>№ п/п</t>
  </si>
  <si>
    <t>Наименование муниципальной услуги(работы), показателя объема услуги (работы)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</si>
  <si>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</si>
  <si>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</si>
  <si>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</si>
  <si>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</si>
  <si>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</si>
  <si>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</si>
  <si>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</si>
  <si>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</si>
  <si>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</si>
  <si>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</si>
  <si>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</si>
  <si>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</si>
  <si>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Программно-техническое обслуживание сети Интернет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</si>
  <si>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</si>
  <si>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</si>
  <si>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</si>
  <si>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</si>
  <si>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</si>
  <si>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</si>
  <si>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</si>
  <si>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0709</t>
  </si>
  <si>
    <t>000</t>
  </si>
  <si>
    <t>Источники ресурсного обеспечения</t>
  </si>
  <si>
    <t>всего</t>
  </si>
  <si>
    <t>бюджет Ханкайского муниципального района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</si>
  <si>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</si>
  <si>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</si>
  <si>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2.3.</t>
  </si>
  <si>
    <t>Мероприятия по энергосбережению и повышению энергетической эффективности</t>
  </si>
  <si>
    <t>3.</t>
  </si>
  <si>
    <t>3.1.</t>
  </si>
  <si>
    <t>3.2.</t>
  </si>
  <si>
    <t xml:space="preserve">Оснащение муниципальных общеобразовательных организаций недвижимым  и особо ценным движимым имуществом 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</si>
  <si>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</si>
  <si>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</si>
  <si>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 xml:space="preserve">Мероприятия по энергосбережению и повышению энергетической эффективности 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</si>
  <si>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</si>
  <si>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</si>
  <si>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</si>
  <si>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</si>
  <si>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</si>
  <si>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2.</t>
  </si>
  <si>
    <t>Обеспечение деятельности (оказание услуг, выполнение работ) муниципальных организаий дополнительного образования детей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</si>
  <si>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</si>
  <si>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</si>
  <si>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</si>
  <si>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</si>
  <si>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>Значение показателя объема муниципальной услуги (работы), чел.</t>
  </si>
  <si>
    <t>0700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</si>
  <si>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</si>
  <si>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</si>
  <si>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 xml:space="preserve">Приложение 2 к постановлению Администрации Ханкайского муниципального района от              № </t>
  </si>
  <si>
    <t>0100000000</t>
  </si>
  <si>
    <t>0110000000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</si>
  <si>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</si>
  <si>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</si>
  <si>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</si>
  <si>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</si>
  <si>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0121170030</t>
  </si>
  <si>
    <t>0130000000</t>
  </si>
  <si>
    <t>0131220500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</si>
  <si>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</si>
  <si>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</si>
  <si>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</si>
  <si>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</si>
  <si>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</si>
  <si>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</si>
  <si>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</si>
  <si>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</si>
  <si>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0111170020</t>
  </si>
  <si>
    <t>0121220040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</si>
  <si>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</si>
  <si>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</si>
  <si>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</si>
  <si>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</si>
  <si>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</si>
  <si>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</si>
  <si>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</si>
  <si>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0703</t>
  </si>
  <si>
    <t>Создание в общеобразовательных организациях условий для занятия физической культурой и спортом</t>
  </si>
  <si>
    <t>01212S2040</t>
  </si>
  <si>
    <t>Мероприятия по пожарной безопасности</t>
  </si>
  <si>
    <t>0121220400</t>
  </si>
  <si>
    <t>Обеспечение мер социальной поддержки педагогическим работникам муниципальных образовательных организаций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</si>
  <si>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</si>
  <si>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</si>
  <si>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</si>
  <si>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>Реализация основных общеобразовательных программ  дошкольного образования, численность детей, чел.</t>
  </si>
  <si>
    <t xml:space="preserve">Реализация дополнительных общеобразовательных программ, численность детей      
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</si>
  <si>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</si>
  <si>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01112S2010</t>
  </si>
  <si>
    <t xml:space="preserve"> 01112S2020</t>
  </si>
  <si>
    <t>011112L0270</t>
  </si>
  <si>
    <t>Расходы на приобретение школьных автобусов для муниципальных общеобразовательных организаций</t>
  </si>
  <si>
    <t>Расходы на проведение ремонтных работ общеобразовательных учреждений</t>
  </si>
  <si>
    <t>01212S2340</t>
  </si>
  <si>
    <t>0121270060</t>
  </si>
  <si>
    <t>012E250970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</si>
  <si>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</si>
  <si>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2.2.1</t>
  </si>
  <si>
    <t>2.2.3</t>
  </si>
  <si>
    <t>2.2.4</t>
  </si>
  <si>
    <t>2.2.5</t>
  </si>
  <si>
    <t>2.2.6</t>
  </si>
  <si>
    <t>2.2.7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</si>
  <si>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</si>
  <si>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</si>
  <si>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</si>
  <si>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1.1.1.</t>
  </si>
  <si>
    <t>1.2</t>
  </si>
  <si>
    <t>0111200000</t>
  </si>
  <si>
    <t>1.2.1</t>
  </si>
  <si>
    <t>1.2.2.</t>
  </si>
  <si>
    <t>1.2.3.</t>
  </si>
  <si>
    <t>1.2.5</t>
  </si>
  <si>
    <t>1.2.6</t>
  </si>
  <si>
    <t>1.2.8</t>
  </si>
  <si>
    <t>Основное мероприятие 1.2. "Мероприятия не связанные с воспитательным процессом"</t>
  </si>
  <si>
    <t>Основное мероприятие 2.1. "Обеспечение деятельности организаций, осуществляющих программу общего образования"</t>
  </si>
  <si>
    <t>2.1.1.</t>
  </si>
  <si>
    <t>Основное мероприятие 2.2."Мероприятия не связанные с образовательным процессом"</t>
  </si>
  <si>
    <t>2.2.2.</t>
  </si>
  <si>
    <t>Основное мероприятие 2.3. "Создание условий для получения качественного общего рбразования"</t>
  </si>
  <si>
    <t>0121100000</t>
  </si>
  <si>
    <t>2.1.2.</t>
  </si>
  <si>
    <t>0121200000</t>
  </si>
  <si>
    <t>2.3.1</t>
  </si>
  <si>
    <t>0121400000</t>
  </si>
  <si>
    <t>Основное мероприятие 3.1." Обеспечение деятельности учреждений дополнительного образования"</t>
  </si>
  <si>
    <t>0131100000</t>
  </si>
  <si>
    <t>3.1.1</t>
  </si>
  <si>
    <t>Основное мероприятие 3.2. "Мероприятия не связанные  с образовательным процессом"</t>
  </si>
  <si>
    <t>0191200000</t>
  </si>
  <si>
    <t>3.1.2.</t>
  </si>
  <si>
    <t>3.1.3</t>
  </si>
  <si>
    <t>3.1.4</t>
  </si>
  <si>
    <t>3.2.1</t>
  </si>
  <si>
    <t>3.2.2</t>
  </si>
  <si>
    <t>3.2.3</t>
  </si>
  <si>
    <t>Оценка расходов (тыс.руб.),годы</t>
  </si>
  <si>
    <t>Всего</t>
  </si>
  <si>
    <t xml:space="preserve">федеральный бюджет </t>
  </si>
  <si>
    <t xml:space="preserve">краевой бюджет </t>
  </si>
  <si>
    <t>1.</t>
  </si>
  <si>
    <t>1.1.1</t>
  </si>
  <si>
    <t>1.2.</t>
  </si>
  <si>
    <t>1.2.2</t>
  </si>
  <si>
    <t>1.2.3</t>
  </si>
  <si>
    <t>1.2.4</t>
  </si>
  <si>
    <t>1.2.7</t>
  </si>
  <si>
    <t>1.3</t>
  </si>
  <si>
    <t>1.3.1</t>
  </si>
  <si>
    <t>3.1.1.</t>
  </si>
  <si>
    <t>2.1.2</t>
  </si>
  <si>
    <t>2.2.4.</t>
  </si>
  <si>
    <t>2.3.2</t>
  </si>
  <si>
    <t>Обеспечение бесплатным питанием детей, обучающихся в муниципальных общеобразовательных организациях</t>
  </si>
  <si>
    <t>2.3.3</t>
  </si>
  <si>
    <t xml:space="preserve">Организация и обеспечение оздоровления и отдыха детей </t>
  </si>
  <si>
    <t>3</t>
  </si>
  <si>
    <t>3.1.3.</t>
  </si>
  <si>
    <t>3.1.4.</t>
  </si>
  <si>
    <t>3.2.1.</t>
  </si>
  <si>
    <t>4</t>
  </si>
  <si>
    <t>4.1.1.</t>
  </si>
  <si>
    <t>4.1.2</t>
  </si>
  <si>
    <t>4.1.3.</t>
  </si>
  <si>
    <t>4.1.4</t>
  </si>
  <si>
    <t>4.2.1</t>
  </si>
  <si>
    <t>Основное мероприятие 4.1."Обеспечение деятельности инфраструктуры образовательных организаций"</t>
  </si>
  <si>
    <t>4.1.2.</t>
  </si>
  <si>
    <t>Основное мероприятие  4.2. "Мероприятия для детей и молодежи"</t>
  </si>
  <si>
    <t>4.2.1.</t>
  </si>
  <si>
    <t>4.3.1.</t>
  </si>
  <si>
    <t>Мероприятия по профилактике правонарушений</t>
  </si>
  <si>
    <t xml:space="preserve">Мероприятия государственной программы "Доступная среда" </t>
  </si>
  <si>
    <t>1.2.6.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</si>
  <si>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</si>
  <si>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1.2.8.</t>
  </si>
  <si>
    <t>3.1.5</t>
  </si>
  <si>
    <t>013P5S2190</t>
  </si>
  <si>
    <t>Развитие спортивной инфраструктуры, находящейся в муниципальной собственности</t>
  </si>
  <si>
    <t>3.1.5.</t>
  </si>
  <si>
    <t>0131170040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</si>
  <si>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</si>
  <si>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2.1.3</t>
  </si>
  <si>
    <t>2.1.4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</si>
  <si>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</si>
  <si>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Муниципальная программа "Развитие образования в Ханкайском муниципальном округе" на 2020-2024 годы</t>
  </si>
  <si>
    <t>Подпрограмма №1"Развитие дошкольного образования в Ханкайском муниципальном округе» на 2020-2024  годы</t>
  </si>
  <si>
    <t>Подпрограмма «Развитие системы общего образования в Ханкайском муниципальном округе» на 2020-2024 годы</t>
  </si>
  <si>
    <t>Подпрограмма «Развитие системы дополнительного образования в Ханкайском муниципальном округе» на 2020-2024 годы</t>
  </si>
  <si>
    <t>Мероприятия, направленные на оснащение объектов спортивной инфраструктуры спортивно-технологическим оборудованием</t>
  </si>
  <si>
    <t>Приложение № 4  к муниципальной программе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</si>
  <si>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округе» на 2020-2024  годы</t>
  </si>
  <si>
    <t>ИНФОРМАЦИЯ О  РЕСУРСНОМ ОБЕСПЕЧЕНИИ РЕАЛИЗАЦИИ МУНИЦИПАЛЬНОЙ ПРОГРАММЫ   "РАЗВИТИЕ ОБРАЗОВАНИЯ В ХАНКАЙСКОМ МУНИЦИПАЛЬНОМ ОКРУГЕ" НА 2020-2024 ГОДЫ ЗА СЧЕТ СРЕДСТВ БЮДЖЕТА ХАНКАЙСКОГО МУНИЦИПАЛЬНОГО ОКРУГА, (ТЫС. РУБ.).</t>
  </si>
  <si>
    <t>ИНФОРМАЦИЯ О РЕСУРСНОМ ОБЕСПЕЧЕНИИ МУНИЦИПАЛЬНОЙ ПРОГРАММЫ "РАЗВИТИЕ ОБРАЗОВАНИЯ В ХАНКАЙСКОМ МУНИЦИПАЛЬНОМ ОКРУГЕ" НА 2020-2024 годы  ЗА СЧЕТ СРЕДСТВ БЮДЖЕТА ХАНКАЙСКОГО МУНИЦИПАЛЬНОГО ОКРУГА И ПРОГНОЗНАЯ ОЦЕНКА ПРИВЛЕКАЕМЫХ НА РЕАЛИЗАЦИЮ ЕЕ ЦЕЛЕЙ СРЕДСТВ КРАЕВОГО И ФЕДЕРАЛЬНОГО БЮДЖЕТОВ, ИНЫХ ВНЕБЮДЖЕТНЫХ ИСТОЧНИКОВ</t>
  </si>
  <si>
    <t>Приложение № 5  к муниципальной программе "Развитие образования в Ханкайском муниципальном округе" на 2020-2024 годы</t>
  </si>
  <si>
    <t>013Р5L2280</t>
  </si>
  <si>
    <t>Управление  образования Администрации Ханкайского муниципального округа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</si>
  <si>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ОКРУГЕ" НА 2020-2024 ГОДЫ</t>
  </si>
  <si>
    <t>Расходы бюджета Ханкайского муниципального округа на оказание муниципальной услуги (выполнение работы), тыс.руб.</t>
  </si>
  <si>
    <t>Обеспечение питанием обучающихся общеобразовательных организаций  Ханкайского муниципального округа, численность учащихся</t>
  </si>
  <si>
    <t>0191110031</t>
  </si>
  <si>
    <t>Основное мероприятие  1.3."Меры поддержки семей, имеющих детей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</si>
  <si>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</si>
  <si>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</si>
  <si>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</si>
  <si>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3.1</t>
  </si>
  <si>
    <t>Федеральный проект "Спорт норма жизни"</t>
  </si>
  <si>
    <t>Федеральный проект "Учитель будущего"</t>
  </si>
  <si>
    <t>1.4</t>
  </si>
  <si>
    <t>1.4.1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</si>
  <si>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</si>
  <si>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011P2L2320</t>
  </si>
  <si>
    <t>к постановлению Администрации</t>
  </si>
  <si>
    <t xml:space="preserve"> Ханкайского муниципального района</t>
  </si>
  <si>
    <t>от 27.01.2021 № 69-па</t>
  </si>
  <si>
    <t>Приложение № 3</t>
  </si>
  <si>
    <t>Приложение № 3 к муниципальной программе "Развитие</t>
  </si>
  <si>
    <t>образования в Ханкайском  муниципальном округе" на 2020-2024 годы</t>
  </si>
  <si>
    <t>Приложение № 4</t>
  </si>
  <si>
    <t>Ханкайского муниципального района</t>
  </si>
  <si>
    <t>Приложение № 5</t>
  </si>
  <si>
    <t>от ________________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</si>
</sst>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1" fontId="1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top"/>
    </xf>
    <xf numFmtId="0" fontId="5" fillId="0" borderId="1" xfId="0" applyFont="1" applyFill="1" applyBorder="1"/>
    <xf numFmtId="49" fontId="1" fillId="0" borderId="1" xfId="0" applyNumberFormat="1" applyFont="1" applyFill="1" applyBorder="1"/>
    <xf numFmtId="49" fontId="1" fillId="0" borderId="2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1" fillId="0" borderId="6" xfId="0" applyFont="1" applyFill="1" applyBorder="1"/>
    <xf numFmtId="4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wrapText="1"/>
    </xf>
    <xf numFmtId="0" fontId="6" fillId="0" borderId="6" xfId="0" applyFont="1" applyFill="1" applyBorder="1"/>
    <xf numFmtId="4" fontId="7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zoomScaleNormal="100" workbookViewId="0">
      <selection activeCell="G17" sqref="G17"/>
    </sheetView>
  </sheetViews>
  <sheetFormatPr defaultColWidth="8.85546875" defaultRowHeight="15" x14ac:dyDescent="0.25"/>
  <cols>
    <col min="1" max="1" width="4.42578125" style="3" customWidth="1"/>
    <col min="2" max="2" width="36.5703125" style="3" customWidth="1"/>
    <col min="3" max="3" width="12" style="3" customWidth="1"/>
    <col min="4" max="4" width="11.5703125" style="3" customWidth="1"/>
    <col min="5" max="5" width="11.28515625" style="3" customWidth="1"/>
    <col min="6" max="6" width="11.85546875" style="3" customWidth="1"/>
    <col min="7" max="8" width="12.140625" style="3" customWidth="1"/>
    <col min="9" max="9" width="14.140625" style="3" customWidth="1"/>
    <col min="10" max="10" width="13.42578125" style="3" customWidth="1"/>
    <col min="11" max="11" width="14.7109375" style="3" customWidth="1"/>
    <col min="12" max="12" width="18.140625" style="3" customWidth="1"/>
    <col min="13" max="16384" width="8.85546875" style="3"/>
  </cols>
  <sheetData>
    <row r="1" spans="1:12" ht="21" hidden="1" customHeight="1" x14ac:dyDescent="0.3">
      <c r="D1" s="6"/>
      <c r="E1" s="6"/>
      <c r="F1" s="6"/>
      <c r="G1" s="6"/>
      <c r="H1" s="85"/>
      <c r="I1" s="85"/>
      <c r="J1" s="85"/>
      <c r="K1" s="85"/>
      <c r="L1" s="85"/>
    </row>
    <row r="2" spans="1:12" ht="13.5" customHeight="1" x14ac:dyDescent="0.25">
      <c r="D2" s="6"/>
      <c r="E2" s="6"/>
      <c r="F2" s="6"/>
      <c r="G2" s="6"/>
      <c r="H2" s="84"/>
      <c r="I2" s="94" t="s">
        <v>220</v>
      </c>
      <c r="J2" s="94"/>
      <c r="K2" s="94"/>
      <c r="L2" s="82"/>
    </row>
    <row r="3" spans="1:12" ht="18.75" customHeight="1" x14ac:dyDescent="0.25">
      <c r="D3" s="6"/>
      <c r="E3" s="6"/>
      <c r="F3" s="6"/>
      <c r="G3" s="6"/>
      <c r="H3" s="94" t="s">
        <v>217</v>
      </c>
      <c r="I3" s="94"/>
      <c r="J3" s="94"/>
      <c r="K3" s="94"/>
      <c r="L3" s="82"/>
    </row>
    <row r="4" spans="1:12" ht="15.75" customHeight="1" x14ac:dyDescent="0.25">
      <c r="D4" s="6"/>
      <c r="E4" s="6"/>
      <c r="F4" s="6"/>
      <c r="G4" s="6"/>
      <c r="H4" s="94" t="s">
        <v>218</v>
      </c>
      <c r="I4" s="94"/>
      <c r="J4" s="94"/>
      <c r="K4" s="94"/>
      <c r="L4" s="82"/>
    </row>
    <row r="5" spans="1:12" ht="14.25" customHeight="1" x14ac:dyDescent="0.25">
      <c r="D5" s="6"/>
      <c r="E5" s="6"/>
      <c r="F5" s="6"/>
      <c r="G5" s="6"/>
      <c r="H5" s="94" t="s">
        <v>219</v>
      </c>
      <c r="I5" s="94"/>
      <c r="J5" s="94"/>
      <c r="K5" s="94"/>
      <c r="L5" s="82"/>
    </row>
    <row r="6" spans="1:12" ht="14.25" customHeight="1" x14ac:dyDescent="0.25">
      <c r="D6" s="6"/>
      <c r="E6" s="6"/>
      <c r="F6" s="6"/>
      <c r="G6" s="6"/>
      <c r="H6" s="84"/>
      <c r="I6" s="84"/>
      <c r="J6" s="84"/>
      <c r="K6" s="84"/>
      <c r="L6" s="82"/>
    </row>
    <row r="7" spans="1:12" ht="14.25" customHeight="1" x14ac:dyDescent="0.25">
      <c r="D7" s="6"/>
      <c r="E7" s="6"/>
      <c r="F7" s="6"/>
      <c r="G7" s="94" t="s">
        <v>221</v>
      </c>
      <c r="H7" s="94"/>
      <c r="I7" s="94"/>
      <c r="J7" s="94"/>
      <c r="K7" s="94"/>
      <c r="L7" s="82"/>
    </row>
    <row r="8" spans="1:12" ht="14.25" customHeight="1" x14ac:dyDescent="0.25">
      <c r="D8" s="6"/>
      <c r="E8" s="6"/>
      <c r="F8" s="6"/>
      <c r="G8" s="94" t="s">
        <v>222</v>
      </c>
      <c r="H8" s="94"/>
      <c r="I8" s="94"/>
      <c r="J8" s="94"/>
      <c r="K8" s="94"/>
      <c r="L8" s="82"/>
    </row>
    <row r="9" spans="1:12" ht="14.25" customHeight="1" x14ac:dyDescent="0.25">
      <c r="D9" s="6"/>
      <c r="E9" s="6"/>
      <c r="F9" s="6"/>
      <c r="L9" s="82"/>
    </row>
    <row r="10" spans="1:12" ht="15" customHeight="1" x14ac:dyDescent="0.25">
      <c r="A10" s="90" t="s">
        <v>202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2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5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5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2" customHeight="1" x14ac:dyDescent="0.3">
      <c r="A14" s="4"/>
      <c r="B14" s="4"/>
      <c r="C14" s="4"/>
      <c r="D14" s="4"/>
      <c r="E14" s="4"/>
      <c r="F14" s="4"/>
      <c r="G14" s="4"/>
      <c r="H14" s="4"/>
    </row>
    <row r="15" spans="1:12" ht="51" customHeight="1" x14ac:dyDescent="0.25">
      <c r="A15" s="88" t="s">
        <v>0</v>
      </c>
      <c r="B15" s="86" t="s">
        <v>1</v>
      </c>
      <c r="C15" s="91" t="s">
        <v>49</v>
      </c>
      <c r="D15" s="92"/>
      <c r="E15" s="92"/>
      <c r="F15" s="92"/>
      <c r="G15" s="92"/>
      <c r="H15" s="93" t="s">
        <v>203</v>
      </c>
      <c r="I15" s="93"/>
      <c r="J15" s="93"/>
      <c r="K15" s="93"/>
      <c r="L15" s="93"/>
    </row>
    <row r="16" spans="1:12" ht="42.75" customHeight="1" x14ac:dyDescent="0.25">
      <c r="A16" s="89"/>
      <c r="B16" s="87"/>
      <c r="C16" s="53">
        <v>2020</v>
      </c>
      <c r="D16" s="53">
        <v>2021</v>
      </c>
      <c r="E16" s="53">
        <v>2022</v>
      </c>
      <c r="F16" s="53">
        <v>2023</v>
      </c>
      <c r="G16" s="53">
        <v>2024</v>
      </c>
      <c r="H16" s="53">
        <v>2020</v>
      </c>
      <c r="I16" s="53">
        <v>2021</v>
      </c>
      <c r="J16" s="53">
        <v>2022</v>
      </c>
      <c r="K16" s="53">
        <v>2023</v>
      </c>
      <c r="L16" s="53">
        <v>2024</v>
      </c>
    </row>
    <row r="17" spans="1:12" ht="72" customHeight="1" x14ac:dyDescent="0.25">
      <c r="A17" s="2">
        <v>1</v>
      </c>
      <c r="B17" s="5" t="s">
        <v>89</v>
      </c>
      <c r="C17" s="1">
        <v>744</v>
      </c>
      <c r="D17" s="1">
        <v>725</v>
      </c>
      <c r="E17" s="1">
        <v>725</v>
      </c>
      <c r="F17" s="1">
        <v>725</v>
      </c>
      <c r="G17" s="1">
        <v>860</v>
      </c>
      <c r="H17" s="1">
        <f>Ресурсн.обеспеч.!H21</f>
        <v>42507.56</v>
      </c>
      <c r="I17" s="1">
        <f>Ресурсн.обеспеч.!I21</f>
        <v>40648.899999999994</v>
      </c>
      <c r="J17" s="1">
        <f>Ресурсн.обеспеч.!J21</f>
        <v>29581.200000000001</v>
      </c>
      <c r="K17" s="1">
        <f>Ресурсн.обеспеч.!K21</f>
        <v>30298.37</v>
      </c>
      <c r="L17" s="1">
        <f>Ресурсн.обеспеч.!L21</f>
        <v>48798.6</v>
      </c>
    </row>
    <row r="18" spans="1:12" ht="99" customHeight="1" x14ac:dyDescent="0.25">
      <c r="A18" s="2">
        <v>2</v>
      </c>
      <c r="B18" s="5" t="s">
        <v>88</v>
      </c>
      <c r="C18" s="1">
        <v>2242</v>
      </c>
      <c r="D18" s="1">
        <v>2234</v>
      </c>
      <c r="E18" s="1">
        <v>2234</v>
      </c>
      <c r="F18" s="1">
        <v>2234</v>
      </c>
      <c r="G18" s="1">
        <v>2230</v>
      </c>
      <c r="H18" s="1">
        <f>Ресурсн.обеспеч.!H34</f>
        <v>88065.630000000019</v>
      </c>
      <c r="I18" s="1">
        <f>Ресурсн.обеспеч.!I34</f>
        <v>87917.299999999988</v>
      </c>
      <c r="J18" s="1">
        <f>Ресурсн.обеспеч.!J34</f>
        <v>60979.28</v>
      </c>
      <c r="K18" s="1">
        <f>Ресурсн.обеспеч.!K34</f>
        <v>62457.66</v>
      </c>
      <c r="L18" s="1">
        <f>Ресурсн.обеспеч.!L34</f>
        <v>102370</v>
      </c>
    </row>
    <row r="19" spans="1:12" ht="60" customHeight="1" x14ac:dyDescent="0.25">
      <c r="A19" s="7">
        <v>3</v>
      </c>
      <c r="B19" s="8" t="s">
        <v>90</v>
      </c>
      <c r="C19" s="1">
        <v>924</v>
      </c>
      <c r="D19" s="1">
        <v>834</v>
      </c>
      <c r="E19" s="1">
        <v>834</v>
      </c>
      <c r="F19" s="1">
        <v>834</v>
      </c>
      <c r="G19" s="1">
        <v>897</v>
      </c>
      <c r="H19" s="1">
        <f>Ресурсн.обеспеч.!H49</f>
        <v>21603.200000000001</v>
      </c>
      <c r="I19" s="1">
        <f>Ресурсн.обеспеч.!I49</f>
        <v>22647.4</v>
      </c>
      <c r="J19" s="1">
        <f>Ресурсн.обеспеч.!J49</f>
        <v>18180.810000000001</v>
      </c>
      <c r="K19" s="1">
        <f>Ресурсн.обеспеч.!K49</f>
        <v>18621.59</v>
      </c>
      <c r="L19" s="1">
        <f>Ресурсн.обеспеч.!L49</f>
        <v>23875.8</v>
      </c>
    </row>
    <row r="20" spans="1:12" ht="84.75" customHeight="1" x14ac:dyDescent="0.25">
      <c r="A20" s="7">
        <v>4</v>
      </c>
      <c r="B20" s="5" t="s">
        <v>204</v>
      </c>
      <c r="C20" s="1">
        <v>1240</v>
      </c>
      <c r="D20" s="1">
        <v>1375</v>
      </c>
      <c r="E20" s="1">
        <v>1375</v>
      </c>
      <c r="F20" s="1">
        <v>1375</v>
      </c>
      <c r="G20" s="1">
        <v>1260</v>
      </c>
      <c r="H20" s="1">
        <f>Ресурсн.обеспеч.!H80</f>
        <v>2043.4</v>
      </c>
      <c r="I20" s="1">
        <f>Ресурсн.обеспеч.!I80</f>
        <v>1851.4</v>
      </c>
      <c r="J20" s="1">
        <f>Ресурсн.обеспеч.!J80</f>
        <v>1851.4</v>
      </c>
      <c r="K20" s="1">
        <f>Ресурсн.обеспеч.!K80</f>
        <v>1851.4</v>
      </c>
      <c r="L20" s="1">
        <f>Ресурсн.обеспеч.!L80</f>
        <v>1851.4</v>
      </c>
    </row>
    <row r="21" spans="1:12" ht="40.5" customHeight="1" x14ac:dyDescent="0.25">
      <c r="A21" s="2"/>
      <c r="B21" s="9" t="s">
        <v>2</v>
      </c>
      <c r="C21" s="2">
        <f>SUM(C17:C20)</f>
        <v>5150</v>
      </c>
      <c r="D21" s="2">
        <f t="shared" ref="D21:G21" si="0">SUM(D17:D20)</f>
        <v>5168</v>
      </c>
      <c r="E21" s="2">
        <f t="shared" si="0"/>
        <v>5168</v>
      </c>
      <c r="F21" s="2">
        <f t="shared" si="0"/>
        <v>5168</v>
      </c>
      <c r="G21" s="2">
        <f t="shared" si="0"/>
        <v>5247</v>
      </c>
      <c r="H21" s="2">
        <f t="shared" ref="H21" si="1">SUM(H17:H20)</f>
        <v>154219.79</v>
      </c>
      <c r="I21" s="2">
        <f t="shared" ref="I21" si="2">SUM(I17:I20)</f>
        <v>153064.99999999997</v>
      </c>
      <c r="J21" s="2">
        <f t="shared" ref="J21:L21" si="3">SUM(J17:J20)</f>
        <v>110592.68999999999</v>
      </c>
      <c r="K21" s="2">
        <f t="shared" si="3"/>
        <v>113229.01999999999</v>
      </c>
      <c r="L21" s="2">
        <f t="shared" si="3"/>
        <v>176895.8</v>
      </c>
    </row>
  </sheetData>
  <mergeCells count="12">
    <mergeCell ref="H1:L1"/>
    <mergeCell ref="B15:B16"/>
    <mergeCell ref="A15:A16"/>
    <mergeCell ref="A10:L13"/>
    <mergeCell ref="C15:G15"/>
    <mergeCell ref="H15:L15"/>
    <mergeCell ref="I2:K2"/>
    <mergeCell ref="H3:K3"/>
    <mergeCell ref="H4:K4"/>
    <mergeCell ref="H5:K5"/>
    <mergeCell ref="G7:K7"/>
    <mergeCell ref="G8:K8"/>
  </mergeCells>
  <pageMargins left="0.70866141732283472" right="0.70866141732283472" top="1.1811023622047245" bottom="0.15748031496062992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C1" zoomScaleNormal="100" workbookViewId="0">
      <selection activeCell="G4" sqref="G4"/>
    </sheetView>
  </sheetViews>
  <sheetFormatPr defaultColWidth="9.140625" defaultRowHeight="15" x14ac:dyDescent="0.25"/>
  <cols>
    <col min="1" max="1" width="7.85546875" style="3" customWidth="1"/>
    <col min="2" max="2" width="55" style="3" customWidth="1"/>
    <col min="3" max="3" width="15.42578125" style="3" customWidth="1"/>
    <col min="4" max="4" width="6.42578125" style="3" customWidth="1"/>
    <col min="5" max="5" width="6.28515625" style="3" customWidth="1"/>
    <col min="6" max="6" width="14.28515625" style="3" customWidth="1"/>
    <col min="7" max="7" width="9" style="3" customWidth="1"/>
    <col min="8" max="8" width="14" style="3" customWidth="1"/>
    <col min="9" max="9" width="13.7109375" style="3" customWidth="1"/>
    <col min="10" max="10" width="15" style="3" customWidth="1"/>
    <col min="11" max="11" width="16.140625" style="3" customWidth="1"/>
    <col min="12" max="12" width="16.42578125" style="3" customWidth="1"/>
    <col min="13" max="13" width="14.42578125" style="3" customWidth="1"/>
    <col min="14" max="16384" width="9.140625" style="3"/>
  </cols>
  <sheetData>
    <row r="1" spans="1:13" ht="0.75" customHeight="1" x14ac:dyDescent="0.25">
      <c r="H1" s="85" t="s">
        <v>53</v>
      </c>
      <c r="I1" s="85"/>
      <c r="J1" s="85"/>
      <c r="K1" s="85"/>
      <c r="L1" s="85"/>
    </row>
    <row r="2" spans="1:13" ht="12" hidden="1" customHeight="1" x14ac:dyDescent="0.3">
      <c r="H2" s="85"/>
      <c r="I2" s="85"/>
      <c r="J2" s="85"/>
      <c r="K2" s="85"/>
      <c r="L2" s="85"/>
    </row>
    <row r="3" spans="1:13" ht="18" customHeight="1" x14ac:dyDescent="0.3">
      <c r="H3" s="83"/>
      <c r="I3" s="95" t="s">
        <v>223</v>
      </c>
      <c r="J3" s="95"/>
      <c r="K3" s="95"/>
      <c r="L3" s="82"/>
    </row>
    <row r="4" spans="1:13" ht="22.5" customHeight="1" x14ac:dyDescent="0.3">
      <c r="H4" s="95" t="s">
        <v>217</v>
      </c>
      <c r="I4" s="95"/>
      <c r="J4" s="95"/>
      <c r="K4" s="95"/>
      <c r="L4" s="82"/>
    </row>
    <row r="5" spans="1:13" ht="15" customHeight="1" x14ac:dyDescent="0.3">
      <c r="H5" s="95" t="s">
        <v>224</v>
      </c>
      <c r="I5" s="95"/>
      <c r="J5" s="95"/>
      <c r="K5" s="95"/>
      <c r="L5" s="82"/>
    </row>
    <row r="6" spans="1:13" ht="17.25" customHeight="1" x14ac:dyDescent="0.3">
      <c r="H6" s="95" t="s">
        <v>219</v>
      </c>
      <c r="I6" s="95"/>
      <c r="J6" s="95"/>
      <c r="K6" s="95"/>
      <c r="L6" s="82"/>
    </row>
    <row r="7" spans="1:13" ht="15" hidden="1" customHeight="1" x14ac:dyDescent="0.35">
      <c r="A7" s="13"/>
      <c r="B7" s="13"/>
      <c r="C7" s="13"/>
      <c r="D7" s="13"/>
      <c r="E7" s="13"/>
      <c r="F7" s="13"/>
      <c r="G7" s="13"/>
      <c r="H7" s="95" t="s">
        <v>195</v>
      </c>
      <c r="I7" s="95"/>
      <c r="J7" s="95"/>
      <c r="K7" s="95"/>
      <c r="L7" s="95"/>
    </row>
    <row r="8" spans="1:13" ht="15.75" customHeight="1" x14ac:dyDescent="0.3">
      <c r="A8" s="13"/>
      <c r="B8" s="13"/>
      <c r="C8" s="13"/>
      <c r="D8" s="13"/>
      <c r="E8" s="13"/>
      <c r="F8" s="13"/>
      <c r="G8" s="13"/>
      <c r="H8" s="95"/>
      <c r="I8" s="95"/>
      <c r="J8" s="95"/>
      <c r="K8" s="95"/>
      <c r="L8" s="95"/>
    </row>
    <row r="9" spans="1:13" ht="46.5" customHeight="1" x14ac:dyDescent="0.3">
      <c r="A9" s="13"/>
      <c r="B9" s="13"/>
      <c r="C9" s="13"/>
      <c r="D9" s="13"/>
      <c r="E9" s="13"/>
      <c r="F9" s="13"/>
      <c r="G9" s="13"/>
      <c r="H9" s="95"/>
      <c r="I9" s="95"/>
      <c r="J9" s="95"/>
      <c r="K9" s="95"/>
      <c r="L9" s="95"/>
    </row>
    <row r="10" spans="1:13" ht="6.75" customHeight="1" x14ac:dyDescent="0.35">
      <c r="A10" s="13"/>
      <c r="B10" s="13"/>
      <c r="C10" s="13"/>
      <c r="D10" s="13"/>
      <c r="E10" s="13"/>
      <c r="F10" s="13"/>
      <c r="G10" s="13"/>
      <c r="H10" s="14"/>
      <c r="I10" s="14"/>
      <c r="J10" s="14"/>
      <c r="K10" s="14"/>
      <c r="L10" s="14"/>
    </row>
    <row r="11" spans="1:13" ht="13.5" customHeight="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ht="15" customHeight="1" x14ac:dyDescent="0.25">
      <c r="A12" s="95" t="s">
        <v>197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3" ht="15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24.75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3" ht="16.5" customHeight="1" x14ac:dyDescent="0.3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33" customHeight="1" x14ac:dyDescent="0.25">
      <c r="A16" s="102" t="s">
        <v>0</v>
      </c>
      <c r="B16" s="88" t="s">
        <v>3</v>
      </c>
      <c r="C16" s="88" t="s">
        <v>4</v>
      </c>
      <c r="D16" s="103" t="s">
        <v>5</v>
      </c>
      <c r="E16" s="104"/>
      <c r="F16" s="104"/>
      <c r="G16" s="105"/>
      <c r="H16" s="106" t="s">
        <v>6</v>
      </c>
      <c r="I16" s="107"/>
      <c r="J16" s="107"/>
      <c r="K16" s="107"/>
      <c r="L16" s="107"/>
      <c r="M16" s="108"/>
    </row>
    <row r="17" spans="1:14" ht="69.75" customHeight="1" x14ac:dyDescent="0.25">
      <c r="A17" s="102"/>
      <c r="B17" s="89"/>
      <c r="C17" s="89"/>
      <c r="D17" s="55" t="s">
        <v>7</v>
      </c>
      <c r="E17" s="55" t="s">
        <v>8</v>
      </c>
      <c r="F17" s="55" t="s">
        <v>9</v>
      </c>
      <c r="G17" s="55" t="s">
        <v>10</v>
      </c>
      <c r="H17" s="52">
        <v>2020</v>
      </c>
      <c r="I17" s="52">
        <v>2021</v>
      </c>
      <c r="J17" s="52">
        <v>2022</v>
      </c>
      <c r="K17" s="15">
        <v>2023</v>
      </c>
      <c r="L17" s="52">
        <v>2024</v>
      </c>
      <c r="M17" s="16" t="s">
        <v>25</v>
      </c>
    </row>
    <row r="18" spans="1:14" ht="52.5" customHeight="1" x14ac:dyDescent="0.25">
      <c r="A18" s="17"/>
      <c r="B18" s="18" t="s">
        <v>190</v>
      </c>
      <c r="C18" s="86" t="s">
        <v>201</v>
      </c>
      <c r="D18" s="19">
        <v>958</v>
      </c>
      <c r="E18" s="20" t="s">
        <v>50</v>
      </c>
      <c r="F18" s="20" t="s">
        <v>54</v>
      </c>
      <c r="G18" s="20" t="s">
        <v>23</v>
      </c>
      <c r="H18" s="21">
        <f t="shared" ref="H18:M18" si="0">H19+H32+H46+H58</f>
        <v>175949.1</v>
      </c>
      <c r="I18" s="21">
        <f t="shared" si="0"/>
        <v>175155.16999999998</v>
      </c>
      <c r="J18" s="21">
        <f t="shared" si="0"/>
        <v>128638.69</v>
      </c>
      <c r="K18" s="21">
        <f t="shared" si="0"/>
        <v>131164.51999999999</v>
      </c>
      <c r="L18" s="21">
        <f t="shared" si="0"/>
        <v>195657.2</v>
      </c>
      <c r="M18" s="21">
        <f t="shared" si="0"/>
        <v>806564.68</v>
      </c>
      <c r="N18" s="22"/>
    </row>
    <row r="19" spans="1:14" ht="50.25" customHeight="1" x14ac:dyDescent="0.25">
      <c r="A19" s="23">
        <v>1</v>
      </c>
      <c r="B19" s="24" t="s">
        <v>196</v>
      </c>
      <c r="C19" s="97"/>
      <c r="D19" s="19">
        <v>958</v>
      </c>
      <c r="E19" s="20" t="s">
        <v>20</v>
      </c>
      <c r="F19" s="20" t="s">
        <v>55</v>
      </c>
      <c r="G19" s="20" t="s">
        <v>23</v>
      </c>
      <c r="H19" s="21">
        <f>H20+H22+H31</f>
        <v>43690.189999999995</v>
      </c>
      <c r="I19" s="21">
        <f t="shared" ref="I19:M19" si="1">I20+I22+I31</f>
        <v>42000.719999999994</v>
      </c>
      <c r="J19" s="21">
        <f t="shared" si="1"/>
        <v>29823.7</v>
      </c>
      <c r="K19" s="21">
        <f t="shared" si="1"/>
        <v>30438.37</v>
      </c>
      <c r="L19" s="21">
        <f t="shared" si="1"/>
        <v>49043.6</v>
      </c>
      <c r="M19" s="21">
        <f t="shared" si="1"/>
        <v>194996.58</v>
      </c>
    </row>
    <row r="20" spans="1:14" ht="50.25" customHeight="1" x14ac:dyDescent="0.25">
      <c r="A20" s="23" t="s">
        <v>109</v>
      </c>
      <c r="B20" s="24" t="s">
        <v>108</v>
      </c>
      <c r="C20" s="97"/>
      <c r="D20" s="19">
        <v>958</v>
      </c>
      <c r="E20" s="20" t="s">
        <v>20</v>
      </c>
      <c r="F20" s="20" t="s">
        <v>107</v>
      </c>
      <c r="G20" s="20" t="s">
        <v>23</v>
      </c>
      <c r="H20" s="21">
        <f>H21</f>
        <v>42507.56</v>
      </c>
      <c r="I20" s="21">
        <f t="shared" ref="I20:M20" si="2">I21</f>
        <v>40648.899999999994</v>
      </c>
      <c r="J20" s="21">
        <f t="shared" si="2"/>
        <v>29581.200000000001</v>
      </c>
      <c r="K20" s="21">
        <f t="shared" si="2"/>
        <v>30298.37</v>
      </c>
      <c r="L20" s="21">
        <f t="shared" si="2"/>
        <v>48798.6</v>
      </c>
      <c r="M20" s="21">
        <f t="shared" si="2"/>
        <v>191834.63</v>
      </c>
    </row>
    <row r="21" spans="1:14" ht="54" customHeight="1" x14ac:dyDescent="0.25">
      <c r="A21" s="25" t="s">
        <v>110</v>
      </c>
      <c r="B21" s="26" t="s">
        <v>47</v>
      </c>
      <c r="C21" s="97"/>
      <c r="D21" s="1">
        <v>958</v>
      </c>
      <c r="E21" s="27" t="s">
        <v>20</v>
      </c>
      <c r="F21" s="27" t="s">
        <v>71</v>
      </c>
      <c r="G21" s="1">
        <v>610</v>
      </c>
      <c r="H21" s="28">
        <v>42507.56</v>
      </c>
      <c r="I21" s="28">
        <f>36848.59+3800.31</f>
        <v>40648.899999999994</v>
      </c>
      <c r="J21" s="28">
        <v>29581.200000000001</v>
      </c>
      <c r="K21" s="28">
        <v>30298.37</v>
      </c>
      <c r="L21" s="28">
        <v>48798.6</v>
      </c>
      <c r="M21" s="28">
        <f t="shared" ref="M21" si="3">SUM(H21:L21)</f>
        <v>191834.63</v>
      </c>
    </row>
    <row r="22" spans="1:14" ht="35.25" customHeight="1" x14ac:dyDescent="0.25">
      <c r="A22" s="25" t="s">
        <v>111</v>
      </c>
      <c r="B22" s="24" t="s">
        <v>119</v>
      </c>
      <c r="C22" s="97"/>
      <c r="D22" s="19">
        <v>958</v>
      </c>
      <c r="E22" s="20" t="s">
        <v>20</v>
      </c>
      <c r="F22" s="20" t="s">
        <v>112</v>
      </c>
      <c r="G22" s="20" t="s">
        <v>23</v>
      </c>
      <c r="H22" s="21">
        <f>H23+H24+H25+H26+H27+H28+H29+H30</f>
        <v>1182.6299999999999</v>
      </c>
      <c r="I22" s="21">
        <f t="shared" ref="I22:M22" si="4">I23+I24+I25+I26+I27+I28+I29+I30</f>
        <v>409.7</v>
      </c>
      <c r="J22" s="21">
        <f t="shared" si="4"/>
        <v>242.5</v>
      </c>
      <c r="K22" s="21">
        <f t="shared" si="4"/>
        <v>140</v>
      </c>
      <c r="L22" s="21">
        <f t="shared" si="4"/>
        <v>245</v>
      </c>
      <c r="M22" s="21">
        <f t="shared" si="4"/>
        <v>2219.83</v>
      </c>
    </row>
    <row r="23" spans="1:14" ht="67.5" customHeight="1" x14ac:dyDescent="0.25">
      <c r="A23" s="25" t="s">
        <v>113</v>
      </c>
      <c r="B23" s="26" t="s">
        <v>91</v>
      </c>
      <c r="C23" s="97"/>
      <c r="D23" s="1">
        <v>958</v>
      </c>
      <c r="E23" s="27" t="s">
        <v>20</v>
      </c>
      <c r="F23" s="29" t="s">
        <v>93</v>
      </c>
      <c r="G23" s="1">
        <v>610</v>
      </c>
      <c r="H23" s="28">
        <f>4-4</f>
        <v>0</v>
      </c>
      <c r="I23" s="28">
        <v>97.2</v>
      </c>
      <c r="J23" s="28">
        <v>100</v>
      </c>
      <c r="K23" s="28">
        <v>0</v>
      </c>
      <c r="L23" s="28">
        <v>100</v>
      </c>
      <c r="M23" s="28">
        <f t="shared" ref="M23:M26" si="5">SUM(H23:L23)</f>
        <v>297.2</v>
      </c>
    </row>
    <row r="24" spans="1:14" ht="84.75" customHeight="1" x14ac:dyDescent="0.25">
      <c r="A24" s="25" t="s">
        <v>114</v>
      </c>
      <c r="B24" s="5" t="s">
        <v>100</v>
      </c>
      <c r="C24" s="97"/>
      <c r="D24" s="1">
        <v>958</v>
      </c>
      <c r="E24" s="27" t="s">
        <v>20</v>
      </c>
      <c r="F24" s="27" t="s">
        <v>92</v>
      </c>
      <c r="G24" s="1">
        <v>410</v>
      </c>
      <c r="H24" s="28">
        <f>497.5+899.83+50-547.5</f>
        <v>899.82999999999993</v>
      </c>
      <c r="I24" s="28">
        <f>1604-1604</f>
        <v>0</v>
      </c>
      <c r="J24" s="28">
        <v>0</v>
      </c>
      <c r="K24" s="28">
        <v>0</v>
      </c>
      <c r="L24" s="28">
        <v>0</v>
      </c>
      <c r="M24" s="28">
        <f t="shared" si="5"/>
        <v>899.82999999999993</v>
      </c>
    </row>
    <row r="25" spans="1:14" ht="41.25" customHeight="1" x14ac:dyDescent="0.25">
      <c r="A25" s="25" t="s">
        <v>115</v>
      </c>
      <c r="B25" s="5" t="s">
        <v>177</v>
      </c>
      <c r="C25" s="97"/>
      <c r="D25" s="1">
        <v>958</v>
      </c>
      <c r="E25" s="27" t="s">
        <v>20</v>
      </c>
      <c r="F25" s="27" t="s">
        <v>94</v>
      </c>
      <c r="G25" s="1">
        <v>610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f t="shared" si="5"/>
        <v>0</v>
      </c>
    </row>
    <row r="26" spans="1:14" ht="36.75" customHeight="1" x14ac:dyDescent="0.25">
      <c r="A26" s="25" t="s">
        <v>150</v>
      </c>
      <c r="B26" s="5" t="s">
        <v>56</v>
      </c>
      <c r="C26" s="97"/>
      <c r="D26" s="1">
        <v>958</v>
      </c>
      <c r="E26" s="27" t="s">
        <v>20</v>
      </c>
      <c r="F26" s="27" t="s">
        <v>57</v>
      </c>
      <c r="G26" s="1">
        <v>610</v>
      </c>
      <c r="H26" s="28">
        <v>100</v>
      </c>
      <c r="I26" s="28">
        <v>97.5</v>
      </c>
      <c r="J26" s="28">
        <v>97.5</v>
      </c>
      <c r="K26" s="28">
        <v>95</v>
      </c>
      <c r="L26" s="28">
        <v>100</v>
      </c>
      <c r="M26" s="28">
        <f t="shared" si="5"/>
        <v>490</v>
      </c>
    </row>
    <row r="27" spans="1:14" ht="55.5" customHeight="1" x14ac:dyDescent="0.25">
      <c r="A27" s="25" t="s">
        <v>116</v>
      </c>
      <c r="B27" s="26" t="s">
        <v>35</v>
      </c>
      <c r="C27" s="97"/>
      <c r="D27" s="1">
        <v>958</v>
      </c>
      <c r="E27" s="27" t="s">
        <v>20</v>
      </c>
      <c r="F27" s="27" t="s">
        <v>68</v>
      </c>
      <c r="G27" s="1">
        <v>610</v>
      </c>
      <c r="H27" s="28">
        <v>140.6</v>
      </c>
      <c r="I27" s="28">
        <v>100</v>
      </c>
      <c r="J27" s="28">
        <v>0</v>
      </c>
      <c r="K27" s="28">
        <v>0</v>
      </c>
      <c r="L27" s="28">
        <v>0</v>
      </c>
      <c r="M27" s="28">
        <f t="shared" ref="M27:M82" si="6">SUM(H27:L27)</f>
        <v>240.6</v>
      </c>
    </row>
    <row r="28" spans="1:14" ht="34.5" customHeight="1" x14ac:dyDescent="0.25">
      <c r="A28" s="25" t="s">
        <v>178</v>
      </c>
      <c r="B28" s="26" t="s">
        <v>30</v>
      </c>
      <c r="C28" s="97"/>
      <c r="D28" s="1">
        <v>958</v>
      </c>
      <c r="E28" s="27" t="s">
        <v>20</v>
      </c>
      <c r="F28" s="27" t="s">
        <v>69</v>
      </c>
      <c r="G28" s="1">
        <v>610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f t="shared" si="6"/>
        <v>0</v>
      </c>
    </row>
    <row r="29" spans="1:14" ht="33.75" customHeight="1" x14ac:dyDescent="0.25">
      <c r="A29" s="25" t="s">
        <v>151</v>
      </c>
      <c r="B29" s="26" t="s">
        <v>11</v>
      </c>
      <c r="C29" s="97"/>
      <c r="D29" s="1">
        <v>958</v>
      </c>
      <c r="E29" s="27" t="s">
        <v>20</v>
      </c>
      <c r="F29" s="27" t="s">
        <v>70</v>
      </c>
      <c r="G29" s="1">
        <v>610</v>
      </c>
      <c r="H29" s="28">
        <v>42.2</v>
      </c>
      <c r="I29" s="28">
        <v>45</v>
      </c>
      <c r="J29" s="28">
        <v>45</v>
      </c>
      <c r="K29" s="28">
        <v>45</v>
      </c>
      <c r="L29" s="28">
        <v>45</v>
      </c>
      <c r="M29" s="28">
        <f t="shared" si="6"/>
        <v>222.2</v>
      </c>
    </row>
    <row r="30" spans="1:14" ht="27.75" customHeight="1" x14ac:dyDescent="0.25">
      <c r="A30" s="25" t="s">
        <v>118</v>
      </c>
      <c r="B30" s="30" t="s">
        <v>83</v>
      </c>
      <c r="C30" s="87"/>
      <c r="D30" s="31">
        <v>958</v>
      </c>
      <c r="E30" s="27" t="s">
        <v>20</v>
      </c>
      <c r="F30" s="27">
        <v>111220400</v>
      </c>
      <c r="G30" s="1">
        <v>610</v>
      </c>
      <c r="H30" s="28">
        <v>0</v>
      </c>
      <c r="I30" s="28">
        <v>70</v>
      </c>
      <c r="J30" s="28">
        <v>0</v>
      </c>
      <c r="K30" s="28">
        <v>0</v>
      </c>
      <c r="L30" s="28">
        <v>0</v>
      </c>
      <c r="M30" s="28">
        <f t="shared" si="6"/>
        <v>70</v>
      </c>
    </row>
    <row r="31" spans="1:14" ht="42" customHeight="1" x14ac:dyDescent="0.25">
      <c r="A31" s="25"/>
      <c r="B31" s="79" t="s">
        <v>207</v>
      </c>
      <c r="C31" s="80"/>
      <c r="D31" s="81">
        <v>958</v>
      </c>
      <c r="E31" s="20" t="s">
        <v>20</v>
      </c>
      <c r="F31" s="20" t="s">
        <v>216</v>
      </c>
      <c r="G31" s="19">
        <v>410</v>
      </c>
      <c r="H31" s="21">
        <v>0</v>
      </c>
      <c r="I31" s="21">
        <v>942.12</v>
      </c>
      <c r="J31" s="21">
        <v>0</v>
      </c>
      <c r="K31" s="21">
        <v>0</v>
      </c>
      <c r="L31" s="21">
        <v>0</v>
      </c>
      <c r="M31" s="21">
        <f>SUM(H31:L31)</f>
        <v>942.12</v>
      </c>
    </row>
    <row r="32" spans="1:14" ht="52.5" customHeight="1" x14ac:dyDescent="0.25">
      <c r="A32" s="23" t="s">
        <v>43</v>
      </c>
      <c r="B32" s="24" t="s">
        <v>192</v>
      </c>
      <c r="C32" s="86" t="s">
        <v>201</v>
      </c>
      <c r="D32" s="19">
        <v>958</v>
      </c>
      <c r="E32" s="20" t="s">
        <v>21</v>
      </c>
      <c r="F32" s="20" t="s">
        <v>58</v>
      </c>
      <c r="G32" s="20" t="s">
        <v>23</v>
      </c>
      <c r="H32" s="21">
        <f>H33+H36+H44</f>
        <v>91177.940000000017</v>
      </c>
      <c r="I32" s="21">
        <f t="shared" ref="I32:M32" si="7">I33+I36+I44</f>
        <v>90266.409999999989</v>
      </c>
      <c r="J32" s="21">
        <f>J33+J36+J44</f>
        <v>61249.279999999999</v>
      </c>
      <c r="K32" s="21">
        <f t="shared" si="7"/>
        <v>62727.66</v>
      </c>
      <c r="L32" s="21">
        <f t="shared" si="7"/>
        <v>103562</v>
      </c>
      <c r="M32" s="21">
        <f t="shared" si="7"/>
        <v>408983.29</v>
      </c>
    </row>
    <row r="33" spans="1:13" ht="52.5" customHeight="1" x14ac:dyDescent="0.25">
      <c r="A33" s="23" t="s">
        <v>15</v>
      </c>
      <c r="B33" s="32" t="s">
        <v>120</v>
      </c>
      <c r="C33" s="97"/>
      <c r="D33" s="19">
        <v>958</v>
      </c>
      <c r="E33" s="20" t="s">
        <v>21</v>
      </c>
      <c r="F33" s="20" t="s">
        <v>125</v>
      </c>
      <c r="G33" s="20" t="s">
        <v>23</v>
      </c>
      <c r="H33" s="21">
        <f>H34+H35</f>
        <v>88065.630000000019</v>
      </c>
      <c r="I33" s="21">
        <f t="shared" ref="I33:M33" si="8">I34+I35</f>
        <v>87917.299999999988</v>
      </c>
      <c r="J33" s="21">
        <f t="shared" si="8"/>
        <v>60979.28</v>
      </c>
      <c r="K33" s="21">
        <f t="shared" si="8"/>
        <v>62457.66</v>
      </c>
      <c r="L33" s="21">
        <f t="shared" si="8"/>
        <v>102670</v>
      </c>
      <c r="M33" s="21">
        <f t="shared" si="8"/>
        <v>402089.87</v>
      </c>
    </row>
    <row r="34" spans="1:13" ht="56.25" customHeight="1" x14ac:dyDescent="0.25">
      <c r="A34" s="58" t="s">
        <v>121</v>
      </c>
      <c r="B34" s="33" t="s">
        <v>36</v>
      </c>
      <c r="C34" s="97"/>
      <c r="D34" s="1">
        <v>958</v>
      </c>
      <c r="E34" s="27" t="s">
        <v>21</v>
      </c>
      <c r="F34" s="27" t="s">
        <v>60</v>
      </c>
      <c r="G34" s="1">
        <v>610</v>
      </c>
      <c r="H34" s="28">
        <f>82871.33-533.06+4758+1148+333-1691.51+71+494.57+434+180.3</f>
        <v>88065.630000000019</v>
      </c>
      <c r="I34" s="28">
        <f>75960.43+11956.87</f>
        <v>87917.299999999988</v>
      </c>
      <c r="J34" s="28">
        <v>60979.28</v>
      </c>
      <c r="K34" s="28">
        <v>62457.66</v>
      </c>
      <c r="L34" s="28">
        <v>102370</v>
      </c>
      <c r="M34" s="28">
        <f t="shared" si="6"/>
        <v>401789.87</v>
      </c>
    </row>
    <row r="35" spans="1:13" ht="36" customHeight="1" x14ac:dyDescent="0.25">
      <c r="A35" s="58" t="s">
        <v>126</v>
      </c>
      <c r="B35" s="26" t="s">
        <v>48</v>
      </c>
      <c r="C35" s="97"/>
      <c r="D35" s="1">
        <v>958</v>
      </c>
      <c r="E35" s="27" t="s">
        <v>21</v>
      </c>
      <c r="F35" s="27" t="s">
        <v>59</v>
      </c>
      <c r="G35" s="1">
        <v>610</v>
      </c>
      <c r="H35" s="28">
        <v>0</v>
      </c>
      <c r="I35" s="28">
        <v>0</v>
      </c>
      <c r="J35" s="28">
        <v>0</v>
      </c>
      <c r="K35" s="28">
        <v>0</v>
      </c>
      <c r="L35" s="28">
        <v>300</v>
      </c>
      <c r="M35" s="28">
        <f t="shared" si="6"/>
        <v>300</v>
      </c>
    </row>
    <row r="36" spans="1:13" ht="44.25" customHeight="1" x14ac:dyDescent="0.25">
      <c r="A36" s="56" t="s">
        <v>13</v>
      </c>
      <c r="B36" s="34" t="s">
        <v>122</v>
      </c>
      <c r="C36" s="97"/>
      <c r="D36" s="19">
        <v>958</v>
      </c>
      <c r="E36" s="20" t="s">
        <v>21</v>
      </c>
      <c r="F36" s="20" t="s">
        <v>127</v>
      </c>
      <c r="G36" s="19">
        <v>0</v>
      </c>
      <c r="H36" s="21">
        <f>H37+H38+H39+H40+H41+H42+H43</f>
        <v>3112.31</v>
      </c>
      <c r="I36" s="21">
        <f t="shared" ref="I36:M36" si="9">I37+I38+I39+I40+I41+I42+I43</f>
        <v>1565.14</v>
      </c>
      <c r="J36" s="21">
        <f t="shared" si="9"/>
        <v>270</v>
      </c>
      <c r="K36" s="21">
        <f t="shared" si="9"/>
        <v>270</v>
      </c>
      <c r="L36" s="21">
        <f t="shared" si="9"/>
        <v>792</v>
      </c>
      <c r="M36" s="21">
        <f t="shared" si="9"/>
        <v>6009.4500000000007</v>
      </c>
    </row>
    <row r="37" spans="1:13" ht="36" customHeight="1" x14ac:dyDescent="0.25">
      <c r="A37" s="57" t="s">
        <v>101</v>
      </c>
      <c r="B37" s="26" t="s">
        <v>95</v>
      </c>
      <c r="C37" s="97"/>
      <c r="D37" s="35">
        <v>958</v>
      </c>
      <c r="E37" s="36" t="s">
        <v>21</v>
      </c>
      <c r="F37" s="36" t="s">
        <v>82</v>
      </c>
      <c r="G37" s="1">
        <v>610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f t="shared" si="6"/>
        <v>0</v>
      </c>
    </row>
    <row r="38" spans="1:13" ht="45" customHeight="1" x14ac:dyDescent="0.25">
      <c r="A38" s="57" t="s">
        <v>123</v>
      </c>
      <c r="B38" s="33" t="s">
        <v>96</v>
      </c>
      <c r="C38" s="97"/>
      <c r="D38" s="1">
        <v>958</v>
      </c>
      <c r="E38" s="27" t="s">
        <v>21</v>
      </c>
      <c r="F38" s="27" t="s">
        <v>97</v>
      </c>
      <c r="G38" s="1">
        <v>610</v>
      </c>
      <c r="H38" s="28">
        <f>72.35+17.66-66.94-23.07</f>
        <v>0</v>
      </c>
      <c r="I38" s="28">
        <v>1309.44</v>
      </c>
      <c r="J38" s="28">
        <v>100</v>
      </c>
      <c r="K38" s="28">
        <v>100</v>
      </c>
      <c r="L38" s="28">
        <v>100</v>
      </c>
      <c r="M38" s="28">
        <f t="shared" si="6"/>
        <v>1609.44</v>
      </c>
    </row>
    <row r="39" spans="1:13" ht="35.25" customHeight="1" x14ac:dyDescent="0.25">
      <c r="A39" s="57" t="s">
        <v>102</v>
      </c>
      <c r="B39" s="26" t="s">
        <v>11</v>
      </c>
      <c r="C39" s="97"/>
      <c r="D39" s="1">
        <v>958</v>
      </c>
      <c r="E39" s="27" t="s">
        <v>21</v>
      </c>
      <c r="F39" s="27" t="s">
        <v>72</v>
      </c>
      <c r="G39" s="1">
        <v>610</v>
      </c>
      <c r="H39" s="28">
        <v>209.6</v>
      </c>
      <c r="I39" s="28">
        <v>85.7</v>
      </c>
      <c r="J39" s="28">
        <v>50</v>
      </c>
      <c r="K39" s="28">
        <v>50</v>
      </c>
      <c r="L39" s="28">
        <v>412.7</v>
      </c>
      <c r="M39" s="28">
        <f t="shared" si="6"/>
        <v>808</v>
      </c>
    </row>
    <row r="40" spans="1:13" ht="32.25" customHeight="1" x14ac:dyDescent="0.25">
      <c r="A40" s="57" t="s">
        <v>103</v>
      </c>
      <c r="B40" s="26" t="s">
        <v>176</v>
      </c>
      <c r="C40" s="97"/>
      <c r="D40" s="35">
        <v>958</v>
      </c>
      <c r="E40" s="36" t="s">
        <v>46</v>
      </c>
      <c r="F40" s="36" t="s">
        <v>63</v>
      </c>
      <c r="G40" s="35">
        <v>240</v>
      </c>
      <c r="H40" s="28">
        <v>70</v>
      </c>
      <c r="I40" s="28">
        <v>70</v>
      </c>
      <c r="J40" s="28">
        <v>70</v>
      </c>
      <c r="K40" s="28">
        <v>70</v>
      </c>
      <c r="L40" s="28">
        <v>79.3</v>
      </c>
      <c r="M40" s="28">
        <f t="shared" si="6"/>
        <v>359.3</v>
      </c>
    </row>
    <row r="41" spans="1:13" ht="29.25" customHeight="1" x14ac:dyDescent="0.25">
      <c r="A41" s="57" t="s">
        <v>104</v>
      </c>
      <c r="B41" s="26" t="s">
        <v>83</v>
      </c>
      <c r="C41" s="97"/>
      <c r="D41" s="35">
        <v>958</v>
      </c>
      <c r="E41" s="36" t="s">
        <v>21</v>
      </c>
      <c r="F41" s="36" t="s">
        <v>84</v>
      </c>
      <c r="G41" s="35">
        <v>610</v>
      </c>
      <c r="H41" s="28">
        <f>200+2632.71</f>
        <v>2832.71</v>
      </c>
      <c r="I41" s="28">
        <v>100</v>
      </c>
      <c r="J41" s="28">
        <v>50</v>
      </c>
      <c r="K41" s="28">
        <v>50</v>
      </c>
      <c r="L41" s="28">
        <v>200</v>
      </c>
      <c r="M41" s="28">
        <f t="shared" si="6"/>
        <v>3232.71</v>
      </c>
    </row>
    <row r="42" spans="1:13" ht="35.25" customHeight="1" x14ac:dyDescent="0.25">
      <c r="A42" s="57" t="s">
        <v>105</v>
      </c>
      <c r="B42" s="26" t="s">
        <v>37</v>
      </c>
      <c r="C42" s="97"/>
      <c r="D42" s="1">
        <v>958</v>
      </c>
      <c r="E42" s="27" t="s">
        <v>21</v>
      </c>
      <c r="F42" s="27" t="s">
        <v>73</v>
      </c>
      <c r="G42" s="1">
        <v>610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f t="shared" si="6"/>
        <v>0</v>
      </c>
    </row>
    <row r="43" spans="1:13" ht="53.25" customHeight="1" x14ac:dyDescent="0.25">
      <c r="A43" s="25" t="s">
        <v>106</v>
      </c>
      <c r="B43" s="26" t="s">
        <v>34</v>
      </c>
      <c r="C43" s="97"/>
      <c r="D43" s="1">
        <v>958</v>
      </c>
      <c r="E43" s="27" t="s">
        <v>21</v>
      </c>
      <c r="F43" s="27" t="s">
        <v>98</v>
      </c>
      <c r="G43" s="1">
        <v>610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f t="shared" si="6"/>
        <v>0</v>
      </c>
    </row>
    <row r="44" spans="1:13" ht="42.75" customHeight="1" x14ac:dyDescent="0.25">
      <c r="A44" s="25" t="s">
        <v>29</v>
      </c>
      <c r="B44" s="24" t="s">
        <v>124</v>
      </c>
      <c r="C44" s="97"/>
      <c r="D44" s="19">
        <v>958</v>
      </c>
      <c r="E44" s="20" t="s">
        <v>21</v>
      </c>
      <c r="F44" s="20" t="s">
        <v>129</v>
      </c>
      <c r="G44" s="19">
        <v>0</v>
      </c>
      <c r="H44" s="21">
        <f>H45</f>
        <v>0</v>
      </c>
      <c r="I44" s="21">
        <f t="shared" ref="I44:M44" si="10">I45</f>
        <v>783.97</v>
      </c>
      <c r="J44" s="21">
        <f t="shared" si="10"/>
        <v>0</v>
      </c>
      <c r="K44" s="21">
        <f t="shared" si="10"/>
        <v>0</v>
      </c>
      <c r="L44" s="21">
        <f t="shared" si="10"/>
        <v>100</v>
      </c>
      <c r="M44" s="21">
        <f t="shared" si="10"/>
        <v>883.97</v>
      </c>
    </row>
    <row r="45" spans="1:13" ht="44.25" customHeight="1" x14ac:dyDescent="0.25">
      <c r="A45" s="25" t="s">
        <v>128</v>
      </c>
      <c r="B45" s="26" t="s">
        <v>81</v>
      </c>
      <c r="C45" s="87"/>
      <c r="D45" s="35">
        <v>958</v>
      </c>
      <c r="E45" s="36" t="s">
        <v>21</v>
      </c>
      <c r="F45" s="36" t="s">
        <v>99</v>
      </c>
      <c r="G45" s="35">
        <v>610</v>
      </c>
      <c r="H45" s="28">
        <v>0</v>
      </c>
      <c r="I45" s="28">
        <f>122.1+661.87</f>
        <v>783.97</v>
      </c>
      <c r="J45" s="28">
        <v>0</v>
      </c>
      <c r="K45" s="28">
        <v>0</v>
      </c>
      <c r="L45" s="28">
        <v>100</v>
      </c>
      <c r="M45" s="28">
        <f t="shared" si="6"/>
        <v>883.97</v>
      </c>
    </row>
    <row r="46" spans="1:13" ht="53.25" customHeight="1" x14ac:dyDescent="0.25">
      <c r="A46" s="37" t="s">
        <v>31</v>
      </c>
      <c r="B46" s="24" t="s">
        <v>193</v>
      </c>
      <c r="C46" s="86" t="s">
        <v>201</v>
      </c>
      <c r="D46" s="38">
        <v>958</v>
      </c>
      <c r="E46" s="39" t="s">
        <v>80</v>
      </c>
      <c r="F46" s="39" t="s">
        <v>61</v>
      </c>
      <c r="G46" s="39" t="s">
        <v>23</v>
      </c>
      <c r="H46" s="40">
        <f>H47+H54</f>
        <v>21810.29</v>
      </c>
      <c r="I46" s="40">
        <f t="shared" ref="I46:M46" si="11">I47+I54</f>
        <v>23349.440000000002</v>
      </c>
      <c r="J46" s="40">
        <f t="shared" si="11"/>
        <v>18276.310000000001</v>
      </c>
      <c r="K46" s="40">
        <f t="shared" si="11"/>
        <v>18717.09</v>
      </c>
      <c r="L46" s="40">
        <f t="shared" si="11"/>
        <v>23981.3</v>
      </c>
      <c r="M46" s="40">
        <f t="shared" si="11"/>
        <v>106134.43000000001</v>
      </c>
    </row>
    <row r="47" spans="1:13" ht="53.25" customHeight="1" x14ac:dyDescent="0.25">
      <c r="A47" s="37" t="s">
        <v>32</v>
      </c>
      <c r="B47" s="24" t="s">
        <v>130</v>
      </c>
      <c r="C47" s="97"/>
      <c r="D47" s="38">
        <v>958</v>
      </c>
      <c r="E47" s="39" t="s">
        <v>80</v>
      </c>
      <c r="F47" s="39" t="s">
        <v>131</v>
      </c>
      <c r="G47" s="39" t="s">
        <v>23</v>
      </c>
      <c r="H47" s="40">
        <f>H48+H49+H50+H51+H52</f>
        <v>21673.190000000002</v>
      </c>
      <c r="I47" s="40">
        <f>I48+I49+I50+I51+I52+I53</f>
        <v>23239.140000000003</v>
      </c>
      <c r="J47" s="40">
        <f t="shared" ref="J47:M47" si="12">J48+J49+J50+J51+J52+J53</f>
        <v>18180.810000000001</v>
      </c>
      <c r="K47" s="40">
        <f t="shared" si="12"/>
        <v>18621.59</v>
      </c>
      <c r="L47" s="40">
        <f t="shared" si="12"/>
        <v>23885.8</v>
      </c>
      <c r="M47" s="40">
        <f t="shared" si="12"/>
        <v>105600.53000000001</v>
      </c>
    </row>
    <row r="48" spans="1:13" ht="97.5" customHeight="1" x14ac:dyDescent="0.25">
      <c r="A48" s="37" t="s">
        <v>132</v>
      </c>
      <c r="B48" s="26" t="s">
        <v>12</v>
      </c>
      <c r="C48" s="97"/>
      <c r="D48" s="1">
        <v>958</v>
      </c>
      <c r="E48" s="27" t="s">
        <v>80</v>
      </c>
      <c r="F48" s="27" t="s">
        <v>74</v>
      </c>
      <c r="G48" s="1">
        <v>610</v>
      </c>
      <c r="H48" s="41">
        <f>80-80</f>
        <v>0</v>
      </c>
      <c r="I48" s="41">
        <v>0</v>
      </c>
      <c r="J48" s="41">
        <v>0</v>
      </c>
      <c r="K48" s="41">
        <v>0</v>
      </c>
      <c r="L48" s="41">
        <v>0</v>
      </c>
      <c r="M48" s="28">
        <f t="shared" si="6"/>
        <v>0</v>
      </c>
    </row>
    <row r="49" spans="1:13" ht="48.75" customHeight="1" x14ac:dyDescent="0.25">
      <c r="A49" s="25" t="s">
        <v>135</v>
      </c>
      <c r="B49" s="26" t="s">
        <v>39</v>
      </c>
      <c r="C49" s="97"/>
      <c r="D49" s="1">
        <v>958</v>
      </c>
      <c r="E49" s="27" t="s">
        <v>80</v>
      </c>
      <c r="F49" s="27" t="s">
        <v>185</v>
      </c>
      <c r="G49" s="1">
        <v>610</v>
      </c>
      <c r="H49" s="28">
        <v>21603.200000000001</v>
      </c>
      <c r="I49" s="28">
        <v>22647.4</v>
      </c>
      <c r="J49" s="28">
        <v>18180.810000000001</v>
      </c>
      <c r="K49" s="28">
        <v>18621.59</v>
      </c>
      <c r="L49" s="28">
        <v>23875.8</v>
      </c>
      <c r="M49" s="28">
        <f t="shared" si="6"/>
        <v>104928.8</v>
      </c>
    </row>
    <row r="50" spans="1:13" ht="50.25" customHeight="1" x14ac:dyDescent="0.25">
      <c r="A50" s="42" t="s">
        <v>136</v>
      </c>
      <c r="B50" s="26" t="s">
        <v>42</v>
      </c>
      <c r="C50" s="97"/>
      <c r="D50" s="1">
        <v>958</v>
      </c>
      <c r="E50" s="27" t="s">
        <v>80</v>
      </c>
      <c r="F50" s="27" t="s">
        <v>75</v>
      </c>
      <c r="G50" s="1">
        <v>610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f t="shared" si="6"/>
        <v>0</v>
      </c>
    </row>
    <row r="51" spans="1:13" ht="50.25" customHeight="1" x14ac:dyDescent="0.25">
      <c r="A51" s="42" t="s">
        <v>137</v>
      </c>
      <c r="B51" s="5" t="s">
        <v>87</v>
      </c>
      <c r="C51" s="97"/>
      <c r="D51" s="1">
        <v>958</v>
      </c>
      <c r="E51" s="27" t="s">
        <v>80</v>
      </c>
      <c r="F51" s="27" t="s">
        <v>86</v>
      </c>
      <c r="G51" s="1">
        <v>610</v>
      </c>
      <c r="H51" s="28">
        <v>0</v>
      </c>
      <c r="I51" s="28">
        <v>0</v>
      </c>
      <c r="J51" s="28">
        <v>0</v>
      </c>
      <c r="K51" s="28">
        <v>0</v>
      </c>
      <c r="L51" s="28">
        <v>10</v>
      </c>
      <c r="M51" s="28">
        <f t="shared" si="6"/>
        <v>10</v>
      </c>
    </row>
    <row r="52" spans="1:13" ht="40.5" customHeight="1" x14ac:dyDescent="0.25">
      <c r="A52" s="42" t="s">
        <v>181</v>
      </c>
      <c r="B52" s="5" t="s">
        <v>183</v>
      </c>
      <c r="C52" s="97"/>
      <c r="D52" s="1">
        <v>958</v>
      </c>
      <c r="E52" s="27" t="s">
        <v>80</v>
      </c>
      <c r="F52" s="27" t="s">
        <v>182</v>
      </c>
      <c r="G52" s="35">
        <v>610</v>
      </c>
      <c r="H52" s="28">
        <v>69.989999999999995</v>
      </c>
      <c r="I52" s="28"/>
      <c r="J52" s="28"/>
      <c r="K52" s="28"/>
      <c r="L52" s="28"/>
      <c r="M52" s="28">
        <f t="shared" si="6"/>
        <v>69.989999999999995</v>
      </c>
    </row>
    <row r="53" spans="1:13" ht="40.5" customHeight="1" x14ac:dyDescent="0.25">
      <c r="A53" s="42"/>
      <c r="B53" s="5" t="s">
        <v>194</v>
      </c>
      <c r="C53" s="97"/>
      <c r="D53" s="1">
        <v>958</v>
      </c>
      <c r="E53" s="27" t="s">
        <v>80</v>
      </c>
      <c r="F53" s="27" t="s">
        <v>200</v>
      </c>
      <c r="G53" s="35">
        <v>610</v>
      </c>
      <c r="H53" s="11">
        <v>0</v>
      </c>
      <c r="I53" s="11">
        <v>591.74</v>
      </c>
      <c r="J53" s="12">
        <v>0</v>
      </c>
      <c r="K53" s="12">
        <v>0</v>
      </c>
      <c r="L53" s="12">
        <v>0</v>
      </c>
      <c r="M53" s="28">
        <f>SUM(H53:L53)</f>
        <v>591.74</v>
      </c>
    </row>
    <row r="54" spans="1:13" ht="36" customHeight="1" x14ac:dyDescent="0.25">
      <c r="A54" s="42" t="s">
        <v>33</v>
      </c>
      <c r="B54" s="24" t="s">
        <v>133</v>
      </c>
      <c r="C54" s="97"/>
      <c r="D54" s="43">
        <v>958</v>
      </c>
      <c r="E54" s="27" t="s">
        <v>80</v>
      </c>
      <c r="F54" s="20">
        <v>131200000</v>
      </c>
      <c r="G54" s="39" t="s">
        <v>23</v>
      </c>
      <c r="H54" s="21">
        <f>H55+H56+H57</f>
        <v>137.1</v>
      </c>
      <c r="I54" s="21">
        <f t="shared" ref="I54:M54" si="13">I55+I56+I57</f>
        <v>110.3</v>
      </c>
      <c r="J54" s="21">
        <f t="shared" si="13"/>
        <v>95.5</v>
      </c>
      <c r="K54" s="21">
        <f t="shared" si="13"/>
        <v>95.5</v>
      </c>
      <c r="L54" s="21">
        <f t="shared" si="13"/>
        <v>95.5</v>
      </c>
      <c r="M54" s="21">
        <f t="shared" si="13"/>
        <v>533.9</v>
      </c>
    </row>
    <row r="55" spans="1:13" ht="21.75" customHeight="1" x14ac:dyDescent="0.25">
      <c r="A55" s="42" t="s">
        <v>138</v>
      </c>
      <c r="B55" s="26" t="s">
        <v>14</v>
      </c>
      <c r="C55" s="97"/>
      <c r="D55" s="1">
        <v>958</v>
      </c>
      <c r="E55" s="27" t="s">
        <v>80</v>
      </c>
      <c r="F55" s="27" t="s">
        <v>62</v>
      </c>
      <c r="G55" s="1">
        <v>610</v>
      </c>
      <c r="H55" s="28">
        <v>79.3</v>
      </c>
      <c r="I55" s="28">
        <v>85.5</v>
      </c>
      <c r="J55" s="28">
        <v>85.5</v>
      </c>
      <c r="K55" s="28">
        <v>85.5</v>
      </c>
      <c r="L55" s="28">
        <v>85.5</v>
      </c>
      <c r="M55" s="28">
        <f t="shared" si="6"/>
        <v>421.3</v>
      </c>
    </row>
    <row r="56" spans="1:13" ht="37.5" customHeight="1" x14ac:dyDescent="0.25">
      <c r="A56" s="42" t="s">
        <v>139</v>
      </c>
      <c r="B56" s="26" t="s">
        <v>11</v>
      </c>
      <c r="C56" s="97"/>
      <c r="D56" s="1">
        <v>958</v>
      </c>
      <c r="E56" s="27" t="s">
        <v>80</v>
      </c>
      <c r="F56" s="27" t="s">
        <v>76</v>
      </c>
      <c r="G56" s="1">
        <v>610</v>
      </c>
      <c r="H56" s="28">
        <v>57.8</v>
      </c>
      <c r="I56" s="28">
        <v>24.8</v>
      </c>
      <c r="J56" s="28">
        <v>10</v>
      </c>
      <c r="K56" s="28">
        <v>10</v>
      </c>
      <c r="L56" s="28">
        <v>10</v>
      </c>
      <c r="M56" s="28">
        <f t="shared" si="6"/>
        <v>112.6</v>
      </c>
    </row>
    <row r="57" spans="1:13" ht="38.25" customHeight="1" x14ac:dyDescent="0.25">
      <c r="A57" s="42" t="s">
        <v>140</v>
      </c>
      <c r="B57" s="26" t="s">
        <v>37</v>
      </c>
      <c r="C57" s="87"/>
      <c r="D57" s="1">
        <v>958</v>
      </c>
      <c r="E57" s="27" t="s">
        <v>80</v>
      </c>
      <c r="F57" s="27" t="s">
        <v>77</v>
      </c>
      <c r="G57" s="1">
        <v>610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f t="shared" si="6"/>
        <v>0</v>
      </c>
    </row>
    <row r="58" spans="1:13" ht="34.5" customHeight="1" x14ac:dyDescent="0.25">
      <c r="A58" s="44" t="s">
        <v>165</v>
      </c>
      <c r="B58" s="26" t="s">
        <v>17</v>
      </c>
      <c r="C58" s="93" t="s">
        <v>201</v>
      </c>
      <c r="D58" s="1">
        <v>958</v>
      </c>
      <c r="E58" s="27" t="s">
        <v>22</v>
      </c>
      <c r="F58" s="27" t="s">
        <v>78</v>
      </c>
      <c r="G58" s="27" t="s">
        <v>23</v>
      </c>
      <c r="H58" s="28">
        <f>H59+H81+H83+H67</f>
        <v>19270.68</v>
      </c>
      <c r="I58" s="28">
        <f t="shared" ref="I58:L58" si="14">I59+I81+I83</f>
        <v>19538.600000000002</v>
      </c>
      <c r="J58" s="28">
        <f t="shared" si="14"/>
        <v>19289.400000000001</v>
      </c>
      <c r="K58" s="28">
        <f t="shared" si="14"/>
        <v>19281.400000000001</v>
      </c>
      <c r="L58" s="28">
        <f t="shared" si="14"/>
        <v>19070.300000000003</v>
      </c>
      <c r="M58" s="28">
        <f>M59+M81+M83+M67</f>
        <v>96450.37999999999</v>
      </c>
    </row>
    <row r="59" spans="1:13" ht="51.75" customHeight="1" x14ac:dyDescent="0.25">
      <c r="A59" s="45" t="s">
        <v>38</v>
      </c>
      <c r="B59" s="24" t="s">
        <v>171</v>
      </c>
      <c r="C59" s="93"/>
      <c r="D59" s="19">
        <v>958</v>
      </c>
      <c r="E59" s="20" t="s">
        <v>80</v>
      </c>
      <c r="F59" s="20" t="s">
        <v>78</v>
      </c>
      <c r="G59" s="20" t="s">
        <v>23</v>
      </c>
      <c r="H59" s="21">
        <f>H60+H69+H79+H80</f>
        <v>19196.68</v>
      </c>
      <c r="I59" s="21">
        <f t="shared" ref="I59:M59" si="15">I60+I69+I79+I80</f>
        <v>19414.600000000002</v>
      </c>
      <c r="J59" s="21">
        <f t="shared" si="15"/>
        <v>19189.400000000001</v>
      </c>
      <c r="K59" s="21">
        <f t="shared" si="15"/>
        <v>19181.400000000001</v>
      </c>
      <c r="L59" s="21">
        <f t="shared" si="15"/>
        <v>18970.300000000003</v>
      </c>
      <c r="M59" s="21">
        <f t="shared" si="15"/>
        <v>95952.37999999999</v>
      </c>
    </row>
    <row r="60" spans="1:13" ht="26.25" customHeight="1" x14ac:dyDescent="0.25">
      <c r="A60" s="99" t="s">
        <v>166</v>
      </c>
      <c r="B60" s="93" t="s">
        <v>18</v>
      </c>
      <c r="C60" s="93"/>
      <c r="D60" s="1">
        <v>958</v>
      </c>
      <c r="E60" s="27" t="s">
        <v>22</v>
      </c>
      <c r="F60" s="27" t="s">
        <v>205</v>
      </c>
      <c r="G60" s="27" t="s">
        <v>23</v>
      </c>
      <c r="H60" s="28">
        <f>H61+H62+H64+H66+H65+H63</f>
        <v>3652.44</v>
      </c>
      <c r="I60" s="28">
        <f t="shared" ref="I60:M60" si="16">I61+I62+I64+I66+I65+I63</f>
        <v>3629</v>
      </c>
      <c r="J60" s="28">
        <f t="shared" si="16"/>
        <v>3406</v>
      </c>
      <c r="K60" s="28">
        <f t="shared" si="16"/>
        <v>3401</v>
      </c>
      <c r="L60" s="28">
        <f t="shared" si="16"/>
        <v>3189.8999999999996</v>
      </c>
      <c r="M60" s="28">
        <f t="shared" si="16"/>
        <v>17278.34</v>
      </c>
    </row>
    <row r="61" spans="1:13" ht="18" customHeight="1" x14ac:dyDescent="0.25">
      <c r="A61" s="100"/>
      <c r="B61" s="93"/>
      <c r="C61" s="93"/>
      <c r="D61" s="1">
        <v>958</v>
      </c>
      <c r="E61" s="27" t="s">
        <v>22</v>
      </c>
      <c r="F61" s="27" t="s">
        <v>205</v>
      </c>
      <c r="G61" s="1">
        <v>120</v>
      </c>
      <c r="H61" s="28">
        <f>3230+28+90.6+10</f>
        <v>3358.6</v>
      </c>
      <c r="I61" s="28">
        <f>3121+210</f>
        <v>3331</v>
      </c>
      <c r="J61" s="28">
        <v>3121</v>
      </c>
      <c r="K61" s="28">
        <v>3121</v>
      </c>
      <c r="L61" s="28">
        <f>2267+1.6+684.6</f>
        <v>2953.2</v>
      </c>
      <c r="M61" s="28">
        <f t="shared" si="6"/>
        <v>15884.8</v>
      </c>
    </row>
    <row r="62" spans="1:13" ht="4.5" hidden="1" customHeight="1" x14ac:dyDescent="0.3">
      <c r="A62" s="100"/>
      <c r="B62" s="93"/>
      <c r="C62" s="93"/>
      <c r="D62" s="1">
        <v>958</v>
      </c>
      <c r="E62" s="27" t="s">
        <v>22</v>
      </c>
      <c r="F62" s="27" t="s">
        <v>65</v>
      </c>
      <c r="G62" s="1">
        <v>122</v>
      </c>
      <c r="H62" s="28"/>
      <c r="I62" s="28"/>
      <c r="J62" s="28"/>
      <c r="K62" s="28"/>
      <c r="L62" s="28"/>
      <c r="M62" s="28">
        <f t="shared" si="6"/>
        <v>0</v>
      </c>
    </row>
    <row r="63" spans="1:13" ht="20.25" hidden="1" customHeight="1" x14ac:dyDescent="0.3">
      <c r="A63" s="100"/>
      <c r="B63" s="93"/>
      <c r="C63" s="93"/>
      <c r="D63" s="1">
        <v>958</v>
      </c>
      <c r="E63" s="27" t="s">
        <v>22</v>
      </c>
      <c r="F63" s="27" t="s">
        <v>65</v>
      </c>
      <c r="G63" s="1">
        <v>129</v>
      </c>
      <c r="H63" s="28"/>
      <c r="I63" s="28"/>
      <c r="J63" s="28"/>
      <c r="K63" s="28"/>
      <c r="L63" s="28"/>
      <c r="M63" s="28">
        <f t="shared" si="6"/>
        <v>0</v>
      </c>
    </row>
    <row r="64" spans="1:13" ht="15.75" customHeight="1" x14ac:dyDescent="0.25">
      <c r="A64" s="100"/>
      <c r="B64" s="93"/>
      <c r="C64" s="93"/>
      <c r="D64" s="1">
        <v>958</v>
      </c>
      <c r="E64" s="27" t="s">
        <v>22</v>
      </c>
      <c r="F64" s="27" t="s">
        <v>205</v>
      </c>
      <c r="G64" s="1">
        <v>240</v>
      </c>
      <c r="H64" s="28">
        <f>43.4+62.94</f>
        <v>106.34</v>
      </c>
      <c r="I64" s="28">
        <v>110.4</v>
      </c>
      <c r="J64" s="28">
        <v>100</v>
      </c>
      <c r="K64" s="28">
        <v>100</v>
      </c>
      <c r="L64" s="28">
        <v>49.2</v>
      </c>
      <c r="M64" s="28">
        <f t="shared" si="6"/>
        <v>465.94</v>
      </c>
    </row>
    <row r="65" spans="1:13" ht="15.75" customHeight="1" x14ac:dyDescent="0.25">
      <c r="A65" s="100"/>
      <c r="B65" s="93"/>
      <c r="C65" s="93"/>
      <c r="D65" s="1">
        <v>958</v>
      </c>
      <c r="E65" s="27" t="s">
        <v>22</v>
      </c>
      <c r="F65" s="27" t="s">
        <v>205</v>
      </c>
      <c r="G65" s="1">
        <v>850</v>
      </c>
      <c r="H65" s="28">
        <v>187.5</v>
      </c>
      <c r="I65" s="28">
        <v>187.6</v>
      </c>
      <c r="J65" s="28">
        <v>185</v>
      </c>
      <c r="K65" s="28">
        <v>180</v>
      </c>
      <c r="L65" s="28">
        <v>187.5</v>
      </c>
      <c r="M65" s="28">
        <f t="shared" si="6"/>
        <v>927.6</v>
      </c>
    </row>
    <row r="66" spans="1:13" ht="15.75" customHeight="1" x14ac:dyDescent="0.25">
      <c r="A66" s="101"/>
      <c r="B66" s="93"/>
      <c r="C66" s="93"/>
      <c r="D66" s="1">
        <v>958</v>
      </c>
      <c r="E66" s="27" t="s">
        <v>22</v>
      </c>
      <c r="F66" s="27" t="s">
        <v>205</v>
      </c>
      <c r="G66" s="1"/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f t="shared" si="6"/>
        <v>0</v>
      </c>
    </row>
    <row r="67" spans="1:13" ht="15.75" customHeight="1" x14ac:dyDescent="0.25">
      <c r="A67" s="54"/>
      <c r="B67" s="93"/>
      <c r="C67" s="93"/>
      <c r="D67" s="1">
        <v>958</v>
      </c>
      <c r="E67" s="27" t="s">
        <v>22</v>
      </c>
      <c r="F67" s="1">
        <v>191110031</v>
      </c>
      <c r="G67" s="27" t="s">
        <v>23</v>
      </c>
      <c r="H67" s="1">
        <f>H68</f>
        <v>0</v>
      </c>
      <c r="I67" s="9"/>
      <c r="J67" s="9"/>
      <c r="K67" s="9"/>
      <c r="L67" s="9"/>
      <c r="M67" s="9">
        <v>0</v>
      </c>
    </row>
    <row r="68" spans="1:13" ht="15.75" customHeight="1" x14ac:dyDescent="0.25">
      <c r="A68" s="54"/>
      <c r="B68" s="93"/>
      <c r="C68" s="93"/>
      <c r="D68" s="1">
        <v>958</v>
      </c>
      <c r="E68" s="27" t="s">
        <v>22</v>
      </c>
      <c r="F68" s="1">
        <v>191110031</v>
      </c>
      <c r="G68" s="1">
        <v>240</v>
      </c>
      <c r="H68" s="61">
        <v>0</v>
      </c>
      <c r="I68" s="10"/>
      <c r="J68" s="10"/>
      <c r="K68" s="10"/>
      <c r="L68" s="10"/>
      <c r="M68" s="10">
        <v>0</v>
      </c>
    </row>
    <row r="69" spans="1:13" ht="29.25" customHeight="1" x14ac:dyDescent="0.25">
      <c r="A69" s="99" t="s">
        <v>167</v>
      </c>
      <c r="B69" s="93" t="s">
        <v>19</v>
      </c>
      <c r="C69" s="93"/>
      <c r="D69" s="1">
        <v>958</v>
      </c>
      <c r="E69" s="27" t="s">
        <v>22</v>
      </c>
      <c r="F69" s="27" t="s">
        <v>66</v>
      </c>
      <c r="G69" s="27" t="s">
        <v>23</v>
      </c>
      <c r="H69" s="28">
        <f>H70+H71+H72+H73+H74+H75+H76+H77+H78</f>
        <v>13500.84</v>
      </c>
      <c r="I69" s="28">
        <f t="shared" ref="I69:M69" si="17">I70+I71+I72+I73+I74+I75+I76+I77+I78</f>
        <v>13934.2</v>
      </c>
      <c r="J69" s="28">
        <f t="shared" si="17"/>
        <v>13932</v>
      </c>
      <c r="K69" s="28">
        <f t="shared" si="17"/>
        <v>13929</v>
      </c>
      <c r="L69" s="28">
        <f t="shared" si="17"/>
        <v>13929</v>
      </c>
      <c r="M69" s="28">
        <f t="shared" si="17"/>
        <v>69225.039999999994</v>
      </c>
    </row>
    <row r="70" spans="1:13" ht="36" customHeight="1" x14ac:dyDescent="0.25">
      <c r="A70" s="100"/>
      <c r="B70" s="93"/>
      <c r="C70" s="93"/>
      <c r="D70" s="1">
        <v>958</v>
      </c>
      <c r="E70" s="27" t="s">
        <v>22</v>
      </c>
      <c r="F70" s="27" t="s">
        <v>66</v>
      </c>
      <c r="G70" s="1">
        <v>110</v>
      </c>
      <c r="H70" s="28">
        <f>10620.84+62.3+44</f>
        <v>10727.14</v>
      </c>
      <c r="I70" s="28">
        <v>11192</v>
      </c>
      <c r="J70" s="28">
        <v>11192</v>
      </c>
      <c r="K70" s="28">
        <v>11192</v>
      </c>
      <c r="L70" s="28">
        <v>11192</v>
      </c>
      <c r="M70" s="28">
        <f t="shared" si="6"/>
        <v>55495.14</v>
      </c>
    </row>
    <row r="71" spans="1:13" ht="5.25" hidden="1" customHeight="1" x14ac:dyDescent="0.3">
      <c r="A71" s="100"/>
      <c r="B71" s="93"/>
      <c r="C71" s="93"/>
      <c r="D71" s="1">
        <v>958</v>
      </c>
      <c r="E71" s="27" t="s">
        <v>22</v>
      </c>
      <c r="F71" s="27" t="s">
        <v>66</v>
      </c>
      <c r="G71" s="1">
        <v>321</v>
      </c>
      <c r="H71" s="28"/>
      <c r="I71" s="28"/>
      <c r="J71" s="28"/>
      <c r="K71" s="28"/>
      <c r="L71" s="28"/>
      <c r="M71" s="28">
        <f t="shared" si="6"/>
        <v>0</v>
      </c>
    </row>
    <row r="72" spans="1:13" ht="15.75" hidden="1" customHeight="1" x14ac:dyDescent="0.3">
      <c r="A72" s="100"/>
      <c r="B72" s="93"/>
      <c r="C72" s="93"/>
      <c r="D72" s="1">
        <v>958</v>
      </c>
      <c r="E72" s="27" t="s">
        <v>22</v>
      </c>
      <c r="F72" s="27" t="s">
        <v>66</v>
      </c>
      <c r="G72" s="1">
        <v>112</v>
      </c>
      <c r="H72" s="28"/>
      <c r="I72" s="28"/>
      <c r="J72" s="28"/>
      <c r="K72" s="28"/>
      <c r="L72" s="28"/>
      <c r="M72" s="28">
        <f t="shared" si="6"/>
        <v>0</v>
      </c>
    </row>
    <row r="73" spans="1:13" ht="15.75" hidden="1" customHeight="1" x14ac:dyDescent="0.3">
      <c r="A73" s="100"/>
      <c r="B73" s="93"/>
      <c r="C73" s="93"/>
      <c r="D73" s="1">
        <v>958</v>
      </c>
      <c r="E73" s="27" t="s">
        <v>22</v>
      </c>
      <c r="F73" s="27" t="s">
        <v>66</v>
      </c>
      <c r="G73" s="1">
        <v>119</v>
      </c>
      <c r="H73" s="28"/>
      <c r="I73" s="28"/>
      <c r="J73" s="28"/>
      <c r="K73" s="28"/>
      <c r="L73" s="28"/>
      <c r="M73" s="28">
        <f t="shared" si="6"/>
        <v>0</v>
      </c>
    </row>
    <row r="74" spans="1:13" ht="15.75" hidden="1" customHeight="1" x14ac:dyDescent="0.3">
      <c r="A74" s="100"/>
      <c r="B74" s="93"/>
      <c r="C74" s="93"/>
      <c r="D74" s="1">
        <v>958</v>
      </c>
      <c r="E74" s="27" t="s">
        <v>22</v>
      </c>
      <c r="F74" s="27" t="s">
        <v>66</v>
      </c>
      <c r="G74" s="1">
        <v>242</v>
      </c>
      <c r="H74" s="28"/>
      <c r="I74" s="28"/>
      <c r="J74" s="28"/>
      <c r="K74" s="28"/>
      <c r="L74" s="28"/>
      <c r="M74" s="28">
        <f t="shared" si="6"/>
        <v>0</v>
      </c>
    </row>
    <row r="75" spans="1:13" ht="27.75" customHeight="1" x14ac:dyDescent="0.25">
      <c r="A75" s="100"/>
      <c r="B75" s="93"/>
      <c r="C75" s="93"/>
      <c r="D75" s="1">
        <v>958</v>
      </c>
      <c r="E75" s="27" t="s">
        <v>22</v>
      </c>
      <c r="F75" s="27" t="s">
        <v>66</v>
      </c>
      <c r="G75" s="1">
        <v>240</v>
      </c>
      <c r="H75" s="28">
        <f>2723.2+3.5</f>
        <v>2726.7</v>
      </c>
      <c r="I75" s="28">
        <v>2700</v>
      </c>
      <c r="J75" s="28">
        <v>2700</v>
      </c>
      <c r="K75" s="28">
        <v>2700</v>
      </c>
      <c r="L75" s="28">
        <v>2700</v>
      </c>
      <c r="M75" s="28">
        <f t="shared" si="6"/>
        <v>13526.7</v>
      </c>
    </row>
    <row r="76" spans="1:13" ht="21" customHeight="1" x14ac:dyDescent="0.25">
      <c r="A76" s="100"/>
      <c r="B76" s="93"/>
      <c r="C76" s="93"/>
      <c r="D76" s="1">
        <v>958</v>
      </c>
      <c r="E76" s="27" t="s">
        <v>22</v>
      </c>
      <c r="F76" s="27" t="s">
        <v>66</v>
      </c>
      <c r="G76" s="1">
        <v>850</v>
      </c>
      <c r="H76" s="28">
        <f>33.6+9.4+4</f>
        <v>47</v>
      </c>
      <c r="I76" s="28">
        <v>42.2</v>
      </c>
      <c r="J76" s="28">
        <v>40</v>
      </c>
      <c r="K76" s="28">
        <v>37</v>
      </c>
      <c r="L76" s="28">
        <v>37</v>
      </c>
      <c r="M76" s="28">
        <f t="shared" si="6"/>
        <v>203.2</v>
      </c>
    </row>
    <row r="77" spans="1:13" ht="21.75" customHeight="1" x14ac:dyDescent="0.25">
      <c r="A77" s="100"/>
      <c r="B77" s="93"/>
      <c r="C77" s="93"/>
      <c r="D77" s="1">
        <v>958</v>
      </c>
      <c r="E77" s="27" t="s">
        <v>22</v>
      </c>
      <c r="F77" s="27" t="s">
        <v>66</v>
      </c>
      <c r="G77" s="1">
        <v>852</v>
      </c>
      <c r="H77" s="28"/>
      <c r="I77" s="28"/>
      <c r="J77" s="28"/>
      <c r="K77" s="28"/>
      <c r="L77" s="28"/>
      <c r="M77" s="28">
        <f t="shared" si="6"/>
        <v>0</v>
      </c>
    </row>
    <row r="78" spans="1:13" ht="22.5" customHeight="1" x14ac:dyDescent="0.25">
      <c r="A78" s="101"/>
      <c r="B78" s="93"/>
      <c r="C78" s="93"/>
      <c r="D78" s="1">
        <v>958</v>
      </c>
      <c r="E78" s="27" t="s">
        <v>22</v>
      </c>
      <c r="F78" s="27" t="s">
        <v>66</v>
      </c>
      <c r="G78" s="1">
        <v>853</v>
      </c>
      <c r="H78" s="28"/>
      <c r="I78" s="28"/>
      <c r="J78" s="28"/>
      <c r="K78" s="28"/>
      <c r="L78" s="28"/>
      <c r="M78" s="28">
        <f t="shared" si="6"/>
        <v>0</v>
      </c>
    </row>
    <row r="79" spans="1:13" ht="45" customHeight="1" x14ac:dyDescent="0.25">
      <c r="A79" s="42" t="s">
        <v>168</v>
      </c>
      <c r="B79" s="5" t="s">
        <v>16</v>
      </c>
      <c r="C79" s="93"/>
      <c r="D79" s="1">
        <v>958</v>
      </c>
      <c r="E79" s="27" t="s">
        <v>22</v>
      </c>
      <c r="F79" s="27" t="s">
        <v>79</v>
      </c>
      <c r="G79" s="1">
        <v>244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f t="shared" si="6"/>
        <v>0</v>
      </c>
    </row>
    <row r="80" spans="1:13" ht="50.25" customHeight="1" x14ac:dyDescent="0.25">
      <c r="A80" s="42" t="s">
        <v>169</v>
      </c>
      <c r="B80" s="26" t="s">
        <v>51</v>
      </c>
      <c r="C80" s="93"/>
      <c r="D80" s="1">
        <v>958</v>
      </c>
      <c r="E80" s="27" t="s">
        <v>22</v>
      </c>
      <c r="F80" s="27" t="s">
        <v>67</v>
      </c>
      <c r="G80" s="1">
        <v>620</v>
      </c>
      <c r="H80" s="28">
        <f>1762.4+27.6+236.9+16.5</f>
        <v>2043.4</v>
      </c>
      <c r="I80" s="28">
        <v>1851.4</v>
      </c>
      <c r="J80" s="46">
        <v>1851.4</v>
      </c>
      <c r="K80" s="46">
        <v>1851.4</v>
      </c>
      <c r="L80" s="46">
        <v>1851.4</v>
      </c>
      <c r="M80" s="28">
        <f t="shared" si="6"/>
        <v>9449</v>
      </c>
    </row>
    <row r="81" spans="1:13" ht="42.75" customHeight="1" x14ac:dyDescent="0.25">
      <c r="A81" s="42" t="s">
        <v>40</v>
      </c>
      <c r="B81" s="24" t="s">
        <v>173</v>
      </c>
      <c r="C81" s="93"/>
      <c r="D81" s="19">
        <v>958</v>
      </c>
      <c r="E81" s="20" t="s">
        <v>22</v>
      </c>
      <c r="F81" s="20" t="s">
        <v>134</v>
      </c>
      <c r="G81" s="20" t="s">
        <v>23</v>
      </c>
      <c r="H81" s="21">
        <f>H82</f>
        <v>74</v>
      </c>
      <c r="I81" s="21">
        <f t="shared" ref="I81:M81" si="18">I82</f>
        <v>124</v>
      </c>
      <c r="J81" s="21">
        <f t="shared" si="18"/>
        <v>100</v>
      </c>
      <c r="K81" s="21">
        <f t="shared" si="18"/>
        <v>100</v>
      </c>
      <c r="L81" s="21">
        <f t="shared" si="18"/>
        <v>100</v>
      </c>
      <c r="M81" s="21">
        <f t="shared" si="18"/>
        <v>498</v>
      </c>
    </row>
    <row r="82" spans="1:13" ht="73.5" customHeight="1" x14ac:dyDescent="0.25">
      <c r="A82" s="42" t="s">
        <v>170</v>
      </c>
      <c r="B82" s="26" t="s">
        <v>179</v>
      </c>
      <c r="C82" s="93"/>
      <c r="D82" s="1">
        <v>958</v>
      </c>
      <c r="E82" s="27" t="s">
        <v>46</v>
      </c>
      <c r="F82" s="27" t="s">
        <v>64</v>
      </c>
      <c r="G82" s="1">
        <v>240</v>
      </c>
      <c r="H82" s="47">
        <v>74</v>
      </c>
      <c r="I82" s="28">
        <v>124</v>
      </c>
      <c r="J82" s="47">
        <v>100</v>
      </c>
      <c r="K82" s="47">
        <v>100</v>
      </c>
      <c r="L82" s="47">
        <v>100</v>
      </c>
      <c r="M82" s="28">
        <f t="shared" si="6"/>
        <v>498</v>
      </c>
    </row>
    <row r="83" spans="1:13" s="4" customFormat="1" ht="93.6" customHeight="1" x14ac:dyDescent="0.25">
      <c r="B83" s="98"/>
      <c r="C83" s="96"/>
      <c r="D83" s="48"/>
      <c r="E83" s="49"/>
      <c r="F83" s="48"/>
      <c r="G83" s="49"/>
      <c r="H83" s="50"/>
      <c r="I83" s="50"/>
      <c r="J83" s="50"/>
      <c r="K83" s="50"/>
      <c r="L83" s="50"/>
      <c r="M83" s="50"/>
    </row>
    <row r="84" spans="1:13" ht="31.15" customHeight="1" x14ac:dyDescent="0.25">
      <c r="B84" s="98"/>
      <c r="C84" s="96"/>
      <c r="D84" s="48"/>
      <c r="E84" s="49"/>
      <c r="F84" s="48"/>
      <c r="G84" s="48"/>
      <c r="H84" s="22"/>
      <c r="I84" s="22"/>
      <c r="J84" s="22"/>
      <c r="K84" s="22"/>
      <c r="L84" s="22"/>
      <c r="M84" s="22"/>
    </row>
    <row r="85" spans="1:13" x14ac:dyDescent="0.25">
      <c r="B85" s="5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x14ac:dyDescent="0.25">
      <c r="B86" s="5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</sheetData>
  <mergeCells count="22">
    <mergeCell ref="H1:L2"/>
    <mergeCell ref="H7:L9"/>
    <mergeCell ref="A12:L14"/>
    <mergeCell ref="A16:A17"/>
    <mergeCell ref="B16:B17"/>
    <mergeCell ref="C16:C17"/>
    <mergeCell ref="D16:G16"/>
    <mergeCell ref="H16:M16"/>
    <mergeCell ref="I3:K3"/>
    <mergeCell ref="H4:K4"/>
    <mergeCell ref="H5:K5"/>
    <mergeCell ref="B83:B84"/>
    <mergeCell ref="B60:B68"/>
    <mergeCell ref="A60:A66"/>
    <mergeCell ref="A69:A78"/>
    <mergeCell ref="B69:B78"/>
    <mergeCell ref="H6:K6"/>
    <mergeCell ref="C83:C84"/>
    <mergeCell ref="C18:C30"/>
    <mergeCell ref="C32:C45"/>
    <mergeCell ref="C58:C82"/>
    <mergeCell ref="C46:C57"/>
  </mergeCells>
  <pageMargins left="0.78740157480314965" right="0.31496062992125984" top="1.1811023622047245" bottom="0.35433070866141736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5"/>
  <sheetViews>
    <sheetView tabSelected="1" view="pageBreakPreview" topLeftCell="A293" zoomScale="60" zoomScaleNormal="100" workbookViewId="0">
      <selection activeCell="N26" sqref="N26"/>
    </sheetView>
  </sheetViews>
  <sheetFormatPr defaultColWidth="9.140625" defaultRowHeight="15" x14ac:dyDescent="0.25"/>
  <cols>
    <col min="1" max="1" width="7.5703125" style="62" customWidth="1"/>
    <col min="2" max="2" width="45.42578125" style="62" customWidth="1"/>
    <col min="3" max="3" width="53.42578125" style="62" customWidth="1"/>
    <col min="4" max="4" width="12.42578125" style="62" customWidth="1"/>
    <col min="5" max="5" width="19.28515625" style="62" customWidth="1"/>
    <col min="6" max="6" width="15.5703125" style="62" customWidth="1"/>
    <col min="7" max="7" width="15.140625" style="62" customWidth="1"/>
    <col min="8" max="8" width="13.85546875" style="62" customWidth="1"/>
    <col min="9" max="9" width="15.28515625" style="62" customWidth="1"/>
    <col min="10" max="16384" width="9.140625" style="62"/>
  </cols>
  <sheetData>
    <row r="1" spans="1:8" ht="18.75" x14ac:dyDescent="0.3">
      <c r="E1" s="109" t="s">
        <v>225</v>
      </c>
      <c r="F1" s="109"/>
      <c r="G1" s="109"/>
    </row>
    <row r="2" spans="1:8" ht="18.75" x14ac:dyDescent="0.3">
      <c r="E2" s="109" t="s">
        <v>217</v>
      </c>
      <c r="F2" s="109"/>
      <c r="G2" s="109"/>
    </row>
    <row r="3" spans="1:8" ht="18.75" x14ac:dyDescent="0.3">
      <c r="E3" s="109" t="s">
        <v>224</v>
      </c>
      <c r="F3" s="109"/>
      <c r="G3" s="109"/>
    </row>
    <row r="4" spans="1:8" ht="18.75" x14ac:dyDescent="0.3">
      <c r="E4" s="109" t="s">
        <v>226</v>
      </c>
      <c r="F4" s="109"/>
      <c r="G4" s="109"/>
    </row>
    <row r="5" spans="1:8" ht="11.25" customHeight="1" x14ac:dyDescent="0.25">
      <c r="D5" s="145"/>
      <c r="E5" s="145"/>
      <c r="F5" s="145"/>
      <c r="G5" s="145"/>
    </row>
    <row r="6" spans="1:8" ht="11.25" customHeight="1" x14ac:dyDescent="0.25">
      <c r="D6" s="152" t="s">
        <v>199</v>
      </c>
      <c r="E6" s="152"/>
      <c r="F6" s="152"/>
      <c r="G6" s="152"/>
      <c r="H6" s="152"/>
    </row>
    <row r="7" spans="1:8" ht="10.5" customHeight="1" x14ac:dyDescent="0.25">
      <c r="D7" s="152"/>
      <c r="E7" s="152"/>
      <c r="F7" s="152"/>
      <c r="G7" s="152"/>
      <c r="H7" s="152"/>
    </row>
    <row r="8" spans="1:8" ht="16.5" customHeight="1" x14ac:dyDescent="0.25">
      <c r="D8" s="152"/>
      <c r="E8" s="152"/>
      <c r="F8" s="152"/>
      <c r="G8" s="152"/>
      <c r="H8" s="152"/>
    </row>
    <row r="9" spans="1:8" ht="18" customHeight="1" x14ac:dyDescent="0.25">
      <c r="D9" s="152"/>
      <c r="E9" s="152"/>
      <c r="F9" s="152"/>
      <c r="G9" s="152"/>
      <c r="H9" s="152"/>
    </row>
    <row r="11" spans="1:8" ht="10.5" customHeight="1" x14ac:dyDescent="0.25">
      <c r="A11" s="146" t="s">
        <v>198</v>
      </c>
      <c r="B11" s="146"/>
      <c r="C11" s="146"/>
      <c r="D11" s="146"/>
      <c r="E11" s="146"/>
      <c r="F11" s="146"/>
      <c r="G11" s="146"/>
    </row>
    <row r="12" spans="1:8" ht="15" customHeight="1" x14ac:dyDescent="0.25">
      <c r="A12" s="146"/>
      <c r="B12" s="146"/>
      <c r="C12" s="146"/>
      <c r="D12" s="146"/>
      <c r="E12" s="146"/>
      <c r="F12" s="146"/>
      <c r="G12" s="146"/>
    </row>
    <row r="13" spans="1:8" ht="15" customHeight="1" x14ac:dyDescent="0.25">
      <c r="A13" s="146"/>
      <c r="B13" s="146"/>
      <c r="C13" s="146"/>
      <c r="D13" s="146"/>
      <c r="E13" s="146"/>
      <c r="F13" s="146"/>
      <c r="G13" s="146"/>
    </row>
    <row r="14" spans="1:8" ht="15" customHeight="1" x14ac:dyDescent="0.25">
      <c r="A14" s="146"/>
      <c r="B14" s="146"/>
      <c r="C14" s="146"/>
      <c r="D14" s="146"/>
      <c r="E14" s="146"/>
      <c r="F14" s="146"/>
      <c r="G14" s="146"/>
    </row>
    <row r="15" spans="1:8" ht="0.75" customHeight="1" x14ac:dyDescent="0.25">
      <c r="A15" s="146"/>
      <c r="B15" s="146"/>
      <c r="C15" s="146"/>
      <c r="D15" s="146"/>
      <c r="E15" s="146"/>
      <c r="F15" s="146"/>
      <c r="G15" s="146"/>
    </row>
    <row r="16" spans="1:8" ht="10.5" hidden="1" customHeight="1" x14ac:dyDescent="0.25">
      <c r="A16" s="146"/>
      <c r="B16" s="146"/>
      <c r="C16" s="146"/>
      <c r="D16" s="146"/>
      <c r="E16" s="146"/>
      <c r="F16" s="146"/>
      <c r="G16" s="146"/>
    </row>
    <row r="17" spans="1:9" ht="31.5" customHeight="1" x14ac:dyDescent="0.25">
      <c r="A17" s="63"/>
      <c r="B17" s="63"/>
      <c r="C17" s="64"/>
      <c r="D17" s="64"/>
      <c r="E17" s="64"/>
      <c r="F17" s="65"/>
      <c r="G17" s="65"/>
    </row>
    <row r="18" spans="1:9" ht="15.75" x14ac:dyDescent="0.25">
      <c r="A18" s="63"/>
      <c r="B18" s="63"/>
      <c r="C18" s="63"/>
      <c r="D18" s="63"/>
      <c r="E18" s="63"/>
    </row>
    <row r="19" spans="1:9" ht="21.75" customHeight="1" x14ac:dyDescent="0.25">
      <c r="A19" s="110" t="s">
        <v>0</v>
      </c>
      <c r="B19" s="110" t="s">
        <v>3</v>
      </c>
      <c r="C19" s="110" t="s">
        <v>24</v>
      </c>
      <c r="D19" s="153" t="s">
        <v>141</v>
      </c>
      <c r="E19" s="153"/>
      <c r="F19" s="153"/>
      <c r="G19" s="153"/>
      <c r="H19" s="153"/>
      <c r="I19" s="153"/>
    </row>
    <row r="20" spans="1:9" ht="30" customHeight="1" x14ac:dyDescent="0.25">
      <c r="A20" s="111"/>
      <c r="B20" s="111"/>
      <c r="C20" s="111"/>
      <c r="D20" s="67">
        <v>2020</v>
      </c>
      <c r="E20" s="67">
        <v>2021</v>
      </c>
      <c r="F20" s="67">
        <v>2022</v>
      </c>
      <c r="G20" s="67">
        <v>2023</v>
      </c>
      <c r="H20" s="67">
        <v>2024</v>
      </c>
      <c r="I20" s="68" t="s">
        <v>142</v>
      </c>
    </row>
    <row r="21" spans="1:9" ht="34.5" customHeight="1" x14ac:dyDescent="0.25">
      <c r="A21" s="148"/>
      <c r="B21" s="134" t="s">
        <v>190</v>
      </c>
      <c r="C21" s="69" t="s">
        <v>25</v>
      </c>
      <c r="D21" s="70">
        <f t="shared" ref="D21:I22" si="0">D26+D106+D201+D266</f>
        <v>495196.28900000011</v>
      </c>
      <c r="E21" s="70">
        <f t="shared" si="0"/>
        <v>576816.94999999984</v>
      </c>
      <c r="F21" s="70">
        <f t="shared" si="0"/>
        <v>502079.34999999992</v>
      </c>
      <c r="G21" s="70">
        <f t="shared" si="0"/>
        <v>523738.30000000005</v>
      </c>
      <c r="H21" s="70">
        <f t="shared" si="0"/>
        <v>521125.36</v>
      </c>
      <c r="I21" s="70">
        <f t="shared" si="0"/>
        <v>2618956.2489999998</v>
      </c>
    </row>
    <row r="22" spans="1:9" ht="32.25" customHeight="1" x14ac:dyDescent="0.25">
      <c r="A22" s="148"/>
      <c r="B22" s="134"/>
      <c r="C22" s="71" t="s">
        <v>143</v>
      </c>
      <c r="D22" s="70">
        <f t="shared" si="0"/>
        <v>0</v>
      </c>
      <c r="E22" s="70">
        <f t="shared" si="0"/>
        <v>0</v>
      </c>
      <c r="F22" s="70">
        <f t="shared" si="0"/>
        <v>0</v>
      </c>
      <c r="G22" s="70">
        <f t="shared" si="0"/>
        <v>0</v>
      </c>
      <c r="H22" s="70">
        <f t="shared" si="0"/>
        <v>0</v>
      </c>
      <c r="I22" s="70">
        <f t="shared" si="0"/>
        <v>0</v>
      </c>
    </row>
    <row r="23" spans="1:9" ht="24.75" customHeight="1" x14ac:dyDescent="0.25">
      <c r="A23" s="148"/>
      <c r="B23" s="134"/>
      <c r="C23" s="71" t="s">
        <v>144</v>
      </c>
      <c r="D23" s="70">
        <f>D28+D108+D203+D268</f>
        <v>319247.19</v>
      </c>
      <c r="E23" s="70">
        <f t="shared" ref="E23:I23" si="1">E28+E108+E203+E268</f>
        <v>401661.77999999997</v>
      </c>
      <c r="F23" s="70">
        <f t="shared" si="1"/>
        <v>373440.66</v>
      </c>
      <c r="G23" s="70">
        <f t="shared" si="1"/>
        <v>392573.78</v>
      </c>
      <c r="H23" s="70">
        <f t="shared" si="1"/>
        <v>325468.16000000003</v>
      </c>
      <c r="I23" s="70">
        <f t="shared" si="1"/>
        <v>1812391.5699999998</v>
      </c>
    </row>
    <row r="24" spans="1:9" ht="37.5" customHeight="1" x14ac:dyDescent="0.25">
      <c r="A24" s="148"/>
      <c r="B24" s="134"/>
      <c r="C24" s="69" t="s">
        <v>26</v>
      </c>
      <c r="D24" s="70">
        <f>D29+D109+D204+D269</f>
        <v>175949.09900000002</v>
      </c>
      <c r="E24" s="70">
        <f t="shared" ref="E24:I24" si="2">E29+E109+E204+E269</f>
        <v>175155.16999999998</v>
      </c>
      <c r="F24" s="70">
        <f t="shared" si="2"/>
        <v>128638.69</v>
      </c>
      <c r="G24" s="70">
        <f t="shared" si="2"/>
        <v>131164.51999999999</v>
      </c>
      <c r="H24" s="70">
        <f t="shared" si="2"/>
        <v>195657.2</v>
      </c>
      <c r="I24" s="70">
        <f t="shared" si="2"/>
        <v>806564.679</v>
      </c>
    </row>
    <row r="25" spans="1:9" ht="24.75" customHeight="1" x14ac:dyDescent="0.25">
      <c r="A25" s="148"/>
      <c r="B25" s="134"/>
      <c r="C25" s="69" t="s">
        <v>27</v>
      </c>
      <c r="D25" s="70">
        <f>D30+D110+D205+D270</f>
        <v>0</v>
      </c>
      <c r="E25" s="70">
        <f>E30+E110+E205+E270</f>
        <v>0</v>
      </c>
      <c r="F25" s="70">
        <f>F30+F110+F205+F270</f>
        <v>0</v>
      </c>
      <c r="G25" s="70">
        <f>G30+G110+G205+G270</f>
        <v>0</v>
      </c>
      <c r="H25" s="70">
        <f>H30+H110+H205+H270</f>
        <v>0</v>
      </c>
      <c r="I25" s="70">
        <f>I30+I110+I205+I270</f>
        <v>0</v>
      </c>
    </row>
    <row r="26" spans="1:9" ht="32.25" customHeight="1" x14ac:dyDescent="0.25">
      <c r="A26" s="147" t="s">
        <v>145</v>
      </c>
      <c r="B26" s="134" t="s">
        <v>191</v>
      </c>
      <c r="C26" s="69" t="s">
        <v>25</v>
      </c>
      <c r="D26" s="70">
        <f>D31+D41+D86+D96</f>
        <v>112075.72</v>
      </c>
      <c r="E26" s="70">
        <f t="shared" ref="E26:I26" si="3">E31+E41+E86+E96</f>
        <v>153984.21</v>
      </c>
      <c r="F26" s="70">
        <f t="shared" si="3"/>
        <v>112206.9</v>
      </c>
      <c r="G26" s="70">
        <f t="shared" si="3"/>
        <v>117318.01</v>
      </c>
      <c r="H26" s="70">
        <f t="shared" si="3"/>
        <v>116926.12999999999</v>
      </c>
      <c r="I26" s="70">
        <f t="shared" si="3"/>
        <v>612510.96999999986</v>
      </c>
    </row>
    <row r="27" spans="1:9" ht="23.25" customHeight="1" x14ac:dyDescent="0.25">
      <c r="A27" s="147"/>
      <c r="B27" s="134"/>
      <c r="C27" s="71" t="s">
        <v>143</v>
      </c>
      <c r="D27" s="70">
        <f t="shared" ref="D27:I30" si="4">D32+D42+D87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</row>
    <row r="28" spans="1:9" ht="23.25" customHeight="1" x14ac:dyDescent="0.25">
      <c r="A28" s="147"/>
      <c r="B28" s="134"/>
      <c r="C28" s="71" t="s">
        <v>144</v>
      </c>
      <c r="D28" s="70">
        <f>D33+D43+D88+D98</f>
        <v>68385.53</v>
      </c>
      <c r="E28" s="70">
        <f t="shared" ref="E28:I28" si="5">E33+E43+E88+E98</f>
        <v>111983.48999999999</v>
      </c>
      <c r="F28" s="70">
        <f t="shared" si="5"/>
        <v>82383.199999999997</v>
      </c>
      <c r="G28" s="70">
        <f t="shared" si="5"/>
        <v>86879.64</v>
      </c>
      <c r="H28" s="70">
        <f t="shared" si="5"/>
        <v>67882.53</v>
      </c>
      <c r="I28" s="70">
        <f t="shared" si="5"/>
        <v>417514.38999999996</v>
      </c>
    </row>
    <row r="29" spans="1:9" ht="35.25" customHeight="1" x14ac:dyDescent="0.25">
      <c r="A29" s="147"/>
      <c r="B29" s="134"/>
      <c r="C29" s="69" t="s">
        <v>26</v>
      </c>
      <c r="D29" s="70">
        <f>D34+D44+D89+D99</f>
        <v>43690.189999999995</v>
      </c>
      <c r="E29" s="70">
        <f t="shared" ref="E29:I29" si="6">E34+E44+E89+E99</f>
        <v>42000.719999999994</v>
      </c>
      <c r="F29" s="70">
        <f t="shared" si="6"/>
        <v>29823.7</v>
      </c>
      <c r="G29" s="70">
        <f t="shared" si="6"/>
        <v>30438.37</v>
      </c>
      <c r="H29" s="70">
        <f t="shared" si="6"/>
        <v>49043.6</v>
      </c>
      <c r="I29" s="70">
        <f t="shared" si="6"/>
        <v>194996.58</v>
      </c>
    </row>
    <row r="30" spans="1:9" ht="16.5" customHeight="1" x14ac:dyDescent="0.25">
      <c r="A30" s="147"/>
      <c r="B30" s="134"/>
      <c r="C30" s="69" t="s">
        <v>27</v>
      </c>
      <c r="D30" s="70">
        <f t="shared" si="4"/>
        <v>0</v>
      </c>
      <c r="E30" s="70">
        <f t="shared" si="4"/>
        <v>0</v>
      </c>
      <c r="F30" s="70">
        <f t="shared" si="4"/>
        <v>0</v>
      </c>
      <c r="G30" s="70">
        <f t="shared" si="4"/>
        <v>0</v>
      </c>
      <c r="H30" s="70">
        <f t="shared" si="4"/>
        <v>0</v>
      </c>
      <c r="I30" s="70">
        <f t="shared" si="4"/>
        <v>0</v>
      </c>
    </row>
    <row r="31" spans="1:9" ht="35.25" customHeight="1" x14ac:dyDescent="0.25">
      <c r="A31" s="112" t="s">
        <v>109</v>
      </c>
      <c r="B31" s="134" t="s">
        <v>108</v>
      </c>
      <c r="C31" s="69" t="s">
        <v>25</v>
      </c>
      <c r="D31" s="70">
        <f>D36</f>
        <v>109010.79</v>
      </c>
      <c r="E31" s="70">
        <f t="shared" ref="E31:I31" si="7">E36</f>
        <v>118258.76999999999</v>
      </c>
      <c r="F31" s="70">
        <f t="shared" si="7"/>
        <v>110298.22</v>
      </c>
      <c r="G31" s="70">
        <f t="shared" si="7"/>
        <v>115798.70999999999</v>
      </c>
      <c r="H31" s="70">
        <f t="shared" si="7"/>
        <v>115301.82999999999</v>
      </c>
      <c r="I31" s="70">
        <f t="shared" si="7"/>
        <v>568668.31999999995</v>
      </c>
    </row>
    <row r="32" spans="1:9" ht="28.5" customHeight="1" x14ac:dyDescent="0.25">
      <c r="A32" s="112"/>
      <c r="B32" s="134"/>
      <c r="C32" s="71" t="s">
        <v>143</v>
      </c>
      <c r="D32" s="70">
        <f>D37</f>
        <v>0</v>
      </c>
      <c r="E32" s="70">
        <f t="shared" ref="E32:I32" si="8">E37</f>
        <v>0</v>
      </c>
      <c r="F32" s="70">
        <f t="shared" si="8"/>
        <v>0</v>
      </c>
      <c r="G32" s="70">
        <f t="shared" si="8"/>
        <v>0</v>
      </c>
      <c r="H32" s="70">
        <f t="shared" si="8"/>
        <v>0</v>
      </c>
      <c r="I32" s="70">
        <f t="shared" si="8"/>
        <v>0</v>
      </c>
    </row>
    <row r="33" spans="1:9" ht="24.75" customHeight="1" x14ac:dyDescent="0.25">
      <c r="A33" s="112"/>
      <c r="B33" s="134"/>
      <c r="C33" s="71" t="s">
        <v>144</v>
      </c>
      <c r="D33" s="70">
        <f>D38</f>
        <v>66503.23</v>
      </c>
      <c r="E33" s="70">
        <f t="shared" ref="E33:I33" si="9">E38</f>
        <v>77609.87</v>
      </c>
      <c r="F33" s="70">
        <f t="shared" si="9"/>
        <v>80717.02</v>
      </c>
      <c r="G33" s="70">
        <f t="shared" si="9"/>
        <v>85500.34</v>
      </c>
      <c r="H33" s="70">
        <f t="shared" si="9"/>
        <v>66503.23</v>
      </c>
      <c r="I33" s="70">
        <f t="shared" si="9"/>
        <v>376833.68999999994</v>
      </c>
    </row>
    <row r="34" spans="1:9" ht="36" customHeight="1" x14ac:dyDescent="0.25">
      <c r="A34" s="112"/>
      <c r="B34" s="134"/>
      <c r="C34" s="69" t="s">
        <v>26</v>
      </c>
      <c r="D34" s="70">
        <f>D39</f>
        <v>42507.56</v>
      </c>
      <c r="E34" s="70">
        <f t="shared" ref="E34:I34" si="10">E39</f>
        <v>40648.899999999994</v>
      </c>
      <c r="F34" s="70">
        <f t="shared" si="10"/>
        <v>29581.200000000001</v>
      </c>
      <c r="G34" s="70">
        <f t="shared" si="10"/>
        <v>30298.37</v>
      </c>
      <c r="H34" s="70">
        <f t="shared" si="10"/>
        <v>48798.6</v>
      </c>
      <c r="I34" s="70">
        <f t="shared" si="10"/>
        <v>191834.63</v>
      </c>
    </row>
    <row r="35" spans="1:9" ht="19.5" customHeight="1" x14ac:dyDescent="0.25">
      <c r="A35" s="112"/>
      <c r="B35" s="134"/>
      <c r="C35" s="69" t="s">
        <v>27</v>
      </c>
      <c r="D35" s="70">
        <f>D40</f>
        <v>0</v>
      </c>
      <c r="E35" s="70">
        <f t="shared" ref="E35:I35" si="11">E40</f>
        <v>0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</row>
    <row r="36" spans="1:9" ht="21" customHeight="1" x14ac:dyDescent="0.25">
      <c r="A36" s="112" t="s">
        <v>146</v>
      </c>
      <c r="B36" s="138" t="s">
        <v>47</v>
      </c>
      <c r="C36" s="72" t="s">
        <v>25</v>
      </c>
      <c r="D36" s="60">
        <f>D37+D38+D39+D40</f>
        <v>109010.79</v>
      </c>
      <c r="E36" s="60">
        <f t="shared" ref="E36:I36" si="12">E37+E38+E39+E40</f>
        <v>118258.76999999999</v>
      </c>
      <c r="F36" s="60">
        <f t="shared" si="12"/>
        <v>110298.22</v>
      </c>
      <c r="G36" s="60">
        <f t="shared" si="12"/>
        <v>115798.70999999999</v>
      </c>
      <c r="H36" s="60">
        <f t="shared" si="12"/>
        <v>115301.82999999999</v>
      </c>
      <c r="I36" s="60">
        <f t="shared" si="12"/>
        <v>568668.31999999995</v>
      </c>
    </row>
    <row r="37" spans="1:9" ht="30.75" customHeight="1" x14ac:dyDescent="0.25">
      <c r="A37" s="112"/>
      <c r="B37" s="138"/>
      <c r="C37" s="59" t="s">
        <v>143</v>
      </c>
      <c r="D37" s="60">
        <v>0</v>
      </c>
      <c r="E37" s="60">
        <v>0</v>
      </c>
      <c r="F37" s="73">
        <v>0</v>
      </c>
      <c r="G37" s="73">
        <v>0</v>
      </c>
      <c r="H37" s="73">
        <v>0</v>
      </c>
      <c r="I37" s="73">
        <f t="shared" ref="I37:I40" si="13">SUM(D37:H37)</f>
        <v>0</v>
      </c>
    </row>
    <row r="38" spans="1:9" ht="23.25" customHeight="1" x14ac:dyDescent="0.25">
      <c r="A38" s="112"/>
      <c r="B38" s="138"/>
      <c r="C38" s="59" t="s">
        <v>144</v>
      </c>
      <c r="D38" s="60">
        <v>66503.23</v>
      </c>
      <c r="E38" s="60">
        <v>77609.87</v>
      </c>
      <c r="F38" s="60">
        <v>80717.02</v>
      </c>
      <c r="G38" s="60">
        <v>85500.34</v>
      </c>
      <c r="H38" s="60">
        <v>66503.23</v>
      </c>
      <c r="I38" s="73">
        <f t="shared" si="13"/>
        <v>376833.68999999994</v>
      </c>
    </row>
    <row r="39" spans="1:9" ht="39" customHeight="1" x14ac:dyDescent="0.25">
      <c r="A39" s="112"/>
      <c r="B39" s="138"/>
      <c r="C39" s="72" t="s">
        <v>26</v>
      </c>
      <c r="D39" s="60">
        <v>42507.56</v>
      </c>
      <c r="E39" s="60">
        <f>36848.59+3800.31</f>
        <v>40648.899999999994</v>
      </c>
      <c r="F39" s="73">
        <v>29581.200000000001</v>
      </c>
      <c r="G39" s="73">
        <v>30298.37</v>
      </c>
      <c r="H39" s="73">
        <v>48798.6</v>
      </c>
      <c r="I39" s="73">
        <f t="shared" si="13"/>
        <v>191834.63</v>
      </c>
    </row>
    <row r="40" spans="1:9" ht="18.75" customHeight="1" x14ac:dyDescent="0.25">
      <c r="A40" s="112"/>
      <c r="B40" s="138"/>
      <c r="C40" s="72" t="s">
        <v>27</v>
      </c>
      <c r="D40" s="60">
        <v>0</v>
      </c>
      <c r="E40" s="60">
        <v>0</v>
      </c>
      <c r="F40" s="73">
        <v>0</v>
      </c>
      <c r="G40" s="73">
        <v>0</v>
      </c>
      <c r="H40" s="73">
        <v>0</v>
      </c>
      <c r="I40" s="73">
        <f t="shared" si="13"/>
        <v>0</v>
      </c>
    </row>
    <row r="41" spans="1:9" ht="24.75" customHeight="1" x14ac:dyDescent="0.25">
      <c r="A41" s="112" t="s">
        <v>147</v>
      </c>
      <c r="B41" s="134" t="s">
        <v>119</v>
      </c>
      <c r="C41" s="69" t="s">
        <v>25</v>
      </c>
      <c r="D41" s="70">
        <f>D46+D51+D56+D61+D66+D71+D76+D81</f>
        <v>1182.6299999999999</v>
      </c>
      <c r="E41" s="70">
        <f t="shared" ref="E41:I41" si="14">E46+E51+E56+E61+E66+E71+E76+E81</f>
        <v>808.7</v>
      </c>
      <c r="F41" s="70">
        <f t="shared" si="14"/>
        <v>242.5</v>
      </c>
      <c r="G41" s="70">
        <f t="shared" si="14"/>
        <v>140</v>
      </c>
      <c r="H41" s="70">
        <f t="shared" si="14"/>
        <v>245</v>
      </c>
      <c r="I41" s="70">
        <f t="shared" si="14"/>
        <v>2618.8299999999995</v>
      </c>
    </row>
    <row r="42" spans="1:9" ht="22.5" customHeight="1" x14ac:dyDescent="0.25">
      <c r="A42" s="112"/>
      <c r="B42" s="134"/>
      <c r="C42" s="71" t="s">
        <v>143</v>
      </c>
      <c r="D42" s="70">
        <f>D47+D52+D57+D62+D67+D72+D77+D82</f>
        <v>0</v>
      </c>
      <c r="E42" s="70">
        <f t="shared" ref="E42:I42" si="15">E47+E52+E57+E62+E67+E72+E77+E82</f>
        <v>0</v>
      </c>
      <c r="F42" s="70">
        <f t="shared" si="15"/>
        <v>0</v>
      </c>
      <c r="G42" s="70">
        <f t="shared" si="15"/>
        <v>0</v>
      </c>
      <c r="H42" s="70">
        <f t="shared" si="15"/>
        <v>0</v>
      </c>
      <c r="I42" s="70">
        <f t="shared" si="15"/>
        <v>0</v>
      </c>
    </row>
    <row r="43" spans="1:9" ht="24" customHeight="1" x14ac:dyDescent="0.25">
      <c r="A43" s="112"/>
      <c r="B43" s="134"/>
      <c r="C43" s="71" t="s">
        <v>144</v>
      </c>
      <c r="D43" s="70">
        <f t="shared" ref="D43:I45" si="16">D48+D53+D58+D63+D68+D73+D78+D83</f>
        <v>0</v>
      </c>
      <c r="E43" s="70">
        <f t="shared" si="16"/>
        <v>399</v>
      </c>
      <c r="F43" s="70">
        <f t="shared" si="16"/>
        <v>0</v>
      </c>
      <c r="G43" s="70">
        <f t="shared" si="16"/>
        <v>0</v>
      </c>
      <c r="H43" s="70">
        <f t="shared" si="16"/>
        <v>0</v>
      </c>
      <c r="I43" s="70">
        <f t="shared" si="16"/>
        <v>399</v>
      </c>
    </row>
    <row r="44" spans="1:9" ht="24.75" customHeight="1" x14ac:dyDescent="0.25">
      <c r="A44" s="112"/>
      <c r="B44" s="134"/>
      <c r="C44" s="69" t="s">
        <v>26</v>
      </c>
      <c r="D44" s="70">
        <f>D49+D54+D59+D64+D69+D74+D79+D84</f>
        <v>1182.6299999999999</v>
      </c>
      <c r="E44" s="70">
        <f t="shared" si="16"/>
        <v>409.7</v>
      </c>
      <c r="F44" s="70">
        <f t="shared" si="16"/>
        <v>242.5</v>
      </c>
      <c r="G44" s="70">
        <f t="shared" si="16"/>
        <v>140</v>
      </c>
      <c r="H44" s="70">
        <f t="shared" si="16"/>
        <v>245</v>
      </c>
      <c r="I44" s="70">
        <f t="shared" si="16"/>
        <v>2219.83</v>
      </c>
    </row>
    <row r="45" spans="1:9" ht="18" customHeight="1" x14ac:dyDescent="0.25">
      <c r="A45" s="112"/>
      <c r="B45" s="134"/>
      <c r="C45" s="69" t="s">
        <v>27</v>
      </c>
      <c r="D45" s="70">
        <f t="shared" si="16"/>
        <v>0</v>
      </c>
      <c r="E45" s="70">
        <f t="shared" si="16"/>
        <v>0</v>
      </c>
      <c r="F45" s="70">
        <f t="shared" si="16"/>
        <v>0</v>
      </c>
      <c r="G45" s="70">
        <f t="shared" si="16"/>
        <v>0</v>
      </c>
      <c r="H45" s="70">
        <f t="shared" si="16"/>
        <v>0</v>
      </c>
      <c r="I45" s="70">
        <f t="shared" si="16"/>
        <v>0</v>
      </c>
    </row>
    <row r="46" spans="1:9" ht="18.75" customHeight="1" x14ac:dyDescent="0.25">
      <c r="A46" s="112" t="s">
        <v>113</v>
      </c>
      <c r="B46" s="138" t="s">
        <v>91</v>
      </c>
      <c r="C46" s="72" t="s">
        <v>25</v>
      </c>
      <c r="D46" s="60">
        <f>D47+D48+D49+D50</f>
        <v>0</v>
      </c>
      <c r="E46" s="60">
        <f t="shared" ref="E46:I46" si="17">E47+E48+E49+E50</f>
        <v>496.2</v>
      </c>
      <c r="F46" s="60">
        <f t="shared" si="17"/>
        <v>100</v>
      </c>
      <c r="G46" s="60">
        <f t="shared" si="17"/>
        <v>0</v>
      </c>
      <c r="H46" s="60">
        <f t="shared" si="17"/>
        <v>100</v>
      </c>
      <c r="I46" s="60">
        <f t="shared" si="17"/>
        <v>696.2</v>
      </c>
    </row>
    <row r="47" spans="1:9" ht="24" customHeight="1" x14ac:dyDescent="0.25">
      <c r="A47" s="112"/>
      <c r="B47" s="138"/>
      <c r="C47" s="59" t="s">
        <v>143</v>
      </c>
      <c r="D47" s="60">
        <v>0</v>
      </c>
      <c r="E47" s="60">
        <v>0</v>
      </c>
      <c r="F47" s="73">
        <v>0</v>
      </c>
      <c r="G47" s="73">
        <v>0</v>
      </c>
      <c r="H47" s="73">
        <v>0</v>
      </c>
      <c r="I47" s="73">
        <f t="shared" ref="I47:I50" si="18">SUM(D47:H47)</f>
        <v>0</v>
      </c>
    </row>
    <row r="48" spans="1:9" ht="22.5" customHeight="1" x14ac:dyDescent="0.25">
      <c r="A48" s="112"/>
      <c r="B48" s="138"/>
      <c r="C48" s="59" t="s">
        <v>144</v>
      </c>
      <c r="D48" s="60">
        <v>0</v>
      </c>
      <c r="E48" s="60">
        <v>399</v>
      </c>
      <c r="F48" s="73">
        <v>0</v>
      </c>
      <c r="G48" s="73">
        <v>0</v>
      </c>
      <c r="H48" s="73">
        <v>0</v>
      </c>
      <c r="I48" s="73">
        <f t="shared" si="18"/>
        <v>399</v>
      </c>
    </row>
    <row r="49" spans="1:9" ht="15.75" x14ac:dyDescent="0.25">
      <c r="A49" s="112"/>
      <c r="B49" s="138"/>
      <c r="C49" s="72" t="s">
        <v>26</v>
      </c>
      <c r="D49" s="60">
        <v>0</v>
      </c>
      <c r="E49" s="60">
        <v>97.2</v>
      </c>
      <c r="F49" s="74">
        <v>100</v>
      </c>
      <c r="G49" s="74">
        <v>0</v>
      </c>
      <c r="H49" s="74">
        <v>100</v>
      </c>
      <c r="I49" s="74">
        <f t="shared" si="18"/>
        <v>297.2</v>
      </c>
    </row>
    <row r="50" spans="1:9" ht="18" customHeight="1" x14ac:dyDescent="0.25">
      <c r="A50" s="112"/>
      <c r="B50" s="138"/>
      <c r="C50" s="72" t="s">
        <v>27</v>
      </c>
      <c r="D50" s="60">
        <v>0</v>
      </c>
      <c r="E50" s="60">
        <v>0</v>
      </c>
      <c r="F50" s="74">
        <v>0</v>
      </c>
      <c r="G50" s="74">
        <v>0</v>
      </c>
      <c r="H50" s="74">
        <v>0</v>
      </c>
      <c r="I50" s="74">
        <f t="shared" si="18"/>
        <v>0</v>
      </c>
    </row>
    <row r="51" spans="1:9" ht="22.5" customHeight="1" x14ac:dyDescent="0.25">
      <c r="A51" s="112" t="s">
        <v>148</v>
      </c>
      <c r="B51" s="138" t="s">
        <v>100</v>
      </c>
      <c r="C51" s="72" t="s">
        <v>25</v>
      </c>
      <c r="D51" s="60">
        <f>D52+D53+D54+D55</f>
        <v>899.82999999999993</v>
      </c>
      <c r="E51" s="60">
        <f t="shared" ref="E51:I51" si="19">E52+E53+E54+E55</f>
        <v>0</v>
      </c>
      <c r="F51" s="60">
        <f t="shared" si="19"/>
        <v>0</v>
      </c>
      <c r="G51" s="60">
        <f t="shared" si="19"/>
        <v>0</v>
      </c>
      <c r="H51" s="60">
        <f t="shared" si="19"/>
        <v>0</v>
      </c>
      <c r="I51" s="60">
        <f t="shared" si="19"/>
        <v>899.82999999999993</v>
      </c>
    </row>
    <row r="52" spans="1:9" ht="18.75" customHeight="1" x14ac:dyDescent="0.25">
      <c r="A52" s="112"/>
      <c r="B52" s="138"/>
      <c r="C52" s="59" t="s">
        <v>143</v>
      </c>
      <c r="D52" s="60">
        <v>0</v>
      </c>
      <c r="E52" s="60">
        <v>0</v>
      </c>
      <c r="F52" s="74">
        <v>0</v>
      </c>
      <c r="G52" s="74">
        <v>0</v>
      </c>
      <c r="H52" s="74">
        <v>0</v>
      </c>
      <c r="I52" s="74">
        <f t="shared" ref="I52:I55" si="20">SUM(D52:H52)</f>
        <v>0</v>
      </c>
    </row>
    <row r="53" spans="1:9" ht="18.75" customHeight="1" x14ac:dyDescent="0.25">
      <c r="A53" s="112"/>
      <c r="B53" s="138"/>
      <c r="C53" s="59" t="s">
        <v>144</v>
      </c>
      <c r="D53" s="60">
        <v>0</v>
      </c>
      <c r="E53" s="60">
        <v>0</v>
      </c>
      <c r="F53" s="74">
        <v>0</v>
      </c>
      <c r="G53" s="74">
        <v>0</v>
      </c>
      <c r="H53" s="74">
        <v>0</v>
      </c>
      <c r="I53" s="74">
        <f t="shared" si="20"/>
        <v>0</v>
      </c>
    </row>
    <row r="54" spans="1:9" ht="15.75" x14ac:dyDescent="0.25">
      <c r="A54" s="112"/>
      <c r="B54" s="138"/>
      <c r="C54" s="72" t="s">
        <v>26</v>
      </c>
      <c r="D54" s="60">
        <f>497.5+899.83+50-547.5</f>
        <v>899.82999999999993</v>
      </c>
      <c r="E54" s="60">
        <f>1604-1604</f>
        <v>0</v>
      </c>
      <c r="F54" s="74">
        <v>0</v>
      </c>
      <c r="G54" s="74">
        <v>0</v>
      </c>
      <c r="H54" s="74">
        <v>0</v>
      </c>
      <c r="I54" s="74">
        <f t="shared" si="20"/>
        <v>899.82999999999993</v>
      </c>
    </row>
    <row r="55" spans="1:9" ht="27" customHeight="1" x14ac:dyDescent="0.25">
      <c r="A55" s="112"/>
      <c r="B55" s="138"/>
      <c r="C55" s="72" t="s">
        <v>27</v>
      </c>
      <c r="D55" s="60">
        <v>0</v>
      </c>
      <c r="E55" s="60">
        <v>0</v>
      </c>
      <c r="F55" s="74">
        <v>0</v>
      </c>
      <c r="G55" s="74">
        <v>0</v>
      </c>
      <c r="H55" s="74">
        <v>0</v>
      </c>
      <c r="I55" s="74">
        <f t="shared" si="20"/>
        <v>0</v>
      </c>
    </row>
    <row r="56" spans="1:9" ht="25.5" customHeight="1" x14ac:dyDescent="0.25">
      <c r="A56" s="112" t="s">
        <v>149</v>
      </c>
      <c r="B56" s="138" t="s">
        <v>177</v>
      </c>
      <c r="C56" s="72" t="s">
        <v>25</v>
      </c>
      <c r="D56" s="60">
        <f>D57+D58+D59+D60</f>
        <v>0</v>
      </c>
      <c r="E56" s="60">
        <f t="shared" ref="E56:I56" si="21">E57+E58+E59+E60</f>
        <v>0</v>
      </c>
      <c r="F56" s="60">
        <f t="shared" si="21"/>
        <v>0</v>
      </c>
      <c r="G56" s="60">
        <f t="shared" si="21"/>
        <v>0</v>
      </c>
      <c r="H56" s="60">
        <f t="shared" si="21"/>
        <v>0</v>
      </c>
      <c r="I56" s="60">
        <f t="shared" si="21"/>
        <v>0</v>
      </c>
    </row>
    <row r="57" spans="1:9" ht="24.75" customHeight="1" x14ac:dyDescent="0.25">
      <c r="A57" s="112"/>
      <c r="B57" s="138"/>
      <c r="C57" s="59" t="s">
        <v>143</v>
      </c>
      <c r="D57" s="60">
        <v>0</v>
      </c>
      <c r="E57" s="60">
        <v>0</v>
      </c>
      <c r="F57" s="74">
        <v>0</v>
      </c>
      <c r="G57" s="74">
        <v>0</v>
      </c>
      <c r="H57" s="74">
        <v>0</v>
      </c>
      <c r="I57" s="74">
        <f t="shared" ref="I57:I60" si="22">SUM(D57:H57)</f>
        <v>0</v>
      </c>
    </row>
    <row r="58" spans="1:9" ht="26.25" customHeight="1" x14ac:dyDescent="0.25">
      <c r="A58" s="112"/>
      <c r="B58" s="138"/>
      <c r="C58" s="59" t="s">
        <v>144</v>
      </c>
      <c r="D58" s="60">
        <v>0</v>
      </c>
      <c r="E58" s="60">
        <v>0</v>
      </c>
      <c r="F58" s="74">
        <v>0</v>
      </c>
      <c r="G58" s="74">
        <v>0</v>
      </c>
      <c r="H58" s="74">
        <v>0</v>
      </c>
      <c r="I58" s="74">
        <f t="shared" si="22"/>
        <v>0</v>
      </c>
    </row>
    <row r="59" spans="1:9" ht="18.75" customHeight="1" x14ac:dyDescent="0.25">
      <c r="A59" s="112"/>
      <c r="B59" s="138"/>
      <c r="C59" s="72" t="s">
        <v>26</v>
      </c>
      <c r="D59" s="60">
        <v>0</v>
      </c>
      <c r="E59" s="60">
        <v>0</v>
      </c>
      <c r="F59" s="74">
        <v>0</v>
      </c>
      <c r="G59" s="74">
        <v>0</v>
      </c>
      <c r="H59" s="74">
        <v>0</v>
      </c>
      <c r="I59" s="74">
        <f t="shared" si="22"/>
        <v>0</v>
      </c>
    </row>
    <row r="60" spans="1:9" ht="21.75" customHeight="1" x14ac:dyDescent="0.25">
      <c r="A60" s="112"/>
      <c r="B60" s="138"/>
      <c r="C60" s="72" t="s">
        <v>27</v>
      </c>
      <c r="D60" s="60">
        <v>0</v>
      </c>
      <c r="E60" s="60">
        <v>0</v>
      </c>
      <c r="F60" s="74">
        <v>0</v>
      </c>
      <c r="G60" s="74">
        <v>0</v>
      </c>
      <c r="H60" s="74">
        <v>0</v>
      </c>
      <c r="I60" s="74">
        <f t="shared" si="22"/>
        <v>0</v>
      </c>
    </row>
    <row r="61" spans="1:9" ht="21" customHeight="1" x14ac:dyDescent="0.25">
      <c r="A61" s="120" t="s">
        <v>150</v>
      </c>
      <c r="B61" s="129" t="s">
        <v>56</v>
      </c>
      <c r="C61" s="72" t="s">
        <v>25</v>
      </c>
      <c r="D61" s="60">
        <f>D62+D63+D64+D65</f>
        <v>100</v>
      </c>
      <c r="E61" s="60">
        <f t="shared" ref="E61:I61" si="23">E62+E63+E64+E65</f>
        <v>97.5</v>
      </c>
      <c r="F61" s="60">
        <f t="shared" si="23"/>
        <v>97.5</v>
      </c>
      <c r="G61" s="60">
        <f t="shared" si="23"/>
        <v>95</v>
      </c>
      <c r="H61" s="60">
        <f t="shared" si="23"/>
        <v>100</v>
      </c>
      <c r="I61" s="60">
        <f t="shared" si="23"/>
        <v>490</v>
      </c>
    </row>
    <row r="62" spans="1:9" ht="15.75" x14ac:dyDescent="0.25">
      <c r="A62" s="120"/>
      <c r="B62" s="129"/>
      <c r="C62" s="59" t="s">
        <v>143</v>
      </c>
      <c r="D62" s="60">
        <v>0</v>
      </c>
      <c r="E62" s="60">
        <v>0</v>
      </c>
      <c r="F62" s="74">
        <v>0</v>
      </c>
      <c r="G62" s="74">
        <v>0</v>
      </c>
      <c r="H62" s="74">
        <v>0</v>
      </c>
      <c r="I62" s="74">
        <f t="shared" ref="I62:I65" si="24">SUM(D62:H62)</f>
        <v>0</v>
      </c>
    </row>
    <row r="63" spans="1:9" ht="15.75" x14ac:dyDescent="0.25">
      <c r="A63" s="120"/>
      <c r="B63" s="129"/>
      <c r="C63" s="59" t="s">
        <v>144</v>
      </c>
      <c r="D63" s="60">
        <v>0</v>
      </c>
      <c r="E63" s="60">
        <v>0</v>
      </c>
      <c r="F63" s="74">
        <v>0</v>
      </c>
      <c r="G63" s="74">
        <v>0</v>
      </c>
      <c r="H63" s="74">
        <v>0</v>
      </c>
      <c r="I63" s="74">
        <f t="shared" si="24"/>
        <v>0</v>
      </c>
    </row>
    <row r="64" spans="1:9" ht="15.75" x14ac:dyDescent="0.25">
      <c r="A64" s="120"/>
      <c r="B64" s="129"/>
      <c r="C64" s="72" t="s">
        <v>26</v>
      </c>
      <c r="D64" s="60">
        <v>100</v>
      </c>
      <c r="E64" s="60">
        <v>97.5</v>
      </c>
      <c r="F64" s="74">
        <v>97.5</v>
      </c>
      <c r="G64" s="74">
        <v>95</v>
      </c>
      <c r="H64" s="74">
        <v>100</v>
      </c>
      <c r="I64" s="74">
        <f t="shared" si="24"/>
        <v>490</v>
      </c>
    </row>
    <row r="65" spans="1:9" ht="15.75" x14ac:dyDescent="0.25">
      <c r="A65" s="121"/>
      <c r="B65" s="130"/>
      <c r="C65" s="72" t="s">
        <v>27</v>
      </c>
      <c r="D65" s="60">
        <v>0</v>
      </c>
      <c r="E65" s="60">
        <v>0</v>
      </c>
      <c r="F65" s="74">
        <v>0</v>
      </c>
      <c r="G65" s="74">
        <v>0</v>
      </c>
      <c r="H65" s="74">
        <v>0</v>
      </c>
      <c r="I65" s="74">
        <f t="shared" si="24"/>
        <v>0</v>
      </c>
    </row>
    <row r="66" spans="1:9" ht="23.25" customHeight="1" x14ac:dyDescent="0.25">
      <c r="A66" s="119" t="s">
        <v>116</v>
      </c>
      <c r="B66" s="128" t="s">
        <v>35</v>
      </c>
      <c r="C66" s="72" t="s">
        <v>25</v>
      </c>
      <c r="D66" s="60">
        <f>D67+D68+D69+D70</f>
        <v>140.6</v>
      </c>
      <c r="E66" s="60">
        <f t="shared" ref="E66:I66" si="25">E67+E68+E69+E70</f>
        <v>100</v>
      </c>
      <c r="F66" s="60">
        <f t="shared" si="25"/>
        <v>0</v>
      </c>
      <c r="G66" s="60">
        <f t="shared" si="25"/>
        <v>0</v>
      </c>
      <c r="H66" s="60">
        <f t="shared" si="25"/>
        <v>0</v>
      </c>
      <c r="I66" s="60">
        <f t="shared" si="25"/>
        <v>240.6</v>
      </c>
    </row>
    <row r="67" spans="1:9" ht="15.75" x14ac:dyDescent="0.25">
      <c r="A67" s="120"/>
      <c r="B67" s="129"/>
      <c r="C67" s="59" t="s">
        <v>143</v>
      </c>
      <c r="D67" s="60">
        <v>0</v>
      </c>
      <c r="E67" s="60">
        <v>0</v>
      </c>
      <c r="F67" s="74">
        <v>0</v>
      </c>
      <c r="G67" s="74">
        <v>0</v>
      </c>
      <c r="H67" s="74">
        <v>0</v>
      </c>
      <c r="I67" s="74">
        <f t="shared" ref="I67:I70" si="26">SUM(D67:H67)</f>
        <v>0</v>
      </c>
    </row>
    <row r="68" spans="1:9" ht="15.75" x14ac:dyDescent="0.25">
      <c r="A68" s="120"/>
      <c r="B68" s="129"/>
      <c r="C68" s="59" t="s">
        <v>144</v>
      </c>
      <c r="D68" s="60">
        <v>0</v>
      </c>
      <c r="E68" s="60">
        <v>0</v>
      </c>
      <c r="F68" s="74">
        <v>0</v>
      </c>
      <c r="G68" s="74">
        <v>0</v>
      </c>
      <c r="H68" s="74">
        <v>0</v>
      </c>
      <c r="I68" s="74">
        <f t="shared" si="26"/>
        <v>0</v>
      </c>
    </row>
    <row r="69" spans="1:9" ht="15.75" x14ac:dyDescent="0.25">
      <c r="A69" s="120"/>
      <c r="B69" s="129"/>
      <c r="C69" s="72" t="s">
        <v>26</v>
      </c>
      <c r="D69" s="60">
        <v>140.6</v>
      </c>
      <c r="E69" s="60">
        <v>100</v>
      </c>
      <c r="F69" s="74">
        <v>0</v>
      </c>
      <c r="G69" s="74">
        <v>0</v>
      </c>
      <c r="H69" s="74">
        <v>0</v>
      </c>
      <c r="I69" s="74">
        <f t="shared" si="26"/>
        <v>240.6</v>
      </c>
    </row>
    <row r="70" spans="1:9" ht="15.75" x14ac:dyDescent="0.25">
      <c r="A70" s="121"/>
      <c r="B70" s="130"/>
      <c r="C70" s="72" t="s">
        <v>27</v>
      </c>
      <c r="D70" s="60">
        <v>0</v>
      </c>
      <c r="E70" s="60">
        <v>0</v>
      </c>
      <c r="F70" s="74">
        <v>0</v>
      </c>
      <c r="G70" s="74">
        <v>0</v>
      </c>
      <c r="H70" s="74">
        <v>0</v>
      </c>
      <c r="I70" s="74">
        <f t="shared" si="26"/>
        <v>0</v>
      </c>
    </row>
    <row r="71" spans="1:9" ht="22.5" customHeight="1" x14ac:dyDescent="0.25">
      <c r="A71" s="119" t="s">
        <v>117</v>
      </c>
      <c r="B71" s="135" t="s">
        <v>30</v>
      </c>
      <c r="C71" s="72" t="s">
        <v>25</v>
      </c>
      <c r="D71" s="60">
        <f>D72+D73+D74+D75</f>
        <v>0</v>
      </c>
      <c r="E71" s="60">
        <f t="shared" ref="E71:I71" si="27">E72+E73+E74+E75</f>
        <v>0</v>
      </c>
      <c r="F71" s="60">
        <f t="shared" si="27"/>
        <v>0</v>
      </c>
      <c r="G71" s="60">
        <f t="shared" si="27"/>
        <v>0</v>
      </c>
      <c r="H71" s="60">
        <f t="shared" si="27"/>
        <v>0</v>
      </c>
      <c r="I71" s="60">
        <f t="shared" si="27"/>
        <v>0</v>
      </c>
    </row>
    <row r="72" spans="1:9" ht="15.75" x14ac:dyDescent="0.25">
      <c r="A72" s="120"/>
      <c r="B72" s="136"/>
      <c r="C72" s="59" t="s">
        <v>143</v>
      </c>
      <c r="D72" s="60">
        <v>0</v>
      </c>
      <c r="E72" s="60">
        <v>0</v>
      </c>
      <c r="F72" s="74">
        <v>0</v>
      </c>
      <c r="G72" s="74">
        <v>0</v>
      </c>
      <c r="H72" s="74">
        <v>0</v>
      </c>
      <c r="I72" s="74">
        <f t="shared" ref="I72:I75" si="28">SUM(D72:H72)</f>
        <v>0</v>
      </c>
    </row>
    <row r="73" spans="1:9" ht="15.75" x14ac:dyDescent="0.25">
      <c r="A73" s="120"/>
      <c r="B73" s="136"/>
      <c r="C73" s="59" t="s">
        <v>144</v>
      </c>
      <c r="D73" s="60">
        <v>0</v>
      </c>
      <c r="E73" s="60">
        <v>0</v>
      </c>
      <c r="F73" s="74">
        <v>0</v>
      </c>
      <c r="G73" s="74">
        <v>0</v>
      </c>
      <c r="H73" s="74">
        <v>0</v>
      </c>
      <c r="I73" s="74">
        <f t="shared" si="28"/>
        <v>0</v>
      </c>
    </row>
    <row r="74" spans="1:9" ht="15.75" x14ac:dyDescent="0.25">
      <c r="A74" s="120"/>
      <c r="B74" s="136"/>
      <c r="C74" s="72" t="s">
        <v>26</v>
      </c>
      <c r="D74" s="60">
        <v>0</v>
      </c>
      <c r="E74" s="60">
        <v>0</v>
      </c>
      <c r="F74" s="74">
        <v>0</v>
      </c>
      <c r="G74" s="74">
        <v>0</v>
      </c>
      <c r="H74" s="74">
        <v>0</v>
      </c>
      <c r="I74" s="74">
        <f t="shared" si="28"/>
        <v>0</v>
      </c>
    </row>
    <row r="75" spans="1:9" ht="15.75" x14ac:dyDescent="0.25">
      <c r="A75" s="121"/>
      <c r="B75" s="137"/>
      <c r="C75" s="72" t="s">
        <v>27</v>
      </c>
      <c r="D75" s="60">
        <v>0</v>
      </c>
      <c r="E75" s="60">
        <v>0</v>
      </c>
      <c r="F75" s="74">
        <v>0</v>
      </c>
      <c r="G75" s="74">
        <v>0</v>
      </c>
      <c r="H75" s="74">
        <v>0</v>
      </c>
      <c r="I75" s="74">
        <f t="shared" si="28"/>
        <v>0</v>
      </c>
    </row>
    <row r="76" spans="1:9" ht="15.75" x14ac:dyDescent="0.25">
      <c r="A76" s="119" t="s">
        <v>151</v>
      </c>
      <c r="B76" s="128" t="s">
        <v>11</v>
      </c>
      <c r="C76" s="72" t="s">
        <v>25</v>
      </c>
      <c r="D76" s="60">
        <f>D77+D78+D79+D80</f>
        <v>42.2</v>
      </c>
      <c r="E76" s="60">
        <f t="shared" ref="E76:I76" si="29">E77+E78+E79+E80</f>
        <v>45</v>
      </c>
      <c r="F76" s="60">
        <f t="shared" si="29"/>
        <v>45</v>
      </c>
      <c r="G76" s="60">
        <f t="shared" si="29"/>
        <v>45</v>
      </c>
      <c r="H76" s="60">
        <f t="shared" si="29"/>
        <v>45</v>
      </c>
      <c r="I76" s="60">
        <f t="shared" si="29"/>
        <v>222.2</v>
      </c>
    </row>
    <row r="77" spans="1:9" ht="15.75" x14ac:dyDescent="0.25">
      <c r="A77" s="120"/>
      <c r="B77" s="129"/>
      <c r="C77" s="59" t="s">
        <v>143</v>
      </c>
      <c r="D77" s="60">
        <v>0</v>
      </c>
      <c r="E77" s="60">
        <v>0</v>
      </c>
      <c r="F77" s="74">
        <v>0</v>
      </c>
      <c r="G77" s="74">
        <v>0</v>
      </c>
      <c r="H77" s="74">
        <v>0</v>
      </c>
      <c r="I77" s="74">
        <f t="shared" ref="I77:I80" si="30">SUM(D77:H77)</f>
        <v>0</v>
      </c>
    </row>
    <row r="78" spans="1:9" ht="15.75" x14ac:dyDescent="0.25">
      <c r="A78" s="120"/>
      <c r="B78" s="129"/>
      <c r="C78" s="59" t="s">
        <v>144</v>
      </c>
      <c r="D78" s="60">
        <v>0</v>
      </c>
      <c r="E78" s="60">
        <v>0</v>
      </c>
      <c r="F78" s="74">
        <v>0</v>
      </c>
      <c r="G78" s="74">
        <v>0</v>
      </c>
      <c r="H78" s="74">
        <v>0</v>
      </c>
      <c r="I78" s="74">
        <f t="shared" si="30"/>
        <v>0</v>
      </c>
    </row>
    <row r="79" spans="1:9" ht="15.75" x14ac:dyDescent="0.25">
      <c r="A79" s="120"/>
      <c r="B79" s="129"/>
      <c r="C79" s="72" t="s">
        <v>26</v>
      </c>
      <c r="D79" s="60">
        <v>42.2</v>
      </c>
      <c r="E79" s="60">
        <v>45</v>
      </c>
      <c r="F79" s="74">
        <v>45</v>
      </c>
      <c r="G79" s="74">
        <v>45</v>
      </c>
      <c r="H79" s="74">
        <v>45</v>
      </c>
      <c r="I79" s="74">
        <f t="shared" si="30"/>
        <v>222.2</v>
      </c>
    </row>
    <row r="80" spans="1:9" ht="15.75" x14ac:dyDescent="0.25">
      <c r="A80" s="121"/>
      <c r="B80" s="130"/>
      <c r="C80" s="72" t="s">
        <v>27</v>
      </c>
      <c r="D80" s="60">
        <v>0</v>
      </c>
      <c r="E80" s="60">
        <v>0</v>
      </c>
      <c r="F80" s="74">
        <v>0</v>
      </c>
      <c r="G80" s="74">
        <v>0</v>
      </c>
      <c r="H80" s="74">
        <v>0</v>
      </c>
      <c r="I80" s="74">
        <f t="shared" si="30"/>
        <v>0</v>
      </c>
    </row>
    <row r="81" spans="1:9" ht="21.75" customHeight="1" x14ac:dyDescent="0.25">
      <c r="A81" s="119" t="s">
        <v>180</v>
      </c>
      <c r="B81" s="128" t="s">
        <v>83</v>
      </c>
      <c r="C81" s="72" t="s">
        <v>25</v>
      </c>
      <c r="D81" s="60">
        <f>D82+D83+D84+D85</f>
        <v>0</v>
      </c>
      <c r="E81" s="60">
        <f t="shared" ref="E81:I81" si="31">E82+E83+E84+E85</f>
        <v>70</v>
      </c>
      <c r="F81" s="60">
        <f t="shared" si="31"/>
        <v>0</v>
      </c>
      <c r="G81" s="60">
        <f t="shared" si="31"/>
        <v>0</v>
      </c>
      <c r="H81" s="60">
        <f t="shared" si="31"/>
        <v>0</v>
      </c>
      <c r="I81" s="60">
        <f t="shared" si="31"/>
        <v>70</v>
      </c>
    </row>
    <row r="82" spans="1:9" ht="15.75" x14ac:dyDescent="0.25">
      <c r="A82" s="120"/>
      <c r="B82" s="129"/>
      <c r="C82" s="59" t="s">
        <v>143</v>
      </c>
      <c r="D82" s="60">
        <v>0</v>
      </c>
      <c r="E82" s="60">
        <v>0</v>
      </c>
      <c r="F82" s="74">
        <v>0</v>
      </c>
      <c r="G82" s="74">
        <v>0</v>
      </c>
      <c r="H82" s="74">
        <v>0</v>
      </c>
      <c r="I82" s="74">
        <f t="shared" ref="I82:I85" si="32">SUM(D82:H82)</f>
        <v>0</v>
      </c>
    </row>
    <row r="83" spans="1:9" ht="15.75" x14ac:dyDescent="0.25">
      <c r="A83" s="120"/>
      <c r="B83" s="129"/>
      <c r="C83" s="59" t="s">
        <v>144</v>
      </c>
      <c r="D83" s="60">
        <v>0</v>
      </c>
      <c r="E83" s="60">
        <v>0</v>
      </c>
      <c r="F83" s="74">
        <v>0</v>
      </c>
      <c r="G83" s="74">
        <v>0</v>
      </c>
      <c r="H83" s="74">
        <v>0</v>
      </c>
      <c r="I83" s="74">
        <f t="shared" si="32"/>
        <v>0</v>
      </c>
    </row>
    <row r="84" spans="1:9" ht="15.75" x14ac:dyDescent="0.25">
      <c r="A84" s="120"/>
      <c r="B84" s="129"/>
      <c r="C84" s="72" t="s">
        <v>26</v>
      </c>
      <c r="D84" s="60">
        <v>0</v>
      </c>
      <c r="E84" s="60">
        <v>70</v>
      </c>
      <c r="F84" s="74">
        <v>0</v>
      </c>
      <c r="G84" s="74">
        <v>0</v>
      </c>
      <c r="H84" s="74">
        <v>0</v>
      </c>
      <c r="I84" s="74">
        <f t="shared" si="32"/>
        <v>70</v>
      </c>
    </row>
    <row r="85" spans="1:9" ht="15.75" x14ac:dyDescent="0.25">
      <c r="A85" s="121"/>
      <c r="B85" s="130"/>
      <c r="C85" s="72" t="s">
        <v>27</v>
      </c>
      <c r="D85" s="60">
        <v>0</v>
      </c>
      <c r="E85" s="60">
        <v>0</v>
      </c>
      <c r="F85" s="74">
        <v>0</v>
      </c>
      <c r="G85" s="74">
        <v>0</v>
      </c>
      <c r="H85" s="74">
        <v>0</v>
      </c>
      <c r="I85" s="74">
        <f t="shared" si="32"/>
        <v>0</v>
      </c>
    </row>
    <row r="86" spans="1:9" ht="15.75" x14ac:dyDescent="0.25">
      <c r="A86" s="119" t="s">
        <v>152</v>
      </c>
      <c r="B86" s="139" t="s">
        <v>206</v>
      </c>
      <c r="C86" s="69" t="s">
        <v>25</v>
      </c>
      <c r="D86" s="70">
        <f>D91</f>
        <v>1882.3</v>
      </c>
      <c r="E86" s="70">
        <f t="shared" ref="E86:I86" si="33">E91</f>
        <v>3404.12</v>
      </c>
      <c r="F86" s="70">
        <f t="shared" si="33"/>
        <v>1666.18</v>
      </c>
      <c r="G86" s="70">
        <f t="shared" si="33"/>
        <v>1379.3</v>
      </c>
      <c r="H86" s="70">
        <f t="shared" si="33"/>
        <v>1379.3</v>
      </c>
      <c r="I86" s="70">
        <f t="shared" si="33"/>
        <v>9711.1999999999989</v>
      </c>
    </row>
    <row r="87" spans="1:9" ht="15.75" x14ac:dyDescent="0.25">
      <c r="A87" s="120"/>
      <c r="B87" s="140"/>
      <c r="C87" s="71" t="s">
        <v>143</v>
      </c>
      <c r="D87" s="70">
        <f t="shared" ref="D87:I90" si="34">D92</f>
        <v>0</v>
      </c>
      <c r="E87" s="70">
        <f t="shared" si="34"/>
        <v>0</v>
      </c>
      <c r="F87" s="70">
        <f t="shared" si="34"/>
        <v>0</v>
      </c>
      <c r="G87" s="70">
        <f t="shared" si="34"/>
        <v>0</v>
      </c>
      <c r="H87" s="70">
        <f t="shared" si="34"/>
        <v>0</v>
      </c>
      <c r="I87" s="70">
        <f t="shared" si="34"/>
        <v>0</v>
      </c>
    </row>
    <row r="88" spans="1:9" ht="15.75" x14ac:dyDescent="0.25">
      <c r="A88" s="120"/>
      <c r="B88" s="140"/>
      <c r="C88" s="71" t="s">
        <v>144</v>
      </c>
      <c r="D88" s="70">
        <f t="shared" si="34"/>
        <v>1882.3</v>
      </c>
      <c r="E88" s="70">
        <f t="shared" si="34"/>
        <v>3404.12</v>
      </c>
      <c r="F88" s="70">
        <f t="shared" si="34"/>
        <v>1666.18</v>
      </c>
      <c r="G88" s="70">
        <f t="shared" si="34"/>
        <v>1379.3</v>
      </c>
      <c r="H88" s="70">
        <f t="shared" si="34"/>
        <v>1379.3</v>
      </c>
      <c r="I88" s="70">
        <f t="shared" si="34"/>
        <v>9711.1999999999989</v>
      </c>
    </row>
    <row r="89" spans="1:9" ht="15.75" x14ac:dyDescent="0.25">
      <c r="A89" s="120"/>
      <c r="B89" s="140"/>
      <c r="C89" s="69" t="s">
        <v>26</v>
      </c>
      <c r="D89" s="70">
        <f t="shared" si="34"/>
        <v>0</v>
      </c>
      <c r="E89" s="70">
        <f t="shared" si="34"/>
        <v>0</v>
      </c>
      <c r="F89" s="70">
        <f t="shared" si="34"/>
        <v>0</v>
      </c>
      <c r="G89" s="70">
        <f t="shared" si="34"/>
        <v>0</v>
      </c>
      <c r="H89" s="70">
        <f t="shared" si="34"/>
        <v>0</v>
      </c>
      <c r="I89" s="70">
        <f t="shared" si="34"/>
        <v>0</v>
      </c>
    </row>
    <row r="90" spans="1:9" ht="15.75" x14ac:dyDescent="0.25">
      <c r="A90" s="121"/>
      <c r="B90" s="141"/>
      <c r="C90" s="69" t="s">
        <v>27</v>
      </c>
      <c r="D90" s="70">
        <f t="shared" si="34"/>
        <v>0</v>
      </c>
      <c r="E90" s="70">
        <f t="shared" si="34"/>
        <v>0</v>
      </c>
      <c r="F90" s="70">
        <f t="shared" si="34"/>
        <v>0</v>
      </c>
      <c r="G90" s="70">
        <f t="shared" si="34"/>
        <v>0</v>
      </c>
      <c r="H90" s="70">
        <f t="shared" si="34"/>
        <v>0</v>
      </c>
      <c r="I90" s="70">
        <f t="shared" si="34"/>
        <v>0</v>
      </c>
    </row>
    <row r="91" spans="1:9" ht="18.75" customHeight="1" x14ac:dyDescent="0.25">
      <c r="A91" s="119" t="s">
        <v>153</v>
      </c>
      <c r="B91" s="128" t="s">
        <v>28</v>
      </c>
      <c r="C91" s="72" t="s">
        <v>25</v>
      </c>
      <c r="D91" s="60">
        <f>D92+D93+D94+D95</f>
        <v>1882.3</v>
      </c>
      <c r="E91" s="60">
        <f t="shared" ref="E91:I91" si="35">E92+E93+E94+E95</f>
        <v>3404.12</v>
      </c>
      <c r="F91" s="60">
        <f t="shared" si="35"/>
        <v>1666.18</v>
      </c>
      <c r="G91" s="60">
        <f t="shared" si="35"/>
        <v>1379.3</v>
      </c>
      <c r="H91" s="60">
        <f t="shared" si="35"/>
        <v>1379.3</v>
      </c>
      <c r="I91" s="60">
        <f t="shared" si="35"/>
        <v>9711.1999999999989</v>
      </c>
    </row>
    <row r="92" spans="1:9" ht="15.75" x14ac:dyDescent="0.25">
      <c r="A92" s="120"/>
      <c r="B92" s="129"/>
      <c r="C92" s="59" t="s">
        <v>143</v>
      </c>
      <c r="D92" s="60">
        <v>0</v>
      </c>
      <c r="E92" s="60">
        <v>0</v>
      </c>
      <c r="F92" s="74">
        <v>0</v>
      </c>
      <c r="G92" s="74">
        <v>0</v>
      </c>
      <c r="H92" s="74">
        <v>0</v>
      </c>
      <c r="I92" s="74">
        <f t="shared" ref="I92:I95" si="36">SUM(D92:H92)</f>
        <v>0</v>
      </c>
    </row>
    <row r="93" spans="1:9" ht="15.75" x14ac:dyDescent="0.25">
      <c r="A93" s="120"/>
      <c r="B93" s="129"/>
      <c r="C93" s="59" t="s">
        <v>144</v>
      </c>
      <c r="D93" s="60">
        <v>1882.3</v>
      </c>
      <c r="E93" s="60">
        <v>3404.12</v>
      </c>
      <c r="F93" s="60">
        <v>1666.18</v>
      </c>
      <c r="G93" s="60">
        <v>1379.3</v>
      </c>
      <c r="H93" s="60">
        <v>1379.3</v>
      </c>
      <c r="I93" s="74">
        <f t="shared" si="36"/>
        <v>9711.1999999999989</v>
      </c>
    </row>
    <row r="94" spans="1:9" ht="15.75" x14ac:dyDescent="0.25">
      <c r="A94" s="120"/>
      <c r="B94" s="129"/>
      <c r="C94" s="72" t="s">
        <v>26</v>
      </c>
      <c r="D94" s="60">
        <v>0</v>
      </c>
      <c r="E94" s="60">
        <v>0</v>
      </c>
      <c r="F94" s="74">
        <v>0</v>
      </c>
      <c r="G94" s="74">
        <v>0</v>
      </c>
      <c r="H94" s="74">
        <v>0</v>
      </c>
      <c r="I94" s="74">
        <f t="shared" si="36"/>
        <v>0</v>
      </c>
    </row>
    <row r="95" spans="1:9" ht="15.75" x14ac:dyDescent="0.25">
      <c r="A95" s="121"/>
      <c r="B95" s="130"/>
      <c r="C95" s="72" t="s">
        <v>27</v>
      </c>
      <c r="D95" s="60">
        <v>0</v>
      </c>
      <c r="E95" s="60">
        <v>0</v>
      </c>
      <c r="F95" s="74">
        <v>0</v>
      </c>
      <c r="G95" s="74">
        <v>0</v>
      </c>
      <c r="H95" s="74">
        <v>0</v>
      </c>
      <c r="I95" s="74">
        <f t="shared" si="36"/>
        <v>0</v>
      </c>
    </row>
    <row r="96" spans="1:9" ht="15.75" x14ac:dyDescent="0.25">
      <c r="A96" s="119" t="s">
        <v>213</v>
      </c>
      <c r="B96" s="122" t="s">
        <v>207</v>
      </c>
      <c r="C96" s="69" t="s">
        <v>25</v>
      </c>
      <c r="D96" s="70">
        <f>D101</f>
        <v>0</v>
      </c>
      <c r="E96" s="70">
        <f t="shared" ref="E96:I96" si="37">E101</f>
        <v>31512.62</v>
      </c>
      <c r="F96" s="70">
        <f t="shared" si="37"/>
        <v>0</v>
      </c>
      <c r="G96" s="70">
        <f t="shared" si="37"/>
        <v>0</v>
      </c>
      <c r="H96" s="70">
        <f t="shared" si="37"/>
        <v>0</v>
      </c>
      <c r="I96" s="70">
        <f t="shared" si="37"/>
        <v>31512.62</v>
      </c>
    </row>
    <row r="97" spans="1:9" ht="15.75" x14ac:dyDescent="0.25">
      <c r="A97" s="120"/>
      <c r="B97" s="123"/>
      <c r="C97" s="71" t="s">
        <v>143</v>
      </c>
      <c r="D97" s="70">
        <f>D102</f>
        <v>0</v>
      </c>
      <c r="E97" s="70">
        <f t="shared" ref="E97:I97" si="38">E102</f>
        <v>0</v>
      </c>
      <c r="F97" s="70">
        <f t="shared" si="38"/>
        <v>0</v>
      </c>
      <c r="G97" s="70">
        <f t="shared" si="38"/>
        <v>0</v>
      </c>
      <c r="H97" s="70">
        <f t="shared" si="38"/>
        <v>0</v>
      </c>
      <c r="I97" s="70">
        <f t="shared" si="38"/>
        <v>0</v>
      </c>
    </row>
    <row r="98" spans="1:9" ht="15.75" x14ac:dyDescent="0.25">
      <c r="A98" s="120"/>
      <c r="B98" s="123"/>
      <c r="C98" s="71" t="s">
        <v>144</v>
      </c>
      <c r="D98" s="70">
        <f>D103</f>
        <v>0</v>
      </c>
      <c r="E98" s="70">
        <f t="shared" ref="E98:I98" si="39">E103</f>
        <v>30570.5</v>
      </c>
      <c r="F98" s="70">
        <f t="shared" si="39"/>
        <v>0</v>
      </c>
      <c r="G98" s="70">
        <f t="shared" si="39"/>
        <v>0</v>
      </c>
      <c r="H98" s="70">
        <f t="shared" si="39"/>
        <v>0</v>
      </c>
      <c r="I98" s="70">
        <f t="shared" si="39"/>
        <v>30570.5</v>
      </c>
    </row>
    <row r="99" spans="1:9" ht="15.75" x14ac:dyDescent="0.25">
      <c r="A99" s="120"/>
      <c r="B99" s="123"/>
      <c r="C99" s="69" t="s">
        <v>26</v>
      </c>
      <c r="D99" s="70">
        <f>D104</f>
        <v>0</v>
      </c>
      <c r="E99" s="70">
        <f t="shared" ref="E99:I99" si="40">E104</f>
        <v>942.12</v>
      </c>
      <c r="F99" s="70">
        <f t="shared" si="40"/>
        <v>0</v>
      </c>
      <c r="G99" s="70">
        <f t="shared" si="40"/>
        <v>0</v>
      </c>
      <c r="H99" s="70">
        <f t="shared" si="40"/>
        <v>0</v>
      </c>
      <c r="I99" s="70">
        <f t="shared" si="40"/>
        <v>942.12</v>
      </c>
    </row>
    <row r="100" spans="1:9" ht="15.75" x14ac:dyDescent="0.25">
      <c r="A100" s="121"/>
      <c r="B100" s="124"/>
      <c r="C100" s="69" t="s">
        <v>27</v>
      </c>
      <c r="D100" s="70">
        <f>D105</f>
        <v>0</v>
      </c>
      <c r="E100" s="70">
        <f t="shared" ref="E100:I100" si="41">E105</f>
        <v>0</v>
      </c>
      <c r="F100" s="70">
        <f t="shared" si="41"/>
        <v>0</v>
      </c>
      <c r="G100" s="70">
        <f t="shared" si="41"/>
        <v>0</v>
      </c>
      <c r="H100" s="70">
        <f t="shared" si="41"/>
        <v>0</v>
      </c>
      <c r="I100" s="70">
        <f t="shared" si="41"/>
        <v>0</v>
      </c>
    </row>
    <row r="101" spans="1:9" ht="15.75" x14ac:dyDescent="0.25">
      <c r="A101" s="119" t="s">
        <v>214</v>
      </c>
      <c r="B101" s="131" t="s">
        <v>215</v>
      </c>
      <c r="C101" s="72" t="s">
        <v>25</v>
      </c>
      <c r="D101" s="60">
        <v>0</v>
      </c>
      <c r="E101" s="60">
        <f>E102+E103+E104+E105</f>
        <v>31512.62</v>
      </c>
      <c r="F101" s="74">
        <v>0</v>
      </c>
      <c r="G101" s="74">
        <v>0</v>
      </c>
      <c r="H101" s="74">
        <v>0</v>
      </c>
      <c r="I101" s="74">
        <f>SUM(E101:H101)</f>
        <v>31512.62</v>
      </c>
    </row>
    <row r="102" spans="1:9" ht="15.75" x14ac:dyDescent="0.25">
      <c r="A102" s="120"/>
      <c r="B102" s="132"/>
      <c r="C102" s="59" t="s">
        <v>143</v>
      </c>
      <c r="D102" s="60">
        <v>0</v>
      </c>
      <c r="E102" s="60">
        <v>0</v>
      </c>
      <c r="F102" s="74">
        <v>0</v>
      </c>
      <c r="G102" s="74">
        <v>0</v>
      </c>
      <c r="H102" s="74">
        <v>0</v>
      </c>
      <c r="I102" s="74">
        <f>SUM(E102:H102)</f>
        <v>0</v>
      </c>
    </row>
    <row r="103" spans="1:9" ht="15.75" x14ac:dyDescent="0.25">
      <c r="A103" s="120"/>
      <c r="B103" s="132"/>
      <c r="C103" s="59" t="s">
        <v>144</v>
      </c>
      <c r="D103" s="60">
        <v>0</v>
      </c>
      <c r="E103" s="60">
        <v>30570.5</v>
      </c>
      <c r="F103" s="74">
        <v>0</v>
      </c>
      <c r="G103" s="74">
        <v>0</v>
      </c>
      <c r="H103" s="74">
        <v>0</v>
      </c>
      <c r="I103" s="74">
        <f>SUM(E103:H103)</f>
        <v>30570.5</v>
      </c>
    </row>
    <row r="104" spans="1:9" ht="15.75" x14ac:dyDescent="0.25">
      <c r="A104" s="120"/>
      <c r="B104" s="132"/>
      <c r="C104" s="72" t="s">
        <v>26</v>
      </c>
      <c r="D104" s="60">
        <v>0</v>
      </c>
      <c r="E104" s="60">
        <v>942.12</v>
      </c>
      <c r="F104" s="74">
        <v>0</v>
      </c>
      <c r="G104" s="74">
        <v>0</v>
      </c>
      <c r="H104" s="74">
        <v>0</v>
      </c>
      <c r="I104" s="74">
        <f>SUM(D104:H104)</f>
        <v>942.12</v>
      </c>
    </row>
    <row r="105" spans="1:9" ht="15.75" x14ac:dyDescent="0.25">
      <c r="A105" s="121"/>
      <c r="B105" s="133"/>
      <c r="C105" s="72" t="s">
        <v>27</v>
      </c>
      <c r="D105" s="60">
        <v>0</v>
      </c>
      <c r="E105" s="60">
        <v>0</v>
      </c>
      <c r="F105" s="74">
        <v>0</v>
      </c>
      <c r="G105" s="74">
        <v>0</v>
      </c>
      <c r="H105" s="74">
        <v>0</v>
      </c>
      <c r="I105" s="74">
        <f>SUM(D105:H105)</f>
        <v>0</v>
      </c>
    </row>
    <row r="106" spans="1:9" ht="27" customHeight="1" x14ac:dyDescent="0.25">
      <c r="A106" s="147" t="s">
        <v>43</v>
      </c>
      <c r="B106" s="134" t="s">
        <v>192</v>
      </c>
      <c r="C106" s="69" t="s">
        <v>25</v>
      </c>
      <c r="D106" s="70">
        <f>D111+D136+D176+D191</f>
        <v>333171.89000000007</v>
      </c>
      <c r="E106" s="70">
        <f t="shared" ref="E106:I106" si="42">E111+E136+E176+E191</f>
        <v>374518.31999999989</v>
      </c>
      <c r="F106" s="70">
        <f t="shared" si="42"/>
        <v>349846.73999999993</v>
      </c>
      <c r="G106" s="70">
        <f t="shared" si="42"/>
        <v>365961.8</v>
      </c>
      <c r="H106" s="70">
        <f t="shared" si="42"/>
        <v>358687.63</v>
      </c>
      <c r="I106" s="70">
        <f t="shared" si="42"/>
        <v>1782186.38</v>
      </c>
    </row>
    <row r="107" spans="1:9" ht="21" customHeight="1" x14ac:dyDescent="0.25">
      <c r="A107" s="147"/>
      <c r="B107" s="134"/>
      <c r="C107" s="71" t="s">
        <v>143</v>
      </c>
      <c r="D107" s="70">
        <f>D112+D137+D177+D192</f>
        <v>0</v>
      </c>
      <c r="E107" s="70">
        <f t="shared" ref="E107:I107" si="43">E112+E137+E177+E192</f>
        <v>0</v>
      </c>
      <c r="F107" s="70">
        <f t="shared" si="43"/>
        <v>0</v>
      </c>
      <c r="G107" s="70">
        <f t="shared" si="43"/>
        <v>0</v>
      </c>
      <c r="H107" s="70">
        <f t="shared" si="43"/>
        <v>0</v>
      </c>
      <c r="I107" s="70">
        <f t="shared" si="43"/>
        <v>0</v>
      </c>
    </row>
    <row r="108" spans="1:9" ht="20.25" customHeight="1" x14ac:dyDescent="0.25">
      <c r="A108" s="147"/>
      <c r="B108" s="134"/>
      <c r="C108" s="71" t="s">
        <v>144</v>
      </c>
      <c r="D108" s="70">
        <f>D113+D138+D178+D193</f>
        <v>241993.95</v>
      </c>
      <c r="E108" s="70">
        <f t="shared" ref="E108:I108" si="44">E113+E138+E178+E193</f>
        <v>284251.90999999997</v>
      </c>
      <c r="F108" s="70">
        <f t="shared" si="44"/>
        <v>288597.45999999996</v>
      </c>
      <c r="G108" s="70">
        <f t="shared" si="44"/>
        <v>303234.14</v>
      </c>
      <c r="H108" s="70">
        <f t="shared" si="44"/>
        <v>255125.63</v>
      </c>
      <c r="I108" s="70">
        <f t="shared" si="44"/>
        <v>1373203.09</v>
      </c>
    </row>
    <row r="109" spans="1:9" ht="28.5" customHeight="1" x14ac:dyDescent="0.25">
      <c r="A109" s="147"/>
      <c r="B109" s="134"/>
      <c r="C109" s="69" t="s">
        <v>26</v>
      </c>
      <c r="D109" s="70">
        <f>D114+D139+D179+D194</f>
        <v>91177.940000000017</v>
      </c>
      <c r="E109" s="70">
        <f>E114+E139+E179+E194</f>
        <v>90266.409999999989</v>
      </c>
      <c r="F109" s="70">
        <f t="shared" ref="F109:I109" si="45">F114+F139+F179+F194</f>
        <v>61249.279999999999</v>
      </c>
      <c r="G109" s="70">
        <f t="shared" si="45"/>
        <v>62727.66</v>
      </c>
      <c r="H109" s="70">
        <f t="shared" si="45"/>
        <v>103562</v>
      </c>
      <c r="I109" s="70">
        <f t="shared" si="45"/>
        <v>408983.29</v>
      </c>
    </row>
    <row r="110" spans="1:9" ht="19.5" customHeight="1" x14ac:dyDescent="0.25">
      <c r="A110" s="147"/>
      <c r="B110" s="134"/>
      <c r="C110" s="69" t="s">
        <v>27</v>
      </c>
      <c r="D110" s="70">
        <f>D115+D140+D180+D195</f>
        <v>0</v>
      </c>
      <c r="E110" s="70">
        <f t="shared" ref="E110:I110" si="46">E115+E140+E180+E195</f>
        <v>0</v>
      </c>
      <c r="F110" s="70">
        <f t="shared" si="46"/>
        <v>0</v>
      </c>
      <c r="G110" s="70">
        <f t="shared" si="46"/>
        <v>0</v>
      </c>
      <c r="H110" s="70">
        <f t="shared" si="46"/>
        <v>0</v>
      </c>
      <c r="I110" s="70">
        <f t="shared" si="46"/>
        <v>0</v>
      </c>
    </row>
    <row r="111" spans="1:9" ht="15.75" x14ac:dyDescent="0.25">
      <c r="A111" s="142" t="s">
        <v>15</v>
      </c>
      <c r="B111" s="139" t="s">
        <v>120</v>
      </c>
      <c r="C111" s="69" t="s">
        <v>25</v>
      </c>
      <c r="D111" s="70">
        <f>D116+D121+D126+D131</f>
        <v>321094.82000000007</v>
      </c>
      <c r="E111" s="70">
        <f t="shared" ref="E111:I111" si="47">E116+E121+E126+E131</f>
        <v>354227.30999999994</v>
      </c>
      <c r="F111" s="70">
        <f t="shared" si="47"/>
        <v>341121.43999999994</v>
      </c>
      <c r="G111" s="70">
        <f t="shared" si="47"/>
        <v>357278.70999999996</v>
      </c>
      <c r="H111" s="70">
        <f t="shared" si="47"/>
        <v>351569.38</v>
      </c>
      <c r="I111" s="70">
        <f t="shared" si="47"/>
        <v>1725291.66</v>
      </c>
    </row>
    <row r="112" spans="1:9" ht="15.75" x14ac:dyDescent="0.25">
      <c r="A112" s="143"/>
      <c r="B112" s="140"/>
      <c r="C112" s="71" t="s">
        <v>143</v>
      </c>
      <c r="D112" s="70">
        <f>D117+D122+D127</f>
        <v>0</v>
      </c>
      <c r="E112" s="70">
        <f t="shared" ref="D112:I115" si="48">E117+E122</f>
        <v>0</v>
      </c>
      <c r="F112" s="70">
        <f t="shared" si="48"/>
        <v>0</v>
      </c>
      <c r="G112" s="70">
        <f t="shared" si="48"/>
        <v>0</v>
      </c>
      <c r="H112" s="70">
        <f t="shared" si="48"/>
        <v>0</v>
      </c>
      <c r="I112" s="70">
        <f t="shared" si="48"/>
        <v>0</v>
      </c>
    </row>
    <row r="113" spans="1:9" ht="15.75" x14ac:dyDescent="0.25">
      <c r="A113" s="143"/>
      <c r="B113" s="140"/>
      <c r="C113" s="71" t="s">
        <v>144</v>
      </c>
      <c r="D113" s="70">
        <f>D118+D123+D128+D133</f>
        <v>233029.19</v>
      </c>
      <c r="E113" s="70">
        <f t="shared" ref="E113:I113" si="49">E118+E123+E128+E133</f>
        <v>266310.01</v>
      </c>
      <c r="F113" s="70">
        <f t="shared" si="49"/>
        <v>280142.15999999997</v>
      </c>
      <c r="G113" s="70">
        <f t="shared" si="49"/>
        <v>294821.05</v>
      </c>
      <c r="H113" s="70">
        <f t="shared" si="49"/>
        <v>248899.38</v>
      </c>
      <c r="I113" s="70">
        <f t="shared" si="49"/>
        <v>1323201.79</v>
      </c>
    </row>
    <row r="114" spans="1:9" ht="31.5" customHeight="1" x14ac:dyDescent="0.25">
      <c r="A114" s="143"/>
      <c r="B114" s="140"/>
      <c r="C114" s="69" t="s">
        <v>26</v>
      </c>
      <c r="D114" s="70">
        <f t="shared" si="48"/>
        <v>88065.630000000019</v>
      </c>
      <c r="E114" s="70">
        <f t="shared" si="48"/>
        <v>87917.299999999988</v>
      </c>
      <c r="F114" s="70">
        <f t="shared" si="48"/>
        <v>60979.28</v>
      </c>
      <c r="G114" s="70">
        <f t="shared" si="48"/>
        <v>62457.66</v>
      </c>
      <c r="H114" s="70">
        <f t="shared" si="48"/>
        <v>102670</v>
      </c>
      <c r="I114" s="70">
        <f t="shared" si="48"/>
        <v>402089.87</v>
      </c>
    </row>
    <row r="115" spans="1:9" ht="15.75" x14ac:dyDescent="0.25">
      <c r="A115" s="144"/>
      <c r="B115" s="141"/>
      <c r="C115" s="69" t="s">
        <v>27</v>
      </c>
      <c r="D115" s="70">
        <f>D120+D125+D130</f>
        <v>0</v>
      </c>
      <c r="E115" s="70">
        <f t="shared" si="48"/>
        <v>0</v>
      </c>
      <c r="F115" s="70">
        <f t="shared" si="48"/>
        <v>0</v>
      </c>
      <c r="G115" s="70">
        <f t="shared" si="48"/>
        <v>0</v>
      </c>
      <c r="H115" s="70">
        <f t="shared" si="48"/>
        <v>0</v>
      </c>
      <c r="I115" s="70">
        <f t="shared" si="48"/>
        <v>0</v>
      </c>
    </row>
    <row r="116" spans="1:9" ht="19.5" customHeight="1" x14ac:dyDescent="0.25">
      <c r="A116" s="112" t="s">
        <v>121</v>
      </c>
      <c r="B116" s="138" t="s">
        <v>36</v>
      </c>
      <c r="C116" s="72" t="s">
        <v>25</v>
      </c>
      <c r="D116" s="60">
        <f>D117+D118+D119+D120</f>
        <v>309424.98000000004</v>
      </c>
      <c r="E116" s="60">
        <f>E117+E118+E119+E120</f>
        <v>322520.70999999996</v>
      </c>
      <c r="F116" s="60">
        <f t="shared" ref="F116:I116" si="50">F117+F118+F119+F120</f>
        <v>309414.83999999997</v>
      </c>
      <c r="G116" s="60">
        <f t="shared" si="50"/>
        <v>325572.11</v>
      </c>
      <c r="H116" s="60">
        <f t="shared" si="50"/>
        <v>319562.78000000003</v>
      </c>
      <c r="I116" s="60">
        <f t="shared" si="50"/>
        <v>1586495.42</v>
      </c>
    </row>
    <row r="117" spans="1:9" ht="19.5" customHeight="1" x14ac:dyDescent="0.25">
      <c r="A117" s="112"/>
      <c r="B117" s="138"/>
      <c r="C117" s="59" t="s">
        <v>143</v>
      </c>
      <c r="D117" s="60">
        <v>0</v>
      </c>
      <c r="E117" s="60">
        <v>0</v>
      </c>
      <c r="F117" s="74">
        <v>0</v>
      </c>
      <c r="G117" s="74">
        <v>0</v>
      </c>
      <c r="H117" s="74">
        <v>0</v>
      </c>
      <c r="I117" s="74">
        <f t="shared" ref="I117:I190" si="51">SUM(D117:H117)</f>
        <v>0</v>
      </c>
    </row>
    <row r="118" spans="1:9" ht="24" customHeight="1" x14ac:dyDescent="0.25">
      <c r="A118" s="112"/>
      <c r="B118" s="138"/>
      <c r="C118" s="59" t="s">
        <v>144</v>
      </c>
      <c r="D118" s="60">
        <v>221359.35</v>
      </c>
      <c r="E118" s="60">
        <v>234603.41</v>
      </c>
      <c r="F118" s="60">
        <v>248435.56</v>
      </c>
      <c r="G118" s="60">
        <v>263114.45</v>
      </c>
      <c r="H118" s="60">
        <v>217192.78</v>
      </c>
      <c r="I118" s="74">
        <f t="shared" si="51"/>
        <v>1184705.55</v>
      </c>
    </row>
    <row r="119" spans="1:9" ht="24" customHeight="1" x14ac:dyDescent="0.25">
      <c r="A119" s="112"/>
      <c r="B119" s="138"/>
      <c r="C119" s="72" t="s">
        <v>26</v>
      </c>
      <c r="D119" s="60">
        <f>82871.33-533.06+4758+1148+333-1148-543.51+71+494.57+434+180.3+D129</f>
        <v>88065.630000000019</v>
      </c>
      <c r="E119" s="60">
        <f>75960.43+11956.87</f>
        <v>87917.299999999988</v>
      </c>
      <c r="F119" s="74">
        <v>60979.28</v>
      </c>
      <c r="G119" s="74">
        <v>62457.66</v>
      </c>
      <c r="H119" s="74">
        <v>102370</v>
      </c>
      <c r="I119" s="74">
        <f t="shared" si="51"/>
        <v>401789.87</v>
      </c>
    </row>
    <row r="120" spans="1:9" ht="21.75" customHeight="1" x14ac:dyDescent="0.25">
      <c r="A120" s="112"/>
      <c r="B120" s="138"/>
      <c r="C120" s="72" t="s">
        <v>27</v>
      </c>
      <c r="D120" s="60">
        <v>0</v>
      </c>
      <c r="E120" s="60">
        <v>0</v>
      </c>
      <c r="F120" s="74">
        <v>0</v>
      </c>
      <c r="G120" s="74">
        <v>0</v>
      </c>
      <c r="H120" s="74">
        <v>0</v>
      </c>
      <c r="I120" s="74">
        <f t="shared" si="51"/>
        <v>0</v>
      </c>
    </row>
    <row r="121" spans="1:9" ht="21.75" customHeight="1" x14ac:dyDescent="0.25">
      <c r="A121" s="119" t="s">
        <v>155</v>
      </c>
      <c r="B121" s="128" t="s">
        <v>48</v>
      </c>
      <c r="C121" s="72" t="s">
        <v>25</v>
      </c>
      <c r="D121" s="60">
        <f>D122+D123+D124+D125</f>
        <v>0</v>
      </c>
      <c r="E121" s="60">
        <f t="shared" ref="E121:I121" si="52">E122+E123+E124+E125</f>
        <v>0</v>
      </c>
      <c r="F121" s="60">
        <f>F122+F123+F124+F125</f>
        <v>0</v>
      </c>
      <c r="G121" s="60">
        <f t="shared" si="52"/>
        <v>0</v>
      </c>
      <c r="H121" s="60">
        <f t="shared" si="52"/>
        <v>300</v>
      </c>
      <c r="I121" s="60">
        <f t="shared" si="52"/>
        <v>300</v>
      </c>
    </row>
    <row r="122" spans="1:9" ht="21.75" customHeight="1" x14ac:dyDescent="0.25">
      <c r="A122" s="120"/>
      <c r="B122" s="129"/>
      <c r="C122" s="59" t="s">
        <v>143</v>
      </c>
      <c r="D122" s="60">
        <v>0</v>
      </c>
      <c r="E122" s="60">
        <v>0</v>
      </c>
      <c r="F122" s="74">
        <v>0</v>
      </c>
      <c r="G122" s="74">
        <v>0</v>
      </c>
      <c r="H122" s="74">
        <v>0</v>
      </c>
      <c r="I122" s="74">
        <f t="shared" ref="I122:I125" si="53">SUM(D122:H122)</f>
        <v>0</v>
      </c>
    </row>
    <row r="123" spans="1:9" ht="21.75" customHeight="1" x14ac:dyDescent="0.25">
      <c r="A123" s="120"/>
      <c r="B123" s="129"/>
      <c r="C123" s="59" t="s">
        <v>144</v>
      </c>
      <c r="D123" s="60">
        <v>0</v>
      </c>
      <c r="E123" s="60">
        <v>0</v>
      </c>
      <c r="F123" s="74">
        <v>0</v>
      </c>
      <c r="G123" s="74">
        <v>0</v>
      </c>
      <c r="H123" s="74">
        <v>0</v>
      </c>
      <c r="I123" s="74">
        <f t="shared" si="53"/>
        <v>0</v>
      </c>
    </row>
    <row r="124" spans="1:9" ht="21.75" customHeight="1" x14ac:dyDescent="0.25">
      <c r="A124" s="120"/>
      <c r="B124" s="129"/>
      <c r="C124" s="72" t="s">
        <v>26</v>
      </c>
      <c r="D124" s="60">
        <v>0</v>
      </c>
      <c r="E124" s="60">
        <v>0</v>
      </c>
      <c r="F124" s="74">
        <v>0</v>
      </c>
      <c r="G124" s="74">
        <v>0</v>
      </c>
      <c r="H124" s="74">
        <v>300</v>
      </c>
      <c r="I124" s="74">
        <f t="shared" si="53"/>
        <v>300</v>
      </c>
    </row>
    <row r="125" spans="1:9" ht="21.75" customHeight="1" x14ac:dyDescent="0.25">
      <c r="A125" s="121"/>
      <c r="B125" s="130"/>
      <c r="C125" s="72" t="s">
        <v>27</v>
      </c>
      <c r="D125" s="60">
        <v>0</v>
      </c>
      <c r="E125" s="60">
        <v>0</v>
      </c>
      <c r="F125" s="74">
        <v>0</v>
      </c>
      <c r="G125" s="74">
        <v>0</v>
      </c>
      <c r="H125" s="74">
        <v>0</v>
      </c>
      <c r="I125" s="74">
        <f t="shared" si="53"/>
        <v>0</v>
      </c>
    </row>
    <row r="126" spans="1:9" ht="21.75" customHeight="1" x14ac:dyDescent="0.25">
      <c r="A126" s="119" t="s">
        <v>187</v>
      </c>
      <c r="B126" s="125" t="s">
        <v>186</v>
      </c>
      <c r="C126" s="72" t="s">
        <v>25</v>
      </c>
      <c r="D126" s="60">
        <f>D127+D128+D129+D130</f>
        <v>6405.84</v>
      </c>
      <c r="E126" s="60">
        <f t="shared" ref="E126" si="54">E127+E128+E129+E130</f>
        <v>20592</v>
      </c>
      <c r="F126" s="60">
        <f t="shared" ref="F126" si="55">F127+F128+F129+F130</f>
        <v>20592</v>
      </c>
      <c r="G126" s="60">
        <f t="shared" ref="G126" si="56">G127+G128+G129+G130</f>
        <v>20592</v>
      </c>
      <c r="H126" s="60">
        <f t="shared" ref="H126" si="57">H127+H128+H129+H130</f>
        <v>20592</v>
      </c>
      <c r="I126" s="74">
        <f>SUM(D126:H126)</f>
        <v>88773.84</v>
      </c>
    </row>
    <row r="127" spans="1:9" ht="21.75" customHeight="1" x14ac:dyDescent="0.25">
      <c r="A127" s="120"/>
      <c r="B127" s="126"/>
      <c r="C127" s="59" t="s">
        <v>143</v>
      </c>
      <c r="D127" s="60">
        <v>0</v>
      </c>
      <c r="E127" s="60">
        <v>0</v>
      </c>
      <c r="F127" s="74">
        <v>0</v>
      </c>
      <c r="G127" s="74">
        <v>0</v>
      </c>
      <c r="H127" s="74">
        <v>0</v>
      </c>
      <c r="I127" s="74">
        <f t="shared" ref="I127:I130" si="58">SUM(D127:H127)</f>
        <v>0</v>
      </c>
    </row>
    <row r="128" spans="1:9" ht="21.75" customHeight="1" x14ac:dyDescent="0.25">
      <c r="A128" s="120"/>
      <c r="B128" s="126"/>
      <c r="C128" s="59" t="s">
        <v>144</v>
      </c>
      <c r="D128" s="60">
        <v>6405.84</v>
      </c>
      <c r="E128" s="60">
        <v>20592</v>
      </c>
      <c r="F128" s="74">
        <v>20592</v>
      </c>
      <c r="G128" s="74">
        <v>20592</v>
      </c>
      <c r="H128" s="74">
        <v>20592</v>
      </c>
      <c r="I128" s="74">
        <f t="shared" si="58"/>
        <v>88773.84</v>
      </c>
    </row>
    <row r="129" spans="1:9" ht="21.75" customHeight="1" x14ac:dyDescent="0.25">
      <c r="A129" s="120"/>
      <c r="B129" s="126"/>
      <c r="C129" s="72" t="s">
        <v>26</v>
      </c>
      <c r="D129" s="60">
        <v>0</v>
      </c>
      <c r="E129" s="60">
        <v>0</v>
      </c>
      <c r="F129" s="74">
        <v>0</v>
      </c>
      <c r="G129" s="74">
        <v>0</v>
      </c>
      <c r="H129" s="74">
        <v>0</v>
      </c>
      <c r="I129" s="74">
        <f t="shared" si="58"/>
        <v>0</v>
      </c>
    </row>
    <row r="130" spans="1:9" ht="21.75" customHeight="1" x14ac:dyDescent="0.25">
      <c r="A130" s="121"/>
      <c r="B130" s="127"/>
      <c r="C130" s="72" t="s">
        <v>27</v>
      </c>
      <c r="D130" s="60">
        <v>0</v>
      </c>
      <c r="E130" s="60">
        <v>0</v>
      </c>
      <c r="F130" s="74">
        <v>0</v>
      </c>
      <c r="G130" s="74">
        <v>0</v>
      </c>
      <c r="H130" s="74">
        <v>0</v>
      </c>
      <c r="I130" s="74">
        <f t="shared" si="58"/>
        <v>0</v>
      </c>
    </row>
    <row r="131" spans="1:9" ht="21.75" customHeight="1" x14ac:dyDescent="0.25">
      <c r="A131" s="119" t="s">
        <v>188</v>
      </c>
      <c r="B131" s="125" t="s">
        <v>189</v>
      </c>
      <c r="C131" s="72" t="s">
        <v>25</v>
      </c>
      <c r="D131" s="60">
        <f>D132+D133+D134+D135</f>
        <v>5264</v>
      </c>
      <c r="E131" s="60">
        <f>E132+E133+E134+E135</f>
        <v>11114.6</v>
      </c>
      <c r="F131" s="60">
        <f t="shared" ref="F131:H131" si="59">F132+F133+F134+F135</f>
        <v>11114.6</v>
      </c>
      <c r="G131" s="60">
        <f t="shared" si="59"/>
        <v>11114.6</v>
      </c>
      <c r="H131" s="60">
        <f t="shared" si="59"/>
        <v>11114.6</v>
      </c>
      <c r="I131" s="74">
        <f>SUM(D131:H131)</f>
        <v>49722.400000000001</v>
      </c>
    </row>
    <row r="132" spans="1:9" ht="21.75" customHeight="1" x14ac:dyDescent="0.25">
      <c r="A132" s="120"/>
      <c r="B132" s="126"/>
      <c r="C132" s="59" t="s">
        <v>143</v>
      </c>
      <c r="D132" s="60">
        <v>0</v>
      </c>
      <c r="E132" s="60">
        <v>0</v>
      </c>
      <c r="F132" s="74">
        <v>0</v>
      </c>
      <c r="G132" s="74">
        <v>0</v>
      </c>
      <c r="H132" s="74">
        <v>0</v>
      </c>
      <c r="I132" s="74">
        <f>SUM(D132:H132)</f>
        <v>0</v>
      </c>
    </row>
    <row r="133" spans="1:9" ht="21.75" customHeight="1" x14ac:dyDescent="0.25">
      <c r="A133" s="120"/>
      <c r="B133" s="126"/>
      <c r="C133" s="59" t="s">
        <v>144</v>
      </c>
      <c r="D133" s="60">
        <v>5264</v>
      </c>
      <c r="E133" s="60">
        <v>11114.6</v>
      </c>
      <c r="F133" s="74">
        <v>11114.6</v>
      </c>
      <c r="G133" s="74">
        <v>11114.6</v>
      </c>
      <c r="H133" s="74">
        <v>11114.6</v>
      </c>
      <c r="I133" s="74">
        <f>SUM(D133:H133)</f>
        <v>49722.400000000001</v>
      </c>
    </row>
    <row r="134" spans="1:9" ht="21.75" customHeight="1" x14ac:dyDescent="0.25">
      <c r="A134" s="120"/>
      <c r="B134" s="126"/>
      <c r="C134" s="72" t="s">
        <v>26</v>
      </c>
      <c r="D134" s="60">
        <v>0</v>
      </c>
      <c r="E134" s="60">
        <v>0</v>
      </c>
      <c r="F134" s="74">
        <v>0</v>
      </c>
      <c r="G134" s="74">
        <v>0</v>
      </c>
      <c r="H134" s="74">
        <v>0</v>
      </c>
      <c r="I134" s="74">
        <f>SUM(D134:H134)</f>
        <v>0</v>
      </c>
    </row>
    <row r="135" spans="1:9" ht="21.75" customHeight="1" x14ac:dyDescent="0.25">
      <c r="A135" s="121"/>
      <c r="B135" s="127"/>
      <c r="C135" s="72" t="s">
        <v>27</v>
      </c>
      <c r="D135" s="60">
        <v>0</v>
      </c>
      <c r="E135" s="60">
        <v>0</v>
      </c>
      <c r="F135" s="74">
        <v>0</v>
      </c>
      <c r="G135" s="74">
        <v>0</v>
      </c>
      <c r="H135" s="74">
        <v>0</v>
      </c>
      <c r="I135" s="74">
        <f>SUM(D135:H135)</f>
        <v>0</v>
      </c>
    </row>
    <row r="136" spans="1:9" ht="21.75" customHeight="1" x14ac:dyDescent="0.25">
      <c r="A136" s="119" t="s">
        <v>13</v>
      </c>
      <c r="B136" s="139" t="s">
        <v>122</v>
      </c>
      <c r="C136" s="69" t="s">
        <v>25</v>
      </c>
      <c r="D136" s="70">
        <f>D141+D146+D151+D156+D161+D166+D171</f>
        <v>3112.31</v>
      </c>
      <c r="E136" s="70">
        <f t="shared" ref="E136:I136" si="60">E141+E146+E151+E156+E161+E166+E171</f>
        <v>9207.93</v>
      </c>
      <c r="F136" s="70">
        <f t="shared" si="60"/>
        <v>270</v>
      </c>
      <c r="G136" s="70">
        <f t="shared" si="60"/>
        <v>270</v>
      </c>
      <c r="H136" s="70">
        <f t="shared" si="60"/>
        <v>792</v>
      </c>
      <c r="I136" s="70">
        <f t="shared" si="60"/>
        <v>13652.239999999998</v>
      </c>
    </row>
    <row r="137" spans="1:9" ht="21.75" customHeight="1" x14ac:dyDescent="0.25">
      <c r="A137" s="120"/>
      <c r="B137" s="140"/>
      <c r="C137" s="71" t="s">
        <v>143</v>
      </c>
      <c r="D137" s="70">
        <f t="shared" ref="D137:I140" si="61">D142+D147+D152+D157+D162+D167+D172</f>
        <v>0</v>
      </c>
      <c r="E137" s="70">
        <f t="shared" si="61"/>
        <v>0</v>
      </c>
      <c r="F137" s="70">
        <f t="shared" si="61"/>
        <v>0</v>
      </c>
      <c r="G137" s="70">
        <f t="shared" si="61"/>
        <v>0</v>
      </c>
      <c r="H137" s="70">
        <f t="shared" si="61"/>
        <v>0</v>
      </c>
      <c r="I137" s="70">
        <f t="shared" si="61"/>
        <v>0</v>
      </c>
    </row>
    <row r="138" spans="1:9" ht="21.75" customHeight="1" x14ac:dyDescent="0.25">
      <c r="A138" s="120"/>
      <c r="B138" s="140"/>
      <c r="C138" s="71" t="s">
        <v>144</v>
      </c>
      <c r="D138" s="70">
        <f t="shared" si="61"/>
        <v>0</v>
      </c>
      <c r="E138" s="70">
        <f t="shared" si="61"/>
        <v>7642.79</v>
      </c>
      <c r="F138" s="70">
        <f t="shared" si="61"/>
        <v>0</v>
      </c>
      <c r="G138" s="70">
        <f t="shared" si="61"/>
        <v>0</v>
      </c>
      <c r="H138" s="70">
        <f t="shared" si="61"/>
        <v>0</v>
      </c>
      <c r="I138" s="70">
        <f t="shared" si="61"/>
        <v>7642.79</v>
      </c>
    </row>
    <row r="139" spans="1:9" ht="21.75" customHeight="1" x14ac:dyDescent="0.25">
      <c r="A139" s="120"/>
      <c r="B139" s="140"/>
      <c r="C139" s="69" t="s">
        <v>26</v>
      </c>
      <c r="D139" s="70">
        <f>D144+D149+D154+D159+D164+D169+D174</f>
        <v>3112.31</v>
      </c>
      <c r="E139" s="70">
        <f t="shared" si="61"/>
        <v>1565.14</v>
      </c>
      <c r="F139" s="70">
        <f t="shared" si="61"/>
        <v>270</v>
      </c>
      <c r="G139" s="70">
        <f t="shared" si="61"/>
        <v>270</v>
      </c>
      <c r="H139" s="70">
        <f t="shared" si="61"/>
        <v>792</v>
      </c>
      <c r="I139" s="70">
        <f t="shared" si="61"/>
        <v>6009.4500000000007</v>
      </c>
    </row>
    <row r="140" spans="1:9" ht="21.75" customHeight="1" x14ac:dyDescent="0.25">
      <c r="A140" s="121"/>
      <c r="B140" s="141"/>
      <c r="C140" s="69" t="s">
        <v>27</v>
      </c>
      <c r="D140" s="70">
        <f t="shared" si="61"/>
        <v>0</v>
      </c>
      <c r="E140" s="70">
        <f t="shared" si="61"/>
        <v>0</v>
      </c>
      <c r="F140" s="70">
        <f t="shared" si="61"/>
        <v>0</v>
      </c>
      <c r="G140" s="70">
        <f t="shared" si="61"/>
        <v>0</v>
      </c>
      <c r="H140" s="70">
        <f t="shared" si="61"/>
        <v>0</v>
      </c>
      <c r="I140" s="70">
        <f t="shared" si="61"/>
        <v>0</v>
      </c>
    </row>
    <row r="141" spans="1:9" ht="21.75" customHeight="1" x14ac:dyDescent="0.25">
      <c r="A141" s="119" t="s">
        <v>101</v>
      </c>
      <c r="B141" s="128" t="s">
        <v>95</v>
      </c>
      <c r="C141" s="72" t="s">
        <v>25</v>
      </c>
      <c r="D141" s="60">
        <f>D142+D143+D144+D145</f>
        <v>0</v>
      </c>
      <c r="E141" s="60">
        <f t="shared" ref="E141:I141" si="62">E142+E143+E144+E145</f>
        <v>0</v>
      </c>
      <c r="F141" s="60">
        <f t="shared" si="62"/>
        <v>0</v>
      </c>
      <c r="G141" s="60">
        <f t="shared" si="62"/>
        <v>0</v>
      </c>
      <c r="H141" s="60">
        <f t="shared" si="62"/>
        <v>0</v>
      </c>
      <c r="I141" s="60">
        <f t="shared" si="62"/>
        <v>0</v>
      </c>
    </row>
    <row r="142" spans="1:9" ht="21.75" customHeight="1" x14ac:dyDescent="0.25">
      <c r="A142" s="120"/>
      <c r="B142" s="129"/>
      <c r="C142" s="59" t="s">
        <v>143</v>
      </c>
      <c r="D142" s="60">
        <v>0</v>
      </c>
      <c r="E142" s="60">
        <v>0</v>
      </c>
      <c r="F142" s="74">
        <v>0</v>
      </c>
      <c r="G142" s="74">
        <v>0</v>
      </c>
      <c r="H142" s="74">
        <v>0</v>
      </c>
      <c r="I142" s="74">
        <f t="shared" ref="I142:I145" si="63">SUM(D142:H142)</f>
        <v>0</v>
      </c>
    </row>
    <row r="143" spans="1:9" ht="21.75" customHeight="1" x14ac:dyDescent="0.25">
      <c r="A143" s="120"/>
      <c r="B143" s="129"/>
      <c r="C143" s="59" t="s">
        <v>144</v>
      </c>
      <c r="D143" s="60">
        <v>0</v>
      </c>
      <c r="E143" s="60">
        <v>0</v>
      </c>
      <c r="F143" s="74">
        <v>0</v>
      </c>
      <c r="G143" s="74">
        <v>0</v>
      </c>
      <c r="H143" s="74">
        <v>0</v>
      </c>
      <c r="I143" s="74">
        <f t="shared" si="63"/>
        <v>0</v>
      </c>
    </row>
    <row r="144" spans="1:9" ht="21.75" customHeight="1" x14ac:dyDescent="0.25">
      <c r="A144" s="120"/>
      <c r="B144" s="129"/>
      <c r="C144" s="72" t="s">
        <v>26</v>
      </c>
      <c r="D144" s="60">
        <v>0</v>
      </c>
      <c r="E144" s="60">
        <v>0</v>
      </c>
      <c r="F144" s="74">
        <v>0</v>
      </c>
      <c r="G144" s="74">
        <v>0</v>
      </c>
      <c r="H144" s="74">
        <v>0</v>
      </c>
      <c r="I144" s="74">
        <f t="shared" si="63"/>
        <v>0</v>
      </c>
    </row>
    <row r="145" spans="1:9" ht="21.75" customHeight="1" x14ac:dyDescent="0.25">
      <c r="A145" s="121"/>
      <c r="B145" s="130"/>
      <c r="C145" s="72" t="s">
        <v>27</v>
      </c>
      <c r="D145" s="60">
        <v>0</v>
      </c>
      <c r="E145" s="60">
        <v>0</v>
      </c>
      <c r="F145" s="74">
        <v>0</v>
      </c>
      <c r="G145" s="74">
        <v>0</v>
      </c>
      <c r="H145" s="74">
        <v>0</v>
      </c>
      <c r="I145" s="74">
        <f t="shared" si="63"/>
        <v>0</v>
      </c>
    </row>
    <row r="146" spans="1:9" ht="23.25" customHeight="1" x14ac:dyDescent="0.25">
      <c r="A146" s="119" t="s">
        <v>123</v>
      </c>
      <c r="B146" s="128" t="s">
        <v>96</v>
      </c>
      <c r="C146" s="72" t="s">
        <v>25</v>
      </c>
      <c r="D146" s="60">
        <f>D147+D148+D149+D150</f>
        <v>0</v>
      </c>
      <c r="E146" s="60">
        <f t="shared" ref="E146:I146" si="64">E147+E148+E149+E150</f>
        <v>8952.23</v>
      </c>
      <c r="F146" s="60">
        <f t="shared" si="64"/>
        <v>100</v>
      </c>
      <c r="G146" s="60">
        <f t="shared" si="64"/>
        <v>100</v>
      </c>
      <c r="H146" s="60">
        <f t="shared" si="64"/>
        <v>100</v>
      </c>
      <c r="I146" s="60">
        <f t="shared" si="64"/>
        <v>9252.23</v>
      </c>
    </row>
    <row r="147" spans="1:9" ht="18.75" customHeight="1" x14ac:dyDescent="0.25">
      <c r="A147" s="120"/>
      <c r="B147" s="129"/>
      <c r="C147" s="59" t="s">
        <v>143</v>
      </c>
      <c r="D147" s="60">
        <v>0</v>
      </c>
      <c r="E147" s="60">
        <v>0</v>
      </c>
      <c r="F147" s="74">
        <v>0</v>
      </c>
      <c r="G147" s="74">
        <v>0</v>
      </c>
      <c r="H147" s="74">
        <v>0</v>
      </c>
      <c r="I147" s="74">
        <f t="shared" ref="I147:I150" si="65">SUM(D147:H147)</f>
        <v>0</v>
      </c>
    </row>
    <row r="148" spans="1:9" ht="15.75" x14ac:dyDescent="0.25">
      <c r="A148" s="120"/>
      <c r="B148" s="129"/>
      <c r="C148" s="59" t="s">
        <v>144</v>
      </c>
      <c r="D148" s="60">
        <v>0</v>
      </c>
      <c r="E148" s="60">
        <v>7642.79</v>
      </c>
      <c r="F148" s="74">
        <v>0</v>
      </c>
      <c r="G148" s="74">
        <v>0</v>
      </c>
      <c r="H148" s="74">
        <v>0</v>
      </c>
      <c r="I148" s="74">
        <f t="shared" si="65"/>
        <v>7642.79</v>
      </c>
    </row>
    <row r="149" spans="1:9" ht="15.75" x14ac:dyDescent="0.25">
      <c r="A149" s="120"/>
      <c r="B149" s="129"/>
      <c r="C149" s="72" t="s">
        <v>26</v>
      </c>
      <c r="D149" s="60">
        <f>72.35+17.66-66.94+332.995-332.995-23.07</f>
        <v>0</v>
      </c>
      <c r="E149" s="60">
        <v>1309.44</v>
      </c>
      <c r="F149" s="74">
        <v>100</v>
      </c>
      <c r="G149" s="74">
        <v>100</v>
      </c>
      <c r="H149" s="74">
        <v>100</v>
      </c>
      <c r="I149" s="74">
        <f t="shared" si="65"/>
        <v>1609.44</v>
      </c>
    </row>
    <row r="150" spans="1:9" ht="15.75" x14ac:dyDescent="0.25">
      <c r="A150" s="121"/>
      <c r="B150" s="130"/>
      <c r="C150" s="72" t="s">
        <v>27</v>
      </c>
      <c r="D150" s="60">
        <v>0</v>
      </c>
      <c r="E150" s="60">
        <v>0</v>
      </c>
      <c r="F150" s="74">
        <v>0</v>
      </c>
      <c r="G150" s="74">
        <v>0</v>
      </c>
      <c r="H150" s="74">
        <v>0</v>
      </c>
      <c r="I150" s="74">
        <f t="shared" si="65"/>
        <v>0</v>
      </c>
    </row>
    <row r="151" spans="1:9" ht="15.75" x14ac:dyDescent="0.25">
      <c r="A151" s="119" t="s">
        <v>102</v>
      </c>
      <c r="B151" s="128" t="s">
        <v>11</v>
      </c>
      <c r="C151" s="72" t="s">
        <v>25</v>
      </c>
      <c r="D151" s="60">
        <f>D152+D153+D154+D155</f>
        <v>209.6</v>
      </c>
      <c r="E151" s="60">
        <f t="shared" ref="E151:I151" si="66">E152+E153+E154+E155</f>
        <v>85.7</v>
      </c>
      <c r="F151" s="60">
        <f t="shared" si="66"/>
        <v>50</v>
      </c>
      <c r="G151" s="60">
        <f t="shared" si="66"/>
        <v>50</v>
      </c>
      <c r="H151" s="60">
        <f t="shared" si="66"/>
        <v>412.7</v>
      </c>
      <c r="I151" s="60">
        <f t="shared" si="66"/>
        <v>808</v>
      </c>
    </row>
    <row r="152" spans="1:9" ht="15.75" x14ac:dyDescent="0.25">
      <c r="A152" s="120"/>
      <c r="B152" s="129"/>
      <c r="C152" s="59" t="s">
        <v>143</v>
      </c>
      <c r="D152" s="60">
        <v>0</v>
      </c>
      <c r="E152" s="60">
        <v>0</v>
      </c>
      <c r="F152" s="74">
        <v>0</v>
      </c>
      <c r="G152" s="74">
        <v>0</v>
      </c>
      <c r="H152" s="74">
        <v>0</v>
      </c>
      <c r="I152" s="74">
        <f t="shared" ref="I152:I155" si="67">SUM(D152:H152)</f>
        <v>0</v>
      </c>
    </row>
    <row r="153" spans="1:9" ht="15.75" x14ac:dyDescent="0.25">
      <c r="A153" s="120"/>
      <c r="B153" s="129"/>
      <c r="C153" s="59" t="s">
        <v>144</v>
      </c>
      <c r="D153" s="60">
        <v>0</v>
      </c>
      <c r="E153" s="60">
        <v>0</v>
      </c>
      <c r="F153" s="74">
        <v>0</v>
      </c>
      <c r="G153" s="74">
        <v>0</v>
      </c>
      <c r="H153" s="74">
        <v>0</v>
      </c>
      <c r="I153" s="74">
        <f t="shared" si="67"/>
        <v>0</v>
      </c>
    </row>
    <row r="154" spans="1:9" ht="15.75" x14ac:dyDescent="0.25">
      <c r="A154" s="120"/>
      <c r="B154" s="129"/>
      <c r="C154" s="72" t="s">
        <v>26</v>
      </c>
      <c r="D154" s="60">
        <v>209.6</v>
      </c>
      <c r="E154" s="60">
        <v>85.7</v>
      </c>
      <c r="F154" s="74">
        <v>50</v>
      </c>
      <c r="G154" s="74">
        <v>50</v>
      </c>
      <c r="H154" s="74">
        <v>412.7</v>
      </c>
      <c r="I154" s="74">
        <f t="shared" si="67"/>
        <v>808</v>
      </c>
    </row>
    <row r="155" spans="1:9" ht="15.75" x14ac:dyDescent="0.25">
      <c r="A155" s="121"/>
      <c r="B155" s="130"/>
      <c r="C155" s="72" t="s">
        <v>27</v>
      </c>
      <c r="D155" s="60">
        <v>0</v>
      </c>
      <c r="E155" s="60">
        <v>0</v>
      </c>
      <c r="F155" s="74">
        <v>0</v>
      </c>
      <c r="G155" s="74">
        <v>0</v>
      </c>
      <c r="H155" s="74">
        <v>0</v>
      </c>
      <c r="I155" s="74">
        <f t="shared" si="67"/>
        <v>0</v>
      </c>
    </row>
    <row r="156" spans="1:9" ht="15.75" x14ac:dyDescent="0.25">
      <c r="A156" s="119" t="s">
        <v>156</v>
      </c>
      <c r="B156" s="128" t="s">
        <v>176</v>
      </c>
      <c r="C156" s="72" t="s">
        <v>25</v>
      </c>
      <c r="D156" s="60">
        <f>D157+D158+D159+D160</f>
        <v>70</v>
      </c>
      <c r="E156" s="60">
        <f t="shared" ref="E156:I156" si="68">E157+E158+E159+E160</f>
        <v>70</v>
      </c>
      <c r="F156" s="60">
        <f t="shared" si="68"/>
        <v>70</v>
      </c>
      <c r="G156" s="60">
        <f t="shared" si="68"/>
        <v>70</v>
      </c>
      <c r="H156" s="60">
        <f t="shared" si="68"/>
        <v>79.3</v>
      </c>
      <c r="I156" s="60">
        <f t="shared" si="68"/>
        <v>359.3</v>
      </c>
    </row>
    <row r="157" spans="1:9" ht="15.75" x14ac:dyDescent="0.25">
      <c r="A157" s="120"/>
      <c r="B157" s="129"/>
      <c r="C157" s="59" t="s">
        <v>143</v>
      </c>
      <c r="D157" s="60">
        <v>0</v>
      </c>
      <c r="E157" s="60">
        <v>0</v>
      </c>
      <c r="F157" s="74">
        <v>0</v>
      </c>
      <c r="G157" s="74">
        <v>0</v>
      </c>
      <c r="H157" s="74">
        <v>0</v>
      </c>
      <c r="I157" s="74">
        <f t="shared" ref="I157:I160" si="69">SUM(D157:H157)</f>
        <v>0</v>
      </c>
    </row>
    <row r="158" spans="1:9" ht="15.75" x14ac:dyDescent="0.25">
      <c r="A158" s="120"/>
      <c r="B158" s="129"/>
      <c r="C158" s="59" t="s">
        <v>144</v>
      </c>
      <c r="D158" s="60">
        <v>0</v>
      </c>
      <c r="E158" s="60">
        <v>0</v>
      </c>
      <c r="F158" s="74">
        <v>0</v>
      </c>
      <c r="G158" s="74">
        <v>0</v>
      </c>
      <c r="H158" s="74">
        <v>0</v>
      </c>
      <c r="I158" s="74">
        <f t="shared" si="69"/>
        <v>0</v>
      </c>
    </row>
    <row r="159" spans="1:9" ht="15.75" x14ac:dyDescent="0.25">
      <c r="A159" s="120"/>
      <c r="B159" s="129"/>
      <c r="C159" s="72" t="s">
        <v>26</v>
      </c>
      <c r="D159" s="60">
        <v>70</v>
      </c>
      <c r="E159" s="60">
        <v>70</v>
      </c>
      <c r="F159" s="74">
        <v>70</v>
      </c>
      <c r="G159" s="74">
        <v>70</v>
      </c>
      <c r="H159" s="74">
        <v>79.3</v>
      </c>
      <c r="I159" s="74">
        <f t="shared" si="69"/>
        <v>359.3</v>
      </c>
    </row>
    <row r="160" spans="1:9" ht="15.75" x14ac:dyDescent="0.25">
      <c r="A160" s="121"/>
      <c r="B160" s="130"/>
      <c r="C160" s="72" t="s">
        <v>27</v>
      </c>
      <c r="D160" s="60">
        <v>0</v>
      </c>
      <c r="E160" s="60">
        <v>0</v>
      </c>
      <c r="F160" s="74">
        <v>0</v>
      </c>
      <c r="G160" s="74">
        <v>0</v>
      </c>
      <c r="H160" s="74">
        <v>0</v>
      </c>
      <c r="I160" s="74">
        <f t="shared" si="69"/>
        <v>0</v>
      </c>
    </row>
    <row r="161" spans="1:9" ht="15.75" x14ac:dyDescent="0.25">
      <c r="A161" s="119" t="s">
        <v>104</v>
      </c>
      <c r="B161" s="128" t="s">
        <v>83</v>
      </c>
      <c r="C161" s="72" t="s">
        <v>25</v>
      </c>
      <c r="D161" s="60">
        <f>D162+D163+D164+D165</f>
        <v>2832.71</v>
      </c>
      <c r="E161" s="60">
        <f t="shared" ref="E161:I161" si="70">E162+E163+E164+E165</f>
        <v>100</v>
      </c>
      <c r="F161" s="60">
        <f t="shared" si="70"/>
        <v>50</v>
      </c>
      <c r="G161" s="60">
        <f t="shared" si="70"/>
        <v>50</v>
      </c>
      <c r="H161" s="60">
        <f t="shared" si="70"/>
        <v>200</v>
      </c>
      <c r="I161" s="60">
        <f t="shared" si="70"/>
        <v>3232.71</v>
      </c>
    </row>
    <row r="162" spans="1:9" ht="15.75" x14ac:dyDescent="0.25">
      <c r="A162" s="120"/>
      <c r="B162" s="129"/>
      <c r="C162" s="59" t="s">
        <v>143</v>
      </c>
      <c r="D162" s="60">
        <v>0</v>
      </c>
      <c r="E162" s="60">
        <v>0</v>
      </c>
      <c r="F162" s="74">
        <v>0</v>
      </c>
      <c r="G162" s="74">
        <v>0</v>
      </c>
      <c r="H162" s="74">
        <v>0</v>
      </c>
      <c r="I162" s="74">
        <f t="shared" ref="I162:I165" si="71">SUM(D162:H162)</f>
        <v>0</v>
      </c>
    </row>
    <row r="163" spans="1:9" ht="15.75" x14ac:dyDescent="0.25">
      <c r="A163" s="120"/>
      <c r="B163" s="129"/>
      <c r="C163" s="59" t="s">
        <v>144</v>
      </c>
      <c r="D163" s="60">
        <v>0</v>
      </c>
      <c r="E163" s="60">
        <v>0</v>
      </c>
      <c r="F163" s="74">
        <v>0</v>
      </c>
      <c r="G163" s="74">
        <v>0</v>
      </c>
      <c r="H163" s="74">
        <v>0</v>
      </c>
      <c r="I163" s="74">
        <f t="shared" si="71"/>
        <v>0</v>
      </c>
    </row>
    <row r="164" spans="1:9" ht="39.75" customHeight="1" x14ac:dyDescent="0.25">
      <c r="A164" s="120"/>
      <c r="B164" s="129"/>
      <c r="C164" s="72" t="s">
        <v>26</v>
      </c>
      <c r="D164" s="60">
        <f>200+2632.71</f>
        <v>2832.71</v>
      </c>
      <c r="E164" s="60">
        <v>100</v>
      </c>
      <c r="F164" s="74">
        <v>50</v>
      </c>
      <c r="G164" s="74">
        <v>50</v>
      </c>
      <c r="H164" s="74">
        <v>200</v>
      </c>
      <c r="I164" s="74">
        <f t="shared" si="71"/>
        <v>3232.71</v>
      </c>
    </row>
    <row r="165" spans="1:9" ht="15.75" x14ac:dyDescent="0.25">
      <c r="A165" s="121"/>
      <c r="B165" s="130"/>
      <c r="C165" s="72" t="s">
        <v>27</v>
      </c>
      <c r="D165" s="60">
        <v>0</v>
      </c>
      <c r="E165" s="60">
        <v>0</v>
      </c>
      <c r="F165" s="74">
        <v>0</v>
      </c>
      <c r="G165" s="74">
        <v>0</v>
      </c>
      <c r="H165" s="74">
        <v>0</v>
      </c>
      <c r="I165" s="74">
        <f t="shared" si="71"/>
        <v>0</v>
      </c>
    </row>
    <row r="166" spans="1:9" ht="15.75" x14ac:dyDescent="0.25">
      <c r="A166" s="119" t="s">
        <v>105</v>
      </c>
      <c r="B166" s="128" t="s">
        <v>37</v>
      </c>
      <c r="C166" s="72" t="s">
        <v>25</v>
      </c>
      <c r="D166" s="60">
        <f>D167+D168+D169+D170</f>
        <v>0</v>
      </c>
      <c r="E166" s="60">
        <f t="shared" ref="E166:I166" si="72">E167+E168+E169+E170</f>
        <v>0</v>
      </c>
      <c r="F166" s="60">
        <f t="shared" si="72"/>
        <v>0</v>
      </c>
      <c r="G166" s="60">
        <f t="shared" si="72"/>
        <v>0</v>
      </c>
      <c r="H166" s="60">
        <f t="shared" si="72"/>
        <v>0</v>
      </c>
      <c r="I166" s="60">
        <f t="shared" si="72"/>
        <v>0</v>
      </c>
    </row>
    <row r="167" spans="1:9" ht="15.75" x14ac:dyDescent="0.25">
      <c r="A167" s="120"/>
      <c r="B167" s="129"/>
      <c r="C167" s="59" t="s">
        <v>143</v>
      </c>
      <c r="D167" s="60">
        <v>0</v>
      </c>
      <c r="E167" s="60">
        <v>0</v>
      </c>
      <c r="F167" s="74">
        <v>0</v>
      </c>
      <c r="G167" s="74">
        <v>0</v>
      </c>
      <c r="H167" s="74">
        <v>0</v>
      </c>
      <c r="I167" s="74">
        <f t="shared" ref="I167:I170" si="73">SUM(D167:H167)</f>
        <v>0</v>
      </c>
    </row>
    <row r="168" spans="1:9" ht="15.75" x14ac:dyDescent="0.25">
      <c r="A168" s="120"/>
      <c r="B168" s="129"/>
      <c r="C168" s="59" t="s">
        <v>144</v>
      </c>
      <c r="D168" s="60">
        <v>0</v>
      </c>
      <c r="E168" s="60">
        <v>0</v>
      </c>
      <c r="F168" s="74">
        <v>0</v>
      </c>
      <c r="G168" s="74">
        <v>0</v>
      </c>
      <c r="H168" s="74">
        <v>0</v>
      </c>
      <c r="I168" s="74">
        <f t="shared" si="73"/>
        <v>0</v>
      </c>
    </row>
    <row r="169" spans="1:9" ht="15.75" x14ac:dyDescent="0.25">
      <c r="A169" s="120"/>
      <c r="B169" s="129"/>
      <c r="C169" s="72" t="s">
        <v>26</v>
      </c>
      <c r="D169" s="60">
        <v>0</v>
      </c>
      <c r="E169" s="60">
        <v>0</v>
      </c>
      <c r="F169" s="74">
        <v>0</v>
      </c>
      <c r="G169" s="74">
        <v>0</v>
      </c>
      <c r="H169" s="74">
        <v>0</v>
      </c>
      <c r="I169" s="74">
        <f t="shared" si="73"/>
        <v>0</v>
      </c>
    </row>
    <row r="170" spans="1:9" ht="15.75" x14ac:dyDescent="0.25">
      <c r="A170" s="121"/>
      <c r="B170" s="130"/>
      <c r="C170" s="72" t="s">
        <v>27</v>
      </c>
      <c r="D170" s="60">
        <v>0</v>
      </c>
      <c r="E170" s="60">
        <v>0</v>
      </c>
      <c r="F170" s="74">
        <v>0</v>
      </c>
      <c r="G170" s="74">
        <v>0</v>
      </c>
      <c r="H170" s="74">
        <v>0</v>
      </c>
      <c r="I170" s="74">
        <f t="shared" si="73"/>
        <v>0</v>
      </c>
    </row>
    <row r="171" spans="1:9" ht="24" customHeight="1" x14ac:dyDescent="0.25">
      <c r="A171" s="112" t="s">
        <v>106</v>
      </c>
      <c r="B171" s="138" t="s">
        <v>34</v>
      </c>
      <c r="C171" s="72" t="s">
        <v>25</v>
      </c>
      <c r="D171" s="60">
        <f>D172+D173+D174+D175</f>
        <v>0</v>
      </c>
      <c r="E171" s="60">
        <f t="shared" ref="E171:I171" si="74">E172+E173+E174+E175</f>
        <v>0</v>
      </c>
      <c r="F171" s="60">
        <f t="shared" si="74"/>
        <v>0</v>
      </c>
      <c r="G171" s="60">
        <f t="shared" si="74"/>
        <v>0</v>
      </c>
      <c r="H171" s="60">
        <f t="shared" si="74"/>
        <v>0</v>
      </c>
      <c r="I171" s="60">
        <f t="shared" si="74"/>
        <v>0</v>
      </c>
    </row>
    <row r="172" spans="1:9" ht="21.75" customHeight="1" x14ac:dyDescent="0.25">
      <c r="A172" s="112"/>
      <c r="B172" s="138"/>
      <c r="C172" s="59" t="s">
        <v>143</v>
      </c>
      <c r="D172" s="60">
        <v>0</v>
      </c>
      <c r="E172" s="60">
        <v>0</v>
      </c>
      <c r="F172" s="74">
        <v>0</v>
      </c>
      <c r="G172" s="74">
        <v>0</v>
      </c>
      <c r="H172" s="74">
        <v>0</v>
      </c>
      <c r="I172" s="74">
        <f t="shared" si="51"/>
        <v>0</v>
      </c>
    </row>
    <row r="173" spans="1:9" ht="21" customHeight="1" x14ac:dyDescent="0.25">
      <c r="A173" s="112"/>
      <c r="B173" s="138"/>
      <c r="C173" s="59" t="s">
        <v>144</v>
      </c>
      <c r="D173" s="60">
        <v>0</v>
      </c>
      <c r="E173" s="60">
        <v>0</v>
      </c>
      <c r="F173" s="74">
        <v>0</v>
      </c>
      <c r="G173" s="74">
        <v>0</v>
      </c>
      <c r="H173" s="74">
        <v>0</v>
      </c>
      <c r="I173" s="74">
        <f t="shared" si="51"/>
        <v>0</v>
      </c>
    </row>
    <row r="174" spans="1:9" ht="15.75" x14ac:dyDescent="0.25">
      <c r="A174" s="112"/>
      <c r="B174" s="138"/>
      <c r="C174" s="72" t="s">
        <v>26</v>
      </c>
      <c r="D174" s="60">
        <v>0</v>
      </c>
      <c r="E174" s="60">
        <v>0</v>
      </c>
      <c r="F174" s="74">
        <v>0</v>
      </c>
      <c r="G174" s="74">
        <v>0</v>
      </c>
      <c r="H174" s="74">
        <v>0</v>
      </c>
      <c r="I174" s="74">
        <f t="shared" si="51"/>
        <v>0</v>
      </c>
    </row>
    <row r="175" spans="1:9" ht="20.25" customHeight="1" x14ac:dyDescent="0.25">
      <c r="A175" s="112"/>
      <c r="B175" s="138"/>
      <c r="C175" s="72" t="s">
        <v>27</v>
      </c>
      <c r="D175" s="60">
        <v>0</v>
      </c>
      <c r="E175" s="60">
        <v>0</v>
      </c>
      <c r="F175" s="74">
        <v>0</v>
      </c>
      <c r="G175" s="74">
        <v>0</v>
      </c>
      <c r="H175" s="74">
        <v>0</v>
      </c>
      <c r="I175" s="74">
        <f t="shared" si="51"/>
        <v>0</v>
      </c>
    </row>
    <row r="176" spans="1:9" ht="22.5" customHeight="1" x14ac:dyDescent="0.25">
      <c r="A176" s="154" t="s">
        <v>29</v>
      </c>
      <c r="B176" s="134" t="s">
        <v>124</v>
      </c>
      <c r="C176" s="69" t="s">
        <v>25</v>
      </c>
      <c r="D176" s="70">
        <f>D177+D178+D179+D180</f>
        <v>8964.76</v>
      </c>
      <c r="E176" s="70">
        <f t="shared" ref="E176:H176" si="75">E177+E178+E179+E180</f>
        <v>7915.97</v>
      </c>
      <c r="F176" s="70">
        <f t="shared" si="75"/>
        <v>6226.25</v>
      </c>
      <c r="G176" s="70">
        <f t="shared" si="75"/>
        <v>6226.25</v>
      </c>
      <c r="H176" s="70">
        <f t="shared" si="75"/>
        <v>6226.25</v>
      </c>
      <c r="I176" s="70">
        <f>SUM(D176:H176)</f>
        <v>35559.479999999996</v>
      </c>
    </row>
    <row r="177" spans="1:9" ht="19.5" customHeight="1" x14ac:dyDescent="0.25">
      <c r="A177" s="154"/>
      <c r="B177" s="134"/>
      <c r="C177" s="71" t="s">
        <v>143</v>
      </c>
      <c r="D177" s="70">
        <f>D182+D192</f>
        <v>0</v>
      </c>
      <c r="E177" s="70">
        <f t="shared" ref="E177:H177" si="76">E182+E192</f>
        <v>0</v>
      </c>
      <c r="F177" s="70">
        <f t="shared" si="76"/>
        <v>0</v>
      </c>
      <c r="G177" s="70">
        <f t="shared" si="76"/>
        <v>0</v>
      </c>
      <c r="H177" s="70">
        <f t="shared" si="76"/>
        <v>0</v>
      </c>
      <c r="I177" s="70">
        <f>SUM(D177:H177)</f>
        <v>0</v>
      </c>
    </row>
    <row r="178" spans="1:9" ht="19.5" customHeight="1" x14ac:dyDescent="0.25">
      <c r="A178" s="154"/>
      <c r="B178" s="134"/>
      <c r="C178" s="71" t="s">
        <v>144</v>
      </c>
      <c r="D178" s="70">
        <f>D188+D183</f>
        <v>8964.76</v>
      </c>
      <c r="E178" s="70">
        <f t="shared" ref="E178:H178" si="77">E188+E183</f>
        <v>7915.97</v>
      </c>
      <c r="F178" s="70">
        <f t="shared" si="77"/>
        <v>6226.25</v>
      </c>
      <c r="G178" s="70">
        <f t="shared" si="77"/>
        <v>6226.25</v>
      </c>
      <c r="H178" s="70">
        <f t="shared" si="77"/>
        <v>6226.25</v>
      </c>
      <c r="I178" s="70">
        <f>SUM(D178:H178)</f>
        <v>35559.479999999996</v>
      </c>
    </row>
    <row r="179" spans="1:9" ht="20.25" customHeight="1" x14ac:dyDescent="0.25">
      <c r="A179" s="154"/>
      <c r="B179" s="134"/>
      <c r="C179" s="69" t="s">
        <v>26</v>
      </c>
      <c r="D179" s="70">
        <f>D184+D194</f>
        <v>0</v>
      </c>
      <c r="E179" s="70">
        <v>0</v>
      </c>
      <c r="F179" s="70">
        <f t="shared" ref="F179" si="78">F184+F194</f>
        <v>0</v>
      </c>
      <c r="G179" s="70">
        <v>0</v>
      </c>
      <c r="H179" s="70">
        <v>0</v>
      </c>
      <c r="I179" s="70">
        <f>SUM(D179:H179)</f>
        <v>0</v>
      </c>
    </row>
    <row r="180" spans="1:9" ht="24" customHeight="1" x14ac:dyDescent="0.25">
      <c r="A180" s="154"/>
      <c r="B180" s="134"/>
      <c r="C180" s="69" t="s">
        <v>27</v>
      </c>
      <c r="D180" s="70">
        <f>D185+D190</f>
        <v>0</v>
      </c>
      <c r="E180" s="70">
        <f t="shared" ref="E180:H180" si="79">E185+E190</f>
        <v>0</v>
      </c>
      <c r="F180" s="70">
        <f t="shared" si="79"/>
        <v>0</v>
      </c>
      <c r="G180" s="70">
        <f t="shared" si="79"/>
        <v>0</v>
      </c>
      <c r="H180" s="70">
        <f t="shared" si="79"/>
        <v>0</v>
      </c>
      <c r="I180" s="70">
        <f>SUM(D180:H180)</f>
        <v>0</v>
      </c>
    </row>
    <row r="181" spans="1:9" ht="23.25" customHeight="1" x14ac:dyDescent="0.25">
      <c r="A181" s="112" t="s">
        <v>157</v>
      </c>
      <c r="B181" s="138" t="s">
        <v>158</v>
      </c>
      <c r="C181" s="72" t="s">
        <v>25</v>
      </c>
      <c r="D181" s="60">
        <f>D182+D183+D184+D185</f>
        <v>8964.76</v>
      </c>
      <c r="E181" s="60">
        <f t="shared" ref="E181:I181" si="80">E182+E183+E184+E185</f>
        <v>6226.25</v>
      </c>
      <c r="F181" s="60">
        <f t="shared" si="80"/>
        <v>6226.25</v>
      </c>
      <c r="G181" s="60">
        <f t="shared" si="80"/>
        <v>6226.25</v>
      </c>
      <c r="H181" s="60">
        <f t="shared" si="80"/>
        <v>6226.25</v>
      </c>
      <c r="I181" s="60">
        <f t="shared" si="80"/>
        <v>33869.760000000002</v>
      </c>
    </row>
    <row r="182" spans="1:9" ht="21" customHeight="1" x14ac:dyDescent="0.25">
      <c r="A182" s="112"/>
      <c r="B182" s="138"/>
      <c r="C182" s="59" t="s">
        <v>143</v>
      </c>
      <c r="D182" s="60">
        <v>0</v>
      </c>
      <c r="E182" s="60">
        <v>0</v>
      </c>
      <c r="F182" s="74">
        <v>0</v>
      </c>
      <c r="G182" s="74">
        <v>0</v>
      </c>
      <c r="H182" s="74">
        <v>0</v>
      </c>
      <c r="I182" s="74">
        <f t="shared" si="51"/>
        <v>0</v>
      </c>
    </row>
    <row r="183" spans="1:9" ht="22.5" customHeight="1" x14ac:dyDescent="0.25">
      <c r="A183" s="112"/>
      <c r="B183" s="138"/>
      <c r="C183" s="59" t="s">
        <v>144</v>
      </c>
      <c r="D183" s="60">
        <v>8964.76</v>
      </c>
      <c r="E183" s="60">
        <v>6226.25</v>
      </c>
      <c r="F183" s="60">
        <v>6226.25</v>
      </c>
      <c r="G183" s="60">
        <v>6226.25</v>
      </c>
      <c r="H183" s="60">
        <v>6226.25</v>
      </c>
      <c r="I183" s="74">
        <f t="shared" si="51"/>
        <v>33869.760000000002</v>
      </c>
    </row>
    <row r="184" spans="1:9" ht="15.75" x14ac:dyDescent="0.25">
      <c r="A184" s="112"/>
      <c r="B184" s="138"/>
      <c r="C184" s="72" t="s">
        <v>26</v>
      </c>
      <c r="D184" s="60">
        <v>0</v>
      </c>
      <c r="E184" s="60">
        <v>0</v>
      </c>
      <c r="F184" s="74">
        <v>0</v>
      </c>
      <c r="G184" s="74">
        <v>0</v>
      </c>
      <c r="H184" s="74">
        <v>0</v>
      </c>
      <c r="I184" s="74">
        <f t="shared" si="51"/>
        <v>0</v>
      </c>
    </row>
    <row r="185" spans="1:9" ht="15.75" x14ac:dyDescent="0.25">
      <c r="A185" s="112"/>
      <c r="B185" s="138"/>
      <c r="C185" s="72" t="s">
        <v>27</v>
      </c>
      <c r="D185" s="60">
        <v>0</v>
      </c>
      <c r="E185" s="60">
        <v>0</v>
      </c>
      <c r="F185" s="74">
        <v>0</v>
      </c>
      <c r="G185" s="74">
        <v>0</v>
      </c>
      <c r="H185" s="74">
        <v>0</v>
      </c>
      <c r="I185" s="74">
        <f t="shared" si="51"/>
        <v>0</v>
      </c>
    </row>
    <row r="186" spans="1:9" ht="20.25" customHeight="1" x14ac:dyDescent="0.25">
      <c r="A186" s="112" t="s">
        <v>159</v>
      </c>
      <c r="B186" s="138" t="s">
        <v>160</v>
      </c>
      <c r="C186" s="72" t="s">
        <v>25</v>
      </c>
      <c r="D186" s="60">
        <f>D187+D188+D189+D190</f>
        <v>0</v>
      </c>
      <c r="E186" s="60">
        <f t="shared" ref="E186:I186" si="81">E187+E188+E189+E190</f>
        <v>1689.72</v>
      </c>
      <c r="F186" s="60">
        <f t="shared" si="81"/>
        <v>0</v>
      </c>
      <c r="G186" s="60">
        <f t="shared" si="81"/>
        <v>0</v>
      </c>
      <c r="H186" s="60">
        <f t="shared" si="81"/>
        <v>0</v>
      </c>
      <c r="I186" s="60">
        <f t="shared" si="81"/>
        <v>1689.72</v>
      </c>
    </row>
    <row r="187" spans="1:9" ht="14.25" customHeight="1" x14ac:dyDescent="0.25">
      <c r="A187" s="112"/>
      <c r="B187" s="138"/>
      <c r="C187" s="59" t="s">
        <v>143</v>
      </c>
      <c r="D187" s="60">
        <v>0</v>
      </c>
      <c r="E187" s="60">
        <v>0</v>
      </c>
      <c r="F187" s="74">
        <v>0</v>
      </c>
      <c r="G187" s="74">
        <v>0</v>
      </c>
      <c r="H187" s="74">
        <v>0</v>
      </c>
      <c r="I187" s="74">
        <f t="shared" si="51"/>
        <v>0</v>
      </c>
    </row>
    <row r="188" spans="1:9" ht="20.25" customHeight="1" x14ac:dyDescent="0.25">
      <c r="A188" s="112"/>
      <c r="B188" s="138"/>
      <c r="C188" s="59" t="s">
        <v>144</v>
      </c>
      <c r="D188" s="60">
        <v>0</v>
      </c>
      <c r="E188" s="60">
        <v>1689.72</v>
      </c>
      <c r="F188" s="60">
        <v>0</v>
      </c>
      <c r="G188" s="60">
        <v>0</v>
      </c>
      <c r="H188" s="60">
        <v>0</v>
      </c>
      <c r="I188" s="74">
        <f t="shared" si="51"/>
        <v>1689.72</v>
      </c>
    </row>
    <row r="189" spans="1:9" ht="15.75" x14ac:dyDescent="0.25">
      <c r="A189" s="112"/>
      <c r="B189" s="138"/>
      <c r="C189" s="72" t="s">
        <v>26</v>
      </c>
      <c r="D189" s="60">
        <v>0</v>
      </c>
      <c r="E189" s="60">
        <v>0</v>
      </c>
      <c r="F189" s="74">
        <v>0</v>
      </c>
      <c r="G189" s="74">
        <v>0</v>
      </c>
      <c r="H189" s="74">
        <v>0</v>
      </c>
      <c r="I189" s="74">
        <f t="shared" si="51"/>
        <v>0</v>
      </c>
    </row>
    <row r="190" spans="1:9" ht="15.75" customHeight="1" x14ac:dyDescent="0.25">
      <c r="A190" s="112"/>
      <c r="B190" s="138"/>
      <c r="C190" s="72" t="s">
        <v>27</v>
      </c>
      <c r="D190" s="60">
        <v>0</v>
      </c>
      <c r="E190" s="60">
        <v>0</v>
      </c>
      <c r="F190" s="74">
        <v>0</v>
      </c>
      <c r="G190" s="74">
        <v>0</v>
      </c>
      <c r="H190" s="74">
        <v>0</v>
      </c>
      <c r="I190" s="74">
        <f t="shared" si="51"/>
        <v>0</v>
      </c>
    </row>
    <row r="191" spans="1:9" ht="15.75" customHeight="1" x14ac:dyDescent="0.25">
      <c r="A191" s="119" t="s">
        <v>161</v>
      </c>
      <c r="B191" s="116" t="s">
        <v>208</v>
      </c>
      <c r="C191" s="69" t="s">
        <v>25</v>
      </c>
      <c r="D191" s="70">
        <f>D192+D193+D194+D195</f>
        <v>0</v>
      </c>
      <c r="E191" s="70">
        <f t="shared" ref="E191:I191" si="82">E192+E193+E194+E195</f>
        <v>3167.1099999999997</v>
      </c>
      <c r="F191" s="70">
        <f t="shared" si="82"/>
        <v>2229.0500000000002</v>
      </c>
      <c r="G191" s="70">
        <f t="shared" si="82"/>
        <v>2186.84</v>
      </c>
      <c r="H191" s="70">
        <f t="shared" si="82"/>
        <v>100</v>
      </c>
      <c r="I191" s="70">
        <f t="shared" si="82"/>
        <v>7683.0000000000009</v>
      </c>
    </row>
    <row r="192" spans="1:9" ht="15.75" customHeight="1" x14ac:dyDescent="0.25">
      <c r="A192" s="120"/>
      <c r="B192" s="117"/>
      <c r="C192" s="71" t="s">
        <v>143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</row>
    <row r="193" spans="1:9" ht="15.75" customHeight="1" x14ac:dyDescent="0.25">
      <c r="A193" s="120"/>
      <c r="B193" s="117"/>
      <c r="C193" s="71" t="s">
        <v>144</v>
      </c>
      <c r="D193" s="70">
        <v>0</v>
      </c>
      <c r="E193" s="75">
        <f>E198</f>
        <v>2383.14</v>
      </c>
      <c r="F193" s="76">
        <v>2229.0500000000002</v>
      </c>
      <c r="G193" s="76">
        <v>2186.84</v>
      </c>
      <c r="H193" s="76">
        <v>0</v>
      </c>
      <c r="I193" s="76">
        <f>SUM(D193:H193)</f>
        <v>6799.0300000000007</v>
      </c>
    </row>
    <row r="194" spans="1:9" ht="15.75" customHeight="1" x14ac:dyDescent="0.25">
      <c r="A194" s="120"/>
      <c r="B194" s="117"/>
      <c r="C194" s="69" t="s">
        <v>26</v>
      </c>
      <c r="D194" s="70">
        <v>0</v>
      </c>
      <c r="E194" s="70">
        <f>E199</f>
        <v>783.97</v>
      </c>
      <c r="F194" s="76">
        <v>0</v>
      </c>
      <c r="G194" s="76">
        <v>0</v>
      </c>
      <c r="H194" s="76">
        <v>100</v>
      </c>
      <c r="I194" s="76">
        <f>SUM(D194:H194)</f>
        <v>883.97</v>
      </c>
    </row>
    <row r="195" spans="1:9" ht="15.75" customHeight="1" x14ac:dyDescent="0.25">
      <c r="A195" s="121"/>
      <c r="B195" s="118"/>
      <c r="C195" s="69" t="s">
        <v>27</v>
      </c>
      <c r="D195" s="70">
        <v>0</v>
      </c>
      <c r="E195" s="70">
        <v>0</v>
      </c>
      <c r="F195" s="76">
        <v>0</v>
      </c>
      <c r="G195" s="76">
        <v>0</v>
      </c>
      <c r="H195" s="76">
        <v>0</v>
      </c>
      <c r="I195" s="76">
        <f>SUM(D195:H195)</f>
        <v>0</v>
      </c>
    </row>
    <row r="196" spans="1:9" ht="15.75" customHeight="1" x14ac:dyDescent="0.25">
      <c r="A196" s="119" t="s">
        <v>210</v>
      </c>
      <c r="B196" s="125" t="s">
        <v>209</v>
      </c>
      <c r="C196" s="69" t="s">
        <v>25</v>
      </c>
      <c r="D196" s="70">
        <f>D197+D198+D199+D200</f>
        <v>0</v>
      </c>
      <c r="E196" s="70">
        <f t="shared" ref="E196:I196" si="83">E197+E198+E199+E200</f>
        <v>3167.1099999999997</v>
      </c>
      <c r="F196" s="70">
        <f t="shared" si="83"/>
        <v>2229.0500000000002</v>
      </c>
      <c r="G196" s="70">
        <f t="shared" si="83"/>
        <v>2186.84</v>
      </c>
      <c r="H196" s="70">
        <f t="shared" si="83"/>
        <v>100</v>
      </c>
      <c r="I196" s="70">
        <f t="shared" si="83"/>
        <v>7683.0000000000009</v>
      </c>
    </row>
    <row r="197" spans="1:9" ht="15.75" customHeight="1" x14ac:dyDescent="0.25">
      <c r="A197" s="120"/>
      <c r="B197" s="126"/>
      <c r="C197" s="59" t="s">
        <v>143</v>
      </c>
      <c r="D197" s="60">
        <v>0</v>
      </c>
      <c r="E197" s="60">
        <v>0</v>
      </c>
      <c r="F197" s="74">
        <v>0</v>
      </c>
      <c r="G197" s="74">
        <v>0</v>
      </c>
      <c r="H197" s="74">
        <v>0</v>
      </c>
      <c r="I197" s="74">
        <f>SUM(D197:H197)</f>
        <v>0</v>
      </c>
    </row>
    <row r="198" spans="1:9" ht="15.75" customHeight="1" x14ac:dyDescent="0.25">
      <c r="A198" s="120"/>
      <c r="B198" s="126"/>
      <c r="C198" s="59" t="s">
        <v>144</v>
      </c>
      <c r="D198" s="60">
        <v>0</v>
      </c>
      <c r="E198" s="77">
        <v>2383.14</v>
      </c>
      <c r="F198" s="74">
        <v>2229.0500000000002</v>
      </c>
      <c r="G198" s="74">
        <v>2186.84</v>
      </c>
      <c r="H198" s="74">
        <v>0</v>
      </c>
      <c r="I198" s="74">
        <f t="shared" ref="I198:I200" si="84">SUM(D198:H198)</f>
        <v>6799.0300000000007</v>
      </c>
    </row>
    <row r="199" spans="1:9" ht="15.75" customHeight="1" x14ac:dyDescent="0.25">
      <c r="A199" s="120"/>
      <c r="B199" s="126"/>
      <c r="C199" s="72" t="s">
        <v>26</v>
      </c>
      <c r="D199" s="60">
        <v>0</v>
      </c>
      <c r="E199" s="60">
        <f>122.1+661.87</f>
        <v>783.97</v>
      </c>
      <c r="F199" s="74">
        <v>0</v>
      </c>
      <c r="G199" s="74">
        <v>0</v>
      </c>
      <c r="H199" s="74">
        <v>100</v>
      </c>
      <c r="I199" s="74">
        <f t="shared" si="84"/>
        <v>883.97</v>
      </c>
    </row>
    <row r="200" spans="1:9" ht="15.75" customHeight="1" x14ac:dyDescent="0.25">
      <c r="A200" s="121"/>
      <c r="B200" s="127"/>
      <c r="C200" s="72" t="s">
        <v>27</v>
      </c>
      <c r="D200" s="60">
        <v>0</v>
      </c>
      <c r="E200" s="60">
        <v>0</v>
      </c>
      <c r="F200" s="74">
        <v>0</v>
      </c>
      <c r="G200" s="74">
        <v>0</v>
      </c>
      <c r="H200" s="74">
        <v>0</v>
      </c>
      <c r="I200" s="74">
        <f t="shared" si="84"/>
        <v>0</v>
      </c>
    </row>
    <row r="201" spans="1:9" ht="21.75" customHeight="1" x14ac:dyDescent="0.25">
      <c r="A201" s="154" t="s">
        <v>165</v>
      </c>
      <c r="B201" s="134" t="s">
        <v>193</v>
      </c>
      <c r="C201" s="69" t="s">
        <v>25</v>
      </c>
      <c r="D201" s="70">
        <f>D206+D236+D256</f>
        <v>28739.599999999999</v>
      </c>
      <c r="E201" s="70">
        <f t="shared" ref="E201:I201" si="85">E206+E236+E256</f>
        <v>26315.82</v>
      </c>
      <c r="F201" s="70">
        <f t="shared" si="85"/>
        <v>18276.310000000001</v>
      </c>
      <c r="G201" s="70">
        <f t="shared" si="85"/>
        <v>18717.09</v>
      </c>
      <c r="H201" s="70">
        <f t="shared" si="85"/>
        <v>23981.3</v>
      </c>
      <c r="I201" s="70">
        <f t="shared" si="85"/>
        <v>116030.12</v>
      </c>
    </row>
    <row r="202" spans="1:9" ht="27" customHeight="1" x14ac:dyDescent="0.25">
      <c r="A202" s="154"/>
      <c r="B202" s="134"/>
      <c r="C202" s="71" t="s">
        <v>143</v>
      </c>
      <c r="D202" s="70">
        <f>D207+D237+D257</f>
        <v>0</v>
      </c>
      <c r="E202" s="70">
        <f t="shared" ref="E202:I202" si="86">E207+E237+E257</f>
        <v>0</v>
      </c>
      <c r="F202" s="70">
        <f t="shared" si="86"/>
        <v>0</v>
      </c>
      <c r="G202" s="70">
        <f t="shared" si="86"/>
        <v>0</v>
      </c>
      <c r="H202" s="70">
        <f t="shared" si="86"/>
        <v>0</v>
      </c>
      <c r="I202" s="70">
        <f t="shared" si="86"/>
        <v>0</v>
      </c>
    </row>
    <row r="203" spans="1:9" ht="21.75" customHeight="1" x14ac:dyDescent="0.25">
      <c r="A203" s="154"/>
      <c r="B203" s="134"/>
      <c r="C203" s="71" t="s">
        <v>144</v>
      </c>
      <c r="D203" s="70">
        <f>D208+D238+D258</f>
        <v>6929.3099999999995</v>
      </c>
      <c r="E203" s="70">
        <f t="shared" ref="E203:I203" si="87">E208+E238+E258</f>
        <v>2966.38</v>
      </c>
      <c r="F203" s="70">
        <f t="shared" si="87"/>
        <v>0</v>
      </c>
      <c r="G203" s="70">
        <f t="shared" si="87"/>
        <v>0</v>
      </c>
      <c r="H203" s="70">
        <f t="shared" si="87"/>
        <v>0</v>
      </c>
      <c r="I203" s="70">
        <f t="shared" si="87"/>
        <v>9895.6899999999987</v>
      </c>
    </row>
    <row r="204" spans="1:9" ht="37.5" customHeight="1" x14ac:dyDescent="0.25">
      <c r="A204" s="154"/>
      <c r="B204" s="134"/>
      <c r="C204" s="69" t="s">
        <v>26</v>
      </c>
      <c r="D204" s="70">
        <f>D209+D239+D259</f>
        <v>21810.29</v>
      </c>
      <c r="E204" s="70">
        <f t="shared" ref="E204:I204" si="88">E209+E239+E259</f>
        <v>23349.440000000002</v>
      </c>
      <c r="F204" s="70">
        <f t="shared" si="88"/>
        <v>18276.310000000001</v>
      </c>
      <c r="G204" s="70">
        <f t="shared" si="88"/>
        <v>18717.09</v>
      </c>
      <c r="H204" s="70">
        <f t="shared" si="88"/>
        <v>23981.3</v>
      </c>
      <c r="I204" s="70">
        <f t="shared" si="88"/>
        <v>106134.43000000001</v>
      </c>
    </row>
    <row r="205" spans="1:9" ht="15.75" x14ac:dyDescent="0.25">
      <c r="A205" s="154"/>
      <c r="B205" s="134"/>
      <c r="C205" s="69" t="s">
        <v>27</v>
      </c>
      <c r="D205" s="70">
        <f>D210+D240+D260</f>
        <v>0</v>
      </c>
      <c r="E205" s="70">
        <f t="shared" ref="E205:I205" si="89">E210+E240+E260</f>
        <v>0</v>
      </c>
      <c r="F205" s="70">
        <f t="shared" si="89"/>
        <v>0</v>
      </c>
      <c r="G205" s="70">
        <f t="shared" si="89"/>
        <v>0</v>
      </c>
      <c r="H205" s="70">
        <f t="shared" si="89"/>
        <v>0</v>
      </c>
      <c r="I205" s="70">
        <f t="shared" si="89"/>
        <v>0</v>
      </c>
    </row>
    <row r="206" spans="1:9" ht="27.75" customHeight="1" x14ac:dyDescent="0.25">
      <c r="A206" s="119" t="s">
        <v>32</v>
      </c>
      <c r="B206" s="139" t="s">
        <v>130</v>
      </c>
      <c r="C206" s="72" t="s">
        <v>25</v>
      </c>
      <c r="D206" s="70">
        <f>D211+D216+D221+D226+D231</f>
        <v>28602.5</v>
      </c>
      <c r="E206" s="70">
        <f t="shared" ref="E206:I206" si="90">E211+E216+E221+E226+E231</f>
        <v>22647.4</v>
      </c>
      <c r="F206" s="70">
        <f t="shared" si="90"/>
        <v>18180.810000000001</v>
      </c>
      <c r="G206" s="70">
        <f t="shared" si="90"/>
        <v>18621.59</v>
      </c>
      <c r="H206" s="70">
        <f t="shared" si="90"/>
        <v>23885.8</v>
      </c>
      <c r="I206" s="70">
        <f t="shared" si="90"/>
        <v>111938.1</v>
      </c>
    </row>
    <row r="207" spans="1:9" ht="15.75" x14ac:dyDescent="0.25">
      <c r="A207" s="120"/>
      <c r="B207" s="140"/>
      <c r="C207" s="59" t="s">
        <v>143</v>
      </c>
      <c r="D207" s="70">
        <f t="shared" ref="D207:I210" si="91">D212+D217+D222+D227+D232</f>
        <v>0</v>
      </c>
      <c r="E207" s="70">
        <f t="shared" si="91"/>
        <v>0</v>
      </c>
      <c r="F207" s="70">
        <f t="shared" si="91"/>
        <v>0</v>
      </c>
      <c r="G207" s="70">
        <f t="shared" si="91"/>
        <v>0</v>
      </c>
      <c r="H207" s="70">
        <f t="shared" si="91"/>
        <v>0</v>
      </c>
      <c r="I207" s="70">
        <f t="shared" si="91"/>
        <v>0</v>
      </c>
    </row>
    <row r="208" spans="1:9" ht="15.75" x14ac:dyDescent="0.25">
      <c r="A208" s="120"/>
      <c r="B208" s="140"/>
      <c r="C208" s="59" t="s">
        <v>144</v>
      </c>
      <c r="D208" s="70">
        <f t="shared" si="91"/>
        <v>6929.3099999999995</v>
      </c>
      <c r="E208" s="70">
        <f t="shared" si="91"/>
        <v>0</v>
      </c>
      <c r="F208" s="70">
        <f t="shared" si="91"/>
        <v>0</v>
      </c>
      <c r="G208" s="70">
        <f t="shared" si="91"/>
        <v>0</v>
      </c>
      <c r="H208" s="70">
        <f t="shared" si="91"/>
        <v>0</v>
      </c>
      <c r="I208" s="70">
        <f t="shared" si="91"/>
        <v>6929.3099999999995</v>
      </c>
    </row>
    <row r="209" spans="1:9" ht="40.5" customHeight="1" x14ac:dyDescent="0.25">
      <c r="A209" s="120"/>
      <c r="B209" s="140"/>
      <c r="C209" s="72" t="s">
        <v>26</v>
      </c>
      <c r="D209" s="70">
        <f>D214+D219+D224+D229+D234</f>
        <v>21673.190000000002</v>
      </c>
      <c r="E209" s="70">
        <f t="shared" ref="E209:I209" si="92">E214+E219+E224+E229+E234</f>
        <v>22647.4</v>
      </c>
      <c r="F209" s="70">
        <f t="shared" si="92"/>
        <v>18180.810000000001</v>
      </c>
      <c r="G209" s="70">
        <f t="shared" si="92"/>
        <v>18621.59</v>
      </c>
      <c r="H209" s="70">
        <f t="shared" si="92"/>
        <v>23885.8</v>
      </c>
      <c r="I209" s="70">
        <f t="shared" si="92"/>
        <v>105008.79000000001</v>
      </c>
    </row>
    <row r="210" spans="1:9" ht="15.75" x14ac:dyDescent="0.25">
      <c r="A210" s="121"/>
      <c r="B210" s="141"/>
      <c r="C210" s="72" t="s">
        <v>27</v>
      </c>
      <c r="D210" s="70">
        <f t="shared" si="91"/>
        <v>0</v>
      </c>
      <c r="E210" s="70">
        <f t="shared" si="91"/>
        <v>0</v>
      </c>
      <c r="F210" s="70">
        <f t="shared" si="91"/>
        <v>0</v>
      </c>
      <c r="G210" s="70">
        <f t="shared" si="91"/>
        <v>0</v>
      </c>
      <c r="H210" s="70">
        <f t="shared" si="91"/>
        <v>0</v>
      </c>
      <c r="I210" s="70">
        <f t="shared" si="91"/>
        <v>0</v>
      </c>
    </row>
    <row r="211" spans="1:9" ht="27" customHeight="1" x14ac:dyDescent="0.25">
      <c r="A211" s="119" t="s">
        <v>154</v>
      </c>
      <c r="B211" s="128" t="s">
        <v>12</v>
      </c>
      <c r="C211" s="72" t="s">
        <v>25</v>
      </c>
      <c r="D211" s="60">
        <f>D212+D213+D214+D215</f>
        <v>0</v>
      </c>
      <c r="E211" s="60">
        <f t="shared" ref="E211:I211" si="93">E212+E213+E214+E215</f>
        <v>0</v>
      </c>
      <c r="F211" s="60">
        <f t="shared" si="93"/>
        <v>0</v>
      </c>
      <c r="G211" s="60">
        <f t="shared" si="93"/>
        <v>0</v>
      </c>
      <c r="H211" s="60">
        <f t="shared" si="93"/>
        <v>0</v>
      </c>
      <c r="I211" s="60">
        <f t="shared" si="93"/>
        <v>0</v>
      </c>
    </row>
    <row r="212" spans="1:9" ht="15.75" x14ac:dyDescent="0.25">
      <c r="A212" s="120"/>
      <c r="B212" s="129"/>
      <c r="C212" s="59" t="s">
        <v>143</v>
      </c>
      <c r="D212" s="60">
        <v>0</v>
      </c>
      <c r="E212" s="60">
        <v>0</v>
      </c>
      <c r="F212" s="60">
        <v>0</v>
      </c>
      <c r="G212" s="60">
        <v>0</v>
      </c>
      <c r="H212" s="60">
        <v>0</v>
      </c>
      <c r="I212" s="74">
        <f t="shared" ref="I212:I215" si="94">SUM(D212:H212)</f>
        <v>0</v>
      </c>
    </row>
    <row r="213" spans="1:9" ht="21.75" customHeight="1" x14ac:dyDescent="0.25">
      <c r="A213" s="120"/>
      <c r="B213" s="129"/>
      <c r="C213" s="59" t="s">
        <v>144</v>
      </c>
      <c r="D213" s="60">
        <v>0</v>
      </c>
      <c r="E213" s="60">
        <v>0</v>
      </c>
      <c r="F213" s="60">
        <v>0</v>
      </c>
      <c r="G213" s="60">
        <v>0</v>
      </c>
      <c r="H213" s="60">
        <v>0</v>
      </c>
      <c r="I213" s="74">
        <f t="shared" si="94"/>
        <v>0</v>
      </c>
    </row>
    <row r="214" spans="1:9" ht="25.5" customHeight="1" x14ac:dyDescent="0.25">
      <c r="A214" s="120"/>
      <c r="B214" s="129"/>
      <c r="C214" s="72" t="s">
        <v>26</v>
      </c>
      <c r="D214" s="60">
        <f>80-80</f>
        <v>0</v>
      </c>
      <c r="E214" s="60">
        <v>0</v>
      </c>
      <c r="F214" s="60">
        <v>0</v>
      </c>
      <c r="G214" s="60">
        <v>0</v>
      </c>
      <c r="H214" s="60">
        <v>0</v>
      </c>
      <c r="I214" s="74">
        <f t="shared" si="94"/>
        <v>0</v>
      </c>
    </row>
    <row r="215" spans="1:9" ht="21.75" customHeight="1" x14ac:dyDescent="0.25">
      <c r="A215" s="121"/>
      <c r="B215" s="130"/>
      <c r="C215" s="72" t="s">
        <v>27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74">
        <f t="shared" si="94"/>
        <v>0</v>
      </c>
    </row>
    <row r="216" spans="1:9" ht="20.25" customHeight="1" x14ac:dyDescent="0.25">
      <c r="A216" s="112" t="s">
        <v>135</v>
      </c>
      <c r="B216" s="138" t="s">
        <v>44</v>
      </c>
      <c r="C216" s="72" t="s">
        <v>25</v>
      </c>
      <c r="D216" s="60">
        <f>D217+D218+D219+D220</f>
        <v>21603.200000000001</v>
      </c>
      <c r="E216" s="60">
        <f t="shared" ref="E216:I216" si="95">E217+E218+E219+E220</f>
        <v>22647.4</v>
      </c>
      <c r="F216" s="60">
        <f t="shared" si="95"/>
        <v>18180.810000000001</v>
      </c>
      <c r="G216" s="60">
        <f t="shared" si="95"/>
        <v>18621.59</v>
      </c>
      <c r="H216" s="60">
        <f t="shared" si="95"/>
        <v>23875.8</v>
      </c>
      <c r="I216" s="60">
        <f t="shared" si="95"/>
        <v>104928.8</v>
      </c>
    </row>
    <row r="217" spans="1:9" ht="24" customHeight="1" x14ac:dyDescent="0.25">
      <c r="A217" s="112"/>
      <c r="B217" s="138"/>
      <c r="C217" s="59" t="s">
        <v>143</v>
      </c>
      <c r="D217" s="60">
        <v>0</v>
      </c>
      <c r="E217" s="60">
        <v>0</v>
      </c>
      <c r="F217" s="74">
        <v>0</v>
      </c>
      <c r="G217" s="74">
        <v>0</v>
      </c>
      <c r="H217" s="74">
        <v>0</v>
      </c>
      <c r="I217" s="74">
        <f t="shared" ref="I217:I227" si="96">SUM(D217:H217)</f>
        <v>0</v>
      </c>
    </row>
    <row r="218" spans="1:9" ht="17.25" customHeight="1" x14ac:dyDescent="0.25">
      <c r="A218" s="112"/>
      <c r="B218" s="138"/>
      <c r="C218" s="59" t="s">
        <v>144</v>
      </c>
      <c r="D218" s="60">
        <v>0</v>
      </c>
      <c r="E218" s="60">
        <v>0</v>
      </c>
      <c r="F218" s="74">
        <v>0</v>
      </c>
      <c r="G218" s="74">
        <v>0</v>
      </c>
      <c r="H218" s="74">
        <v>0</v>
      </c>
      <c r="I218" s="74">
        <f t="shared" si="96"/>
        <v>0</v>
      </c>
    </row>
    <row r="219" spans="1:9" ht="30.75" customHeight="1" x14ac:dyDescent="0.25">
      <c r="A219" s="112"/>
      <c r="B219" s="138"/>
      <c r="C219" s="72" t="s">
        <v>26</v>
      </c>
      <c r="D219" s="60">
        <v>21603.200000000001</v>
      </c>
      <c r="E219" s="60">
        <v>22647.4</v>
      </c>
      <c r="F219" s="74">
        <v>18180.810000000001</v>
      </c>
      <c r="G219" s="74">
        <v>18621.59</v>
      </c>
      <c r="H219" s="74">
        <v>23875.8</v>
      </c>
      <c r="I219" s="74">
        <f t="shared" si="96"/>
        <v>104928.8</v>
      </c>
    </row>
    <row r="220" spans="1:9" ht="22.5" customHeight="1" x14ac:dyDescent="0.25">
      <c r="A220" s="112"/>
      <c r="B220" s="138"/>
      <c r="C220" s="72" t="s">
        <v>27</v>
      </c>
      <c r="D220" s="60">
        <v>0</v>
      </c>
      <c r="E220" s="60">
        <v>0</v>
      </c>
      <c r="F220" s="74">
        <v>0</v>
      </c>
      <c r="G220" s="74">
        <v>0</v>
      </c>
      <c r="H220" s="74">
        <v>0</v>
      </c>
      <c r="I220" s="74">
        <f t="shared" si="96"/>
        <v>0</v>
      </c>
    </row>
    <row r="221" spans="1:9" ht="22.5" customHeight="1" x14ac:dyDescent="0.25">
      <c r="A221" s="160" t="s">
        <v>162</v>
      </c>
      <c r="B221" s="138" t="s">
        <v>45</v>
      </c>
      <c r="C221" s="72" t="s">
        <v>25</v>
      </c>
      <c r="D221" s="60">
        <f>D222+D223+D224+D225</f>
        <v>0</v>
      </c>
      <c r="E221" s="60">
        <v>0</v>
      </c>
      <c r="F221" s="60">
        <f t="shared" ref="F221:I221" si="97">F222+F223+F224+F225</f>
        <v>0</v>
      </c>
      <c r="G221" s="60">
        <f t="shared" si="97"/>
        <v>0</v>
      </c>
      <c r="H221" s="60">
        <f t="shared" si="97"/>
        <v>0</v>
      </c>
      <c r="I221" s="60">
        <f t="shared" si="97"/>
        <v>0</v>
      </c>
    </row>
    <row r="222" spans="1:9" ht="23.25" customHeight="1" x14ac:dyDescent="0.25">
      <c r="A222" s="160"/>
      <c r="B222" s="138"/>
      <c r="C222" s="59" t="s">
        <v>143</v>
      </c>
      <c r="D222" s="60">
        <v>0</v>
      </c>
      <c r="E222" s="60">
        <v>0</v>
      </c>
      <c r="F222" s="74">
        <v>0</v>
      </c>
      <c r="G222" s="74">
        <v>0</v>
      </c>
      <c r="H222" s="74">
        <v>0</v>
      </c>
      <c r="I222" s="74">
        <f t="shared" si="96"/>
        <v>0</v>
      </c>
    </row>
    <row r="223" spans="1:9" ht="22.5" customHeight="1" x14ac:dyDescent="0.25">
      <c r="A223" s="160"/>
      <c r="B223" s="138"/>
      <c r="C223" s="59" t="s">
        <v>144</v>
      </c>
      <c r="D223" s="60">
        <v>0</v>
      </c>
      <c r="E223" s="60">
        <v>0</v>
      </c>
      <c r="F223" s="74">
        <v>0</v>
      </c>
      <c r="G223" s="74">
        <v>0</v>
      </c>
      <c r="H223" s="74">
        <v>0</v>
      </c>
      <c r="I223" s="74">
        <f t="shared" si="96"/>
        <v>0</v>
      </c>
    </row>
    <row r="224" spans="1:9" ht="15.75" customHeight="1" x14ac:dyDescent="0.25">
      <c r="A224" s="160"/>
      <c r="B224" s="138"/>
      <c r="C224" s="72" t="s">
        <v>26</v>
      </c>
      <c r="D224" s="60">
        <v>0</v>
      </c>
      <c r="E224" s="60">
        <v>0</v>
      </c>
      <c r="F224" s="74">
        <v>0</v>
      </c>
      <c r="G224" s="74">
        <v>0</v>
      </c>
      <c r="H224" s="74">
        <v>0</v>
      </c>
      <c r="I224" s="74">
        <f t="shared" si="96"/>
        <v>0</v>
      </c>
    </row>
    <row r="225" spans="1:9" ht="32.25" customHeight="1" x14ac:dyDescent="0.25">
      <c r="A225" s="160"/>
      <c r="B225" s="138"/>
      <c r="C225" s="72" t="s">
        <v>27</v>
      </c>
      <c r="D225" s="60">
        <v>0</v>
      </c>
      <c r="E225" s="60">
        <v>0</v>
      </c>
      <c r="F225" s="74">
        <v>0</v>
      </c>
      <c r="G225" s="74">
        <v>0</v>
      </c>
      <c r="H225" s="74">
        <v>0</v>
      </c>
      <c r="I225" s="74">
        <f t="shared" si="96"/>
        <v>0</v>
      </c>
    </row>
    <row r="226" spans="1:9" ht="23.25" customHeight="1" x14ac:dyDescent="0.25">
      <c r="A226" s="160" t="s">
        <v>163</v>
      </c>
      <c r="B226" s="138" t="s">
        <v>87</v>
      </c>
      <c r="C226" s="72" t="s">
        <v>25</v>
      </c>
      <c r="D226" s="60">
        <f>D227+D228+D229+D230</f>
        <v>0</v>
      </c>
      <c r="E226" s="60">
        <f t="shared" ref="E226:I226" si="98">E227+E228+E229+E230</f>
        <v>0</v>
      </c>
      <c r="F226" s="60">
        <f t="shared" si="98"/>
        <v>0</v>
      </c>
      <c r="G226" s="60">
        <f t="shared" si="98"/>
        <v>0</v>
      </c>
      <c r="H226" s="60">
        <f t="shared" si="98"/>
        <v>10</v>
      </c>
      <c r="I226" s="60">
        <f t="shared" si="98"/>
        <v>10</v>
      </c>
    </row>
    <row r="227" spans="1:9" ht="23.25" customHeight="1" x14ac:dyDescent="0.25">
      <c r="A227" s="160"/>
      <c r="B227" s="138"/>
      <c r="C227" s="59" t="s">
        <v>143</v>
      </c>
      <c r="D227" s="60">
        <v>0</v>
      </c>
      <c r="E227" s="60">
        <v>0</v>
      </c>
      <c r="F227" s="74">
        <v>0</v>
      </c>
      <c r="G227" s="74">
        <v>0</v>
      </c>
      <c r="H227" s="74">
        <v>0</v>
      </c>
      <c r="I227" s="74">
        <f t="shared" si="96"/>
        <v>0</v>
      </c>
    </row>
    <row r="228" spans="1:9" ht="22.5" customHeight="1" x14ac:dyDescent="0.25">
      <c r="A228" s="160"/>
      <c r="B228" s="138"/>
      <c r="C228" s="59" t="s">
        <v>144</v>
      </c>
      <c r="D228" s="60">
        <v>0</v>
      </c>
      <c r="E228" s="60">
        <v>0</v>
      </c>
      <c r="F228" s="74">
        <v>0</v>
      </c>
      <c r="G228" s="74">
        <v>0</v>
      </c>
      <c r="H228" s="74">
        <v>0</v>
      </c>
      <c r="I228" s="74">
        <f t="shared" ref="I228:I278" si="99">SUM(D228:H228)</f>
        <v>0</v>
      </c>
    </row>
    <row r="229" spans="1:9" ht="15.75" customHeight="1" x14ac:dyDescent="0.25">
      <c r="A229" s="160"/>
      <c r="B229" s="138"/>
      <c r="C229" s="72" t="s">
        <v>26</v>
      </c>
      <c r="D229" s="60">
        <v>0</v>
      </c>
      <c r="E229" s="60">
        <v>0</v>
      </c>
      <c r="F229" s="74">
        <v>0</v>
      </c>
      <c r="G229" s="74">
        <v>0</v>
      </c>
      <c r="H229" s="74">
        <v>10</v>
      </c>
      <c r="I229" s="74">
        <f t="shared" si="99"/>
        <v>10</v>
      </c>
    </row>
    <row r="230" spans="1:9" ht="23.25" customHeight="1" x14ac:dyDescent="0.25">
      <c r="A230" s="160"/>
      <c r="B230" s="138"/>
      <c r="C230" s="72" t="s">
        <v>27</v>
      </c>
      <c r="D230" s="60">
        <v>0</v>
      </c>
      <c r="E230" s="60">
        <v>0</v>
      </c>
      <c r="F230" s="74">
        <v>0</v>
      </c>
      <c r="G230" s="74">
        <v>0</v>
      </c>
      <c r="H230" s="74">
        <v>0</v>
      </c>
      <c r="I230" s="74">
        <f t="shared" si="99"/>
        <v>0</v>
      </c>
    </row>
    <row r="231" spans="1:9" ht="23.25" customHeight="1" x14ac:dyDescent="0.25">
      <c r="A231" s="149" t="s">
        <v>184</v>
      </c>
      <c r="B231" s="125" t="s">
        <v>183</v>
      </c>
      <c r="C231" s="72" t="s">
        <v>25</v>
      </c>
      <c r="D231" s="60">
        <f>D232+D233+D234+D235</f>
        <v>6999.2999999999993</v>
      </c>
      <c r="E231" s="60">
        <f t="shared" ref="E231:I231" si="100">E232+E233+E234+E235</f>
        <v>0</v>
      </c>
      <c r="F231" s="60">
        <f t="shared" si="100"/>
        <v>0</v>
      </c>
      <c r="G231" s="60">
        <f t="shared" si="100"/>
        <v>0</v>
      </c>
      <c r="H231" s="60">
        <f t="shared" si="100"/>
        <v>0</v>
      </c>
      <c r="I231" s="60">
        <f t="shared" si="100"/>
        <v>6999.2999999999993</v>
      </c>
    </row>
    <row r="232" spans="1:9" ht="23.25" customHeight="1" x14ac:dyDescent="0.25">
      <c r="A232" s="150"/>
      <c r="B232" s="126"/>
      <c r="C232" s="59" t="s">
        <v>143</v>
      </c>
      <c r="D232" s="60">
        <v>0</v>
      </c>
      <c r="E232" s="60">
        <v>0</v>
      </c>
      <c r="F232" s="74">
        <v>0</v>
      </c>
      <c r="G232" s="74">
        <v>0</v>
      </c>
      <c r="H232" s="74">
        <v>0</v>
      </c>
      <c r="I232" s="74">
        <f t="shared" ref="I232:I235" si="101">SUM(D232:H232)</f>
        <v>0</v>
      </c>
    </row>
    <row r="233" spans="1:9" ht="23.25" customHeight="1" x14ac:dyDescent="0.25">
      <c r="A233" s="150"/>
      <c r="B233" s="126"/>
      <c r="C233" s="59" t="s">
        <v>144</v>
      </c>
      <c r="D233" s="60">
        <f>9900-2970.69</f>
        <v>6929.3099999999995</v>
      </c>
      <c r="E233" s="60">
        <v>0</v>
      </c>
      <c r="F233" s="74">
        <v>0</v>
      </c>
      <c r="G233" s="74">
        <v>0</v>
      </c>
      <c r="H233" s="74">
        <v>0</v>
      </c>
      <c r="I233" s="74">
        <f t="shared" si="101"/>
        <v>6929.3099999999995</v>
      </c>
    </row>
    <row r="234" spans="1:9" ht="23.25" customHeight="1" x14ac:dyDescent="0.25">
      <c r="A234" s="150"/>
      <c r="B234" s="126"/>
      <c r="C234" s="72" t="s">
        <v>26</v>
      </c>
      <c r="D234" s="60">
        <v>69.989999999999995</v>
      </c>
      <c r="E234" s="60">
        <v>0</v>
      </c>
      <c r="F234" s="74">
        <v>0</v>
      </c>
      <c r="G234" s="74">
        <v>0</v>
      </c>
      <c r="H234" s="74">
        <v>0</v>
      </c>
      <c r="I234" s="74">
        <f t="shared" si="101"/>
        <v>69.989999999999995</v>
      </c>
    </row>
    <row r="235" spans="1:9" ht="23.25" customHeight="1" x14ac:dyDescent="0.25">
      <c r="A235" s="151"/>
      <c r="B235" s="127"/>
      <c r="C235" s="72" t="s">
        <v>27</v>
      </c>
      <c r="D235" s="60">
        <v>0</v>
      </c>
      <c r="E235" s="60">
        <v>0</v>
      </c>
      <c r="F235" s="74">
        <v>0</v>
      </c>
      <c r="G235" s="74">
        <v>0</v>
      </c>
      <c r="H235" s="74">
        <v>0</v>
      </c>
      <c r="I235" s="74">
        <f t="shared" si="101"/>
        <v>0</v>
      </c>
    </row>
    <row r="236" spans="1:9" ht="23.25" customHeight="1" x14ac:dyDescent="0.25">
      <c r="A236" s="149" t="s">
        <v>33</v>
      </c>
      <c r="B236" s="139" t="s">
        <v>133</v>
      </c>
      <c r="C236" s="69" t="s">
        <v>25</v>
      </c>
      <c r="D236" s="70">
        <f>D241+D246+D251</f>
        <v>137.1</v>
      </c>
      <c r="E236" s="70">
        <f t="shared" ref="E236:I236" si="102">E241+E246+E251</f>
        <v>110.3</v>
      </c>
      <c r="F236" s="70">
        <f t="shared" si="102"/>
        <v>95.5</v>
      </c>
      <c r="G236" s="70">
        <f t="shared" si="102"/>
        <v>95.5</v>
      </c>
      <c r="H236" s="70">
        <f t="shared" si="102"/>
        <v>95.5</v>
      </c>
      <c r="I236" s="70">
        <f t="shared" si="102"/>
        <v>533.9</v>
      </c>
    </row>
    <row r="237" spans="1:9" ht="23.25" customHeight="1" x14ac:dyDescent="0.25">
      <c r="A237" s="150"/>
      <c r="B237" s="140"/>
      <c r="C237" s="71" t="s">
        <v>143</v>
      </c>
      <c r="D237" s="70">
        <f t="shared" ref="D237:I240" si="103">D242+D247+D252</f>
        <v>0</v>
      </c>
      <c r="E237" s="70">
        <f t="shared" si="103"/>
        <v>0</v>
      </c>
      <c r="F237" s="70">
        <f t="shared" si="103"/>
        <v>0</v>
      </c>
      <c r="G237" s="70">
        <f t="shared" si="103"/>
        <v>0</v>
      </c>
      <c r="H237" s="70">
        <f t="shared" si="103"/>
        <v>0</v>
      </c>
      <c r="I237" s="70">
        <f t="shared" si="103"/>
        <v>0</v>
      </c>
    </row>
    <row r="238" spans="1:9" ht="23.25" customHeight="1" x14ac:dyDescent="0.25">
      <c r="A238" s="150"/>
      <c r="B238" s="140"/>
      <c r="C238" s="71" t="s">
        <v>144</v>
      </c>
      <c r="D238" s="70">
        <f t="shared" si="103"/>
        <v>0</v>
      </c>
      <c r="E238" s="70">
        <f t="shared" si="103"/>
        <v>0</v>
      </c>
      <c r="F238" s="70">
        <f t="shared" si="103"/>
        <v>0</v>
      </c>
      <c r="G238" s="70">
        <f t="shared" si="103"/>
        <v>0</v>
      </c>
      <c r="H238" s="70">
        <f t="shared" si="103"/>
        <v>0</v>
      </c>
      <c r="I238" s="70">
        <f t="shared" si="103"/>
        <v>0</v>
      </c>
    </row>
    <row r="239" spans="1:9" ht="23.25" customHeight="1" x14ac:dyDescent="0.25">
      <c r="A239" s="150"/>
      <c r="B239" s="140"/>
      <c r="C239" s="69" t="s">
        <v>26</v>
      </c>
      <c r="D239" s="70">
        <f>D244+D249+D254</f>
        <v>137.1</v>
      </c>
      <c r="E239" s="70">
        <f t="shared" si="103"/>
        <v>110.3</v>
      </c>
      <c r="F239" s="70">
        <f t="shared" si="103"/>
        <v>95.5</v>
      </c>
      <c r="G239" s="70">
        <f t="shared" si="103"/>
        <v>95.5</v>
      </c>
      <c r="H239" s="70">
        <f t="shared" si="103"/>
        <v>95.5</v>
      </c>
      <c r="I239" s="70">
        <f t="shared" si="103"/>
        <v>533.9</v>
      </c>
    </row>
    <row r="240" spans="1:9" ht="23.25" customHeight="1" x14ac:dyDescent="0.25">
      <c r="A240" s="151"/>
      <c r="B240" s="141"/>
      <c r="C240" s="69" t="s">
        <v>27</v>
      </c>
      <c r="D240" s="70">
        <f t="shared" si="103"/>
        <v>0</v>
      </c>
      <c r="E240" s="70">
        <f t="shared" si="103"/>
        <v>0</v>
      </c>
      <c r="F240" s="70">
        <f t="shared" si="103"/>
        <v>0</v>
      </c>
      <c r="G240" s="70">
        <f t="shared" si="103"/>
        <v>0</v>
      </c>
      <c r="H240" s="70">
        <f t="shared" si="103"/>
        <v>0</v>
      </c>
      <c r="I240" s="70">
        <f t="shared" si="103"/>
        <v>0</v>
      </c>
    </row>
    <row r="241" spans="1:9" ht="23.25" customHeight="1" x14ac:dyDescent="0.25">
      <c r="A241" s="160" t="s">
        <v>164</v>
      </c>
      <c r="B241" s="138" t="s">
        <v>14</v>
      </c>
      <c r="C241" s="72" t="s">
        <v>25</v>
      </c>
      <c r="D241" s="60">
        <f>D242+D243+D244+D245</f>
        <v>79.3</v>
      </c>
      <c r="E241" s="60">
        <f t="shared" ref="E241:I241" si="104">E242+E243+E244+E245</f>
        <v>85.5</v>
      </c>
      <c r="F241" s="60">
        <f t="shared" si="104"/>
        <v>85.5</v>
      </c>
      <c r="G241" s="60">
        <f t="shared" si="104"/>
        <v>85.5</v>
      </c>
      <c r="H241" s="60">
        <f t="shared" si="104"/>
        <v>85.5</v>
      </c>
      <c r="I241" s="60">
        <f t="shared" si="104"/>
        <v>421.3</v>
      </c>
    </row>
    <row r="242" spans="1:9" ht="26.25" customHeight="1" x14ac:dyDescent="0.25">
      <c r="A242" s="160"/>
      <c r="B242" s="138"/>
      <c r="C242" s="59" t="s">
        <v>143</v>
      </c>
      <c r="D242" s="60">
        <v>0</v>
      </c>
      <c r="E242" s="60">
        <v>0</v>
      </c>
      <c r="F242" s="74">
        <v>0</v>
      </c>
      <c r="G242" s="74">
        <v>0</v>
      </c>
      <c r="H242" s="74">
        <v>0</v>
      </c>
      <c r="I242" s="74">
        <f t="shared" si="99"/>
        <v>0</v>
      </c>
    </row>
    <row r="243" spans="1:9" ht="21" customHeight="1" x14ac:dyDescent="0.25">
      <c r="A243" s="160"/>
      <c r="B243" s="138"/>
      <c r="C243" s="59" t="s">
        <v>144</v>
      </c>
      <c r="D243" s="60">
        <v>0</v>
      </c>
      <c r="E243" s="60">
        <v>0</v>
      </c>
      <c r="F243" s="74">
        <v>0</v>
      </c>
      <c r="G243" s="74">
        <v>0</v>
      </c>
      <c r="H243" s="74">
        <v>0</v>
      </c>
      <c r="I243" s="74">
        <f t="shared" si="99"/>
        <v>0</v>
      </c>
    </row>
    <row r="244" spans="1:9" ht="15.75" customHeight="1" x14ac:dyDescent="0.25">
      <c r="A244" s="160"/>
      <c r="B244" s="138"/>
      <c r="C244" s="72" t="s">
        <v>26</v>
      </c>
      <c r="D244" s="60">
        <v>79.3</v>
      </c>
      <c r="E244" s="60">
        <v>85.5</v>
      </c>
      <c r="F244" s="74">
        <v>85.5</v>
      </c>
      <c r="G244" s="74">
        <v>85.5</v>
      </c>
      <c r="H244" s="74">
        <v>85.5</v>
      </c>
      <c r="I244" s="74">
        <f t="shared" si="99"/>
        <v>421.3</v>
      </c>
    </row>
    <row r="245" spans="1:9" ht="20.25" customHeight="1" x14ac:dyDescent="0.25">
      <c r="A245" s="160"/>
      <c r="B245" s="138"/>
      <c r="C245" s="72" t="s">
        <v>27</v>
      </c>
      <c r="D245" s="60">
        <v>0</v>
      </c>
      <c r="E245" s="60">
        <v>0</v>
      </c>
      <c r="F245" s="74">
        <v>0</v>
      </c>
      <c r="G245" s="74">
        <v>0</v>
      </c>
      <c r="H245" s="74">
        <v>0</v>
      </c>
      <c r="I245" s="74">
        <f t="shared" si="99"/>
        <v>0</v>
      </c>
    </row>
    <row r="246" spans="1:9" ht="22.5" customHeight="1" x14ac:dyDescent="0.25">
      <c r="A246" s="160" t="s">
        <v>139</v>
      </c>
      <c r="B246" s="138" t="s">
        <v>11</v>
      </c>
      <c r="C246" s="72" t="s">
        <v>25</v>
      </c>
      <c r="D246" s="60">
        <f>D247+D248+D249+D250</f>
        <v>57.8</v>
      </c>
      <c r="E246" s="60">
        <f t="shared" ref="E246:I246" si="105">E247+E248+E249+E250</f>
        <v>24.8</v>
      </c>
      <c r="F246" s="60">
        <f t="shared" si="105"/>
        <v>10</v>
      </c>
      <c r="G246" s="60">
        <f t="shared" si="105"/>
        <v>10</v>
      </c>
      <c r="H246" s="60">
        <f t="shared" si="105"/>
        <v>10</v>
      </c>
      <c r="I246" s="60">
        <f t="shared" si="105"/>
        <v>112.6</v>
      </c>
    </row>
    <row r="247" spans="1:9" ht="24" customHeight="1" x14ac:dyDescent="0.25">
      <c r="A247" s="160"/>
      <c r="B247" s="138"/>
      <c r="C247" s="59" t="s">
        <v>143</v>
      </c>
      <c r="D247" s="60">
        <v>0</v>
      </c>
      <c r="E247" s="60">
        <v>0</v>
      </c>
      <c r="F247" s="74">
        <v>0</v>
      </c>
      <c r="G247" s="74">
        <v>0</v>
      </c>
      <c r="H247" s="74">
        <v>0</v>
      </c>
      <c r="I247" s="74">
        <f t="shared" si="99"/>
        <v>0</v>
      </c>
    </row>
    <row r="248" spans="1:9" ht="19.5" customHeight="1" x14ac:dyDescent="0.25">
      <c r="A248" s="160"/>
      <c r="B248" s="138"/>
      <c r="C248" s="59" t="s">
        <v>144</v>
      </c>
      <c r="D248" s="60">
        <v>0</v>
      </c>
      <c r="E248" s="60">
        <v>0</v>
      </c>
      <c r="F248" s="74">
        <v>0</v>
      </c>
      <c r="G248" s="74">
        <v>0</v>
      </c>
      <c r="H248" s="74">
        <v>0</v>
      </c>
      <c r="I248" s="74">
        <f t="shared" si="99"/>
        <v>0</v>
      </c>
    </row>
    <row r="249" spans="1:9" ht="15.75" customHeight="1" x14ac:dyDescent="0.25">
      <c r="A249" s="160"/>
      <c r="B249" s="138"/>
      <c r="C249" s="72" t="s">
        <v>26</v>
      </c>
      <c r="D249" s="60">
        <v>57.8</v>
      </c>
      <c r="E249" s="60">
        <v>24.8</v>
      </c>
      <c r="F249" s="74">
        <v>10</v>
      </c>
      <c r="G249" s="74">
        <v>10</v>
      </c>
      <c r="H249" s="74">
        <v>10</v>
      </c>
      <c r="I249" s="74">
        <f t="shared" si="99"/>
        <v>112.6</v>
      </c>
    </row>
    <row r="250" spans="1:9" ht="30.75" customHeight="1" x14ac:dyDescent="0.25">
      <c r="A250" s="160"/>
      <c r="B250" s="138"/>
      <c r="C250" s="72" t="s">
        <v>27</v>
      </c>
      <c r="D250" s="60">
        <v>0</v>
      </c>
      <c r="E250" s="60">
        <v>0</v>
      </c>
      <c r="F250" s="74">
        <v>0</v>
      </c>
      <c r="G250" s="74">
        <v>0</v>
      </c>
      <c r="H250" s="74">
        <v>0</v>
      </c>
      <c r="I250" s="74">
        <f t="shared" si="99"/>
        <v>0</v>
      </c>
    </row>
    <row r="251" spans="1:9" ht="22.5" customHeight="1" x14ac:dyDescent="0.25">
      <c r="A251" s="160" t="s">
        <v>140</v>
      </c>
      <c r="B251" s="138" t="s">
        <v>37</v>
      </c>
      <c r="C251" s="72" t="s">
        <v>25</v>
      </c>
      <c r="D251" s="60">
        <f>D252+D253+D254+D255</f>
        <v>0</v>
      </c>
      <c r="E251" s="60">
        <f t="shared" ref="E251:I251" si="106">E252+E253+E254+E255</f>
        <v>0</v>
      </c>
      <c r="F251" s="60">
        <f t="shared" si="106"/>
        <v>0</v>
      </c>
      <c r="G251" s="60">
        <f t="shared" si="106"/>
        <v>0</v>
      </c>
      <c r="H251" s="60">
        <f t="shared" si="106"/>
        <v>0</v>
      </c>
      <c r="I251" s="60">
        <f t="shared" si="106"/>
        <v>0</v>
      </c>
    </row>
    <row r="252" spans="1:9" ht="29.25" customHeight="1" x14ac:dyDescent="0.25">
      <c r="A252" s="160"/>
      <c r="B252" s="138"/>
      <c r="C252" s="59" t="s">
        <v>143</v>
      </c>
      <c r="D252" s="60">
        <v>0</v>
      </c>
      <c r="E252" s="60">
        <v>0</v>
      </c>
      <c r="F252" s="74">
        <v>0</v>
      </c>
      <c r="G252" s="74">
        <v>0</v>
      </c>
      <c r="H252" s="74">
        <v>0</v>
      </c>
      <c r="I252" s="74">
        <f t="shared" si="99"/>
        <v>0</v>
      </c>
    </row>
    <row r="253" spans="1:9" ht="24.75" customHeight="1" x14ac:dyDescent="0.25">
      <c r="A253" s="160"/>
      <c r="B253" s="138"/>
      <c r="C253" s="59" t="s">
        <v>144</v>
      </c>
      <c r="D253" s="60">
        <v>0</v>
      </c>
      <c r="E253" s="60">
        <v>0</v>
      </c>
      <c r="F253" s="74">
        <v>0</v>
      </c>
      <c r="G253" s="74">
        <v>0</v>
      </c>
      <c r="H253" s="74">
        <v>0</v>
      </c>
      <c r="I253" s="74">
        <f t="shared" si="99"/>
        <v>0</v>
      </c>
    </row>
    <row r="254" spans="1:9" ht="24.75" customHeight="1" x14ac:dyDescent="0.25">
      <c r="A254" s="160"/>
      <c r="B254" s="138"/>
      <c r="C254" s="72" t="s">
        <v>26</v>
      </c>
      <c r="D254" s="60">
        <v>0</v>
      </c>
      <c r="E254" s="60">
        <v>0</v>
      </c>
      <c r="F254" s="74">
        <v>0</v>
      </c>
      <c r="G254" s="74">
        <v>0</v>
      </c>
      <c r="H254" s="74">
        <v>0</v>
      </c>
      <c r="I254" s="74">
        <f t="shared" si="99"/>
        <v>0</v>
      </c>
    </row>
    <row r="255" spans="1:9" ht="24" customHeight="1" x14ac:dyDescent="0.25">
      <c r="A255" s="160"/>
      <c r="B255" s="138"/>
      <c r="C255" s="72" t="s">
        <v>27</v>
      </c>
      <c r="D255" s="60">
        <v>0</v>
      </c>
      <c r="E255" s="60">
        <v>0</v>
      </c>
      <c r="F255" s="74">
        <v>0</v>
      </c>
      <c r="G255" s="74">
        <v>0</v>
      </c>
      <c r="H255" s="74">
        <v>0</v>
      </c>
      <c r="I255" s="74">
        <f t="shared" si="99"/>
        <v>0</v>
      </c>
    </row>
    <row r="256" spans="1:9" ht="23.25" customHeight="1" x14ac:dyDescent="0.25">
      <c r="A256" s="113"/>
      <c r="B256" s="116" t="s">
        <v>211</v>
      </c>
      <c r="C256" s="69" t="s">
        <v>25</v>
      </c>
      <c r="D256" s="70">
        <v>0</v>
      </c>
      <c r="E256" s="70">
        <f>E260+E259+E258+E257</f>
        <v>3558.12</v>
      </c>
      <c r="F256" s="76">
        <v>0</v>
      </c>
      <c r="G256" s="76">
        <v>0</v>
      </c>
      <c r="H256" s="76">
        <v>0</v>
      </c>
      <c r="I256" s="76">
        <f>SUM(D256:H256)</f>
        <v>3558.12</v>
      </c>
    </row>
    <row r="257" spans="1:9" ht="23.25" customHeight="1" x14ac:dyDescent="0.25">
      <c r="A257" s="114"/>
      <c r="B257" s="117"/>
      <c r="C257" s="71" t="s">
        <v>143</v>
      </c>
      <c r="D257" s="70">
        <v>0</v>
      </c>
      <c r="E257" s="70">
        <v>0</v>
      </c>
      <c r="F257" s="76">
        <v>0</v>
      </c>
      <c r="G257" s="76">
        <v>0</v>
      </c>
      <c r="H257" s="76">
        <v>0</v>
      </c>
      <c r="I257" s="76">
        <f t="shared" ref="I257:I260" si="107">SUM(D257:H257)</f>
        <v>0</v>
      </c>
    </row>
    <row r="258" spans="1:9" ht="23.25" customHeight="1" x14ac:dyDescent="0.25">
      <c r="A258" s="114"/>
      <c r="B258" s="117"/>
      <c r="C258" s="71" t="s">
        <v>144</v>
      </c>
      <c r="D258" s="70">
        <v>0</v>
      </c>
      <c r="E258" s="70">
        <v>2966.38</v>
      </c>
      <c r="F258" s="76">
        <v>0</v>
      </c>
      <c r="G258" s="76">
        <v>0</v>
      </c>
      <c r="H258" s="76">
        <v>0</v>
      </c>
      <c r="I258" s="76">
        <f t="shared" si="107"/>
        <v>2966.38</v>
      </c>
    </row>
    <row r="259" spans="1:9" ht="23.25" customHeight="1" x14ac:dyDescent="0.25">
      <c r="A259" s="114"/>
      <c r="B259" s="117"/>
      <c r="C259" s="69" t="s">
        <v>26</v>
      </c>
      <c r="D259" s="70">
        <v>0</v>
      </c>
      <c r="E259" s="70">
        <v>591.74</v>
      </c>
      <c r="F259" s="76">
        <v>0</v>
      </c>
      <c r="G259" s="76">
        <v>0</v>
      </c>
      <c r="H259" s="76">
        <v>0</v>
      </c>
      <c r="I259" s="76">
        <f t="shared" si="107"/>
        <v>591.74</v>
      </c>
    </row>
    <row r="260" spans="1:9" ht="23.25" customHeight="1" x14ac:dyDescent="0.25">
      <c r="A260" s="115"/>
      <c r="B260" s="118"/>
      <c r="C260" s="69" t="s">
        <v>27</v>
      </c>
      <c r="D260" s="70">
        <v>0</v>
      </c>
      <c r="E260" s="70">
        <v>0</v>
      </c>
      <c r="F260" s="76">
        <v>0</v>
      </c>
      <c r="G260" s="76">
        <v>0</v>
      </c>
      <c r="H260" s="76">
        <v>0</v>
      </c>
      <c r="I260" s="76">
        <f t="shared" si="107"/>
        <v>0</v>
      </c>
    </row>
    <row r="261" spans="1:9" ht="23.25" customHeight="1" x14ac:dyDescent="0.25">
      <c r="A261" s="113"/>
      <c r="B261" s="125" t="s">
        <v>194</v>
      </c>
      <c r="C261" s="72" t="s">
        <v>25</v>
      </c>
      <c r="D261" s="60">
        <v>0</v>
      </c>
      <c r="E261" s="60">
        <f>E265+E264+E263+E262</f>
        <v>3558.12</v>
      </c>
      <c r="F261" s="74">
        <v>0</v>
      </c>
      <c r="G261" s="74">
        <v>0</v>
      </c>
      <c r="H261" s="74">
        <v>0</v>
      </c>
      <c r="I261" s="74">
        <f>SUM(D261:H261)</f>
        <v>3558.12</v>
      </c>
    </row>
    <row r="262" spans="1:9" ht="23.25" customHeight="1" x14ac:dyDescent="0.25">
      <c r="A262" s="114"/>
      <c r="B262" s="126"/>
      <c r="C262" s="59" t="s">
        <v>143</v>
      </c>
      <c r="D262" s="60">
        <v>0</v>
      </c>
      <c r="E262" s="60">
        <v>0</v>
      </c>
      <c r="F262" s="74">
        <v>0</v>
      </c>
      <c r="G262" s="74">
        <v>0</v>
      </c>
      <c r="H262" s="74">
        <v>0</v>
      </c>
      <c r="I262" s="74">
        <f t="shared" ref="I262:I265" si="108">SUM(D262:H262)</f>
        <v>0</v>
      </c>
    </row>
    <row r="263" spans="1:9" ht="23.25" customHeight="1" x14ac:dyDescent="0.25">
      <c r="A263" s="114"/>
      <c r="B263" s="126"/>
      <c r="C263" s="59" t="s">
        <v>144</v>
      </c>
      <c r="D263" s="60">
        <v>0</v>
      </c>
      <c r="E263" s="60">
        <v>2966.38</v>
      </c>
      <c r="F263" s="74">
        <v>0</v>
      </c>
      <c r="G263" s="74">
        <v>0</v>
      </c>
      <c r="H263" s="74">
        <v>0</v>
      </c>
      <c r="I263" s="74">
        <f t="shared" si="108"/>
        <v>2966.38</v>
      </c>
    </row>
    <row r="264" spans="1:9" ht="23.25" customHeight="1" x14ac:dyDescent="0.25">
      <c r="A264" s="114"/>
      <c r="B264" s="126"/>
      <c r="C264" s="72" t="s">
        <v>26</v>
      </c>
      <c r="D264" s="60">
        <v>0</v>
      </c>
      <c r="E264" s="60">
        <v>591.74</v>
      </c>
      <c r="F264" s="74">
        <v>0</v>
      </c>
      <c r="G264" s="74">
        <v>0</v>
      </c>
      <c r="H264" s="74">
        <v>0</v>
      </c>
      <c r="I264" s="74">
        <f t="shared" si="108"/>
        <v>591.74</v>
      </c>
    </row>
    <row r="265" spans="1:9" ht="23.25" customHeight="1" x14ac:dyDescent="0.25">
      <c r="A265" s="115"/>
      <c r="B265" s="127"/>
      <c r="C265" s="72" t="s">
        <v>27</v>
      </c>
      <c r="D265" s="60">
        <v>0</v>
      </c>
      <c r="E265" s="60">
        <v>0</v>
      </c>
      <c r="F265" s="74">
        <v>0</v>
      </c>
      <c r="G265" s="74">
        <v>0</v>
      </c>
      <c r="H265" s="74">
        <v>0</v>
      </c>
      <c r="I265" s="74">
        <f t="shared" si="108"/>
        <v>0</v>
      </c>
    </row>
    <row r="266" spans="1:9" ht="23.25" customHeight="1" x14ac:dyDescent="0.25">
      <c r="A266" s="161" t="s">
        <v>165</v>
      </c>
      <c r="B266" s="134" t="s">
        <v>17</v>
      </c>
      <c r="C266" s="69" t="s">
        <v>25</v>
      </c>
      <c r="D266" s="70">
        <f>D271+D296+D306</f>
        <v>21209.079000000002</v>
      </c>
      <c r="E266" s="70">
        <f t="shared" ref="E266:I266" si="109">E271+E296+E306</f>
        <v>21998.600000000002</v>
      </c>
      <c r="F266" s="70">
        <f t="shared" si="109"/>
        <v>21749.4</v>
      </c>
      <c r="G266" s="70">
        <f t="shared" si="109"/>
        <v>21741.4</v>
      </c>
      <c r="H266" s="70">
        <f t="shared" si="109"/>
        <v>21530.300000000003</v>
      </c>
      <c r="I266" s="70">
        <f t="shared" si="109"/>
        <v>108228.77899999999</v>
      </c>
    </row>
    <row r="267" spans="1:9" ht="26.25" customHeight="1" x14ac:dyDescent="0.25">
      <c r="A267" s="161"/>
      <c r="B267" s="134"/>
      <c r="C267" s="71" t="s">
        <v>143</v>
      </c>
      <c r="D267" s="70">
        <f t="shared" ref="D267:I270" si="110">D272+D297+D307</f>
        <v>0</v>
      </c>
      <c r="E267" s="70">
        <f t="shared" si="110"/>
        <v>0</v>
      </c>
      <c r="F267" s="70">
        <f t="shared" si="110"/>
        <v>0</v>
      </c>
      <c r="G267" s="70">
        <f t="shared" si="110"/>
        <v>0</v>
      </c>
      <c r="H267" s="70">
        <f t="shared" si="110"/>
        <v>0</v>
      </c>
      <c r="I267" s="70">
        <f t="shared" si="110"/>
        <v>0</v>
      </c>
    </row>
    <row r="268" spans="1:9" ht="18.75" customHeight="1" x14ac:dyDescent="0.25">
      <c r="A268" s="161"/>
      <c r="B268" s="134"/>
      <c r="C268" s="71" t="s">
        <v>144</v>
      </c>
      <c r="D268" s="70">
        <f t="shared" si="110"/>
        <v>1938.4</v>
      </c>
      <c r="E268" s="70">
        <f t="shared" si="110"/>
        <v>2460</v>
      </c>
      <c r="F268" s="70">
        <f t="shared" si="110"/>
        <v>2460</v>
      </c>
      <c r="G268" s="70">
        <f t="shared" si="110"/>
        <v>2460</v>
      </c>
      <c r="H268" s="70">
        <f t="shared" si="110"/>
        <v>2460</v>
      </c>
      <c r="I268" s="70">
        <f t="shared" si="110"/>
        <v>11778.4</v>
      </c>
    </row>
    <row r="269" spans="1:9" ht="31.5" customHeight="1" x14ac:dyDescent="0.25">
      <c r="A269" s="161"/>
      <c r="B269" s="134"/>
      <c r="C269" s="69" t="s">
        <v>26</v>
      </c>
      <c r="D269" s="70">
        <f>D274+D299+D309</f>
        <v>19270.679</v>
      </c>
      <c r="E269" s="70">
        <f t="shared" si="110"/>
        <v>19538.600000000002</v>
      </c>
      <c r="F269" s="70">
        <f t="shared" si="110"/>
        <v>19289.400000000001</v>
      </c>
      <c r="G269" s="70">
        <f t="shared" si="110"/>
        <v>19281.400000000001</v>
      </c>
      <c r="H269" s="70">
        <f t="shared" si="110"/>
        <v>19070.300000000003</v>
      </c>
      <c r="I269" s="70">
        <f t="shared" si="110"/>
        <v>96450.379000000001</v>
      </c>
    </row>
    <row r="270" spans="1:9" ht="23.25" customHeight="1" x14ac:dyDescent="0.25">
      <c r="A270" s="161"/>
      <c r="B270" s="134"/>
      <c r="C270" s="69" t="s">
        <v>27</v>
      </c>
      <c r="D270" s="70">
        <f t="shared" si="110"/>
        <v>0</v>
      </c>
      <c r="E270" s="70">
        <f>E275+E280+E285+E290</f>
        <v>0</v>
      </c>
      <c r="F270" s="70">
        <f>F275+F280+F285+F290</f>
        <v>0</v>
      </c>
      <c r="G270" s="70">
        <f>G275+G280+G285+G290</f>
        <v>0</v>
      </c>
      <c r="H270" s="70">
        <f t="shared" si="110"/>
        <v>0</v>
      </c>
      <c r="I270" s="76">
        <f t="shared" si="99"/>
        <v>0</v>
      </c>
    </row>
    <row r="271" spans="1:9" ht="29.25" customHeight="1" x14ac:dyDescent="0.25">
      <c r="A271" s="160" t="s">
        <v>38</v>
      </c>
      <c r="B271" s="134" t="s">
        <v>171</v>
      </c>
      <c r="C271" s="69" t="s">
        <v>25</v>
      </c>
      <c r="D271" s="70">
        <f>D276+D281+D286+D291</f>
        <v>19196.679</v>
      </c>
      <c r="E271" s="70">
        <f t="shared" ref="E271:I271" si="111">E276+E281+E286+E291</f>
        <v>19414.600000000002</v>
      </c>
      <c r="F271" s="70">
        <f t="shared" si="111"/>
        <v>19189.400000000001</v>
      </c>
      <c r="G271" s="70">
        <f t="shared" si="111"/>
        <v>19181.400000000001</v>
      </c>
      <c r="H271" s="70">
        <f t="shared" si="111"/>
        <v>18970.300000000003</v>
      </c>
      <c r="I271" s="70">
        <f t="shared" si="111"/>
        <v>95952.379000000001</v>
      </c>
    </row>
    <row r="272" spans="1:9" ht="21" customHeight="1" x14ac:dyDescent="0.25">
      <c r="A272" s="160"/>
      <c r="B272" s="134"/>
      <c r="C272" s="71" t="s">
        <v>143</v>
      </c>
      <c r="D272" s="70">
        <f t="shared" ref="D272:I275" si="112">D277+D282+D287+D292</f>
        <v>0</v>
      </c>
      <c r="E272" s="70">
        <f t="shared" si="112"/>
        <v>0</v>
      </c>
      <c r="F272" s="70">
        <f t="shared" si="112"/>
        <v>0</v>
      </c>
      <c r="G272" s="70">
        <f t="shared" si="112"/>
        <v>0</v>
      </c>
      <c r="H272" s="70">
        <f t="shared" si="112"/>
        <v>0</v>
      </c>
      <c r="I272" s="70">
        <f t="shared" si="112"/>
        <v>0</v>
      </c>
    </row>
    <row r="273" spans="1:9" ht="21" customHeight="1" x14ac:dyDescent="0.25">
      <c r="A273" s="160"/>
      <c r="B273" s="134"/>
      <c r="C273" s="71" t="s">
        <v>144</v>
      </c>
      <c r="D273" s="70">
        <f t="shared" si="112"/>
        <v>0</v>
      </c>
      <c r="E273" s="70">
        <f t="shared" si="112"/>
        <v>0</v>
      </c>
      <c r="F273" s="70">
        <f t="shared" si="112"/>
        <v>0</v>
      </c>
      <c r="G273" s="70">
        <f t="shared" si="112"/>
        <v>0</v>
      </c>
      <c r="H273" s="70">
        <f t="shared" si="112"/>
        <v>0</v>
      </c>
      <c r="I273" s="70">
        <f t="shared" si="112"/>
        <v>0</v>
      </c>
    </row>
    <row r="274" spans="1:9" ht="28.5" customHeight="1" x14ac:dyDescent="0.25">
      <c r="A274" s="160"/>
      <c r="B274" s="134"/>
      <c r="C274" s="69" t="s">
        <v>26</v>
      </c>
      <c r="D274" s="70">
        <f>D279+D284+D289+D294</f>
        <v>19196.679</v>
      </c>
      <c r="E274" s="70">
        <f t="shared" si="112"/>
        <v>19414.600000000002</v>
      </c>
      <c r="F274" s="70">
        <f t="shared" si="112"/>
        <v>19189.400000000001</v>
      </c>
      <c r="G274" s="70">
        <f t="shared" si="112"/>
        <v>19181.400000000001</v>
      </c>
      <c r="H274" s="70">
        <f t="shared" si="112"/>
        <v>18970.300000000003</v>
      </c>
      <c r="I274" s="70">
        <f t="shared" si="112"/>
        <v>95952.379000000001</v>
      </c>
    </row>
    <row r="275" spans="1:9" ht="21" customHeight="1" x14ac:dyDescent="0.25">
      <c r="A275" s="160"/>
      <c r="B275" s="134"/>
      <c r="C275" s="69" t="s">
        <v>27</v>
      </c>
      <c r="D275" s="70">
        <f t="shared" si="112"/>
        <v>0</v>
      </c>
      <c r="E275" s="70">
        <f t="shared" si="112"/>
        <v>0</v>
      </c>
      <c r="F275" s="70">
        <f t="shared" si="112"/>
        <v>0</v>
      </c>
      <c r="G275" s="70">
        <f t="shared" si="112"/>
        <v>0</v>
      </c>
      <c r="H275" s="70">
        <f t="shared" si="112"/>
        <v>0</v>
      </c>
      <c r="I275" s="70">
        <f t="shared" si="112"/>
        <v>0</v>
      </c>
    </row>
    <row r="276" spans="1:9" ht="15.75" x14ac:dyDescent="0.25">
      <c r="A276" s="160" t="s">
        <v>166</v>
      </c>
      <c r="B276" s="138" t="s">
        <v>18</v>
      </c>
      <c r="C276" s="72" t="s">
        <v>25</v>
      </c>
      <c r="D276" s="60">
        <f>D277+D278+D279+D280</f>
        <v>3652.44</v>
      </c>
      <c r="E276" s="60">
        <f t="shared" ref="E276:I276" si="113">E277+E278+E279+E280</f>
        <v>3629</v>
      </c>
      <c r="F276" s="60">
        <f t="shared" si="113"/>
        <v>3406</v>
      </c>
      <c r="G276" s="60">
        <f t="shared" si="113"/>
        <v>3401</v>
      </c>
      <c r="H276" s="60">
        <f t="shared" si="113"/>
        <v>3189.9</v>
      </c>
      <c r="I276" s="60">
        <f t="shared" si="113"/>
        <v>17278.34</v>
      </c>
    </row>
    <row r="277" spans="1:9" ht="24" customHeight="1" x14ac:dyDescent="0.25">
      <c r="A277" s="160"/>
      <c r="B277" s="138"/>
      <c r="C277" s="59" t="s">
        <v>143</v>
      </c>
      <c r="D277" s="60">
        <v>0</v>
      </c>
      <c r="E277" s="60">
        <v>0</v>
      </c>
      <c r="F277" s="74">
        <v>0</v>
      </c>
      <c r="G277" s="74">
        <v>0</v>
      </c>
      <c r="H277" s="74">
        <v>0</v>
      </c>
      <c r="I277" s="74">
        <f t="shared" si="99"/>
        <v>0</v>
      </c>
    </row>
    <row r="278" spans="1:9" ht="22.5" customHeight="1" x14ac:dyDescent="0.25">
      <c r="A278" s="160"/>
      <c r="B278" s="138"/>
      <c r="C278" s="59" t="s">
        <v>144</v>
      </c>
      <c r="D278" s="60">
        <v>0</v>
      </c>
      <c r="E278" s="60">
        <v>0</v>
      </c>
      <c r="F278" s="74">
        <v>0</v>
      </c>
      <c r="G278" s="74">
        <v>0</v>
      </c>
      <c r="H278" s="74">
        <v>0</v>
      </c>
      <c r="I278" s="74">
        <f t="shared" si="99"/>
        <v>0</v>
      </c>
    </row>
    <row r="279" spans="1:9" ht="27" customHeight="1" x14ac:dyDescent="0.25">
      <c r="A279" s="160"/>
      <c r="B279" s="138"/>
      <c r="C279" s="72" t="s">
        <v>26</v>
      </c>
      <c r="D279" s="60">
        <f>3460.9+62.94+28+90.6+10</f>
        <v>3652.44</v>
      </c>
      <c r="E279" s="60">
        <f>3419+210</f>
        <v>3629</v>
      </c>
      <c r="F279" s="74">
        <v>3406</v>
      </c>
      <c r="G279" s="74">
        <v>3401</v>
      </c>
      <c r="H279" s="74">
        <v>3189.9</v>
      </c>
      <c r="I279" s="74">
        <f t="shared" ref="I279:I305" si="114">SUM(D279:H279)</f>
        <v>17278.34</v>
      </c>
    </row>
    <row r="280" spans="1:9" ht="10.5" customHeight="1" x14ac:dyDescent="0.25">
      <c r="A280" s="160"/>
      <c r="B280" s="138"/>
      <c r="C280" s="72" t="s">
        <v>27</v>
      </c>
      <c r="D280" s="60">
        <v>0</v>
      </c>
      <c r="E280" s="60">
        <v>0</v>
      </c>
      <c r="F280" s="74">
        <v>0</v>
      </c>
      <c r="G280" s="74">
        <v>0</v>
      </c>
      <c r="H280" s="74">
        <v>0</v>
      </c>
      <c r="I280" s="74">
        <f t="shared" si="114"/>
        <v>0</v>
      </c>
    </row>
    <row r="281" spans="1:9" ht="33.75" customHeight="1" x14ac:dyDescent="0.25">
      <c r="A281" s="160" t="s">
        <v>172</v>
      </c>
      <c r="B281" s="138" t="s">
        <v>19</v>
      </c>
      <c r="C281" s="72" t="s">
        <v>25</v>
      </c>
      <c r="D281" s="60">
        <f>D282+D283+D284+D285</f>
        <v>13500.84</v>
      </c>
      <c r="E281" s="60">
        <f t="shared" ref="E281:I281" si="115">E282+E283+E284+E285</f>
        <v>13934.2</v>
      </c>
      <c r="F281" s="60">
        <f t="shared" si="115"/>
        <v>13932</v>
      </c>
      <c r="G281" s="60">
        <f t="shared" si="115"/>
        <v>13929</v>
      </c>
      <c r="H281" s="60">
        <f t="shared" si="115"/>
        <v>13929</v>
      </c>
      <c r="I281" s="60">
        <f t="shared" si="115"/>
        <v>69225.040000000008</v>
      </c>
    </row>
    <row r="282" spans="1:9" ht="20.25" customHeight="1" x14ac:dyDescent="0.25">
      <c r="A282" s="160"/>
      <c r="B282" s="138"/>
      <c r="C282" s="59" t="s">
        <v>143</v>
      </c>
      <c r="D282" s="60">
        <v>0</v>
      </c>
      <c r="E282" s="60">
        <v>0</v>
      </c>
      <c r="F282" s="74">
        <v>0</v>
      </c>
      <c r="G282" s="74">
        <v>0</v>
      </c>
      <c r="H282" s="74">
        <v>0</v>
      </c>
      <c r="I282" s="74">
        <f t="shared" si="114"/>
        <v>0</v>
      </c>
    </row>
    <row r="283" spans="1:9" ht="15" customHeight="1" x14ac:dyDescent="0.25">
      <c r="A283" s="160"/>
      <c r="B283" s="138"/>
      <c r="C283" s="59" t="s">
        <v>144</v>
      </c>
      <c r="D283" s="60">
        <v>0</v>
      </c>
      <c r="E283" s="60">
        <v>0</v>
      </c>
      <c r="F283" s="74">
        <v>0</v>
      </c>
      <c r="G283" s="74">
        <v>0</v>
      </c>
      <c r="H283" s="74">
        <v>0</v>
      </c>
      <c r="I283" s="74">
        <f t="shared" si="114"/>
        <v>0</v>
      </c>
    </row>
    <row r="284" spans="1:9" ht="30.75" customHeight="1" x14ac:dyDescent="0.25">
      <c r="A284" s="160"/>
      <c r="B284" s="138"/>
      <c r="C284" s="72" t="s">
        <v>26</v>
      </c>
      <c r="D284" s="60">
        <f>13452.84+4+44</f>
        <v>13500.84</v>
      </c>
      <c r="E284" s="60">
        <v>13934.2</v>
      </c>
      <c r="F284" s="74">
        <v>13932</v>
      </c>
      <c r="G284" s="74">
        <v>13929</v>
      </c>
      <c r="H284" s="74">
        <v>13929</v>
      </c>
      <c r="I284" s="74">
        <f t="shared" si="114"/>
        <v>69225.040000000008</v>
      </c>
    </row>
    <row r="285" spans="1:9" ht="13.5" customHeight="1" x14ac:dyDescent="0.25">
      <c r="A285" s="160"/>
      <c r="B285" s="138"/>
      <c r="C285" s="72" t="s">
        <v>27</v>
      </c>
      <c r="D285" s="60">
        <v>0</v>
      </c>
      <c r="E285" s="60">
        <v>0</v>
      </c>
      <c r="F285" s="74">
        <v>0</v>
      </c>
      <c r="G285" s="74">
        <v>0</v>
      </c>
      <c r="H285" s="74">
        <v>0</v>
      </c>
      <c r="I285" s="74">
        <f t="shared" si="114"/>
        <v>0</v>
      </c>
    </row>
    <row r="286" spans="1:9" ht="26.25" customHeight="1" x14ac:dyDescent="0.25">
      <c r="A286" s="160" t="s">
        <v>168</v>
      </c>
      <c r="B286" s="138" t="s">
        <v>16</v>
      </c>
      <c r="C286" s="72" t="s">
        <v>25</v>
      </c>
      <c r="D286" s="60">
        <f>D287+D288+D289+D290</f>
        <v>0</v>
      </c>
      <c r="E286" s="60">
        <f t="shared" ref="E286:I286" si="116">E287+E288+E289+E290</f>
        <v>0</v>
      </c>
      <c r="F286" s="60">
        <f t="shared" si="116"/>
        <v>0</v>
      </c>
      <c r="G286" s="60">
        <f t="shared" si="116"/>
        <v>0</v>
      </c>
      <c r="H286" s="60">
        <f t="shared" si="116"/>
        <v>0</v>
      </c>
      <c r="I286" s="60">
        <f t="shared" si="116"/>
        <v>0</v>
      </c>
    </row>
    <row r="287" spans="1:9" ht="20.25" customHeight="1" x14ac:dyDescent="0.25">
      <c r="A287" s="160"/>
      <c r="B287" s="138"/>
      <c r="C287" s="59" t="s">
        <v>143</v>
      </c>
      <c r="D287" s="60">
        <v>0</v>
      </c>
      <c r="E287" s="60">
        <v>0</v>
      </c>
      <c r="F287" s="74">
        <v>0</v>
      </c>
      <c r="G287" s="74">
        <v>0</v>
      </c>
      <c r="H287" s="74">
        <v>0</v>
      </c>
      <c r="I287" s="74">
        <f t="shared" si="114"/>
        <v>0</v>
      </c>
    </row>
    <row r="288" spans="1:9" ht="21" customHeight="1" x14ac:dyDescent="0.25">
      <c r="A288" s="160"/>
      <c r="B288" s="138"/>
      <c r="C288" s="59" t="s">
        <v>144</v>
      </c>
      <c r="D288" s="60">
        <v>0</v>
      </c>
      <c r="E288" s="60">
        <v>0</v>
      </c>
      <c r="F288" s="74">
        <v>0</v>
      </c>
      <c r="G288" s="74">
        <v>0</v>
      </c>
      <c r="H288" s="74">
        <v>0</v>
      </c>
      <c r="I288" s="74">
        <f t="shared" si="114"/>
        <v>0</v>
      </c>
    </row>
    <row r="289" spans="1:9" ht="15.75" customHeight="1" x14ac:dyDescent="0.25">
      <c r="A289" s="160"/>
      <c r="B289" s="138"/>
      <c r="C289" s="72" t="s">
        <v>26</v>
      </c>
      <c r="D289" s="60">
        <v>0</v>
      </c>
      <c r="E289" s="60">
        <v>0</v>
      </c>
      <c r="F289" s="74">
        <v>0</v>
      </c>
      <c r="G289" s="74">
        <v>0</v>
      </c>
      <c r="H289" s="74">
        <v>0</v>
      </c>
      <c r="I289" s="74">
        <f t="shared" si="114"/>
        <v>0</v>
      </c>
    </row>
    <row r="290" spans="1:9" ht="21" customHeight="1" x14ac:dyDescent="0.25">
      <c r="A290" s="160"/>
      <c r="B290" s="138"/>
      <c r="C290" s="72" t="s">
        <v>27</v>
      </c>
      <c r="D290" s="60">
        <v>0</v>
      </c>
      <c r="E290" s="60">
        <v>0</v>
      </c>
      <c r="F290" s="74">
        <v>0</v>
      </c>
      <c r="G290" s="74">
        <v>0</v>
      </c>
      <c r="H290" s="74">
        <v>0</v>
      </c>
      <c r="I290" s="74">
        <f t="shared" si="114"/>
        <v>0</v>
      </c>
    </row>
    <row r="291" spans="1:9" ht="15.75" customHeight="1" x14ac:dyDescent="0.25">
      <c r="A291" s="160" t="s">
        <v>169</v>
      </c>
      <c r="B291" s="128" t="s">
        <v>52</v>
      </c>
      <c r="C291" s="72" t="s">
        <v>25</v>
      </c>
      <c r="D291" s="60">
        <f>D292+D293+D294+D295</f>
        <v>2043.3989999999999</v>
      </c>
      <c r="E291" s="60">
        <f t="shared" ref="E291:I291" si="117">E292+E293+E294+E295</f>
        <v>1851.4</v>
      </c>
      <c r="F291" s="60">
        <f t="shared" si="117"/>
        <v>1851.4</v>
      </c>
      <c r="G291" s="60">
        <f t="shared" si="117"/>
        <v>1851.4</v>
      </c>
      <c r="H291" s="60">
        <f t="shared" si="117"/>
        <v>1851.4</v>
      </c>
      <c r="I291" s="60">
        <f t="shared" si="117"/>
        <v>9448.9989999999998</v>
      </c>
    </row>
    <row r="292" spans="1:9" ht="33" customHeight="1" x14ac:dyDescent="0.25">
      <c r="A292" s="160"/>
      <c r="B292" s="129"/>
      <c r="C292" s="59" t="s">
        <v>143</v>
      </c>
      <c r="D292" s="60">
        <v>0</v>
      </c>
      <c r="E292" s="60">
        <v>0</v>
      </c>
      <c r="F292" s="74">
        <v>0</v>
      </c>
      <c r="G292" s="74">
        <v>0</v>
      </c>
      <c r="H292" s="74">
        <v>0</v>
      </c>
      <c r="I292" s="74">
        <f t="shared" si="114"/>
        <v>0</v>
      </c>
    </row>
    <row r="293" spans="1:9" ht="13.5" customHeight="1" x14ac:dyDescent="0.25">
      <c r="A293" s="160"/>
      <c r="B293" s="129"/>
      <c r="C293" s="59" t="s">
        <v>144</v>
      </c>
      <c r="D293" s="60">
        <v>0</v>
      </c>
      <c r="E293" s="60">
        <v>0</v>
      </c>
      <c r="F293" s="74">
        <v>0</v>
      </c>
      <c r="G293" s="74">
        <v>0</v>
      </c>
      <c r="H293" s="74">
        <v>0</v>
      </c>
      <c r="I293" s="74">
        <f t="shared" si="114"/>
        <v>0</v>
      </c>
    </row>
    <row r="294" spans="1:9" ht="27.75" customHeight="1" x14ac:dyDescent="0.25">
      <c r="A294" s="160"/>
      <c r="B294" s="129"/>
      <c r="C294" s="72" t="s">
        <v>26</v>
      </c>
      <c r="D294" s="60">
        <f>1762.4+27.6+236.899+16.5</f>
        <v>2043.3989999999999</v>
      </c>
      <c r="E294" s="60">
        <v>1851.4</v>
      </c>
      <c r="F294" s="74">
        <v>1851.4</v>
      </c>
      <c r="G294" s="74">
        <v>1851.4</v>
      </c>
      <c r="H294" s="74">
        <v>1851.4</v>
      </c>
      <c r="I294" s="74">
        <f t="shared" si="114"/>
        <v>9448.9989999999998</v>
      </c>
    </row>
    <row r="295" spans="1:9" ht="12.75" customHeight="1" x14ac:dyDescent="0.25">
      <c r="A295" s="160"/>
      <c r="B295" s="129"/>
      <c r="C295" s="72" t="s">
        <v>27</v>
      </c>
      <c r="D295" s="60">
        <v>0</v>
      </c>
      <c r="E295" s="60">
        <v>0</v>
      </c>
      <c r="F295" s="74">
        <v>0</v>
      </c>
      <c r="G295" s="74">
        <v>0</v>
      </c>
      <c r="H295" s="74">
        <v>0</v>
      </c>
      <c r="I295" s="74">
        <f t="shared" si="114"/>
        <v>0</v>
      </c>
    </row>
    <row r="296" spans="1:9" ht="23.25" customHeight="1" x14ac:dyDescent="0.25">
      <c r="A296" s="113" t="s">
        <v>40</v>
      </c>
      <c r="B296" s="140" t="s">
        <v>173</v>
      </c>
      <c r="C296" s="69" t="s">
        <v>25</v>
      </c>
      <c r="D296" s="70">
        <f>D301</f>
        <v>74</v>
      </c>
      <c r="E296" s="70">
        <f t="shared" ref="E296:I296" si="118">E301</f>
        <v>124</v>
      </c>
      <c r="F296" s="70">
        <f t="shared" si="118"/>
        <v>100</v>
      </c>
      <c r="G296" s="70">
        <f t="shared" si="118"/>
        <v>100</v>
      </c>
      <c r="H296" s="70">
        <f t="shared" si="118"/>
        <v>100</v>
      </c>
      <c r="I296" s="70">
        <f t="shared" si="118"/>
        <v>498</v>
      </c>
    </row>
    <row r="297" spans="1:9" ht="19.5" customHeight="1" x14ac:dyDescent="0.25">
      <c r="A297" s="114"/>
      <c r="B297" s="140"/>
      <c r="C297" s="71" t="s">
        <v>143</v>
      </c>
      <c r="D297" s="70">
        <f t="shared" ref="D297:I300" si="119">D302</f>
        <v>0</v>
      </c>
      <c r="E297" s="70">
        <f t="shared" si="119"/>
        <v>0</v>
      </c>
      <c r="F297" s="70">
        <f t="shared" si="119"/>
        <v>0</v>
      </c>
      <c r="G297" s="70">
        <f t="shared" si="119"/>
        <v>0</v>
      </c>
      <c r="H297" s="70">
        <f t="shared" si="119"/>
        <v>0</v>
      </c>
      <c r="I297" s="70">
        <f t="shared" si="119"/>
        <v>0</v>
      </c>
    </row>
    <row r="298" spans="1:9" ht="19.5" customHeight="1" x14ac:dyDescent="0.25">
      <c r="A298" s="114"/>
      <c r="B298" s="140"/>
      <c r="C298" s="71" t="s">
        <v>144</v>
      </c>
      <c r="D298" s="70">
        <f t="shared" si="119"/>
        <v>0</v>
      </c>
      <c r="E298" s="70">
        <f t="shared" si="119"/>
        <v>0</v>
      </c>
      <c r="F298" s="70">
        <f t="shared" si="119"/>
        <v>0</v>
      </c>
      <c r="G298" s="70">
        <f t="shared" si="119"/>
        <v>0</v>
      </c>
      <c r="H298" s="70">
        <f t="shared" si="119"/>
        <v>0</v>
      </c>
      <c r="I298" s="70">
        <f t="shared" si="119"/>
        <v>0</v>
      </c>
    </row>
    <row r="299" spans="1:9" ht="19.5" customHeight="1" x14ac:dyDescent="0.25">
      <c r="A299" s="114"/>
      <c r="B299" s="140"/>
      <c r="C299" s="69" t="s">
        <v>26</v>
      </c>
      <c r="D299" s="70">
        <f t="shared" si="119"/>
        <v>74</v>
      </c>
      <c r="E299" s="70">
        <f t="shared" si="119"/>
        <v>124</v>
      </c>
      <c r="F299" s="70">
        <f t="shared" si="119"/>
        <v>100</v>
      </c>
      <c r="G299" s="70">
        <f t="shared" si="119"/>
        <v>100</v>
      </c>
      <c r="H299" s="70">
        <f t="shared" si="119"/>
        <v>100</v>
      </c>
      <c r="I299" s="70">
        <f t="shared" si="119"/>
        <v>498</v>
      </c>
    </row>
    <row r="300" spans="1:9" ht="21.75" customHeight="1" x14ac:dyDescent="0.25">
      <c r="A300" s="115"/>
      <c r="B300" s="141"/>
      <c r="C300" s="69" t="s">
        <v>27</v>
      </c>
      <c r="D300" s="70">
        <f t="shared" si="119"/>
        <v>0</v>
      </c>
      <c r="E300" s="70">
        <f t="shared" si="119"/>
        <v>0</v>
      </c>
      <c r="F300" s="70">
        <f t="shared" si="119"/>
        <v>0</v>
      </c>
      <c r="G300" s="70">
        <f t="shared" si="119"/>
        <v>0</v>
      </c>
      <c r="H300" s="70">
        <f t="shared" si="119"/>
        <v>0</v>
      </c>
      <c r="I300" s="70">
        <f t="shared" si="119"/>
        <v>0</v>
      </c>
    </row>
    <row r="301" spans="1:9" ht="21" customHeight="1" x14ac:dyDescent="0.25">
      <c r="A301" s="149" t="s">
        <v>174</v>
      </c>
      <c r="B301" s="163" t="s">
        <v>179</v>
      </c>
      <c r="C301" s="72" t="s">
        <v>25</v>
      </c>
      <c r="D301" s="60">
        <f>D302+D303+D304+D305</f>
        <v>74</v>
      </c>
      <c r="E301" s="60">
        <f t="shared" ref="E301:I301" si="120">E302+E303+E304+E305</f>
        <v>124</v>
      </c>
      <c r="F301" s="60">
        <f t="shared" si="120"/>
        <v>100</v>
      </c>
      <c r="G301" s="60">
        <f t="shared" si="120"/>
        <v>100</v>
      </c>
      <c r="H301" s="60">
        <f t="shared" si="120"/>
        <v>100</v>
      </c>
      <c r="I301" s="60">
        <f t="shared" si="120"/>
        <v>498</v>
      </c>
    </row>
    <row r="302" spans="1:9" ht="24.75" customHeight="1" x14ac:dyDescent="0.25">
      <c r="A302" s="150"/>
      <c r="B302" s="164"/>
      <c r="C302" s="59" t="s">
        <v>143</v>
      </c>
      <c r="D302" s="74">
        <v>0</v>
      </c>
      <c r="E302" s="74">
        <v>0</v>
      </c>
      <c r="F302" s="74">
        <v>0</v>
      </c>
      <c r="G302" s="74">
        <v>0</v>
      </c>
      <c r="H302" s="74">
        <v>0</v>
      </c>
      <c r="I302" s="74">
        <f t="shared" si="114"/>
        <v>0</v>
      </c>
    </row>
    <row r="303" spans="1:9" ht="20.25" customHeight="1" x14ac:dyDescent="0.25">
      <c r="A303" s="150"/>
      <c r="B303" s="164"/>
      <c r="C303" s="59" t="s">
        <v>144</v>
      </c>
      <c r="D303" s="74">
        <v>0</v>
      </c>
      <c r="E303" s="74">
        <v>0</v>
      </c>
      <c r="F303" s="74">
        <v>0</v>
      </c>
      <c r="G303" s="74">
        <v>0</v>
      </c>
      <c r="H303" s="74">
        <v>0</v>
      </c>
      <c r="I303" s="74">
        <f t="shared" si="114"/>
        <v>0</v>
      </c>
    </row>
    <row r="304" spans="1:9" ht="15.75" x14ac:dyDescent="0.25">
      <c r="A304" s="150"/>
      <c r="B304" s="164"/>
      <c r="C304" s="72" t="s">
        <v>26</v>
      </c>
      <c r="D304" s="74">
        <v>74</v>
      </c>
      <c r="E304" s="74">
        <v>124</v>
      </c>
      <c r="F304" s="74">
        <v>100</v>
      </c>
      <c r="G304" s="74">
        <v>100</v>
      </c>
      <c r="H304" s="74">
        <v>100</v>
      </c>
      <c r="I304" s="74">
        <f t="shared" si="114"/>
        <v>498</v>
      </c>
    </row>
    <row r="305" spans="1:9" ht="17.25" customHeight="1" x14ac:dyDescent="0.25">
      <c r="A305" s="151"/>
      <c r="B305" s="164"/>
      <c r="C305" s="72" t="s">
        <v>27</v>
      </c>
      <c r="D305" s="74">
        <v>0</v>
      </c>
      <c r="E305" s="74">
        <v>0</v>
      </c>
      <c r="F305" s="74">
        <v>0</v>
      </c>
      <c r="G305" s="74">
        <v>0</v>
      </c>
      <c r="H305" s="74">
        <v>0</v>
      </c>
      <c r="I305" s="74">
        <f t="shared" si="114"/>
        <v>0</v>
      </c>
    </row>
    <row r="306" spans="1:9" ht="15.75" x14ac:dyDescent="0.25">
      <c r="A306" s="155" t="s">
        <v>41</v>
      </c>
      <c r="B306" s="158" t="s">
        <v>212</v>
      </c>
      <c r="C306" s="69" t="s">
        <v>25</v>
      </c>
      <c r="D306" s="76">
        <f>D311</f>
        <v>1938.4</v>
      </c>
      <c r="E306" s="76">
        <f t="shared" ref="E306:I306" si="121">E311</f>
        <v>2460</v>
      </c>
      <c r="F306" s="76">
        <f t="shared" si="121"/>
        <v>2460</v>
      </c>
      <c r="G306" s="76">
        <f t="shared" si="121"/>
        <v>2460</v>
      </c>
      <c r="H306" s="76">
        <f t="shared" si="121"/>
        <v>2460</v>
      </c>
      <c r="I306" s="76">
        <f t="shared" si="121"/>
        <v>11778.4</v>
      </c>
    </row>
    <row r="307" spans="1:9" ht="15.75" x14ac:dyDescent="0.25">
      <c r="A307" s="156"/>
      <c r="B307" s="158"/>
      <c r="C307" s="71" t="s">
        <v>143</v>
      </c>
      <c r="D307" s="76">
        <f t="shared" ref="D307:I310" si="122">D312</f>
        <v>0</v>
      </c>
      <c r="E307" s="76">
        <f t="shared" si="122"/>
        <v>0</v>
      </c>
      <c r="F307" s="76">
        <f t="shared" si="122"/>
        <v>0</v>
      </c>
      <c r="G307" s="76">
        <f t="shared" si="122"/>
        <v>0</v>
      </c>
      <c r="H307" s="76">
        <f t="shared" si="122"/>
        <v>0</v>
      </c>
      <c r="I307" s="76">
        <f t="shared" si="122"/>
        <v>0</v>
      </c>
    </row>
    <row r="308" spans="1:9" ht="15.75" x14ac:dyDescent="0.25">
      <c r="A308" s="156"/>
      <c r="B308" s="158"/>
      <c r="C308" s="71" t="s">
        <v>144</v>
      </c>
      <c r="D308" s="76">
        <f t="shared" si="122"/>
        <v>1938.4</v>
      </c>
      <c r="E308" s="76">
        <f t="shared" si="122"/>
        <v>2460</v>
      </c>
      <c r="F308" s="76">
        <f t="shared" si="122"/>
        <v>2460</v>
      </c>
      <c r="G308" s="76">
        <f t="shared" si="122"/>
        <v>2460</v>
      </c>
      <c r="H308" s="76">
        <f t="shared" si="122"/>
        <v>2460</v>
      </c>
      <c r="I308" s="76">
        <f t="shared" si="122"/>
        <v>11778.4</v>
      </c>
    </row>
    <row r="309" spans="1:9" ht="15.75" x14ac:dyDescent="0.25">
      <c r="A309" s="156"/>
      <c r="B309" s="158"/>
      <c r="C309" s="69" t="s">
        <v>26</v>
      </c>
      <c r="D309" s="76">
        <f t="shared" si="122"/>
        <v>0</v>
      </c>
      <c r="E309" s="76">
        <f t="shared" si="122"/>
        <v>0</v>
      </c>
      <c r="F309" s="76">
        <f t="shared" si="122"/>
        <v>0</v>
      </c>
      <c r="G309" s="76">
        <f t="shared" si="122"/>
        <v>0</v>
      </c>
      <c r="H309" s="76">
        <f t="shared" si="122"/>
        <v>0</v>
      </c>
      <c r="I309" s="76">
        <f t="shared" si="122"/>
        <v>0</v>
      </c>
    </row>
    <row r="310" spans="1:9" ht="15.75" x14ac:dyDescent="0.25">
      <c r="A310" s="157"/>
      <c r="B310" s="159"/>
      <c r="C310" s="69" t="s">
        <v>27</v>
      </c>
      <c r="D310" s="76">
        <f t="shared" si="122"/>
        <v>0</v>
      </c>
      <c r="E310" s="76">
        <f t="shared" si="122"/>
        <v>0</v>
      </c>
      <c r="F310" s="76">
        <f t="shared" si="122"/>
        <v>0</v>
      </c>
      <c r="G310" s="76">
        <f t="shared" si="122"/>
        <v>0</v>
      </c>
      <c r="H310" s="76">
        <f t="shared" si="122"/>
        <v>0</v>
      </c>
      <c r="I310" s="76">
        <f t="shared" si="122"/>
        <v>0</v>
      </c>
    </row>
    <row r="311" spans="1:9" ht="15.75" customHeight="1" x14ac:dyDescent="0.25">
      <c r="A311" s="155" t="s">
        <v>175</v>
      </c>
      <c r="B311" s="162" t="s">
        <v>85</v>
      </c>
      <c r="C311" s="66" t="s">
        <v>25</v>
      </c>
      <c r="D311" s="60">
        <f>D312+D313+D314+D315</f>
        <v>1938.4</v>
      </c>
      <c r="E311" s="60">
        <f t="shared" ref="E311:I311" si="123">E312+E313+E314+E315</f>
        <v>2460</v>
      </c>
      <c r="F311" s="60">
        <f t="shared" si="123"/>
        <v>2460</v>
      </c>
      <c r="G311" s="60">
        <f t="shared" si="123"/>
        <v>2460</v>
      </c>
      <c r="H311" s="60">
        <f t="shared" si="123"/>
        <v>2460</v>
      </c>
      <c r="I311" s="60">
        <f t="shared" si="123"/>
        <v>11778.4</v>
      </c>
    </row>
    <row r="312" spans="1:9" ht="15.75" x14ac:dyDescent="0.25">
      <c r="A312" s="156"/>
      <c r="B312" s="162"/>
      <c r="C312" s="78" t="s">
        <v>143</v>
      </c>
      <c r="D312" s="60">
        <v>0</v>
      </c>
      <c r="E312" s="60">
        <v>0</v>
      </c>
      <c r="F312" s="74">
        <v>0</v>
      </c>
      <c r="G312" s="74">
        <v>0</v>
      </c>
      <c r="H312" s="74">
        <v>0</v>
      </c>
      <c r="I312" s="74">
        <f t="shared" ref="I312:I315" si="124">SUM(D312:H312)</f>
        <v>0</v>
      </c>
    </row>
    <row r="313" spans="1:9" ht="15.75" x14ac:dyDescent="0.25">
      <c r="A313" s="156"/>
      <c r="B313" s="162"/>
      <c r="C313" s="78" t="s">
        <v>144</v>
      </c>
      <c r="D313" s="60">
        <v>1938.4</v>
      </c>
      <c r="E313" s="60">
        <v>2460</v>
      </c>
      <c r="F313" s="60">
        <v>2460</v>
      </c>
      <c r="G313" s="60">
        <v>2460</v>
      </c>
      <c r="H313" s="60">
        <v>2460</v>
      </c>
      <c r="I313" s="74">
        <f t="shared" si="124"/>
        <v>11778.4</v>
      </c>
    </row>
    <row r="314" spans="1:9" ht="15.75" x14ac:dyDescent="0.25">
      <c r="A314" s="156"/>
      <c r="B314" s="162"/>
      <c r="C314" s="66" t="s">
        <v>26</v>
      </c>
      <c r="D314" s="60">
        <v>0</v>
      </c>
      <c r="E314" s="60">
        <v>0</v>
      </c>
      <c r="F314" s="74">
        <v>0</v>
      </c>
      <c r="G314" s="74">
        <v>0</v>
      </c>
      <c r="H314" s="74">
        <v>0</v>
      </c>
      <c r="I314" s="74">
        <f t="shared" si="124"/>
        <v>0</v>
      </c>
    </row>
    <row r="315" spans="1:9" ht="15.75" x14ac:dyDescent="0.25">
      <c r="A315" s="156"/>
      <c r="B315" s="162"/>
      <c r="C315" s="66" t="s">
        <v>27</v>
      </c>
      <c r="D315" s="60">
        <v>0</v>
      </c>
      <c r="E315" s="60">
        <v>0</v>
      </c>
      <c r="F315" s="74">
        <v>0</v>
      </c>
      <c r="G315" s="74">
        <v>0</v>
      </c>
      <c r="H315" s="74">
        <v>0</v>
      </c>
      <c r="I315" s="74">
        <f t="shared" si="124"/>
        <v>0</v>
      </c>
    </row>
  </sheetData>
  <mergeCells count="129">
    <mergeCell ref="B211:B215"/>
    <mergeCell ref="B131:B135"/>
    <mergeCell ref="B176:B180"/>
    <mergeCell ref="B206:B210"/>
    <mergeCell ref="A181:A185"/>
    <mergeCell ref="B181:B185"/>
    <mergeCell ref="A311:A315"/>
    <mergeCell ref="B311:B315"/>
    <mergeCell ref="A291:A295"/>
    <mergeCell ref="B291:B295"/>
    <mergeCell ref="A301:A305"/>
    <mergeCell ref="B301:B305"/>
    <mergeCell ref="A251:A255"/>
    <mergeCell ref="B251:B255"/>
    <mergeCell ref="A221:A225"/>
    <mergeCell ref="B221:B225"/>
    <mergeCell ref="A226:A230"/>
    <mergeCell ref="B226:B230"/>
    <mergeCell ref="A241:A245"/>
    <mergeCell ref="B241:B245"/>
    <mergeCell ref="A246:A250"/>
    <mergeCell ref="B246:B250"/>
    <mergeCell ref="A296:A300"/>
    <mergeCell ref="B261:B265"/>
    <mergeCell ref="B296:B300"/>
    <mergeCell ref="A306:A310"/>
    <mergeCell ref="B306:B310"/>
    <mergeCell ref="A231:A235"/>
    <mergeCell ref="B46:B50"/>
    <mergeCell ref="B61:B65"/>
    <mergeCell ref="B231:B235"/>
    <mergeCell ref="A261:A265"/>
    <mergeCell ref="A26:A30"/>
    <mergeCell ref="B26:B30"/>
    <mergeCell ref="A286:A290"/>
    <mergeCell ref="B286:B290"/>
    <mergeCell ref="A271:A275"/>
    <mergeCell ref="B271:B275"/>
    <mergeCell ref="A276:A280"/>
    <mergeCell ref="B276:B280"/>
    <mergeCell ref="A281:A285"/>
    <mergeCell ref="B281:B285"/>
    <mergeCell ref="A266:A270"/>
    <mergeCell ref="B266:B270"/>
    <mergeCell ref="B146:B150"/>
    <mergeCell ref="A146:A150"/>
    <mergeCell ref="A151:A155"/>
    <mergeCell ref="B151:B155"/>
    <mergeCell ref="A236:A240"/>
    <mergeCell ref="B236:B240"/>
    <mergeCell ref="A156:A160"/>
    <mergeCell ref="B156:B160"/>
    <mergeCell ref="A36:A40"/>
    <mergeCell ref="B36:B40"/>
    <mergeCell ref="B216:B220"/>
    <mergeCell ref="A206:A210"/>
    <mergeCell ref="D6:H9"/>
    <mergeCell ref="D19:I19"/>
    <mergeCell ref="A31:A35"/>
    <mergeCell ref="B31:B35"/>
    <mergeCell ref="A201:A205"/>
    <mergeCell ref="B201:B205"/>
    <mergeCell ref="A121:A125"/>
    <mergeCell ref="B121:B125"/>
    <mergeCell ref="B136:B140"/>
    <mergeCell ref="A136:A140"/>
    <mergeCell ref="A141:A145"/>
    <mergeCell ref="B141:B145"/>
    <mergeCell ref="A171:A175"/>
    <mergeCell ref="B171:B175"/>
    <mergeCell ref="A176:A180"/>
    <mergeCell ref="A116:A120"/>
    <mergeCell ref="A46:A50"/>
    <mergeCell ref="A61:A65"/>
    <mergeCell ref="B66:B70"/>
    <mergeCell ref="D5:G5"/>
    <mergeCell ref="A11:G16"/>
    <mergeCell ref="B19:B20"/>
    <mergeCell ref="C19:C20"/>
    <mergeCell ref="A106:A110"/>
    <mergeCell ref="B106:B110"/>
    <mergeCell ref="A51:A55"/>
    <mergeCell ref="B51:B55"/>
    <mergeCell ref="A56:A60"/>
    <mergeCell ref="B56:B60"/>
    <mergeCell ref="A21:A25"/>
    <mergeCell ref="B21:B25"/>
    <mergeCell ref="B91:B95"/>
    <mergeCell ref="A91:A95"/>
    <mergeCell ref="B76:B80"/>
    <mergeCell ref="A76:A80"/>
    <mergeCell ref="B81:B85"/>
    <mergeCell ref="A81:A85"/>
    <mergeCell ref="A66:A70"/>
    <mergeCell ref="B71:B75"/>
    <mergeCell ref="A71:A75"/>
    <mergeCell ref="A186:A190"/>
    <mergeCell ref="B186:B190"/>
    <mergeCell ref="A166:A170"/>
    <mergeCell ref="B166:B170"/>
    <mergeCell ref="B86:B90"/>
    <mergeCell ref="A86:A90"/>
    <mergeCell ref="B116:B120"/>
    <mergeCell ref="B111:B115"/>
    <mergeCell ref="A111:A115"/>
    <mergeCell ref="E1:G1"/>
    <mergeCell ref="E2:G2"/>
    <mergeCell ref="E3:G3"/>
    <mergeCell ref="E4:G4"/>
    <mergeCell ref="A19:A20"/>
    <mergeCell ref="A216:A220"/>
    <mergeCell ref="A256:A260"/>
    <mergeCell ref="B256:B260"/>
    <mergeCell ref="A211:A215"/>
    <mergeCell ref="A96:A100"/>
    <mergeCell ref="B96:B100"/>
    <mergeCell ref="A191:A195"/>
    <mergeCell ref="B191:B195"/>
    <mergeCell ref="B196:B200"/>
    <mergeCell ref="A196:A200"/>
    <mergeCell ref="A161:A165"/>
    <mergeCell ref="B161:B165"/>
    <mergeCell ref="A126:A130"/>
    <mergeCell ref="B126:B130"/>
    <mergeCell ref="A131:A135"/>
    <mergeCell ref="A101:A105"/>
    <mergeCell ref="B101:B105"/>
    <mergeCell ref="A41:A45"/>
    <mergeCell ref="B41:B45"/>
  </mergeCells>
  <pageMargins left="1.1811023622047245" right="0.78740157480314965" top="1.1811023622047245" bottom="0.74803149606299213" header="0.31496062992125984" footer="0.31496062992125984"/>
  <pageSetup paperSize="9" scale="58" orientation="landscape" horizontalDpi="180" verticalDpi="180" r:id="rId1"/>
  <rowBreaks count="7" manualBreakCount="7">
    <brk id="35" max="16383" man="1"/>
    <brk id="70" max="16383" man="1"/>
    <brk id="150" max="16383" man="1"/>
    <brk id="190" max="16383" man="1"/>
    <brk id="225" max="16383" man="1"/>
    <brk id="260" max="16383" man="1"/>
    <brk id="2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мун.зад.</vt:lpstr>
      <vt:lpstr>Ресурсн.обеспеч.</vt:lpstr>
      <vt:lpstr>Инфор. о рес.об.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2021-01-29T03:10:57Z</dcterms:modified>
</cp:coreProperties>
</file>